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7.xml" ContentType="application/vnd.openxmlformats-officedocument.spreadsheetml.table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abdellatif\Desktop\"/>
    </mc:Choice>
  </mc:AlternateContent>
  <xr:revisionPtr revIDLastSave="0" documentId="13_ncr:1_{EBCAFF7B-0C42-4176-97BF-803BF33E1947}" xr6:coauthVersionLast="47" xr6:coauthVersionMax="47" xr10:uidLastSave="{00000000-0000-0000-0000-000000000000}"/>
  <bookViews>
    <workbookView showSheetTabs="0" xWindow="-98" yWindow="-98" windowWidth="21795" windowHeight="12975" tabRatio="721" autoFilterDateGrouping="0" xr2:uid="{00000000-000D-0000-FFFF-FFFF00000000}"/>
  </bookViews>
  <sheets>
    <sheet name="ADMIN" sheetId="64" r:id="rId1"/>
    <sheet name="LOGIN" sheetId="67" state="veryHidden" r:id="rId2"/>
    <sheet name="LOGINDIR" sheetId="65" state="veryHidden" r:id="rId3"/>
    <sheet name="ETATREMB" sheetId="39" state="veryHidden" r:id="rId4"/>
    <sheet name="factureclient" sheetId="63" state="veryHidden" r:id="rId5"/>
    <sheet name="FACTURES" sheetId="62" state="veryHidden" r:id="rId6"/>
    <sheet name="Mbacke1" sheetId="24" state="veryHidden" r:id="rId7"/>
    <sheet name="SDCMbacke1" sheetId="36" state="veryHidden" r:id="rId8"/>
    <sheet name="SDCM2" sheetId="57" state="veryHidden" r:id="rId9"/>
    <sheet name="SDCCLTM2" sheetId="70" state="veryHidden" r:id="rId10"/>
    <sheet name="SDCCLTM1" sheetId="69" state="veryHidden" r:id="rId11"/>
    <sheet name="SDCM1" sheetId="56" state="veryHidden" r:id="rId12"/>
    <sheet name="SDCMbacke2" sheetId="52" state="veryHidden" r:id="rId13"/>
    <sheet name="Mbacke2" sheetId="53" state="veryHidden" r:id="rId14"/>
    <sheet name="CLT" sheetId="73" state="veryHidden" r:id="rId15"/>
    <sheet name="FILTRO" sheetId="74" state="veryHidden" r:id="rId16"/>
    <sheet name="TRANSFERE" sheetId="33" state="veryHidden" r:id="rId17"/>
    <sheet name="etatclient" sheetId="58" state="veryHidden" r:id="rId18"/>
    <sheet name="ETATCLTSYS" sheetId="59" state="veryHidden" r:id="rId19"/>
    <sheet name="LD" sheetId="23" state="veryHidden" r:id="rId20"/>
    <sheet name="SDC" sheetId="50" state="veryHidden" r:id="rId21"/>
    <sheet name="etatlavageentretien" sheetId="27" state="veryHidden" r:id="rId22"/>
    <sheet name="etatdepenses" sheetId="26" state="veryHidden" r:id="rId23"/>
    <sheet name="etatversement" sheetId="29" state="veryHidden" r:id="rId24"/>
    <sheet name="etatecart" sheetId="28" state="veryHidden" r:id="rId25"/>
    <sheet name="TEST" sheetId="66" state="veryHidden" r:id="rId26"/>
    <sheet name="RDIRECTION" sheetId="75" state="veryHidden" r:id="rId27"/>
    <sheet name="AJCLT" sheetId="76" state="veryHidden" r:id="rId28"/>
    <sheet name="DIRECTION" sheetId="55" state="veryHidden" r:id="rId29"/>
    <sheet name="SUPP" sheetId="60" state="veryHidden" r:id="rId30"/>
    <sheet name="SESSION" sheetId="71" state="veryHidden" r:id="rId31"/>
    <sheet name="SALAIRE" sheetId="54" state="veryHidden" r:id="rId32"/>
    <sheet name="IDCLIENT" sheetId="40" state="veryHidden" r:id="rId33"/>
    <sheet name="ETATCREDITM" sheetId="61" state="veryHidden" r:id="rId34"/>
  </sheets>
  <definedNames>
    <definedName name="mot" localSheetId="2">LOGINDIR!$H$17</definedName>
    <definedName name="mot">LOGIN!$H$17</definedName>
    <definedName name="MP" localSheetId="2">LOGINDIR!$B$2:$B$3</definedName>
    <definedName name="MP">LOGIN!$B$2:$B$3</definedName>
    <definedName name="_xlnm.Print_Area" localSheetId="18">ETATCLTSYS!$A$7:$J$123</definedName>
    <definedName name="_xlnm.Print_Area" localSheetId="4">factureclient!$A$8:$J$139</definedName>
  </definedNames>
  <calcPr calcId="191029"/>
  <customWorkbookViews>
    <customWorkbookView name="Filtre 1" guid="{4578CDF3-38D6-4EEB-85E2-944D900AA9D1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33" i="73" l="1"/>
  <c r="C134" i="39"/>
  <c r="D134" i="39"/>
  <c r="E134" i="39"/>
  <c r="A132" i="73"/>
  <c r="C133" i="39"/>
  <c r="D133" i="39"/>
  <c r="E133" i="39"/>
  <c r="A131" i="73"/>
  <c r="C132" i="39"/>
  <c r="D132" i="39"/>
  <c r="E132" i="39"/>
  <c r="A130" i="73"/>
  <c r="C131" i="39"/>
  <c r="D131" i="39"/>
  <c r="E131" i="39"/>
  <c r="E2" i="71"/>
  <c r="N2" i="50"/>
  <c r="N3" i="50"/>
  <c r="N4" i="50"/>
  <c r="N5" i="50"/>
  <c r="H2" i="29"/>
  <c r="H3" i="29"/>
  <c r="F2" i="27"/>
  <c r="F3" i="27"/>
  <c r="F4" i="27"/>
  <c r="F5" i="27"/>
  <c r="P2" i="26"/>
  <c r="P3" i="26"/>
  <c r="H4" i="29"/>
  <c r="H5" i="29"/>
  <c r="F6" i="27"/>
  <c r="F7" i="27"/>
  <c r="F8" i="27"/>
  <c r="F9" i="27"/>
  <c r="P4" i="26"/>
  <c r="P5" i="26"/>
  <c r="A2" i="74"/>
  <c r="A129" i="74"/>
  <c r="A128" i="74"/>
  <c r="A127" i="74"/>
  <c r="A126" i="74"/>
  <c r="A125" i="74"/>
  <c r="A124" i="74"/>
  <c r="A123" i="74"/>
  <c r="A122" i="74"/>
  <c r="A121" i="74"/>
  <c r="A120" i="74"/>
  <c r="A119" i="74"/>
  <c r="A118" i="74"/>
  <c r="A117" i="74"/>
  <c r="A116" i="74"/>
  <c r="A115" i="74"/>
  <c r="A114" i="74"/>
  <c r="A113" i="74"/>
  <c r="A112" i="74"/>
  <c r="A111" i="74"/>
  <c r="A110" i="74"/>
  <c r="A109" i="74"/>
  <c r="A108" i="74"/>
  <c r="A107" i="74"/>
  <c r="A106" i="74"/>
  <c r="A105" i="74"/>
  <c r="A104" i="74"/>
  <c r="A103" i="74"/>
  <c r="A102" i="74"/>
  <c r="A101" i="74"/>
  <c r="A100" i="74"/>
  <c r="A99" i="74"/>
  <c r="A98" i="74"/>
  <c r="A97" i="74"/>
  <c r="A96" i="74"/>
  <c r="A95" i="74"/>
  <c r="A94" i="74"/>
  <c r="A93" i="74"/>
  <c r="A92" i="74"/>
  <c r="A91" i="74"/>
  <c r="A90" i="74"/>
  <c r="A89" i="74"/>
  <c r="A88" i="74"/>
  <c r="A87" i="74"/>
  <c r="A86" i="74"/>
  <c r="A85" i="74"/>
  <c r="A84" i="74"/>
  <c r="A83" i="74"/>
  <c r="A82" i="74"/>
  <c r="A81" i="74"/>
  <c r="A80" i="74"/>
  <c r="A79" i="74"/>
  <c r="A78" i="74"/>
  <c r="A77" i="74"/>
  <c r="A76" i="74"/>
  <c r="A75" i="74"/>
  <c r="A74" i="74"/>
  <c r="A73" i="74"/>
  <c r="A72" i="74"/>
  <c r="A71" i="74"/>
  <c r="A70" i="74"/>
  <c r="A69" i="74"/>
  <c r="A68" i="74"/>
  <c r="A67" i="74"/>
  <c r="A66" i="74"/>
  <c r="A65" i="74"/>
  <c r="A64" i="74"/>
  <c r="A63" i="74"/>
  <c r="A62" i="74"/>
  <c r="A61" i="74"/>
  <c r="A60" i="74"/>
  <c r="A59" i="74"/>
  <c r="A58" i="74"/>
  <c r="A57" i="74"/>
  <c r="A56" i="74"/>
  <c r="A55" i="74"/>
  <c r="A54" i="74"/>
  <c r="A53" i="74"/>
  <c r="A52" i="74"/>
  <c r="A51" i="74"/>
  <c r="A50" i="74"/>
  <c r="A49" i="74"/>
  <c r="A48" i="74"/>
  <c r="A47" i="74"/>
  <c r="A46" i="74"/>
  <c r="A45" i="74"/>
  <c r="A44" i="74"/>
  <c r="A43" i="74"/>
  <c r="A42" i="74"/>
  <c r="A41" i="74"/>
  <c r="A40" i="74"/>
  <c r="A39" i="74"/>
  <c r="A38" i="74"/>
  <c r="A37" i="74"/>
  <c r="A36" i="74"/>
  <c r="A35" i="74"/>
  <c r="A34" i="74"/>
  <c r="A33" i="74"/>
  <c r="A32" i="74"/>
  <c r="A31" i="74"/>
  <c r="A30" i="74"/>
  <c r="A29" i="74"/>
  <c r="A28" i="74"/>
  <c r="A27" i="74"/>
  <c r="A26" i="74"/>
  <c r="A25" i="74"/>
  <c r="A24" i="74"/>
  <c r="A23" i="74"/>
  <c r="A22" i="74"/>
  <c r="A21" i="74"/>
  <c r="A20" i="74"/>
  <c r="A19" i="74"/>
  <c r="A18" i="74"/>
  <c r="A17" i="74"/>
  <c r="A16" i="74"/>
  <c r="A15" i="74"/>
  <c r="A14" i="74"/>
  <c r="A13" i="74"/>
  <c r="A12" i="74"/>
  <c r="A11" i="74"/>
  <c r="A10" i="74"/>
  <c r="A9" i="74"/>
  <c r="A8" i="74"/>
  <c r="A7" i="74"/>
  <c r="A6" i="74"/>
  <c r="A5" i="74"/>
  <c r="A4" i="74"/>
  <c r="A3" i="74"/>
  <c r="G106" i="56"/>
  <c r="G106" i="57"/>
  <c r="E3" i="71"/>
  <c r="F134" i="39" l="1"/>
  <c r="H134" i="39" s="1"/>
  <c r="I134" i="39" s="1"/>
  <c r="F132" i="39"/>
  <c r="H132" i="39" s="1"/>
  <c r="I132" i="39" s="1"/>
  <c r="F133" i="39"/>
  <c r="H133" i="39" s="1"/>
  <c r="I133" i="39" s="1"/>
  <c r="F131" i="39"/>
  <c r="H131" i="39" s="1"/>
  <c r="I131" i="39" s="1"/>
  <c r="N6" i="50"/>
  <c r="N7" i="50"/>
  <c r="N8" i="50"/>
  <c r="N9" i="50"/>
  <c r="H6" i="29"/>
  <c r="H7" i="29"/>
  <c r="F10" i="27"/>
  <c r="F11" i="27"/>
  <c r="F12" i="27"/>
  <c r="F13" i="27"/>
  <c r="P6" i="26"/>
  <c r="P7" i="26"/>
  <c r="H8" i="29"/>
  <c r="H9" i="29"/>
  <c r="F14" i="27"/>
  <c r="F15" i="27"/>
  <c r="F16" i="27"/>
  <c r="F17" i="27"/>
  <c r="P8" i="26"/>
  <c r="P9" i="26"/>
  <c r="E4" i="71"/>
  <c r="N10" i="50" l="1"/>
  <c r="N11" i="50"/>
  <c r="N12" i="50"/>
  <c r="N13" i="50"/>
  <c r="H10" i="29"/>
  <c r="H11" i="29"/>
  <c r="F18" i="27"/>
  <c r="F19" i="27"/>
  <c r="F20" i="27"/>
  <c r="F21" i="27"/>
  <c r="P10" i="26"/>
  <c r="P11" i="26"/>
  <c r="H12" i="29"/>
  <c r="H13" i="29"/>
  <c r="F22" i="27"/>
  <c r="F23" i="27"/>
  <c r="F24" i="27"/>
  <c r="F25" i="27"/>
  <c r="P12" i="26"/>
  <c r="P13" i="26"/>
  <c r="E5" i="71"/>
  <c r="E6" i="71" l="1"/>
  <c r="N14" i="50" l="1"/>
  <c r="N15" i="50"/>
  <c r="N16" i="50"/>
  <c r="N17" i="50"/>
  <c r="H14" i="29"/>
  <c r="H15" i="29"/>
  <c r="F26" i="27"/>
  <c r="F27" i="27"/>
  <c r="F28" i="27"/>
  <c r="F29" i="27"/>
  <c r="P14" i="26"/>
  <c r="P15" i="26"/>
  <c r="H16" i="29"/>
  <c r="H17" i="29"/>
  <c r="F30" i="27"/>
  <c r="F31" i="27"/>
  <c r="F32" i="27"/>
  <c r="F33" i="27"/>
  <c r="P16" i="26"/>
  <c r="P17" i="26"/>
  <c r="E7" i="71"/>
  <c r="N18" i="50" l="1"/>
  <c r="N19" i="50"/>
  <c r="N20" i="50"/>
  <c r="N21" i="50"/>
  <c r="H18" i="29"/>
  <c r="H19" i="29"/>
  <c r="F34" i="27"/>
  <c r="F35" i="27"/>
  <c r="F36" i="27"/>
  <c r="F37" i="27"/>
  <c r="P18" i="26"/>
  <c r="P19" i="26"/>
  <c r="H20" i="29"/>
  <c r="H21" i="29"/>
  <c r="F38" i="27"/>
  <c r="F39" i="27"/>
  <c r="F40" i="27"/>
  <c r="F41" i="27"/>
  <c r="P20" i="26"/>
  <c r="P21" i="26"/>
  <c r="E8" i="71"/>
  <c r="E9" i="71" l="1"/>
  <c r="N22" i="50" l="1"/>
  <c r="N23" i="50"/>
  <c r="N24" i="50"/>
  <c r="N25" i="50"/>
  <c r="H22" i="29"/>
  <c r="H23" i="29"/>
  <c r="F42" i="27"/>
  <c r="F43" i="27"/>
  <c r="F44" i="27"/>
  <c r="F45" i="27"/>
  <c r="P22" i="26"/>
  <c r="P23" i="26"/>
  <c r="H24" i="29"/>
  <c r="H25" i="29"/>
  <c r="F46" i="27"/>
  <c r="F47" i="27"/>
  <c r="F48" i="27"/>
  <c r="F49" i="27"/>
  <c r="P24" i="26"/>
  <c r="P25" i="26"/>
  <c r="E10" i="71"/>
  <c r="N26" i="50" l="1"/>
  <c r="N27" i="50"/>
  <c r="N28" i="50"/>
  <c r="N29" i="50"/>
  <c r="H26" i="29"/>
  <c r="H27" i="29"/>
  <c r="F50" i="27"/>
  <c r="F51" i="27"/>
  <c r="F52" i="27"/>
  <c r="F53" i="27"/>
  <c r="P26" i="26"/>
  <c r="P27" i="26"/>
  <c r="H28" i="29"/>
  <c r="H29" i="29"/>
  <c r="F54" i="27"/>
  <c r="F55" i="27"/>
  <c r="F56" i="27"/>
  <c r="F57" i="27"/>
  <c r="P28" i="26"/>
  <c r="P29" i="26"/>
  <c r="E11" i="71"/>
  <c r="N30" i="50" l="1"/>
  <c r="N31" i="50"/>
  <c r="N32" i="50"/>
  <c r="N33" i="50"/>
  <c r="H30" i="29"/>
  <c r="H31" i="29"/>
  <c r="F58" i="27"/>
  <c r="F59" i="27"/>
  <c r="F60" i="27"/>
  <c r="F61" i="27"/>
  <c r="P30" i="26"/>
  <c r="P31" i="26"/>
  <c r="H32" i="29"/>
  <c r="H33" i="29"/>
  <c r="F62" i="27"/>
  <c r="F63" i="27"/>
  <c r="F64" i="27"/>
  <c r="F65" i="27"/>
  <c r="P32" i="26"/>
  <c r="P33" i="26"/>
  <c r="E12" i="71"/>
  <c r="N34" i="50" l="1"/>
  <c r="N35" i="50"/>
  <c r="N36" i="50"/>
  <c r="N37" i="50"/>
  <c r="H34" i="29"/>
  <c r="H35" i="29"/>
  <c r="F66" i="27"/>
  <c r="F67" i="27"/>
  <c r="F68" i="27"/>
  <c r="F69" i="27"/>
  <c r="P34" i="26"/>
  <c r="P35" i="26"/>
  <c r="H36" i="29"/>
  <c r="H37" i="29"/>
  <c r="F70" i="27"/>
  <c r="F71" i="27"/>
  <c r="F72" i="27"/>
  <c r="F73" i="27"/>
  <c r="P36" i="26"/>
  <c r="P37" i="26"/>
  <c r="E13" i="71"/>
  <c r="N38" i="50" l="1"/>
  <c r="N39" i="50"/>
  <c r="N40" i="50"/>
  <c r="N41" i="50"/>
  <c r="H38" i="29"/>
  <c r="H39" i="29"/>
  <c r="F74" i="27"/>
  <c r="F75" i="27"/>
  <c r="F76" i="27"/>
  <c r="F77" i="27"/>
  <c r="P38" i="26"/>
  <c r="P39" i="26"/>
  <c r="H40" i="29"/>
  <c r="H41" i="29"/>
  <c r="F78" i="27"/>
  <c r="F79" i="27"/>
  <c r="F80" i="27"/>
  <c r="F81" i="27"/>
  <c r="P40" i="26"/>
  <c r="P41" i="26"/>
  <c r="E14" i="71"/>
  <c r="E15" i="71" l="1"/>
  <c r="N42" i="50" l="1"/>
  <c r="N43" i="50"/>
  <c r="N44" i="50"/>
  <c r="N45" i="50"/>
  <c r="H42" i="29"/>
  <c r="H43" i="29"/>
  <c r="F82" i="27"/>
  <c r="F83" i="27"/>
  <c r="F84" i="27"/>
  <c r="F85" i="27"/>
  <c r="P42" i="26"/>
  <c r="P43" i="26"/>
  <c r="H44" i="29"/>
  <c r="H45" i="29"/>
  <c r="F86" i="27"/>
  <c r="F87" i="27"/>
  <c r="F88" i="27"/>
  <c r="F89" i="27"/>
  <c r="P44" i="26"/>
  <c r="P45" i="26"/>
  <c r="E16" i="71"/>
  <c r="N46" i="50" l="1"/>
  <c r="N47" i="50"/>
  <c r="N48" i="50"/>
  <c r="N49" i="50"/>
  <c r="H46" i="29"/>
  <c r="H47" i="29"/>
  <c r="F90" i="27"/>
  <c r="F91" i="27"/>
  <c r="F92" i="27"/>
  <c r="F93" i="27"/>
  <c r="P46" i="26"/>
  <c r="P47" i="26"/>
  <c r="H48" i="29"/>
  <c r="H49" i="29"/>
  <c r="F94" i="27"/>
  <c r="F95" i="27"/>
  <c r="F96" i="27"/>
  <c r="F97" i="27"/>
  <c r="P48" i="26"/>
  <c r="P49" i="26"/>
  <c r="E17" i="71"/>
  <c r="N50" i="50" l="1"/>
  <c r="N51" i="50"/>
  <c r="N52" i="50"/>
  <c r="N53" i="50"/>
  <c r="H50" i="29"/>
  <c r="H51" i="29"/>
  <c r="F98" i="27"/>
  <c r="F99" i="27"/>
  <c r="F100" i="27"/>
  <c r="F101" i="27"/>
  <c r="P50" i="26"/>
  <c r="P51" i="26"/>
  <c r="H52" i="29"/>
  <c r="H53" i="29"/>
  <c r="F102" i="27"/>
  <c r="F103" i="27"/>
  <c r="F104" i="27"/>
  <c r="F105" i="27"/>
  <c r="P52" i="26"/>
  <c r="P53" i="26"/>
  <c r="E18" i="71"/>
  <c r="E19" i="71" l="1"/>
  <c r="E20" i="71" l="1"/>
  <c r="N54" i="50" l="1"/>
  <c r="N55" i="50"/>
  <c r="N56" i="50"/>
  <c r="N57" i="50"/>
  <c r="H54" i="29"/>
  <c r="H55" i="29"/>
  <c r="F106" i="27"/>
  <c r="F107" i="27"/>
  <c r="F108" i="27"/>
  <c r="F109" i="27"/>
  <c r="P54" i="26"/>
  <c r="P55" i="26"/>
  <c r="H56" i="29"/>
  <c r="H57" i="29"/>
  <c r="F110" i="27"/>
  <c r="F111" i="27"/>
  <c r="F112" i="27"/>
  <c r="F113" i="27"/>
  <c r="P56" i="26"/>
  <c r="P57" i="26"/>
  <c r="E21" i="71"/>
  <c r="E22" i="71" l="1"/>
  <c r="E23" i="71" l="1"/>
  <c r="N58" i="50" l="1"/>
  <c r="N59" i="50"/>
  <c r="N60" i="50"/>
  <c r="N61" i="50"/>
  <c r="H58" i="29"/>
  <c r="H59" i="29"/>
  <c r="F114" i="27"/>
  <c r="F115" i="27"/>
  <c r="F116" i="27"/>
  <c r="F117" i="27"/>
  <c r="P58" i="26"/>
  <c r="P59" i="26"/>
  <c r="H60" i="29"/>
  <c r="H61" i="29"/>
  <c r="F118" i="27"/>
  <c r="F119" i="27"/>
  <c r="F120" i="27"/>
  <c r="F121" i="27"/>
  <c r="P60" i="26"/>
  <c r="P61" i="26"/>
  <c r="E24" i="71"/>
  <c r="E25" i="71" l="1"/>
  <c r="N62" i="50" l="1"/>
  <c r="N63" i="50"/>
  <c r="N64" i="50"/>
  <c r="N65" i="50"/>
  <c r="H62" i="29"/>
  <c r="H63" i="29"/>
  <c r="F122" i="27"/>
  <c r="F123" i="27"/>
  <c r="F124" i="27"/>
  <c r="F125" i="27"/>
  <c r="P62" i="26"/>
  <c r="P63" i="26"/>
  <c r="H64" i="29"/>
  <c r="H65" i="29"/>
  <c r="F126" i="27"/>
  <c r="F127" i="27"/>
  <c r="F128" i="27"/>
  <c r="F129" i="27"/>
  <c r="P64" i="26"/>
  <c r="P65" i="26"/>
  <c r="E26" i="71"/>
  <c r="E27" i="71" l="1"/>
  <c r="N66" i="50" l="1"/>
  <c r="N67" i="50"/>
  <c r="N68" i="50"/>
  <c r="N69" i="50"/>
  <c r="H66" i="29"/>
  <c r="H67" i="29"/>
  <c r="F130" i="27"/>
  <c r="F131" i="27"/>
  <c r="F132" i="27"/>
  <c r="F133" i="27"/>
  <c r="P66" i="26"/>
  <c r="P67" i="26"/>
  <c r="H68" i="29"/>
  <c r="H69" i="29"/>
  <c r="F134" i="27"/>
  <c r="F135" i="27"/>
  <c r="F136" i="27"/>
  <c r="F137" i="27"/>
  <c r="P68" i="26"/>
  <c r="P69" i="26"/>
  <c r="E28" i="71"/>
  <c r="N70" i="50" l="1"/>
  <c r="N71" i="50"/>
  <c r="N72" i="50"/>
  <c r="N73" i="50"/>
  <c r="H70" i="29"/>
  <c r="H71" i="29"/>
  <c r="F138" i="27"/>
  <c r="F139" i="27"/>
  <c r="F140" i="27"/>
  <c r="F141" i="27"/>
  <c r="P70" i="26"/>
  <c r="P71" i="26"/>
  <c r="H72" i="29"/>
  <c r="H73" i="29"/>
  <c r="F142" i="27"/>
  <c r="F143" i="27"/>
  <c r="F144" i="27"/>
  <c r="F145" i="27"/>
  <c r="P72" i="26"/>
  <c r="P73" i="26"/>
  <c r="E29" i="71"/>
  <c r="N74" i="50" l="1"/>
  <c r="N75" i="50"/>
  <c r="N76" i="50"/>
  <c r="N77" i="50"/>
  <c r="H74" i="29"/>
  <c r="H75" i="29"/>
  <c r="F146" i="27"/>
  <c r="F147" i="27"/>
  <c r="F148" i="27"/>
  <c r="F149" i="27"/>
  <c r="P74" i="26"/>
  <c r="P75" i="26"/>
  <c r="H76" i="29"/>
  <c r="H77" i="29"/>
  <c r="F150" i="27"/>
  <c r="F151" i="27"/>
  <c r="F152" i="27"/>
  <c r="F153" i="27"/>
  <c r="P76" i="26"/>
  <c r="P77" i="26"/>
  <c r="I259" i="62"/>
  <c r="I258" i="62"/>
  <c r="E30" i="71"/>
  <c r="E31" i="71" l="1"/>
  <c r="N78" i="50" l="1"/>
  <c r="N79" i="50"/>
  <c r="N80" i="50"/>
  <c r="N81" i="50"/>
  <c r="H78" i="29"/>
  <c r="H79" i="29"/>
  <c r="F154" i="27"/>
  <c r="F155" i="27"/>
  <c r="F156" i="27"/>
  <c r="F157" i="27"/>
  <c r="P78" i="26"/>
  <c r="P79" i="26"/>
  <c r="H80" i="29"/>
  <c r="H81" i="29"/>
  <c r="F158" i="27"/>
  <c r="F159" i="27"/>
  <c r="F160" i="27"/>
  <c r="F161" i="27"/>
  <c r="P80" i="26"/>
  <c r="P81" i="26"/>
  <c r="E32" i="71"/>
  <c r="N82" i="50" l="1"/>
  <c r="N83" i="50"/>
  <c r="N84" i="50"/>
  <c r="N85" i="50"/>
  <c r="H82" i="29"/>
  <c r="H83" i="29"/>
  <c r="F162" i="27"/>
  <c r="F163" i="27"/>
  <c r="F164" i="27"/>
  <c r="F165" i="27"/>
  <c r="P82" i="26"/>
  <c r="P83" i="26"/>
  <c r="H84" i="29"/>
  <c r="H85" i="29"/>
  <c r="F166" i="27"/>
  <c r="F167" i="27"/>
  <c r="F168" i="27"/>
  <c r="F169" i="27"/>
  <c r="P84" i="26"/>
  <c r="P85" i="26"/>
  <c r="E33" i="71"/>
  <c r="N86" i="50" l="1"/>
  <c r="N87" i="50"/>
  <c r="N88" i="50"/>
  <c r="N89" i="50"/>
  <c r="H86" i="29"/>
  <c r="H87" i="29"/>
  <c r="F170" i="27"/>
  <c r="F171" i="27"/>
  <c r="F172" i="27"/>
  <c r="F173" i="27"/>
  <c r="P86" i="26"/>
  <c r="P87" i="26"/>
  <c r="H88" i="29"/>
  <c r="H89" i="29"/>
  <c r="F174" i="27"/>
  <c r="F175" i="27"/>
  <c r="F176" i="27"/>
  <c r="F177" i="27"/>
  <c r="P88" i="26"/>
  <c r="P89" i="26"/>
  <c r="E34" i="71"/>
  <c r="N90" i="50" l="1"/>
  <c r="N91" i="50"/>
  <c r="N92" i="50"/>
  <c r="N93" i="50"/>
  <c r="H90" i="29"/>
  <c r="H91" i="29"/>
  <c r="F178" i="27"/>
  <c r="F179" i="27"/>
  <c r="F180" i="27"/>
  <c r="F181" i="27"/>
  <c r="P90" i="26"/>
  <c r="P91" i="26"/>
  <c r="H92" i="29"/>
  <c r="H93" i="29"/>
  <c r="F182" i="27"/>
  <c r="F183" i="27"/>
  <c r="F184" i="27"/>
  <c r="F185" i="27"/>
  <c r="P92" i="26"/>
  <c r="P93" i="26"/>
  <c r="E35" i="71"/>
  <c r="N94" i="50" l="1"/>
  <c r="N95" i="50"/>
  <c r="N96" i="50"/>
  <c r="N97" i="50"/>
  <c r="H94" i="29"/>
  <c r="H95" i="29"/>
  <c r="F186" i="27"/>
  <c r="F187" i="27"/>
  <c r="F188" i="27"/>
  <c r="F189" i="27"/>
  <c r="P94" i="26"/>
  <c r="P95" i="26"/>
  <c r="H96" i="29"/>
  <c r="H97" i="29"/>
  <c r="F190" i="27"/>
  <c r="F191" i="27"/>
  <c r="F192" i="27"/>
  <c r="F193" i="27"/>
  <c r="P96" i="26"/>
  <c r="P97" i="26"/>
  <c r="E36" i="71"/>
  <c r="E37" i="71" l="1"/>
  <c r="N98" i="50" l="1"/>
  <c r="N99" i="50"/>
  <c r="N100" i="50"/>
  <c r="N101" i="50"/>
  <c r="H98" i="29"/>
  <c r="H99" i="29"/>
  <c r="F194" i="27"/>
  <c r="F195" i="27"/>
  <c r="F196" i="27"/>
  <c r="F197" i="27"/>
  <c r="P98" i="26"/>
  <c r="P99" i="26"/>
  <c r="H100" i="29"/>
  <c r="H101" i="29"/>
  <c r="F198" i="27"/>
  <c r="F199" i="27"/>
  <c r="F200" i="27"/>
  <c r="F201" i="27"/>
  <c r="P100" i="26"/>
  <c r="P101" i="26"/>
  <c r="E38" i="71"/>
  <c r="E39" i="71" l="1"/>
  <c r="N102" i="50" l="1"/>
  <c r="N103" i="50"/>
  <c r="N104" i="50"/>
  <c r="N105" i="50"/>
  <c r="H102" i="29"/>
  <c r="H103" i="29"/>
  <c r="F202" i="27"/>
  <c r="F203" i="27"/>
  <c r="F204" i="27"/>
  <c r="F205" i="27"/>
  <c r="P102" i="26"/>
  <c r="P103" i="26"/>
  <c r="H104" i="29"/>
  <c r="H105" i="29"/>
  <c r="F206" i="27"/>
  <c r="F207" i="27"/>
  <c r="F208" i="27"/>
  <c r="F209" i="27"/>
  <c r="P104" i="26"/>
  <c r="P105" i="26"/>
  <c r="E40" i="71"/>
  <c r="N106" i="50" l="1"/>
  <c r="N107" i="50"/>
  <c r="N108" i="50"/>
  <c r="N109" i="50"/>
  <c r="H106" i="29"/>
  <c r="H107" i="29"/>
  <c r="F210" i="27"/>
  <c r="F211" i="27"/>
  <c r="F212" i="27"/>
  <c r="F213" i="27"/>
  <c r="P106" i="26"/>
  <c r="P107" i="26"/>
  <c r="H108" i="29"/>
  <c r="H109" i="29"/>
  <c r="F214" i="27"/>
  <c r="F215" i="27"/>
  <c r="F216" i="27"/>
  <c r="F217" i="27"/>
  <c r="P108" i="26"/>
  <c r="P109" i="26"/>
  <c r="E41" i="71"/>
  <c r="E42" i="71" l="1"/>
  <c r="N110" i="50" l="1"/>
  <c r="N111" i="50"/>
  <c r="N112" i="50"/>
  <c r="N113" i="50"/>
  <c r="H110" i="29"/>
  <c r="H111" i="29"/>
  <c r="F218" i="27"/>
  <c r="F219" i="27"/>
  <c r="F220" i="27"/>
  <c r="F221" i="27"/>
  <c r="P110" i="26"/>
  <c r="P111" i="26"/>
  <c r="H112" i="29"/>
  <c r="H113" i="29"/>
  <c r="F222" i="27"/>
  <c r="F223" i="27"/>
  <c r="F224" i="27"/>
  <c r="F225" i="27"/>
  <c r="P112" i="26"/>
  <c r="P113" i="26"/>
  <c r="E43" i="71"/>
  <c r="N114" i="50" l="1"/>
  <c r="N115" i="50"/>
  <c r="N116" i="50"/>
  <c r="N117" i="50"/>
  <c r="H114" i="29"/>
  <c r="H115" i="29"/>
  <c r="F226" i="27"/>
  <c r="F227" i="27"/>
  <c r="F228" i="27"/>
  <c r="F229" i="27"/>
  <c r="P114" i="26"/>
  <c r="P115" i="26"/>
  <c r="H116" i="29"/>
  <c r="H117" i="29"/>
  <c r="F230" i="27"/>
  <c r="F231" i="27"/>
  <c r="F232" i="27"/>
  <c r="F233" i="27"/>
  <c r="P116" i="26"/>
  <c r="P117" i="26"/>
  <c r="E44" i="71"/>
  <c r="N118" i="50" l="1"/>
  <c r="N119" i="50"/>
  <c r="N120" i="50"/>
  <c r="N121" i="50"/>
  <c r="H118" i="29"/>
  <c r="H119" i="29"/>
  <c r="F234" i="27"/>
  <c r="F235" i="27"/>
  <c r="F236" i="27"/>
  <c r="F237" i="27"/>
  <c r="P118" i="26"/>
  <c r="P119" i="26"/>
  <c r="H120" i="29"/>
  <c r="H121" i="29"/>
  <c r="F238" i="27"/>
  <c r="F239" i="27"/>
  <c r="F240" i="27"/>
  <c r="F241" i="27"/>
  <c r="P120" i="26"/>
  <c r="P121" i="26"/>
  <c r="E45" i="71"/>
  <c r="N122" i="50" l="1"/>
  <c r="N123" i="50"/>
  <c r="N124" i="50"/>
  <c r="N125" i="50"/>
  <c r="H122" i="29"/>
  <c r="H123" i="29"/>
  <c r="F242" i="27"/>
  <c r="F243" i="27"/>
  <c r="F244" i="27"/>
  <c r="F245" i="27"/>
  <c r="P122" i="26"/>
  <c r="P123" i="26"/>
  <c r="H124" i="29"/>
  <c r="H125" i="29"/>
  <c r="F246" i="27"/>
  <c r="F247" i="27"/>
  <c r="F248" i="27"/>
  <c r="F249" i="27"/>
  <c r="P124" i="26"/>
  <c r="P125" i="26"/>
  <c r="E46" i="71"/>
  <c r="N126" i="50" l="1"/>
  <c r="N127" i="50"/>
  <c r="N128" i="50"/>
  <c r="N129" i="50"/>
  <c r="H126" i="29"/>
  <c r="H127" i="29"/>
  <c r="F250" i="27"/>
  <c r="F251" i="27"/>
  <c r="F252" i="27"/>
  <c r="F253" i="27"/>
  <c r="P126" i="26"/>
  <c r="P127" i="26"/>
  <c r="H128" i="29"/>
  <c r="H129" i="29"/>
  <c r="F254" i="27"/>
  <c r="F255" i="27"/>
  <c r="F256" i="27"/>
  <c r="F257" i="27"/>
  <c r="P128" i="26"/>
  <c r="P129" i="26"/>
  <c r="E47" i="71"/>
  <c r="N130" i="50" l="1"/>
  <c r="N131" i="50"/>
  <c r="N132" i="50"/>
  <c r="N133" i="50"/>
  <c r="H130" i="29"/>
  <c r="H131" i="29"/>
  <c r="F258" i="27"/>
  <c r="F259" i="27"/>
  <c r="F260" i="27"/>
  <c r="F261" i="27"/>
  <c r="P130" i="26"/>
  <c r="P131" i="26"/>
  <c r="H132" i="29"/>
  <c r="H133" i="29"/>
  <c r="F262" i="27"/>
  <c r="F263" i="27"/>
  <c r="F264" i="27"/>
  <c r="F265" i="27"/>
  <c r="P132" i="26"/>
  <c r="P133" i="26"/>
  <c r="E48" i="71"/>
  <c r="E49" i="71" l="1"/>
  <c r="A129" i="73" l="1"/>
  <c r="C130" i="39"/>
  <c r="E50" i="71"/>
  <c r="N134" i="50"/>
  <c r="N135" i="50"/>
  <c r="N136" i="50"/>
  <c r="N137" i="50"/>
  <c r="H134" i="29"/>
  <c r="H135" i="29"/>
  <c r="F266" i="27"/>
  <c r="F267" i="27"/>
  <c r="F268" i="27"/>
  <c r="F269" i="27"/>
  <c r="P134" i="26"/>
  <c r="P135" i="26"/>
  <c r="H136" i="29"/>
  <c r="H137" i="29"/>
  <c r="F270" i="27"/>
  <c r="F271" i="27"/>
  <c r="F272" i="27"/>
  <c r="F273" i="27"/>
  <c r="P136" i="26"/>
  <c r="P137" i="26"/>
  <c r="E51" i="71"/>
  <c r="E130" i="39" l="1"/>
  <c r="D130" i="39"/>
  <c r="N138" i="50"/>
  <c r="N139" i="50"/>
  <c r="N140" i="50"/>
  <c r="N141" i="50"/>
  <c r="H138" i="29"/>
  <c r="H139" i="29"/>
  <c r="F274" i="27"/>
  <c r="F275" i="27"/>
  <c r="F276" i="27"/>
  <c r="F277" i="27"/>
  <c r="P138" i="26"/>
  <c r="P139" i="26"/>
  <c r="H140" i="29"/>
  <c r="H141" i="29"/>
  <c r="F278" i="27"/>
  <c r="F279" i="27"/>
  <c r="F280" i="27"/>
  <c r="F281" i="27"/>
  <c r="P140" i="26"/>
  <c r="P141" i="26"/>
  <c r="E52" i="71"/>
  <c r="F130" i="39" l="1"/>
  <c r="H130" i="39" s="1"/>
  <c r="I130" i="39" s="1"/>
  <c r="N142" i="50"/>
  <c r="N143" i="50"/>
  <c r="N144" i="50"/>
  <c r="N145" i="50"/>
  <c r="H142" i="29"/>
  <c r="H143" i="29"/>
  <c r="F282" i="27"/>
  <c r="F283" i="27"/>
  <c r="F284" i="27"/>
  <c r="F285" i="27"/>
  <c r="P142" i="26"/>
  <c r="P143" i="26"/>
  <c r="H144" i="29"/>
  <c r="H145" i="29"/>
  <c r="F286" i="27"/>
  <c r="F287" i="27"/>
  <c r="F288" i="27"/>
  <c r="F289" i="27"/>
  <c r="P144" i="26"/>
  <c r="P145" i="26"/>
  <c r="E53" i="71"/>
  <c r="N146" i="50" l="1"/>
  <c r="N147" i="50"/>
  <c r="N148" i="50"/>
  <c r="N149" i="50"/>
  <c r="H146" i="29"/>
  <c r="H147" i="29"/>
  <c r="F290" i="27"/>
  <c r="F291" i="27"/>
  <c r="F292" i="27"/>
  <c r="F293" i="27"/>
  <c r="P146" i="26"/>
  <c r="P147" i="26"/>
  <c r="H148" i="29"/>
  <c r="H149" i="29"/>
  <c r="F294" i="27"/>
  <c r="F295" i="27"/>
  <c r="F296" i="27"/>
  <c r="F297" i="27"/>
  <c r="P148" i="26"/>
  <c r="P149" i="26"/>
  <c r="E54" i="71"/>
  <c r="N150" i="50" l="1"/>
  <c r="N151" i="50"/>
  <c r="N152" i="50"/>
  <c r="N153" i="50"/>
  <c r="H150" i="29"/>
  <c r="H151" i="29"/>
  <c r="F298" i="27"/>
  <c r="F299" i="27"/>
  <c r="F300" i="27"/>
  <c r="F301" i="27"/>
  <c r="P150" i="26"/>
  <c r="P151" i="26"/>
  <c r="H152" i="29"/>
  <c r="H153" i="29"/>
  <c r="F302" i="27"/>
  <c r="F303" i="27"/>
  <c r="F304" i="27"/>
  <c r="F305" i="27"/>
  <c r="P152" i="26"/>
  <c r="P153" i="26"/>
  <c r="E55" i="71"/>
  <c r="N154" i="50" l="1"/>
  <c r="N155" i="50"/>
  <c r="N156" i="50"/>
  <c r="N157" i="50"/>
  <c r="H154" i="29"/>
  <c r="H155" i="29"/>
  <c r="F306" i="27"/>
  <c r="F307" i="27"/>
  <c r="F308" i="27"/>
  <c r="F309" i="27"/>
  <c r="P154" i="26"/>
  <c r="P155" i="26"/>
  <c r="H156" i="29"/>
  <c r="H157" i="29"/>
  <c r="F310" i="27"/>
  <c r="F311" i="27"/>
  <c r="F312" i="27"/>
  <c r="F313" i="27"/>
  <c r="P156" i="26"/>
  <c r="P157" i="26"/>
  <c r="E56" i="71"/>
  <c r="N158" i="50" l="1"/>
  <c r="N159" i="50"/>
  <c r="N160" i="50"/>
  <c r="N161" i="50"/>
  <c r="H158" i="29"/>
  <c r="H159" i="29"/>
  <c r="F314" i="27"/>
  <c r="F315" i="27"/>
  <c r="F316" i="27"/>
  <c r="F317" i="27"/>
  <c r="P158" i="26"/>
  <c r="P159" i="26"/>
  <c r="H160" i="29"/>
  <c r="H161" i="29"/>
  <c r="F318" i="27"/>
  <c r="F319" i="27"/>
  <c r="F320" i="27"/>
  <c r="F321" i="27"/>
  <c r="P160" i="26"/>
  <c r="P161" i="26"/>
  <c r="E57" i="71"/>
  <c r="N162" i="50" l="1"/>
  <c r="N163" i="50"/>
  <c r="N164" i="50"/>
  <c r="N165" i="50"/>
  <c r="H162" i="29"/>
  <c r="H163" i="29"/>
  <c r="F322" i="27"/>
  <c r="F323" i="27"/>
  <c r="F324" i="27"/>
  <c r="F325" i="27"/>
  <c r="P162" i="26"/>
  <c r="P163" i="26"/>
  <c r="H164" i="29"/>
  <c r="H165" i="29"/>
  <c r="F326" i="27"/>
  <c r="F327" i="27"/>
  <c r="F328" i="27"/>
  <c r="F329" i="27"/>
  <c r="P164" i="26"/>
  <c r="P165" i="26"/>
  <c r="E58" i="71"/>
  <c r="E59" i="71" l="1"/>
  <c r="N166" i="50" l="1"/>
  <c r="N167" i="50"/>
  <c r="N168" i="50"/>
  <c r="N169" i="50"/>
  <c r="H166" i="29"/>
  <c r="H167" i="29"/>
  <c r="F330" i="27"/>
  <c r="F331" i="27"/>
  <c r="F332" i="27"/>
  <c r="F333" i="27"/>
  <c r="P166" i="26"/>
  <c r="P167" i="26"/>
  <c r="H168" i="29"/>
  <c r="H169" i="29"/>
  <c r="F334" i="27"/>
  <c r="F335" i="27"/>
  <c r="F336" i="27"/>
  <c r="F337" i="27"/>
  <c r="P168" i="26"/>
  <c r="P169" i="26"/>
  <c r="E60" i="71"/>
  <c r="N170" i="50" l="1"/>
  <c r="N171" i="50"/>
  <c r="N172" i="50"/>
  <c r="N173" i="50"/>
  <c r="H170" i="29"/>
  <c r="H171" i="29"/>
  <c r="F338" i="27"/>
  <c r="F339" i="27"/>
  <c r="F340" i="27"/>
  <c r="F341" i="27"/>
  <c r="P170" i="26"/>
  <c r="P171" i="26"/>
  <c r="H172" i="29"/>
  <c r="H173" i="29"/>
  <c r="F342" i="27"/>
  <c r="F343" i="27"/>
  <c r="F344" i="27"/>
  <c r="F345" i="27"/>
  <c r="P172" i="26"/>
  <c r="P173" i="26"/>
  <c r="E61" i="71"/>
  <c r="N174" i="50" l="1"/>
  <c r="N175" i="50"/>
  <c r="N176" i="50"/>
  <c r="N177" i="50"/>
  <c r="H174" i="29"/>
  <c r="H175" i="29"/>
  <c r="F346" i="27"/>
  <c r="F347" i="27"/>
  <c r="F348" i="27"/>
  <c r="F349" i="27"/>
  <c r="P174" i="26"/>
  <c r="P175" i="26"/>
  <c r="H176" i="29"/>
  <c r="H177" i="29"/>
  <c r="F350" i="27"/>
  <c r="F351" i="27"/>
  <c r="F352" i="27"/>
  <c r="F353" i="27"/>
  <c r="P176" i="26"/>
  <c r="P177" i="26"/>
  <c r="E62" i="71"/>
  <c r="N178" i="50" l="1"/>
  <c r="N179" i="50"/>
  <c r="N180" i="50"/>
  <c r="N181" i="50"/>
  <c r="H178" i="29"/>
  <c r="H179" i="29"/>
  <c r="F354" i="27"/>
  <c r="F355" i="27"/>
  <c r="F356" i="27"/>
  <c r="F357" i="27"/>
  <c r="P178" i="26"/>
  <c r="P179" i="26"/>
  <c r="H180" i="29"/>
  <c r="H181" i="29"/>
  <c r="F358" i="27"/>
  <c r="F359" i="27"/>
  <c r="F360" i="27"/>
  <c r="F361" i="27"/>
  <c r="P180" i="26"/>
  <c r="P181" i="26"/>
  <c r="E63" i="71"/>
  <c r="N182" i="50" l="1"/>
  <c r="N183" i="50"/>
  <c r="N184" i="50"/>
  <c r="N185" i="50"/>
  <c r="H182" i="29"/>
  <c r="H183" i="29"/>
  <c r="F362" i="27"/>
  <c r="F363" i="27"/>
  <c r="F364" i="27"/>
  <c r="F365" i="27"/>
  <c r="P182" i="26"/>
  <c r="P183" i="26"/>
  <c r="H184" i="29"/>
  <c r="H185" i="29"/>
  <c r="F366" i="27"/>
  <c r="F367" i="27"/>
  <c r="F368" i="27"/>
  <c r="F369" i="27"/>
  <c r="P184" i="26"/>
  <c r="P185" i="26"/>
  <c r="E64" i="71"/>
  <c r="N186" i="50" l="1"/>
  <c r="N187" i="50"/>
  <c r="N188" i="50"/>
  <c r="N189" i="50"/>
  <c r="H186" i="29"/>
  <c r="H187" i="29"/>
  <c r="F370" i="27"/>
  <c r="F371" i="27"/>
  <c r="F372" i="27"/>
  <c r="F373" i="27"/>
  <c r="P186" i="26"/>
  <c r="P187" i="26"/>
  <c r="H188" i="29"/>
  <c r="H189" i="29"/>
  <c r="F374" i="27"/>
  <c r="F375" i="27"/>
  <c r="F376" i="27"/>
  <c r="F377" i="27"/>
  <c r="P188" i="26"/>
  <c r="P189" i="26"/>
  <c r="E65" i="71"/>
  <c r="N190" i="50" l="1"/>
  <c r="N191" i="50"/>
  <c r="N192" i="50"/>
  <c r="N193" i="50"/>
  <c r="H190" i="29"/>
  <c r="H191" i="29"/>
  <c r="F378" i="27"/>
  <c r="F379" i="27"/>
  <c r="F380" i="27"/>
  <c r="F381" i="27"/>
  <c r="P190" i="26"/>
  <c r="P191" i="26"/>
  <c r="H192" i="29"/>
  <c r="H193" i="29"/>
  <c r="F382" i="27"/>
  <c r="F383" i="27"/>
  <c r="F384" i="27"/>
  <c r="F385" i="27"/>
  <c r="P192" i="26"/>
  <c r="P193" i="26"/>
  <c r="E66" i="71"/>
  <c r="N194" i="50" l="1"/>
  <c r="N195" i="50"/>
  <c r="N196" i="50"/>
  <c r="N197" i="50"/>
  <c r="H194" i="29"/>
  <c r="H195" i="29"/>
  <c r="F386" i="27"/>
  <c r="F387" i="27"/>
  <c r="F388" i="27"/>
  <c r="F389" i="27"/>
  <c r="P194" i="26"/>
  <c r="P195" i="26"/>
  <c r="H196" i="29"/>
  <c r="H197" i="29"/>
  <c r="F390" i="27"/>
  <c r="F391" i="27"/>
  <c r="F392" i="27"/>
  <c r="F393" i="27"/>
  <c r="P196" i="26"/>
  <c r="P197" i="26"/>
  <c r="E67" i="71"/>
  <c r="N198" i="50" l="1"/>
  <c r="N199" i="50"/>
  <c r="N200" i="50"/>
  <c r="N201" i="50"/>
  <c r="H198" i="29"/>
  <c r="H199" i="29"/>
  <c r="F394" i="27"/>
  <c r="F395" i="27"/>
  <c r="F396" i="27"/>
  <c r="F397" i="27"/>
  <c r="P198" i="26"/>
  <c r="P199" i="26"/>
  <c r="H200" i="29"/>
  <c r="H201" i="29"/>
  <c r="F398" i="27"/>
  <c r="F399" i="27"/>
  <c r="F400" i="27"/>
  <c r="F401" i="27"/>
  <c r="P200" i="26"/>
  <c r="P201" i="26"/>
  <c r="E68" i="71"/>
  <c r="E69" i="71" l="1"/>
  <c r="N202" i="50" l="1"/>
  <c r="N203" i="50"/>
  <c r="N204" i="50"/>
  <c r="N205" i="50"/>
  <c r="H202" i="29"/>
  <c r="H203" i="29"/>
  <c r="F402" i="27"/>
  <c r="F403" i="27"/>
  <c r="F404" i="27"/>
  <c r="F405" i="27"/>
  <c r="P202" i="26"/>
  <c r="P203" i="26"/>
  <c r="H204" i="29"/>
  <c r="H205" i="29"/>
  <c r="F406" i="27"/>
  <c r="F407" i="27"/>
  <c r="F408" i="27"/>
  <c r="F409" i="27"/>
  <c r="P204" i="26"/>
  <c r="P205" i="26"/>
  <c r="E70" i="71"/>
  <c r="N206" i="50" l="1"/>
  <c r="N207" i="50"/>
  <c r="N208" i="50"/>
  <c r="N209" i="50"/>
  <c r="H206" i="29"/>
  <c r="H207" i="29"/>
  <c r="F410" i="27"/>
  <c r="F411" i="27"/>
  <c r="F412" i="27"/>
  <c r="F413" i="27"/>
  <c r="P206" i="26"/>
  <c r="P207" i="26"/>
  <c r="H208" i="29"/>
  <c r="H209" i="29"/>
  <c r="F414" i="27"/>
  <c r="F415" i="27"/>
  <c r="F416" i="27"/>
  <c r="F417" i="27"/>
  <c r="P208" i="26"/>
  <c r="P209" i="26"/>
  <c r="E71" i="71"/>
  <c r="N210" i="50" l="1"/>
  <c r="N211" i="50"/>
  <c r="N212" i="50"/>
  <c r="N213" i="50"/>
  <c r="H210" i="29"/>
  <c r="H211" i="29"/>
  <c r="F418" i="27"/>
  <c r="F419" i="27"/>
  <c r="F420" i="27"/>
  <c r="F421" i="27"/>
  <c r="P210" i="26"/>
  <c r="P211" i="26"/>
  <c r="H212" i="29"/>
  <c r="H213" i="29"/>
  <c r="F422" i="27"/>
  <c r="F423" i="27"/>
  <c r="F424" i="27"/>
  <c r="F425" i="27"/>
  <c r="P212" i="26"/>
  <c r="P213" i="26"/>
  <c r="E72" i="71"/>
  <c r="N214" i="50" l="1"/>
  <c r="N215" i="50"/>
  <c r="N216" i="50"/>
  <c r="N217" i="50"/>
  <c r="H214" i="29"/>
  <c r="H215" i="29"/>
  <c r="F426" i="27"/>
  <c r="F427" i="27"/>
  <c r="F428" i="27"/>
  <c r="F429" i="27"/>
  <c r="P214" i="26"/>
  <c r="P215" i="26"/>
  <c r="H216" i="29"/>
  <c r="H217" i="29"/>
  <c r="F430" i="27"/>
  <c r="F431" i="27"/>
  <c r="F432" i="27"/>
  <c r="F433" i="27"/>
  <c r="P216" i="26"/>
  <c r="P217" i="26"/>
  <c r="E73" i="71"/>
  <c r="E74" i="71" l="1"/>
  <c r="E75" i="71" l="1"/>
  <c r="E76" i="71" l="1"/>
  <c r="N218" i="50" l="1"/>
  <c r="N219" i="50"/>
  <c r="N220" i="50"/>
  <c r="N221" i="50"/>
  <c r="H218" i="29"/>
  <c r="H219" i="29"/>
  <c r="F434" i="27"/>
  <c r="F435" i="27"/>
  <c r="F436" i="27"/>
  <c r="F437" i="27"/>
  <c r="P218" i="26"/>
  <c r="P219" i="26"/>
  <c r="H220" i="29"/>
  <c r="H221" i="29"/>
  <c r="F438" i="27"/>
  <c r="F439" i="27"/>
  <c r="F440" i="27"/>
  <c r="F441" i="27"/>
  <c r="P220" i="26"/>
  <c r="P221" i="26"/>
  <c r="E77" i="71"/>
  <c r="N222" i="50" l="1"/>
  <c r="N223" i="50"/>
  <c r="N224" i="50"/>
  <c r="N225" i="50"/>
  <c r="H222" i="29"/>
  <c r="H223" i="29"/>
  <c r="F442" i="27"/>
  <c r="F443" i="27"/>
  <c r="F444" i="27"/>
  <c r="F445" i="27"/>
  <c r="P222" i="26"/>
  <c r="P223" i="26"/>
  <c r="H224" i="29"/>
  <c r="H225" i="29"/>
  <c r="F446" i="27"/>
  <c r="F447" i="27"/>
  <c r="F448" i="27"/>
  <c r="F449" i="27"/>
  <c r="P224" i="26"/>
  <c r="P225" i="26"/>
  <c r="E78" i="71"/>
  <c r="N226" i="50" l="1"/>
  <c r="N227" i="50"/>
  <c r="N228" i="50"/>
  <c r="N229" i="50"/>
  <c r="H226" i="29"/>
  <c r="H227" i="29"/>
  <c r="F450" i="27"/>
  <c r="F451" i="27"/>
  <c r="F452" i="27"/>
  <c r="F453" i="27"/>
  <c r="P226" i="26"/>
  <c r="P227" i="26"/>
  <c r="H228" i="29"/>
  <c r="H229" i="29"/>
  <c r="F454" i="27"/>
  <c r="F455" i="27"/>
  <c r="F456" i="27"/>
  <c r="F457" i="27"/>
  <c r="P228" i="26"/>
  <c r="P229" i="26"/>
  <c r="E79" i="71"/>
  <c r="E80" i="71" l="1"/>
  <c r="N230" i="50" l="1"/>
  <c r="N231" i="50"/>
  <c r="N232" i="50"/>
  <c r="N233" i="50"/>
  <c r="H230" i="29"/>
  <c r="H231" i="29"/>
  <c r="F458" i="27"/>
  <c r="F459" i="27"/>
  <c r="F460" i="27"/>
  <c r="F461" i="27"/>
  <c r="P230" i="26"/>
  <c r="P231" i="26"/>
  <c r="H232" i="29"/>
  <c r="H233" i="29"/>
  <c r="F462" i="27"/>
  <c r="F463" i="27"/>
  <c r="F464" i="27"/>
  <c r="F465" i="27"/>
  <c r="P232" i="26"/>
  <c r="P233" i="26"/>
  <c r="E81" i="71"/>
  <c r="N234" i="50" l="1"/>
  <c r="N235" i="50"/>
  <c r="N236" i="50"/>
  <c r="N237" i="50"/>
  <c r="H234" i="29"/>
  <c r="H235" i="29"/>
  <c r="F466" i="27"/>
  <c r="F467" i="27"/>
  <c r="F468" i="27"/>
  <c r="F469" i="27"/>
  <c r="P234" i="26"/>
  <c r="P235" i="26"/>
  <c r="H236" i="29"/>
  <c r="H237" i="29"/>
  <c r="F470" i="27"/>
  <c r="F471" i="27"/>
  <c r="F472" i="27"/>
  <c r="F473" i="27"/>
  <c r="P236" i="26"/>
  <c r="P237" i="26"/>
  <c r="E82" i="71"/>
  <c r="E83" i="71" l="1"/>
  <c r="N238" i="50" l="1"/>
  <c r="N239" i="50"/>
  <c r="N240" i="50"/>
  <c r="N241" i="50"/>
  <c r="H238" i="29"/>
  <c r="H239" i="29"/>
  <c r="F474" i="27"/>
  <c r="F475" i="27"/>
  <c r="F476" i="27"/>
  <c r="F477" i="27"/>
  <c r="P238" i="26"/>
  <c r="P239" i="26"/>
  <c r="H240" i="29"/>
  <c r="H241" i="29"/>
  <c r="F478" i="27"/>
  <c r="F479" i="27"/>
  <c r="F480" i="27"/>
  <c r="F481" i="27"/>
  <c r="P240" i="26"/>
  <c r="P241" i="26"/>
  <c r="E84" i="71"/>
  <c r="E85" i="71" l="1"/>
  <c r="N242" i="50" l="1"/>
  <c r="N243" i="50"/>
  <c r="N244" i="50"/>
  <c r="N245" i="50"/>
  <c r="H242" i="29"/>
  <c r="H243" i="29"/>
  <c r="F482" i="27"/>
  <c r="F483" i="27"/>
  <c r="F484" i="27"/>
  <c r="F485" i="27"/>
  <c r="P242" i="26"/>
  <c r="P243" i="26"/>
  <c r="H244" i="29"/>
  <c r="H245" i="29"/>
  <c r="F486" i="27"/>
  <c r="F487" i="27"/>
  <c r="F488" i="27"/>
  <c r="F489" i="27"/>
  <c r="P244" i="26"/>
  <c r="P245" i="26"/>
  <c r="E86" i="71"/>
  <c r="E87" i="71" l="1"/>
  <c r="E88" i="71" l="1"/>
  <c r="N246" i="50" l="1"/>
  <c r="N247" i="50"/>
  <c r="N248" i="50"/>
  <c r="N249" i="50"/>
  <c r="H246" i="29"/>
  <c r="H247" i="29"/>
  <c r="F490" i="27"/>
  <c r="F491" i="27"/>
  <c r="F492" i="27"/>
  <c r="F493" i="27"/>
  <c r="P246" i="26"/>
  <c r="P247" i="26"/>
  <c r="H248" i="29"/>
  <c r="H249" i="29"/>
  <c r="F494" i="27"/>
  <c r="F495" i="27"/>
  <c r="F496" i="27"/>
  <c r="F497" i="27"/>
  <c r="P248" i="26"/>
  <c r="P249" i="26"/>
  <c r="E89" i="71"/>
  <c r="N250" i="50" l="1"/>
  <c r="N251" i="50"/>
  <c r="N252" i="50"/>
  <c r="N253" i="50"/>
  <c r="H250" i="29"/>
  <c r="H251" i="29"/>
  <c r="F498" i="27"/>
  <c r="F499" i="27"/>
  <c r="F500" i="27"/>
  <c r="F501" i="27"/>
  <c r="P250" i="26"/>
  <c r="P251" i="26"/>
  <c r="H252" i="29"/>
  <c r="H253" i="29"/>
  <c r="F502" i="27"/>
  <c r="F503" i="27"/>
  <c r="F504" i="27"/>
  <c r="F505" i="27"/>
  <c r="P252" i="26"/>
  <c r="P253" i="26"/>
  <c r="E90" i="71"/>
  <c r="N254" i="50" l="1"/>
  <c r="N255" i="50"/>
  <c r="N256" i="50"/>
  <c r="N257" i="50"/>
  <c r="H254" i="29"/>
  <c r="H255" i="29"/>
  <c r="F506" i="27"/>
  <c r="F507" i="27"/>
  <c r="F508" i="27"/>
  <c r="F509" i="27"/>
  <c r="P254" i="26"/>
  <c r="P255" i="26"/>
  <c r="H256" i="29"/>
  <c r="H257" i="29"/>
  <c r="F510" i="27"/>
  <c r="F511" i="27"/>
  <c r="F512" i="27"/>
  <c r="F513" i="27"/>
  <c r="P256" i="26"/>
  <c r="P257" i="26"/>
  <c r="E91" i="71"/>
  <c r="N258" i="50" l="1"/>
  <c r="N259" i="50"/>
  <c r="N260" i="50"/>
  <c r="N261" i="50"/>
  <c r="H258" i="29"/>
  <c r="H259" i="29"/>
  <c r="F514" i="27"/>
  <c r="F515" i="27"/>
  <c r="F516" i="27"/>
  <c r="F517" i="27"/>
  <c r="P258" i="26"/>
  <c r="P259" i="26"/>
  <c r="H260" i="29"/>
  <c r="H261" i="29"/>
  <c r="F518" i="27"/>
  <c r="F519" i="27"/>
  <c r="F520" i="27"/>
  <c r="F521" i="27"/>
  <c r="P260" i="26"/>
  <c r="P261" i="26"/>
  <c r="E92" i="71"/>
  <c r="N262" i="50" l="1"/>
  <c r="N263" i="50"/>
  <c r="N264" i="50"/>
  <c r="N265" i="50"/>
  <c r="H262" i="29"/>
  <c r="H263" i="29"/>
  <c r="F522" i="27"/>
  <c r="F523" i="27"/>
  <c r="F524" i="27"/>
  <c r="F525" i="27"/>
  <c r="P262" i="26"/>
  <c r="P263" i="26"/>
  <c r="H264" i="29"/>
  <c r="H265" i="29"/>
  <c r="F526" i="27"/>
  <c r="F527" i="27"/>
  <c r="F528" i="27"/>
  <c r="F529" i="27"/>
  <c r="P264" i="26"/>
  <c r="P265" i="26"/>
  <c r="E93" i="71"/>
  <c r="E94" i="71" l="1"/>
  <c r="N266" i="50" l="1"/>
  <c r="N267" i="50"/>
  <c r="N268" i="50"/>
  <c r="N269" i="50"/>
  <c r="H266" i="29"/>
  <c r="H267" i="29"/>
  <c r="F530" i="27"/>
  <c r="F531" i="27"/>
  <c r="F532" i="27"/>
  <c r="F533" i="27"/>
  <c r="P266" i="26"/>
  <c r="P267" i="26"/>
  <c r="H268" i="29"/>
  <c r="H269" i="29"/>
  <c r="F534" i="27"/>
  <c r="F535" i="27"/>
  <c r="F536" i="27"/>
  <c r="F537" i="27"/>
  <c r="P268" i="26"/>
  <c r="P269" i="26"/>
  <c r="I30" i="62"/>
  <c r="E95" i="71"/>
  <c r="N270" i="50" l="1"/>
  <c r="N271" i="50"/>
  <c r="N272" i="50"/>
  <c r="N273" i="50"/>
  <c r="H270" i="29"/>
  <c r="H271" i="29"/>
  <c r="F538" i="27"/>
  <c r="F539" i="27"/>
  <c r="F540" i="27"/>
  <c r="F541" i="27"/>
  <c r="P270" i="26"/>
  <c r="P271" i="26"/>
  <c r="H272" i="29"/>
  <c r="H273" i="29"/>
  <c r="F542" i="27"/>
  <c r="F543" i="27"/>
  <c r="F544" i="27"/>
  <c r="F545" i="27"/>
  <c r="P272" i="26"/>
  <c r="P273" i="26"/>
  <c r="E96" i="71"/>
  <c r="N274" i="50" l="1"/>
  <c r="N275" i="50"/>
  <c r="N276" i="50"/>
  <c r="N277" i="50"/>
  <c r="H274" i="29"/>
  <c r="H275" i="29"/>
  <c r="F546" i="27"/>
  <c r="F547" i="27"/>
  <c r="F548" i="27"/>
  <c r="F549" i="27"/>
  <c r="P274" i="26"/>
  <c r="P275" i="26"/>
  <c r="H276" i="29"/>
  <c r="H277" i="29"/>
  <c r="F550" i="27"/>
  <c r="F551" i="27"/>
  <c r="F552" i="27"/>
  <c r="F553" i="27"/>
  <c r="P276" i="26"/>
  <c r="P277" i="26"/>
  <c r="E97" i="71"/>
  <c r="N278" i="50" l="1"/>
  <c r="N279" i="50"/>
  <c r="N280" i="50"/>
  <c r="N281" i="50"/>
  <c r="H278" i="29"/>
  <c r="H279" i="29"/>
  <c r="F554" i="27"/>
  <c r="F555" i="27"/>
  <c r="F556" i="27"/>
  <c r="F557" i="27"/>
  <c r="P278" i="26"/>
  <c r="P279" i="26"/>
  <c r="H280" i="29"/>
  <c r="H281" i="29"/>
  <c r="F558" i="27"/>
  <c r="F559" i="27"/>
  <c r="F560" i="27"/>
  <c r="F561" i="27"/>
  <c r="P280" i="26"/>
  <c r="P281" i="26"/>
  <c r="E98" i="71"/>
  <c r="N282" i="50" l="1"/>
  <c r="N283" i="50"/>
  <c r="N284" i="50"/>
  <c r="N285" i="50"/>
  <c r="H282" i="29"/>
  <c r="H283" i="29"/>
  <c r="F562" i="27"/>
  <c r="F563" i="27"/>
  <c r="F564" i="27"/>
  <c r="F565" i="27"/>
  <c r="P282" i="26"/>
  <c r="P283" i="26"/>
  <c r="H284" i="29"/>
  <c r="H285" i="29"/>
  <c r="F566" i="27"/>
  <c r="F567" i="27"/>
  <c r="F568" i="27"/>
  <c r="F569" i="27"/>
  <c r="P284" i="26"/>
  <c r="P285" i="26"/>
  <c r="E99" i="71"/>
  <c r="N286" i="50" l="1"/>
  <c r="N287" i="50"/>
  <c r="N288" i="50"/>
  <c r="N289" i="50"/>
  <c r="H286" i="29"/>
  <c r="H287" i="29"/>
  <c r="F570" i="27"/>
  <c r="F571" i="27"/>
  <c r="F572" i="27"/>
  <c r="F573" i="27"/>
  <c r="P286" i="26"/>
  <c r="P287" i="26"/>
  <c r="H288" i="29"/>
  <c r="H289" i="29"/>
  <c r="F574" i="27"/>
  <c r="F575" i="27"/>
  <c r="F576" i="27"/>
  <c r="F577" i="27"/>
  <c r="P288" i="26"/>
  <c r="P289" i="26"/>
  <c r="E100" i="71"/>
  <c r="N290" i="50" l="1"/>
  <c r="N291" i="50"/>
  <c r="N292" i="50"/>
  <c r="N293" i="50"/>
  <c r="H290" i="29"/>
  <c r="H291" i="29"/>
  <c r="F578" i="27"/>
  <c r="F579" i="27"/>
  <c r="F580" i="27"/>
  <c r="F581" i="27"/>
  <c r="P290" i="26"/>
  <c r="P291" i="26"/>
  <c r="H292" i="29"/>
  <c r="H293" i="29"/>
  <c r="F582" i="27"/>
  <c r="F583" i="27"/>
  <c r="F584" i="27"/>
  <c r="F585" i="27"/>
  <c r="P292" i="26"/>
  <c r="P293" i="26"/>
  <c r="I15" i="62"/>
  <c r="I14" i="62"/>
  <c r="I12" i="62"/>
  <c r="E101" i="71" l="1"/>
  <c r="N294" i="50" l="1"/>
  <c r="N295" i="50"/>
  <c r="N296" i="50"/>
  <c r="N297" i="50"/>
  <c r="H294" i="29"/>
  <c r="H295" i="29"/>
  <c r="F586" i="27"/>
  <c r="F587" i="27"/>
  <c r="F588" i="27"/>
  <c r="F589" i="27"/>
  <c r="P294" i="26"/>
  <c r="P295" i="26"/>
  <c r="H296" i="29"/>
  <c r="H297" i="29"/>
  <c r="F590" i="27"/>
  <c r="F591" i="27"/>
  <c r="F592" i="27"/>
  <c r="F593" i="27"/>
  <c r="P296" i="26"/>
  <c r="P297" i="26"/>
  <c r="E102" i="71"/>
  <c r="E103" i="71" l="1"/>
  <c r="E104" i="71" l="1"/>
  <c r="L291" i="58" l="1"/>
  <c r="L292" i="58"/>
  <c r="L293" i="58"/>
  <c r="L294" i="58"/>
  <c r="L295" i="58"/>
  <c r="L296" i="58"/>
  <c r="L297" i="58"/>
  <c r="L298" i="58"/>
  <c r="L299" i="58"/>
  <c r="L300" i="58"/>
  <c r="L301" i="58"/>
  <c r="L302" i="58"/>
  <c r="L303" i="58"/>
  <c r="L304" i="58"/>
  <c r="L305" i="58"/>
  <c r="L306" i="58"/>
  <c r="L307" i="58"/>
  <c r="L308" i="58"/>
  <c r="L309" i="58"/>
  <c r="L310" i="58"/>
  <c r="L311" i="58"/>
  <c r="L312" i="58"/>
  <c r="L313" i="58"/>
  <c r="L314" i="58"/>
  <c r="L315" i="58"/>
  <c r="L316" i="58"/>
  <c r="L317" i="58"/>
  <c r="L318" i="58"/>
  <c r="L319" i="58"/>
  <c r="L320" i="58"/>
  <c r="L321" i="58"/>
  <c r="L322" i="58"/>
  <c r="L323" i="58"/>
  <c r="L324" i="58"/>
  <c r="L325" i="58"/>
  <c r="L326" i="58"/>
  <c r="L327" i="58"/>
  <c r="L328" i="58"/>
  <c r="L329" i="58"/>
  <c r="L330" i="58"/>
  <c r="L331" i="58"/>
  <c r="L332" i="58"/>
  <c r="L333" i="58"/>
  <c r="L334" i="58"/>
  <c r="L335" i="58"/>
  <c r="L336" i="58"/>
  <c r="L337" i="58"/>
  <c r="L338" i="58"/>
  <c r="L339" i="58"/>
  <c r="L340" i="58"/>
  <c r="L341" i="58"/>
  <c r="L342" i="58"/>
  <c r="L343" i="58"/>
  <c r="L344" i="58"/>
  <c r="L345" i="58"/>
  <c r="L346" i="58"/>
  <c r="L347" i="58"/>
  <c r="L348" i="58"/>
  <c r="L349" i="58"/>
  <c r="L350" i="58"/>
  <c r="L351" i="58"/>
  <c r="L352" i="58"/>
  <c r="L353" i="58"/>
  <c r="L354" i="58"/>
  <c r="L355" i="58"/>
  <c r="L356" i="58"/>
  <c r="L357" i="58"/>
  <c r="L358" i="58"/>
  <c r="L359" i="58"/>
  <c r="L360" i="58"/>
  <c r="L361" i="58"/>
  <c r="L362" i="58"/>
  <c r="L363" i="58"/>
  <c r="L364" i="58"/>
  <c r="L365" i="58"/>
  <c r="L366" i="58"/>
  <c r="L367" i="58"/>
  <c r="L368" i="58"/>
  <c r="L369" i="58"/>
  <c r="L370" i="58"/>
  <c r="L371" i="58"/>
  <c r="L372" i="58"/>
  <c r="L373" i="58"/>
  <c r="L374" i="58"/>
  <c r="L375" i="58"/>
  <c r="L376" i="58"/>
  <c r="L377" i="58"/>
  <c r="L378" i="58"/>
  <c r="L379" i="58"/>
  <c r="L380" i="58"/>
  <c r="L381" i="58"/>
  <c r="L382" i="58"/>
  <c r="L383" i="58"/>
  <c r="L384" i="58"/>
  <c r="L385" i="58"/>
  <c r="L386" i="58"/>
  <c r="L387" i="58"/>
  <c r="L388" i="58"/>
  <c r="L389" i="58"/>
  <c r="L390" i="58"/>
  <c r="L391" i="58"/>
  <c r="L392" i="58"/>
  <c r="L393" i="58"/>
  <c r="L394" i="58"/>
  <c r="L395" i="58"/>
  <c r="L396" i="58"/>
  <c r="L397" i="58"/>
  <c r="L398" i="58"/>
  <c r="L399" i="58"/>
  <c r="L400" i="58"/>
  <c r="L401" i="58"/>
  <c r="L402" i="58"/>
  <c r="L403" i="58"/>
  <c r="L404" i="58"/>
  <c r="L405" i="58"/>
  <c r="L406" i="58"/>
  <c r="L407" i="58"/>
  <c r="L408" i="58"/>
  <c r="L409" i="58"/>
  <c r="L410" i="58"/>
  <c r="L411" i="58"/>
  <c r="L412" i="58"/>
  <c r="L413" i="58"/>
  <c r="L414" i="58"/>
  <c r="L415" i="58"/>
  <c r="L416" i="58"/>
  <c r="L290" i="58"/>
  <c r="E105" i="71"/>
  <c r="N298" i="50"/>
  <c r="N299" i="50"/>
  <c r="H298" i="29"/>
  <c r="H299" i="29"/>
  <c r="F594" i="27"/>
  <c r="F595" i="27"/>
  <c r="F596" i="27"/>
  <c r="F597" i="27"/>
  <c r="P298" i="26"/>
  <c r="P299" i="26"/>
  <c r="H300" i="29"/>
  <c r="H301" i="29"/>
  <c r="E106" i="71"/>
  <c r="I1449" i="62" l="1"/>
  <c r="I1450" i="62"/>
  <c r="I1451" i="62"/>
  <c r="I1452" i="62"/>
  <c r="I1453" i="62"/>
  <c r="I1454" i="62"/>
  <c r="I1455" i="62"/>
  <c r="I1456" i="62"/>
  <c r="I1457" i="62"/>
  <c r="I1458" i="62"/>
  <c r="I1459" i="62"/>
  <c r="I1460" i="62"/>
  <c r="I1461" i="62"/>
  <c r="I1462" i="62"/>
  <c r="I1463" i="62"/>
  <c r="I1464" i="62"/>
  <c r="I1465" i="62"/>
  <c r="I1466" i="62"/>
  <c r="I1467" i="62"/>
  <c r="I1468" i="62"/>
  <c r="I1469" i="62"/>
  <c r="I1470" i="62"/>
  <c r="I1471" i="62"/>
  <c r="I1472" i="62"/>
  <c r="I1473" i="62"/>
  <c r="I1474" i="62"/>
  <c r="I1475" i="62"/>
  <c r="I1476" i="62"/>
  <c r="I1477" i="62"/>
  <c r="I1478" i="62"/>
  <c r="I1479" i="62"/>
  <c r="I1480" i="62"/>
  <c r="I1481" i="62"/>
  <c r="I1482" i="62"/>
  <c r="I1483" i="62"/>
  <c r="I1484" i="62"/>
  <c r="I1485" i="62"/>
  <c r="I1486" i="62"/>
  <c r="I1487" i="62"/>
  <c r="I1488" i="62"/>
  <c r="I1489" i="62"/>
  <c r="I1490" i="62"/>
  <c r="I1491" i="62"/>
  <c r="I1492" i="62"/>
  <c r="I1493" i="62"/>
  <c r="I1494" i="62"/>
  <c r="I1495" i="62"/>
  <c r="I1496" i="62"/>
  <c r="I1497" i="62"/>
  <c r="I1498" i="62"/>
  <c r="I1499" i="62"/>
  <c r="I1500" i="62"/>
  <c r="I1448" i="62"/>
  <c r="I1089" i="62"/>
  <c r="I1090" i="62"/>
  <c r="I1091" i="62"/>
  <c r="I1092" i="62"/>
  <c r="I1093" i="62"/>
  <c r="I1094" i="62"/>
  <c r="I1095" i="62"/>
  <c r="I1096" i="62"/>
  <c r="I1097" i="62"/>
  <c r="I1098" i="62"/>
  <c r="I1099" i="62"/>
  <c r="I1100" i="62"/>
  <c r="I1101" i="62"/>
  <c r="I1102" i="62"/>
  <c r="I1103" i="62"/>
  <c r="I1104" i="62"/>
  <c r="I1105" i="62"/>
  <c r="I1106" i="62"/>
  <c r="I1107" i="62"/>
  <c r="I1108" i="62"/>
  <c r="I1109" i="62"/>
  <c r="I1110" i="62"/>
  <c r="I1111" i="62"/>
  <c r="I1112" i="62"/>
  <c r="I1113" i="62"/>
  <c r="I1114" i="62"/>
  <c r="I1115" i="62"/>
  <c r="I1116" i="62"/>
  <c r="I1117" i="62"/>
  <c r="I1118" i="62"/>
  <c r="I1119" i="62"/>
  <c r="I1120" i="62"/>
  <c r="I1121" i="62"/>
  <c r="I1122" i="62"/>
  <c r="I1123" i="62"/>
  <c r="I1124" i="62"/>
  <c r="I1125" i="62"/>
  <c r="I1126" i="62"/>
  <c r="I1127" i="62"/>
  <c r="I1128" i="62"/>
  <c r="I1129" i="62"/>
  <c r="I1130" i="62"/>
  <c r="I1131" i="62"/>
  <c r="I1132" i="62"/>
  <c r="I1133" i="62"/>
  <c r="I1134" i="62"/>
  <c r="I1135" i="62"/>
  <c r="I1136" i="62"/>
  <c r="I1137" i="62"/>
  <c r="I1138" i="62"/>
  <c r="I1139" i="62"/>
  <c r="I1140" i="62"/>
  <c r="I1141" i="62"/>
  <c r="I1142" i="62"/>
  <c r="I1143" i="62"/>
  <c r="I1144" i="62"/>
  <c r="I1145" i="62"/>
  <c r="I1146" i="62"/>
  <c r="I1147" i="62"/>
  <c r="I1148" i="62"/>
  <c r="I1149" i="62"/>
  <c r="I1150" i="62"/>
  <c r="I1151" i="62"/>
  <c r="I1152" i="62"/>
  <c r="I1153" i="62"/>
  <c r="I1154" i="62"/>
  <c r="I1155" i="62"/>
  <c r="I1156" i="62"/>
  <c r="I1157" i="62"/>
  <c r="I1158" i="62"/>
  <c r="I1159" i="62"/>
  <c r="I1160" i="62"/>
  <c r="I1161" i="62"/>
  <c r="I1162" i="62"/>
  <c r="I1163" i="62"/>
  <c r="I1164" i="62"/>
  <c r="I1165" i="62"/>
  <c r="I1166" i="62"/>
  <c r="I1167" i="62"/>
  <c r="I1168" i="62"/>
  <c r="I1169" i="62"/>
  <c r="I1170" i="62"/>
  <c r="I1171" i="62"/>
  <c r="I1172" i="62"/>
  <c r="I1173" i="62"/>
  <c r="I1174" i="62"/>
  <c r="I1175" i="62"/>
  <c r="I1176" i="62"/>
  <c r="I1177" i="62"/>
  <c r="I1178" i="62"/>
  <c r="I1179" i="62"/>
  <c r="I1180" i="62"/>
  <c r="I1181" i="62"/>
  <c r="I1182" i="62"/>
  <c r="I1183" i="62"/>
  <c r="I1184" i="62"/>
  <c r="I1185" i="62"/>
  <c r="I1186" i="62"/>
  <c r="I1187" i="62"/>
  <c r="I1188" i="62"/>
  <c r="I1189" i="62"/>
  <c r="I1190" i="62"/>
  <c r="I1191" i="62"/>
  <c r="I1192" i="62"/>
  <c r="I1193" i="62"/>
  <c r="I1194" i="62"/>
  <c r="I1195" i="62"/>
  <c r="I1196" i="62"/>
  <c r="I1197" i="62"/>
  <c r="I1198" i="62"/>
  <c r="I1199" i="62"/>
  <c r="I1200" i="62"/>
  <c r="I1201" i="62"/>
  <c r="I1202" i="62"/>
  <c r="I1203" i="62"/>
  <c r="I1204" i="62"/>
  <c r="I1205" i="62"/>
  <c r="I1206" i="62"/>
  <c r="I1207" i="62"/>
  <c r="I1208" i="62"/>
  <c r="I1209" i="62"/>
  <c r="I1210" i="62"/>
  <c r="I1211" i="62"/>
  <c r="I1212" i="62"/>
  <c r="I1213" i="62"/>
  <c r="I1214" i="62"/>
  <c r="I1215" i="62"/>
  <c r="I1216" i="62"/>
  <c r="I1217" i="62"/>
  <c r="I1218" i="62"/>
  <c r="I1219" i="62"/>
  <c r="I1220" i="62"/>
  <c r="I1221" i="62"/>
  <c r="I1222" i="62"/>
  <c r="I1223" i="62"/>
  <c r="I1224" i="62"/>
  <c r="I1225" i="62"/>
  <c r="I1226" i="62"/>
  <c r="I1227" i="62"/>
  <c r="I1228" i="62"/>
  <c r="I1229" i="62"/>
  <c r="I1230" i="62"/>
  <c r="I1231" i="62"/>
  <c r="I1232" i="62"/>
  <c r="I1233" i="62"/>
  <c r="I1234" i="62"/>
  <c r="I1235" i="62"/>
  <c r="I1236" i="62"/>
  <c r="I1237" i="62"/>
  <c r="I1238" i="62"/>
  <c r="I1239" i="62"/>
  <c r="I1240" i="62"/>
  <c r="I1241" i="62"/>
  <c r="I1242" i="62"/>
  <c r="I1243" i="62"/>
  <c r="I1244" i="62"/>
  <c r="I1245" i="62"/>
  <c r="I1246" i="62"/>
  <c r="I1247" i="62"/>
  <c r="I1248" i="62"/>
  <c r="I1249" i="62"/>
  <c r="I1250" i="62"/>
  <c r="I1251" i="62"/>
  <c r="I1252" i="62"/>
  <c r="I1253" i="62"/>
  <c r="I1254" i="62"/>
  <c r="I1255" i="62"/>
  <c r="I1256" i="62"/>
  <c r="I1257" i="62"/>
  <c r="I1258" i="62"/>
  <c r="I1259" i="62"/>
  <c r="I1260" i="62"/>
  <c r="I1261" i="62"/>
  <c r="I1262" i="62"/>
  <c r="I1263" i="62"/>
  <c r="I1264" i="62"/>
  <c r="I1265" i="62"/>
  <c r="I1266" i="62"/>
  <c r="I1267" i="62"/>
  <c r="I1268" i="62"/>
  <c r="I1269" i="62"/>
  <c r="I1270" i="62"/>
  <c r="I1271" i="62"/>
  <c r="I1272" i="62"/>
  <c r="I1273" i="62"/>
  <c r="I1274" i="62"/>
  <c r="I1275" i="62"/>
  <c r="I1276" i="62"/>
  <c r="I1277" i="62"/>
  <c r="I1278" i="62"/>
  <c r="I1279" i="62"/>
  <c r="I1280" i="62"/>
  <c r="I1281" i="62"/>
  <c r="I1282" i="62"/>
  <c r="I1283" i="62"/>
  <c r="I1284" i="62"/>
  <c r="I1285" i="62"/>
  <c r="I1286" i="62"/>
  <c r="I1287" i="62"/>
  <c r="I1288" i="62"/>
  <c r="I1289" i="62"/>
  <c r="I1290" i="62"/>
  <c r="I1291" i="62"/>
  <c r="I1292" i="62"/>
  <c r="I1293" i="62"/>
  <c r="I1294" i="62"/>
  <c r="I1295" i="62"/>
  <c r="I1296" i="62"/>
  <c r="I1297" i="62"/>
  <c r="I1298" i="62"/>
  <c r="I1299" i="62"/>
  <c r="I1300" i="62"/>
  <c r="I1301" i="62"/>
  <c r="I1302" i="62"/>
  <c r="I1303" i="62"/>
  <c r="I1304" i="62"/>
  <c r="I1305" i="62"/>
  <c r="I1306" i="62"/>
  <c r="I1307" i="62"/>
  <c r="I1308" i="62"/>
  <c r="I1309" i="62"/>
  <c r="I1310" i="62"/>
  <c r="I1311" i="62"/>
  <c r="I1312" i="62"/>
  <c r="I1313" i="62"/>
  <c r="I1314" i="62"/>
  <c r="I1315" i="62"/>
  <c r="I1316" i="62"/>
  <c r="I1317" i="62"/>
  <c r="I1318" i="62"/>
  <c r="I1319" i="62"/>
  <c r="I1320" i="62"/>
  <c r="I1321" i="62"/>
  <c r="I1322" i="62"/>
  <c r="I1323" i="62"/>
  <c r="I1324" i="62"/>
  <c r="I1325" i="62"/>
  <c r="I1326" i="62"/>
  <c r="I1327" i="62"/>
  <c r="I1328" i="62"/>
  <c r="I1329" i="62"/>
  <c r="I1330" i="62"/>
  <c r="I1331" i="62"/>
  <c r="I1332" i="62"/>
  <c r="I1333" i="62"/>
  <c r="I1334" i="62"/>
  <c r="I1335" i="62"/>
  <c r="I1336" i="62"/>
  <c r="I1337" i="62"/>
  <c r="I1338" i="62"/>
  <c r="I1339" i="62"/>
  <c r="I1340" i="62"/>
  <c r="I1341" i="62"/>
  <c r="I1342" i="62"/>
  <c r="I1343" i="62"/>
  <c r="I1344" i="62"/>
  <c r="I1345" i="62"/>
  <c r="I1346" i="62"/>
  <c r="I1347" i="62"/>
  <c r="I1348" i="62"/>
  <c r="I1349" i="62"/>
  <c r="I1350" i="62"/>
  <c r="I1351" i="62"/>
  <c r="I1352" i="62"/>
  <c r="I1353" i="62"/>
  <c r="I1354" i="62"/>
  <c r="I1355" i="62"/>
  <c r="I1356" i="62"/>
  <c r="I1357" i="62"/>
  <c r="I1358" i="62"/>
  <c r="I1359" i="62"/>
  <c r="I1360" i="62"/>
  <c r="I1361" i="62"/>
  <c r="I1362" i="62"/>
  <c r="I1363" i="62"/>
  <c r="I1364" i="62"/>
  <c r="I1365" i="62"/>
  <c r="I1366" i="62"/>
  <c r="I1367" i="62"/>
  <c r="I1368" i="62"/>
  <c r="I1369" i="62"/>
  <c r="I1370" i="62"/>
  <c r="I1371" i="62"/>
  <c r="I1372" i="62"/>
  <c r="I1373" i="62"/>
  <c r="I1374" i="62"/>
  <c r="I1375" i="62"/>
  <c r="I1376" i="62"/>
  <c r="I1377" i="62"/>
  <c r="I1378" i="62"/>
  <c r="I1379" i="62"/>
  <c r="I1380" i="62"/>
  <c r="I1381" i="62"/>
  <c r="I1382" i="62"/>
  <c r="I1383" i="62"/>
  <c r="I1384" i="62"/>
  <c r="I1385" i="62"/>
  <c r="I1386" i="62"/>
  <c r="I1387" i="62"/>
  <c r="I1388" i="62"/>
  <c r="I1389" i="62"/>
  <c r="I1390" i="62"/>
  <c r="I1391" i="62"/>
  <c r="I1392" i="62"/>
  <c r="I1393" i="62"/>
  <c r="I1394" i="62"/>
  <c r="I1395" i="62"/>
  <c r="I1396" i="62"/>
  <c r="I1397" i="62"/>
  <c r="I1398" i="62"/>
  <c r="I1399" i="62"/>
  <c r="I1400" i="62"/>
  <c r="I1401" i="62"/>
  <c r="I1402" i="62"/>
  <c r="I1403" i="62"/>
  <c r="I1404" i="62"/>
  <c r="I1405" i="62"/>
  <c r="I1406" i="62"/>
  <c r="I1407" i="62"/>
  <c r="I1408" i="62"/>
  <c r="I1409" i="62"/>
  <c r="I1410" i="62"/>
  <c r="I1411" i="62"/>
  <c r="I1412" i="62"/>
  <c r="I1413" i="62"/>
  <c r="I1414" i="62"/>
  <c r="I1415" i="62"/>
  <c r="I1416" i="62"/>
  <c r="I1417" i="62"/>
  <c r="I1418" i="62"/>
  <c r="I1419" i="62"/>
  <c r="I1420" i="62"/>
  <c r="I1421" i="62"/>
  <c r="I1422" i="62"/>
  <c r="I1423" i="62"/>
  <c r="I1424" i="62"/>
  <c r="I1425" i="62"/>
  <c r="I1426" i="62"/>
  <c r="I1427" i="62"/>
  <c r="I1428" i="62"/>
  <c r="I1429" i="62"/>
  <c r="I1430" i="62"/>
  <c r="I1431" i="62"/>
  <c r="I1432" i="62"/>
  <c r="I1433" i="62"/>
  <c r="I1434" i="62"/>
  <c r="I1435" i="62"/>
  <c r="I1436" i="62"/>
  <c r="I1437" i="62"/>
  <c r="I1438" i="62"/>
  <c r="I1439" i="62"/>
  <c r="I1440" i="62"/>
  <c r="I1441" i="62"/>
  <c r="I1442" i="62"/>
  <c r="I1443" i="62"/>
  <c r="I1444" i="62"/>
  <c r="I1445" i="62"/>
  <c r="I1446" i="62"/>
  <c r="I1447" i="62"/>
  <c r="I1031" i="62" l="1"/>
  <c r="I1032" i="62"/>
  <c r="I1033" i="62"/>
  <c r="I1034" i="62"/>
  <c r="I1035" i="62"/>
  <c r="I1036" i="62"/>
  <c r="I1037" i="62"/>
  <c r="I1038" i="62"/>
  <c r="I1039" i="62"/>
  <c r="I1040" i="62"/>
  <c r="I1041" i="62"/>
  <c r="I1042" i="62"/>
  <c r="I1043" i="62"/>
  <c r="I1044" i="62"/>
  <c r="I1045" i="62"/>
  <c r="I1046" i="62"/>
  <c r="I1047" i="62"/>
  <c r="I1048" i="62"/>
  <c r="I1049" i="62"/>
  <c r="I1050" i="62"/>
  <c r="I1051" i="62"/>
  <c r="I1052" i="62"/>
  <c r="I1053" i="62"/>
  <c r="I1054" i="62"/>
  <c r="I1055" i="62"/>
  <c r="I1056" i="62"/>
  <c r="I1057" i="62"/>
  <c r="I1058" i="62"/>
  <c r="I1059" i="62"/>
  <c r="I1060" i="62"/>
  <c r="I1061" i="62"/>
  <c r="I1062" i="62"/>
  <c r="I1063" i="62"/>
  <c r="I1064" i="62"/>
  <c r="I1065" i="62"/>
  <c r="I1066" i="62"/>
  <c r="I1067" i="62"/>
  <c r="I1068" i="62"/>
  <c r="I1069" i="62"/>
  <c r="I1070" i="62"/>
  <c r="I1071" i="62"/>
  <c r="I1072" i="62"/>
  <c r="I1073" i="62"/>
  <c r="I1074" i="62"/>
  <c r="I1075" i="62"/>
  <c r="I1076" i="62"/>
  <c r="I1077" i="62"/>
  <c r="I1078" i="62"/>
  <c r="I1079" i="62"/>
  <c r="I1080" i="62"/>
  <c r="I1081" i="62"/>
  <c r="I1082" i="62"/>
  <c r="I1083" i="62"/>
  <c r="I1084" i="62"/>
  <c r="I1085" i="62"/>
  <c r="I1086" i="62"/>
  <c r="I1087" i="62"/>
  <c r="I1088" i="62"/>
  <c r="I947" i="62"/>
  <c r="I948" i="62"/>
  <c r="I949" i="62"/>
  <c r="I950" i="62"/>
  <c r="I951" i="62"/>
  <c r="I952" i="62"/>
  <c r="I953" i="62"/>
  <c r="I954" i="62"/>
  <c r="I955" i="62"/>
  <c r="I956" i="62"/>
  <c r="I957" i="62"/>
  <c r="I958" i="62"/>
  <c r="I959" i="62"/>
  <c r="I960" i="62"/>
  <c r="I961" i="62"/>
  <c r="I962" i="62"/>
  <c r="I963" i="62"/>
  <c r="I964" i="62"/>
  <c r="I965" i="62"/>
  <c r="I966" i="62"/>
  <c r="I967" i="62"/>
  <c r="I968" i="62"/>
  <c r="I969" i="62"/>
  <c r="I970" i="62"/>
  <c r="I971" i="62"/>
  <c r="I972" i="62"/>
  <c r="I973" i="62"/>
  <c r="I974" i="62"/>
  <c r="I975" i="62"/>
  <c r="I976" i="62"/>
  <c r="I977" i="62"/>
  <c r="I978" i="62"/>
  <c r="I979" i="62"/>
  <c r="I980" i="62"/>
  <c r="I981" i="62"/>
  <c r="I982" i="62"/>
  <c r="I983" i="62"/>
  <c r="I984" i="62"/>
  <c r="I985" i="62"/>
  <c r="I986" i="62"/>
  <c r="I987" i="62"/>
  <c r="I988" i="62"/>
  <c r="I989" i="62"/>
  <c r="I990" i="62"/>
  <c r="I991" i="62"/>
  <c r="I992" i="62"/>
  <c r="I993" i="62"/>
  <c r="I994" i="62"/>
  <c r="I995" i="62"/>
  <c r="I996" i="62"/>
  <c r="I997" i="62"/>
  <c r="I998" i="62"/>
  <c r="I999" i="62"/>
  <c r="I1000" i="62"/>
  <c r="I1001" i="62"/>
  <c r="I1002" i="62"/>
  <c r="I1003" i="62"/>
  <c r="I1004" i="62"/>
  <c r="I1005" i="62"/>
  <c r="I1006" i="62"/>
  <c r="I1007" i="62"/>
  <c r="I1008" i="62"/>
  <c r="I1009" i="62"/>
  <c r="I1010" i="62"/>
  <c r="I1011" i="62"/>
  <c r="I1012" i="62"/>
  <c r="I1013" i="62"/>
  <c r="I1014" i="62"/>
  <c r="I1015" i="62"/>
  <c r="I1016" i="62"/>
  <c r="I1017" i="62"/>
  <c r="I1018" i="62"/>
  <c r="I1019" i="62"/>
  <c r="I1020" i="62"/>
  <c r="I1021" i="62"/>
  <c r="I1022" i="62"/>
  <c r="I1023" i="62"/>
  <c r="I1024" i="62"/>
  <c r="I1025" i="62"/>
  <c r="I1026" i="62"/>
  <c r="I1027" i="62"/>
  <c r="I1028" i="62"/>
  <c r="I1029" i="62"/>
  <c r="I1030" i="62"/>
  <c r="I94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808" i="62"/>
  <c r="I809" i="62"/>
  <c r="I810" i="62"/>
  <c r="I811" i="62"/>
  <c r="I812" i="62"/>
  <c r="I813" i="62"/>
  <c r="I814" i="62"/>
  <c r="I815" i="62"/>
  <c r="I816" i="62"/>
  <c r="I817" i="62"/>
  <c r="I818" i="62"/>
  <c r="I819" i="62"/>
  <c r="I820" i="62"/>
  <c r="I821" i="62"/>
  <c r="I822" i="62"/>
  <c r="I823" i="62"/>
  <c r="I824" i="62"/>
  <c r="I825" i="62"/>
  <c r="I826" i="62"/>
  <c r="I827" i="62"/>
  <c r="I828" i="62"/>
  <c r="I829" i="62"/>
  <c r="I830" i="62"/>
  <c r="I831" i="62"/>
  <c r="I832" i="62"/>
  <c r="I833" i="62"/>
  <c r="I834" i="62"/>
  <c r="I835" i="62"/>
  <c r="I836" i="62"/>
  <c r="I837" i="62"/>
  <c r="I838" i="62"/>
  <c r="I839" i="62"/>
  <c r="I840" i="62"/>
  <c r="I841" i="62"/>
  <c r="I842" i="62"/>
  <c r="I843" i="62"/>
  <c r="I844" i="62"/>
  <c r="I845" i="62"/>
  <c r="I846" i="62"/>
  <c r="I847" i="62"/>
  <c r="I848" i="62"/>
  <c r="I849" i="62"/>
  <c r="I850" i="62"/>
  <c r="I851" i="62"/>
  <c r="I852" i="62"/>
  <c r="I853" i="62"/>
  <c r="I854" i="62"/>
  <c r="I855" i="62"/>
  <c r="I856" i="62"/>
  <c r="I857" i="62"/>
  <c r="I858" i="62"/>
  <c r="I859" i="62"/>
  <c r="I860" i="62"/>
  <c r="I861" i="62"/>
  <c r="I862" i="62"/>
  <c r="I863" i="62"/>
  <c r="I864" i="62"/>
  <c r="I865" i="62"/>
  <c r="I866" i="62"/>
  <c r="I867" i="62"/>
  <c r="I868" i="62"/>
  <c r="I869" i="62"/>
  <c r="I870" i="62"/>
  <c r="I871" i="62"/>
  <c r="I872" i="62"/>
  <c r="I873" i="62"/>
  <c r="I874" i="62"/>
  <c r="I875" i="62"/>
  <c r="I876" i="62"/>
  <c r="I877" i="62"/>
  <c r="I878" i="62"/>
  <c r="I879" i="62"/>
  <c r="I880" i="62"/>
  <c r="I881" i="62"/>
  <c r="I882" i="62"/>
  <c r="I883" i="62"/>
  <c r="I884" i="62"/>
  <c r="I885" i="62"/>
  <c r="I886" i="62"/>
  <c r="I887" i="62"/>
  <c r="I888" i="62"/>
  <c r="I889" i="62"/>
  <c r="I890" i="62"/>
  <c r="I891" i="62"/>
  <c r="I892" i="62"/>
  <c r="I893" i="62"/>
  <c r="I894" i="62"/>
  <c r="I895" i="62"/>
  <c r="I896" i="62"/>
  <c r="I897" i="62"/>
  <c r="I898" i="62"/>
  <c r="I899" i="62"/>
  <c r="I900" i="62"/>
  <c r="I901" i="62"/>
  <c r="I902" i="62"/>
  <c r="I903" i="62"/>
  <c r="I904" i="62"/>
  <c r="I905" i="62"/>
  <c r="I906" i="62"/>
  <c r="I907" i="62"/>
  <c r="I908" i="62"/>
  <c r="I909" i="62"/>
  <c r="I910" i="62"/>
  <c r="I911" i="62"/>
  <c r="I912" i="62"/>
  <c r="I913" i="62"/>
  <c r="I914" i="62"/>
  <c r="I915" i="62"/>
  <c r="I916" i="62"/>
  <c r="I917" i="62"/>
  <c r="I918" i="62"/>
  <c r="I919" i="62"/>
  <c r="I920" i="62"/>
  <c r="I921" i="62"/>
  <c r="I922" i="62"/>
  <c r="I923" i="62"/>
  <c r="I924" i="62"/>
  <c r="I925" i="62"/>
  <c r="I926" i="62"/>
  <c r="I927" i="62"/>
  <c r="I928" i="62"/>
  <c r="I929" i="62"/>
  <c r="I930" i="62"/>
  <c r="I931" i="62"/>
  <c r="I932" i="62"/>
  <c r="I933" i="62"/>
  <c r="I934" i="62"/>
  <c r="I935" i="62"/>
  <c r="I936" i="62"/>
  <c r="I937" i="62"/>
  <c r="I938" i="62"/>
  <c r="I939" i="62"/>
  <c r="I940" i="62"/>
  <c r="I941" i="62"/>
  <c r="I942" i="62"/>
  <c r="I943" i="62"/>
  <c r="I944" i="62"/>
  <c r="I945" i="62"/>
  <c r="AH2" i="23"/>
  <c r="B2" i="56" l="1"/>
  <c r="B2" i="57"/>
  <c r="AF2" i="23" l="1"/>
  <c r="A177" i="74"/>
  <c r="A176" i="74"/>
  <c r="A175" i="74"/>
  <c r="A174" i="74"/>
  <c r="A173" i="74"/>
  <c r="A172" i="74"/>
  <c r="A171" i="74"/>
  <c r="A170" i="74"/>
  <c r="A169" i="74"/>
  <c r="A168" i="74"/>
  <c r="A167" i="74"/>
  <c r="A166" i="74"/>
  <c r="A165" i="74"/>
  <c r="A164" i="74"/>
  <c r="A163" i="74"/>
  <c r="A162" i="74"/>
  <c r="A161" i="74"/>
  <c r="A160" i="74"/>
  <c r="A159" i="74"/>
  <c r="A158" i="74"/>
  <c r="A157" i="74"/>
  <c r="A156" i="74"/>
  <c r="A155" i="74"/>
  <c r="A154" i="74"/>
  <c r="A153" i="74"/>
  <c r="A152" i="74"/>
  <c r="A151" i="74"/>
  <c r="A150" i="74"/>
  <c r="A149" i="74"/>
  <c r="A148" i="74"/>
  <c r="A147" i="74"/>
  <c r="A146" i="74"/>
  <c r="A145" i="74"/>
  <c r="A144" i="74"/>
  <c r="A143" i="74"/>
  <c r="A142" i="74"/>
  <c r="A141" i="74"/>
  <c r="A140" i="74"/>
  <c r="A139" i="74"/>
  <c r="A138" i="74"/>
  <c r="A137" i="74"/>
  <c r="A136" i="74"/>
  <c r="A135" i="74"/>
  <c r="A134" i="74"/>
  <c r="A133" i="74"/>
  <c r="A132" i="74"/>
  <c r="A131" i="74"/>
  <c r="A130" i="74"/>
  <c r="A30" i="63" l="1"/>
  <c r="F9" i="52" l="1"/>
  <c r="F12" i="75" l="1"/>
  <c r="F11" i="75"/>
  <c r="F10" i="75"/>
  <c r="F9" i="75"/>
  <c r="F7" i="52" l="1"/>
  <c r="F11" i="52"/>
  <c r="F13" i="52"/>
  <c r="F15" i="52"/>
  <c r="F17" i="52"/>
  <c r="G4" i="39" l="1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G114" i="39"/>
  <c r="G115" i="39"/>
  <c r="G116" i="39"/>
  <c r="G117" i="39"/>
  <c r="G118" i="39"/>
  <c r="G119" i="39"/>
  <c r="G120" i="39"/>
  <c r="G121" i="39"/>
  <c r="G122" i="39"/>
  <c r="G123" i="39"/>
  <c r="G124" i="39"/>
  <c r="G125" i="39"/>
  <c r="G126" i="39"/>
  <c r="G127" i="39"/>
  <c r="G128" i="39"/>
  <c r="G129" i="39"/>
  <c r="G3" i="39"/>
  <c r="B4" i="39" l="1"/>
  <c r="B5" i="3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83" i="39"/>
  <c r="B84" i="39"/>
  <c r="B85" i="39"/>
  <c r="B86" i="39"/>
  <c r="B87" i="39"/>
  <c r="B88" i="39"/>
  <c r="B89" i="39"/>
  <c r="B90" i="39"/>
  <c r="B91" i="39"/>
  <c r="B92" i="39"/>
  <c r="B93" i="39"/>
  <c r="B94" i="39"/>
  <c r="B95" i="39"/>
  <c r="B96" i="39"/>
  <c r="B97" i="39"/>
  <c r="B98" i="39"/>
  <c r="B99" i="39"/>
  <c r="B100" i="39"/>
  <c r="B101" i="39"/>
  <c r="B102" i="39"/>
  <c r="B103" i="39"/>
  <c r="B104" i="39"/>
  <c r="B105" i="39"/>
  <c r="B106" i="39"/>
  <c r="B107" i="39"/>
  <c r="B108" i="39"/>
  <c r="B109" i="39"/>
  <c r="B110" i="39"/>
  <c r="B111" i="39"/>
  <c r="B112" i="39"/>
  <c r="B113" i="39"/>
  <c r="B114" i="39"/>
  <c r="B115" i="39"/>
  <c r="B116" i="39"/>
  <c r="B117" i="39"/>
  <c r="B118" i="39"/>
  <c r="B119" i="39"/>
  <c r="B120" i="39"/>
  <c r="B121" i="39"/>
  <c r="B122" i="39"/>
  <c r="B123" i="39"/>
  <c r="B124" i="39"/>
  <c r="B125" i="39"/>
  <c r="B126" i="39"/>
  <c r="B127" i="39"/>
  <c r="B128" i="39"/>
  <c r="B129" i="39"/>
  <c r="B3" i="39"/>
  <c r="H175" i="64" l="1"/>
  <c r="H169" i="64"/>
  <c r="H168" i="64"/>
  <c r="H174" i="64" s="1"/>
  <c r="H45" i="64"/>
  <c r="H39" i="64"/>
  <c r="H38" i="64"/>
  <c r="H44" i="64" s="1"/>
  <c r="I31" i="64"/>
  <c r="D31" i="64"/>
  <c r="I161" i="64"/>
  <c r="D161" i="64"/>
  <c r="F158" i="64"/>
  <c r="F150" i="64"/>
  <c r="K158" i="64"/>
  <c r="K150" i="64"/>
  <c r="H149" i="64"/>
  <c r="K149" i="64"/>
  <c r="H151" i="64"/>
  <c r="H153" i="64"/>
  <c r="H155" i="64"/>
  <c r="H157" i="64"/>
  <c r="K157" i="64"/>
  <c r="H159" i="64"/>
  <c r="I147" i="64"/>
  <c r="J147" i="64"/>
  <c r="K147" i="64"/>
  <c r="H147" i="64"/>
  <c r="B149" i="64"/>
  <c r="C149" i="64"/>
  <c r="F149" i="64"/>
  <c r="B151" i="64"/>
  <c r="C151" i="64"/>
  <c r="B153" i="64"/>
  <c r="C153" i="64"/>
  <c r="B155" i="64"/>
  <c r="C155" i="64"/>
  <c r="B157" i="64"/>
  <c r="C157" i="64"/>
  <c r="F157" i="64"/>
  <c r="B159" i="64"/>
  <c r="C159" i="64"/>
  <c r="C147" i="64"/>
  <c r="D147" i="64"/>
  <c r="E147" i="64"/>
  <c r="F147" i="64"/>
  <c r="B147" i="64"/>
  <c r="K28" i="64"/>
  <c r="K20" i="64"/>
  <c r="K19" i="64"/>
  <c r="H19" i="64"/>
  <c r="H21" i="64"/>
  <c r="H23" i="64"/>
  <c r="H25" i="64"/>
  <c r="H27" i="64"/>
  <c r="K27" i="64"/>
  <c r="H29" i="64"/>
  <c r="I17" i="64"/>
  <c r="J17" i="64"/>
  <c r="K17" i="64"/>
  <c r="H17" i="64"/>
  <c r="F20" i="64"/>
  <c r="C19" i="64"/>
  <c r="F19" i="64"/>
  <c r="C21" i="64"/>
  <c r="C23" i="64"/>
  <c r="C25" i="64"/>
  <c r="C27" i="64"/>
  <c r="F27" i="64"/>
  <c r="C29" i="64"/>
  <c r="D17" i="64"/>
  <c r="E17" i="64"/>
  <c r="F17" i="64"/>
  <c r="C17" i="64"/>
  <c r="B29" i="64"/>
  <c r="B27" i="64"/>
  <c r="B19" i="64"/>
  <c r="B21" i="64"/>
  <c r="B23" i="64"/>
  <c r="B25" i="64"/>
  <c r="B17" i="64"/>
  <c r="I321" i="62" l="1"/>
  <c r="I322" i="62"/>
  <c r="I323" i="62"/>
  <c r="I324" i="62"/>
  <c r="I325" i="62"/>
  <c r="E1" i="73" l="1"/>
  <c r="N2" i="59"/>
  <c r="N1" i="59"/>
  <c r="A2" i="59"/>
  <c r="N3" i="59" l="1"/>
  <c r="A8" i="73"/>
  <c r="F1" i="73" l="1"/>
  <c r="G1" i="73"/>
  <c r="A3" i="73" l="1"/>
  <c r="A98" i="73"/>
  <c r="A116" i="73"/>
  <c r="A100" i="73"/>
  <c r="A78" i="73"/>
  <c r="A46" i="73"/>
  <c r="A14" i="73"/>
  <c r="A122" i="73"/>
  <c r="A114" i="73"/>
  <c r="A106" i="73"/>
  <c r="A90" i="73"/>
  <c r="A74" i="73"/>
  <c r="A58" i="73"/>
  <c r="A42" i="73"/>
  <c r="A26" i="73"/>
  <c r="A10" i="73"/>
  <c r="A126" i="73"/>
  <c r="A118" i="73"/>
  <c r="A110" i="73"/>
  <c r="A102" i="73"/>
  <c r="A94" i="73"/>
  <c r="A82" i="73"/>
  <c r="A66" i="73"/>
  <c r="A34" i="73"/>
  <c r="A18" i="73"/>
  <c r="A124" i="73"/>
  <c r="A108" i="73"/>
  <c r="A92" i="73"/>
  <c r="A62" i="73"/>
  <c r="A30" i="73"/>
  <c r="A128" i="73"/>
  <c r="A120" i="73"/>
  <c r="A112" i="73"/>
  <c r="A104" i="73"/>
  <c r="A96" i="73"/>
  <c r="A86" i="73"/>
  <c r="A70" i="73"/>
  <c r="A54" i="73"/>
  <c r="A38" i="73"/>
  <c r="A22" i="73"/>
  <c r="A6" i="73"/>
  <c r="A50" i="73"/>
  <c r="A125" i="73"/>
  <c r="A121" i="73"/>
  <c r="A117" i="73"/>
  <c r="A113" i="73"/>
  <c r="A109" i="73"/>
  <c r="A105" i="73"/>
  <c r="A101" i="73"/>
  <c r="A97" i="73"/>
  <c r="A93" i="73"/>
  <c r="A89" i="73"/>
  <c r="A85" i="73"/>
  <c r="A81" i="73"/>
  <c r="A77" i="73"/>
  <c r="A73" i="73"/>
  <c r="A69" i="73"/>
  <c r="A65" i="73"/>
  <c r="A61" i="73"/>
  <c r="A57" i="73"/>
  <c r="A53" i="73"/>
  <c r="A49" i="73"/>
  <c r="A45" i="73"/>
  <c r="A41" i="73"/>
  <c r="A37" i="73"/>
  <c r="A33" i="73"/>
  <c r="A29" i="73"/>
  <c r="A25" i="73"/>
  <c r="A21" i="73"/>
  <c r="A17" i="73"/>
  <c r="A13" i="73"/>
  <c r="A9" i="73"/>
  <c r="A5" i="73"/>
  <c r="A88" i="73"/>
  <c r="A84" i="73"/>
  <c r="A80" i="73"/>
  <c r="A76" i="73"/>
  <c r="A72" i="73"/>
  <c r="A68" i="73"/>
  <c r="A64" i="73"/>
  <c r="A60" i="73"/>
  <c r="A56" i="73"/>
  <c r="A52" i="73"/>
  <c r="A48" i="73"/>
  <c r="A44" i="73"/>
  <c r="A40" i="73"/>
  <c r="A36" i="73"/>
  <c r="A32" i="73"/>
  <c r="A28" i="73"/>
  <c r="A24" i="73"/>
  <c r="A20" i="73"/>
  <c r="A16" i="73"/>
  <c r="A12" i="73"/>
  <c r="A4" i="73"/>
  <c r="A2" i="73"/>
  <c r="A127" i="73"/>
  <c r="A123" i="73"/>
  <c r="A119" i="73"/>
  <c r="A115" i="73"/>
  <c r="A111" i="73"/>
  <c r="A107" i="73"/>
  <c r="A103" i="73"/>
  <c r="A99" i="73"/>
  <c r="A95" i="73"/>
  <c r="A91" i="73"/>
  <c r="A87" i="73"/>
  <c r="A83" i="73"/>
  <c r="A79" i="73"/>
  <c r="A75" i="73"/>
  <c r="A71" i="73"/>
  <c r="A67" i="73"/>
  <c r="A63" i="73"/>
  <c r="A59" i="73"/>
  <c r="A55" i="73"/>
  <c r="A51" i="73"/>
  <c r="A47" i="73"/>
  <c r="A43" i="73"/>
  <c r="A39" i="73"/>
  <c r="A35" i="73"/>
  <c r="A31" i="73"/>
  <c r="A27" i="73"/>
  <c r="A23" i="73"/>
  <c r="A19" i="73"/>
  <c r="A15" i="73"/>
  <c r="A11" i="73"/>
  <c r="A7" i="73"/>
  <c r="D156" i="53" l="1"/>
  <c r="E156" i="53"/>
  <c r="F156" i="53"/>
  <c r="G156" i="53"/>
  <c r="H156" i="53"/>
  <c r="I156" i="53"/>
  <c r="J156" i="53"/>
  <c r="K156" i="53"/>
  <c r="L156" i="53"/>
  <c r="M156" i="53"/>
  <c r="N156" i="53"/>
  <c r="O156" i="53" l="1"/>
  <c r="I3" i="62"/>
  <c r="I4" i="62"/>
  <c r="I5" i="62"/>
  <c r="I6" i="62"/>
  <c r="I7" i="62"/>
  <c r="I8" i="62"/>
  <c r="I9" i="62"/>
  <c r="I10" i="62"/>
  <c r="I11" i="62"/>
  <c r="I13" i="62"/>
  <c r="I16" i="62"/>
  <c r="I19" i="62"/>
  <c r="I20" i="62"/>
  <c r="I21" i="62"/>
  <c r="I22" i="62"/>
  <c r="I23" i="62"/>
  <c r="I24" i="62"/>
  <c r="I25" i="62"/>
  <c r="I26" i="62"/>
  <c r="I27" i="62"/>
  <c r="I28" i="62"/>
  <c r="I29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6" i="62"/>
  <c r="Z2" i="23" l="1"/>
  <c r="E107" i="71"/>
  <c r="C10" i="64" l="1"/>
  <c r="C9" i="64"/>
  <c r="B188" i="64"/>
  <c r="C188" i="64"/>
  <c r="D188" i="64"/>
  <c r="E188" i="64"/>
  <c r="F188" i="64"/>
  <c r="B189" i="64"/>
  <c r="C189" i="64"/>
  <c r="D189" i="64"/>
  <c r="E189" i="64"/>
  <c r="F189" i="64"/>
  <c r="B190" i="64"/>
  <c r="C190" i="64"/>
  <c r="D190" i="64"/>
  <c r="E190" i="64"/>
  <c r="F190" i="64"/>
  <c r="B191" i="64"/>
  <c r="C191" i="64"/>
  <c r="D191" i="64"/>
  <c r="E191" i="64"/>
  <c r="F191" i="64"/>
  <c r="B192" i="64"/>
  <c r="C192" i="64"/>
  <c r="D192" i="64"/>
  <c r="E192" i="64"/>
  <c r="F192" i="64"/>
  <c r="B193" i="64"/>
  <c r="C193" i="64"/>
  <c r="D193" i="64"/>
  <c r="E193" i="64"/>
  <c r="F193" i="64"/>
  <c r="B194" i="64"/>
  <c r="C194" i="64"/>
  <c r="D194" i="64"/>
  <c r="E194" i="64"/>
  <c r="F194" i="64"/>
  <c r="B195" i="64"/>
  <c r="C195" i="64"/>
  <c r="D195" i="64"/>
  <c r="E195" i="64"/>
  <c r="F195" i="64"/>
  <c r="B196" i="64"/>
  <c r="C196" i="64"/>
  <c r="D196" i="64"/>
  <c r="E196" i="64"/>
  <c r="F196" i="64"/>
  <c r="B197" i="64"/>
  <c r="C197" i="64"/>
  <c r="D197" i="64"/>
  <c r="E197" i="64"/>
  <c r="F197" i="64"/>
  <c r="B198" i="64"/>
  <c r="C198" i="64"/>
  <c r="D198" i="64"/>
  <c r="E198" i="64"/>
  <c r="F198" i="64"/>
  <c r="B199" i="64"/>
  <c r="C199" i="64"/>
  <c r="D199" i="64"/>
  <c r="E199" i="64"/>
  <c r="F199" i="64"/>
  <c r="B200" i="64"/>
  <c r="C200" i="64"/>
  <c r="D200" i="64"/>
  <c r="E200" i="64"/>
  <c r="F200" i="64"/>
  <c r="B201" i="64"/>
  <c r="C201" i="64"/>
  <c r="D201" i="64"/>
  <c r="E201" i="64"/>
  <c r="F201" i="64"/>
  <c r="B202" i="64"/>
  <c r="C202" i="64"/>
  <c r="D202" i="64"/>
  <c r="E202" i="64"/>
  <c r="F202" i="64"/>
  <c r="B203" i="64"/>
  <c r="C203" i="64"/>
  <c r="D203" i="64"/>
  <c r="E203" i="64"/>
  <c r="F203" i="64"/>
  <c r="B204" i="64"/>
  <c r="C204" i="64"/>
  <c r="D204" i="64"/>
  <c r="E204" i="64"/>
  <c r="F204" i="64"/>
  <c r="B205" i="64"/>
  <c r="C205" i="64"/>
  <c r="D205" i="64"/>
  <c r="E205" i="64"/>
  <c r="F205" i="64"/>
  <c r="B206" i="64"/>
  <c r="C206" i="64"/>
  <c r="D206" i="64"/>
  <c r="E206" i="64"/>
  <c r="F206" i="64"/>
  <c r="B207" i="64"/>
  <c r="C207" i="64"/>
  <c r="D207" i="64"/>
  <c r="E207" i="64"/>
  <c r="F207" i="64"/>
  <c r="B208" i="64"/>
  <c r="C208" i="64"/>
  <c r="D208" i="64"/>
  <c r="E208" i="64"/>
  <c r="F208" i="64"/>
  <c r="B209" i="64"/>
  <c r="C209" i="64"/>
  <c r="D209" i="64"/>
  <c r="E209" i="64"/>
  <c r="F209" i="64"/>
  <c r="B210" i="64"/>
  <c r="C210" i="64"/>
  <c r="D210" i="64"/>
  <c r="E210" i="64"/>
  <c r="F210" i="64"/>
  <c r="B211" i="64"/>
  <c r="C211" i="64"/>
  <c r="D211" i="64"/>
  <c r="E211" i="64"/>
  <c r="F211" i="64"/>
  <c r="B212" i="64"/>
  <c r="C212" i="64"/>
  <c r="D212" i="64"/>
  <c r="E212" i="64"/>
  <c r="F212" i="64"/>
  <c r="B213" i="64"/>
  <c r="C213" i="64"/>
  <c r="D213" i="64"/>
  <c r="E213" i="64"/>
  <c r="F213" i="64"/>
  <c r="B214" i="64"/>
  <c r="C214" i="64"/>
  <c r="D214" i="64"/>
  <c r="E214" i="64"/>
  <c r="F214" i="64"/>
  <c r="B215" i="64"/>
  <c r="C215" i="64"/>
  <c r="D215" i="64"/>
  <c r="E215" i="64"/>
  <c r="F215" i="64"/>
  <c r="B216" i="64"/>
  <c r="C216" i="64"/>
  <c r="D216" i="64"/>
  <c r="E216" i="64"/>
  <c r="F216" i="64"/>
  <c r="B217" i="64"/>
  <c r="C217" i="64"/>
  <c r="D217" i="64"/>
  <c r="E217" i="64"/>
  <c r="F217" i="64"/>
  <c r="B218" i="64"/>
  <c r="C218" i="64"/>
  <c r="D218" i="64"/>
  <c r="E218" i="64"/>
  <c r="F218" i="64"/>
  <c r="B219" i="64"/>
  <c r="C219" i="64"/>
  <c r="D219" i="64"/>
  <c r="E219" i="64"/>
  <c r="F219" i="64"/>
  <c r="B220" i="64"/>
  <c r="C220" i="64"/>
  <c r="D220" i="64"/>
  <c r="E220" i="64"/>
  <c r="F220" i="64"/>
  <c r="B221" i="64"/>
  <c r="C221" i="64"/>
  <c r="D221" i="64"/>
  <c r="E221" i="64"/>
  <c r="F221" i="64"/>
  <c r="B222" i="64"/>
  <c r="C222" i="64"/>
  <c r="D222" i="64"/>
  <c r="E222" i="64"/>
  <c r="F222" i="64"/>
  <c r="B223" i="64"/>
  <c r="C223" i="64"/>
  <c r="D223" i="64"/>
  <c r="E223" i="64"/>
  <c r="F223" i="64"/>
  <c r="B224" i="64"/>
  <c r="C224" i="64"/>
  <c r="D224" i="64"/>
  <c r="E224" i="64"/>
  <c r="F224" i="64"/>
  <c r="B225" i="64"/>
  <c r="C225" i="64"/>
  <c r="D225" i="64"/>
  <c r="E225" i="64"/>
  <c r="F225" i="64"/>
  <c r="B226" i="64"/>
  <c r="C226" i="64"/>
  <c r="D226" i="64"/>
  <c r="E226" i="64"/>
  <c r="F226" i="64"/>
  <c r="B227" i="64"/>
  <c r="C227" i="64"/>
  <c r="D227" i="64"/>
  <c r="E227" i="64"/>
  <c r="F227" i="64"/>
  <c r="B228" i="64"/>
  <c r="C228" i="64"/>
  <c r="D228" i="64"/>
  <c r="E228" i="64"/>
  <c r="F228" i="64"/>
  <c r="B229" i="64"/>
  <c r="C229" i="64"/>
  <c r="D229" i="64"/>
  <c r="E229" i="64"/>
  <c r="F229" i="64"/>
  <c r="B230" i="64"/>
  <c r="C230" i="64"/>
  <c r="D230" i="64"/>
  <c r="E230" i="64"/>
  <c r="F230" i="64"/>
  <c r="B231" i="64"/>
  <c r="C231" i="64"/>
  <c r="D231" i="64"/>
  <c r="E231" i="64"/>
  <c r="F231" i="64"/>
  <c r="B232" i="64"/>
  <c r="C232" i="64"/>
  <c r="D232" i="64"/>
  <c r="E232" i="64"/>
  <c r="F232" i="64"/>
  <c r="B233" i="64"/>
  <c r="C233" i="64"/>
  <c r="D233" i="64"/>
  <c r="E233" i="64"/>
  <c r="F233" i="64"/>
  <c r="B234" i="64"/>
  <c r="C234" i="64"/>
  <c r="D234" i="64"/>
  <c r="E234" i="64"/>
  <c r="F234" i="64"/>
  <c r="B235" i="64"/>
  <c r="C235" i="64"/>
  <c r="D235" i="64"/>
  <c r="E235" i="64"/>
  <c r="F235" i="64"/>
  <c r="B236" i="64"/>
  <c r="C236" i="64"/>
  <c r="D236" i="64"/>
  <c r="E236" i="64"/>
  <c r="F236" i="64"/>
  <c r="B237" i="64"/>
  <c r="C237" i="64"/>
  <c r="D237" i="64"/>
  <c r="E237" i="64"/>
  <c r="F237" i="64"/>
  <c r="B238" i="64"/>
  <c r="C238" i="64"/>
  <c r="D238" i="64"/>
  <c r="E238" i="64"/>
  <c r="F238" i="64"/>
  <c r="B239" i="64"/>
  <c r="C239" i="64"/>
  <c r="D239" i="64"/>
  <c r="E239" i="64"/>
  <c r="F239" i="64"/>
  <c r="B240" i="64"/>
  <c r="C240" i="64"/>
  <c r="D240" i="64"/>
  <c r="E240" i="64"/>
  <c r="F240" i="64"/>
  <c r="B241" i="64"/>
  <c r="C241" i="64"/>
  <c r="D241" i="64"/>
  <c r="E241" i="64"/>
  <c r="F241" i="64"/>
  <c r="B242" i="64"/>
  <c r="C242" i="64"/>
  <c r="D242" i="64"/>
  <c r="E242" i="64"/>
  <c r="F242" i="64"/>
  <c r="B243" i="64"/>
  <c r="C243" i="64"/>
  <c r="D243" i="64"/>
  <c r="E243" i="64"/>
  <c r="F243" i="64"/>
  <c r="B244" i="64"/>
  <c r="C244" i="64"/>
  <c r="D244" i="64"/>
  <c r="E244" i="64"/>
  <c r="F244" i="64"/>
  <c r="B245" i="64"/>
  <c r="C245" i="64"/>
  <c r="D245" i="64"/>
  <c r="E245" i="64"/>
  <c r="F245" i="64"/>
  <c r="B246" i="64"/>
  <c r="C246" i="64"/>
  <c r="D246" i="64"/>
  <c r="E246" i="64"/>
  <c r="F246" i="64"/>
  <c r="B247" i="64"/>
  <c r="C247" i="64"/>
  <c r="D247" i="64"/>
  <c r="E247" i="64"/>
  <c r="F247" i="64"/>
  <c r="B248" i="64"/>
  <c r="C248" i="64"/>
  <c r="D248" i="64"/>
  <c r="E248" i="64"/>
  <c r="F248" i="64"/>
  <c r="B249" i="64"/>
  <c r="C249" i="64"/>
  <c r="D249" i="64"/>
  <c r="E249" i="64"/>
  <c r="F249" i="64"/>
  <c r="B250" i="64"/>
  <c r="C250" i="64"/>
  <c r="D250" i="64"/>
  <c r="E250" i="64"/>
  <c r="F250" i="64"/>
  <c r="B251" i="64"/>
  <c r="C251" i="64"/>
  <c r="D251" i="64"/>
  <c r="E251" i="64"/>
  <c r="F251" i="64"/>
  <c r="B252" i="64"/>
  <c r="C252" i="64"/>
  <c r="D252" i="64"/>
  <c r="E252" i="64"/>
  <c r="F252" i="64"/>
  <c r="B253" i="64"/>
  <c r="C253" i="64"/>
  <c r="D253" i="64"/>
  <c r="E253" i="64"/>
  <c r="F253" i="64"/>
  <c r="B254" i="64"/>
  <c r="C254" i="64"/>
  <c r="D254" i="64"/>
  <c r="E254" i="64"/>
  <c r="F254" i="64"/>
  <c r="B255" i="64"/>
  <c r="C255" i="64"/>
  <c r="D255" i="64"/>
  <c r="E255" i="64"/>
  <c r="F255" i="64"/>
  <c r="B256" i="64"/>
  <c r="C256" i="64"/>
  <c r="D256" i="64"/>
  <c r="E256" i="64"/>
  <c r="F256" i="64"/>
  <c r="B257" i="64"/>
  <c r="C257" i="64"/>
  <c r="D257" i="64"/>
  <c r="E257" i="64"/>
  <c r="F257" i="64"/>
  <c r="B258" i="64"/>
  <c r="C258" i="64"/>
  <c r="D258" i="64"/>
  <c r="E258" i="64"/>
  <c r="F258" i="64"/>
  <c r="B259" i="64"/>
  <c r="C259" i="64"/>
  <c r="D259" i="64"/>
  <c r="E259" i="64"/>
  <c r="F259" i="64"/>
  <c r="B260" i="64"/>
  <c r="C260" i="64"/>
  <c r="D260" i="64"/>
  <c r="E260" i="64"/>
  <c r="F260" i="64"/>
  <c r="B261" i="64"/>
  <c r="C261" i="64"/>
  <c r="D261" i="64"/>
  <c r="E261" i="64"/>
  <c r="F261" i="64"/>
  <c r="B262" i="64"/>
  <c r="C262" i="64"/>
  <c r="D262" i="64"/>
  <c r="E262" i="64"/>
  <c r="F262" i="64"/>
  <c r="B263" i="64"/>
  <c r="C263" i="64"/>
  <c r="D263" i="64"/>
  <c r="E263" i="64"/>
  <c r="F263" i="64"/>
  <c r="B264" i="64"/>
  <c r="C264" i="64"/>
  <c r="D264" i="64"/>
  <c r="E264" i="64"/>
  <c r="F264" i="64"/>
  <c r="B265" i="64"/>
  <c r="C265" i="64"/>
  <c r="D265" i="64"/>
  <c r="E265" i="64"/>
  <c r="F265" i="64"/>
  <c r="B266" i="64"/>
  <c r="C266" i="64"/>
  <c r="D266" i="64"/>
  <c r="E266" i="64"/>
  <c r="F266" i="64"/>
  <c r="B267" i="64"/>
  <c r="C267" i="64"/>
  <c r="D267" i="64"/>
  <c r="E267" i="64"/>
  <c r="F267" i="64"/>
  <c r="B268" i="64"/>
  <c r="C268" i="64"/>
  <c r="D268" i="64"/>
  <c r="E268" i="64"/>
  <c r="F268" i="64"/>
  <c r="B269" i="64"/>
  <c r="C269" i="64"/>
  <c r="D269" i="64"/>
  <c r="E269" i="64"/>
  <c r="F269" i="64"/>
  <c r="B270" i="64"/>
  <c r="C270" i="64"/>
  <c r="D270" i="64"/>
  <c r="E270" i="64"/>
  <c r="F270" i="64"/>
  <c r="B271" i="64"/>
  <c r="C271" i="64"/>
  <c r="D271" i="64"/>
  <c r="E271" i="64"/>
  <c r="F271" i="64"/>
  <c r="C187" i="64"/>
  <c r="D187" i="64"/>
  <c r="E187" i="64"/>
  <c r="F187" i="64"/>
  <c r="B187" i="64"/>
  <c r="B139" i="64"/>
  <c r="C139" i="64"/>
  <c r="D139" i="64"/>
  <c r="E139" i="64"/>
  <c r="F139" i="64"/>
  <c r="B104" i="64"/>
  <c r="C104" i="64"/>
  <c r="D104" i="64"/>
  <c r="E104" i="64"/>
  <c r="F104" i="64"/>
  <c r="B105" i="64"/>
  <c r="C105" i="64"/>
  <c r="D105" i="64"/>
  <c r="E105" i="64"/>
  <c r="F105" i="64"/>
  <c r="B106" i="64"/>
  <c r="C106" i="64"/>
  <c r="D106" i="64"/>
  <c r="E106" i="64"/>
  <c r="F106" i="64"/>
  <c r="B107" i="64"/>
  <c r="C107" i="64"/>
  <c r="D107" i="64"/>
  <c r="E107" i="64"/>
  <c r="F107" i="64"/>
  <c r="B108" i="64"/>
  <c r="C108" i="64"/>
  <c r="D108" i="64"/>
  <c r="E108" i="64"/>
  <c r="F108" i="64"/>
  <c r="B109" i="64"/>
  <c r="C109" i="64"/>
  <c r="D109" i="64"/>
  <c r="E109" i="64"/>
  <c r="F109" i="64"/>
  <c r="B110" i="64"/>
  <c r="C110" i="64"/>
  <c r="D110" i="64"/>
  <c r="E110" i="64"/>
  <c r="F110" i="64"/>
  <c r="B111" i="64"/>
  <c r="C111" i="64"/>
  <c r="D111" i="64"/>
  <c r="E111" i="64"/>
  <c r="F111" i="64"/>
  <c r="B112" i="64"/>
  <c r="C112" i="64"/>
  <c r="D112" i="64"/>
  <c r="E112" i="64"/>
  <c r="F112" i="64"/>
  <c r="B113" i="64"/>
  <c r="C113" i="64"/>
  <c r="D113" i="64"/>
  <c r="E113" i="64"/>
  <c r="F113" i="64"/>
  <c r="B114" i="64"/>
  <c r="C114" i="64"/>
  <c r="D114" i="64"/>
  <c r="E114" i="64"/>
  <c r="F114" i="64"/>
  <c r="B115" i="64"/>
  <c r="C115" i="64"/>
  <c r="D115" i="64"/>
  <c r="E115" i="64"/>
  <c r="F115" i="64"/>
  <c r="B116" i="64"/>
  <c r="C116" i="64"/>
  <c r="D116" i="64"/>
  <c r="E116" i="64"/>
  <c r="F116" i="64"/>
  <c r="B117" i="64"/>
  <c r="C117" i="64"/>
  <c r="D117" i="64"/>
  <c r="E117" i="64"/>
  <c r="F117" i="64"/>
  <c r="B118" i="64"/>
  <c r="C118" i="64"/>
  <c r="D118" i="64"/>
  <c r="E118" i="64"/>
  <c r="F118" i="64"/>
  <c r="B119" i="64"/>
  <c r="C119" i="64"/>
  <c r="D119" i="64"/>
  <c r="E119" i="64"/>
  <c r="F119" i="64"/>
  <c r="B120" i="64"/>
  <c r="C120" i="64"/>
  <c r="D120" i="64"/>
  <c r="E120" i="64"/>
  <c r="F120" i="64"/>
  <c r="B121" i="64"/>
  <c r="C121" i="64"/>
  <c r="D121" i="64"/>
  <c r="E121" i="64"/>
  <c r="F121" i="64"/>
  <c r="B122" i="64"/>
  <c r="C122" i="64"/>
  <c r="D122" i="64"/>
  <c r="E122" i="64"/>
  <c r="F122" i="64"/>
  <c r="B123" i="64"/>
  <c r="C123" i="64"/>
  <c r="D123" i="64"/>
  <c r="E123" i="64"/>
  <c r="F123" i="64"/>
  <c r="B124" i="64"/>
  <c r="C124" i="64"/>
  <c r="D124" i="64"/>
  <c r="E124" i="64"/>
  <c r="F124" i="64"/>
  <c r="B125" i="64"/>
  <c r="C125" i="64"/>
  <c r="D125" i="64"/>
  <c r="E125" i="64"/>
  <c r="F125" i="64"/>
  <c r="B126" i="64"/>
  <c r="C126" i="64"/>
  <c r="D126" i="64"/>
  <c r="E126" i="64"/>
  <c r="F126" i="64"/>
  <c r="B127" i="64"/>
  <c r="C127" i="64"/>
  <c r="D127" i="64"/>
  <c r="E127" i="64"/>
  <c r="F127" i="64"/>
  <c r="B128" i="64"/>
  <c r="C128" i="64"/>
  <c r="D128" i="64"/>
  <c r="E128" i="64"/>
  <c r="F128" i="64"/>
  <c r="B129" i="64"/>
  <c r="C129" i="64"/>
  <c r="D129" i="64"/>
  <c r="E129" i="64"/>
  <c r="F129" i="64"/>
  <c r="B130" i="64"/>
  <c r="C130" i="64"/>
  <c r="D130" i="64"/>
  <c r="E130" i="64"/>
  <c r="F130" i="64"/>
  <c r="B131" i="64"/>
  <c r="C131" i="64"/>
  <c r="D131" i="64"/>
  <c r="E131" i="64"/>
  <c r="F131" i="64"/>
  <c r="B132" i="64"/>
  <c r="C132" i="64"/>
  <c r="D132" i="64"/>
  <c r="E132" i="64"/>
  <c r="F132" i="64"/>
  <c r="B133" i="64"/>
  <c r="C133" i="64"/>
  <c r="D133" i="64"/>
  <c r="E133" i="64"/>
  <c r="F133" i="64"/>
  <c r="B134" i="64"/>
  <c r="C134" i="64"/>
  <c r="D134" i="64"/>
  <c r="E134" i="64"/>
  <c r="F134" i="64"/>
  <c r="B135" i="64"/>
  <c r="C135" i="64"/>
  <c r="D135" i="64"/>
  <c r="E135" i="64"/>
  <c r="F135" i="64"/>
  <c r="B136" i="64"/>
  <c r="C136" i="64"/>
  <c r="D136" i="64"/>
  <c r="E136" i="64"/>
  <c r="F136" i="64"/>
  <c r="B137" i="64"/>
  <c r="C137" i="64"/>
  <c r="D137" i="64"/>
  <c r="E137" i="64"/>
  <c r="F137" i="64"/>
  <c r="B138" i="64"/>
  <c r="C138" i="64"/>
  <c r="D138" i="64"/>
  <c r="E138" i="64"/>
  <c r="F138" i="64"/>
  <c r="B89" i="64"/>
  <c r="C89" i="64"/>
  <c r="D89" i="64"/>
  <c r="E89" i="64"/>
  <c r="F89" i="64"/>
  <c r="B90" i="64"/>
  <c r="C90" i="64"/>
  <c r="D90" i="64"/>
  <c r="E90" i="64"/>
  <c r="F90" i="64"/>
  <c r="B91" i="64"/>
  <c r="C91" i="64"/>
  <c r="D91" i="64"/>
  <c r="E91" i="64"/>
  <c r="F91" i="64"/>
  <c r="B92" i="64"/>
  <c r="C92" i="64"/>
  <c r="D92" i="64"/>
  <c r="E92" i="64"/>
  <c r="F92" i="64"/>
  <c r="B93" i="64"/>
  <c r="C93" i="64"/>
  <c r="D93" i="64"/>
  <c r="E93" i="64"/>
  <c r="F93" i="64"/>
  <c r="B94" i="64"/>
  <c r="C94" i="64"/>
  <c r="D94" i="64"/>
  <c r="E94" i="64"/>
  <c r="F94" i="64"/>
  <c r="B95" i="64"/>
  <c r="C95" i="64"/>
  <c r="D95" i="64"/>
  <c r="E95" i="64"/>
  <c r="F95" i="64"/>
  <c r="B96" i="64"/>
  <c r="C96" i="64"/>
  <c r="D96" i="64"/>
  <c r="E96" i="64"/>
  <c r="F96" i="64"/>
  <c r="B97" i="64"/>
  <c r="C97" i="64"/>
  <c r="D97" i="64"/>
  <c r="E97" i="64"/>
  <c r="F97" i="64"/>
  <c r="B98" i="64"/>
  <c r="C98" i="64"/>
  <c r="D98" i="64"/>
  <c r="E98" i="64"/>
  <c r="F98" i="64"/>
  <c r="B99" i="64"/>
  <c r="C99" i="64"/>
  <c r="D99" i="64"/>
  <c r="E99" i="64"/>
  <c r="F99" i="64"/>
  <c r="B100" i="64"/>
  <c r="C100" i="64"/>
  <c r="D100" i="64"/>
  <c r="E100" i="64"/>
  <c r="F100" i="64"/>
  <c r="B101" i="64"/>
  <c r="C101" i="64"/>
  <c r="D101" i="64"/>
  <c r="E101" i="64"/>
  <c r="F101" i="64"/>
  <c r="B102" i="64"/>
  <c r="C102" i="64"/>
  <c r="D102" i="64"/>
  <c r="E102" i="64"/>
  <c r="F102" i="64"/>
  <c r="B103" i="64"/>
  <c r="C103" i="64"/>
  <c r="D103" i="64"/>
  <c r="E103" i="64"/>
  <c r="F103" i="64"/>
  <c r="B56" i="64"/>
  <c r="C56" i="64"/>
  <c r="D56" i="64"/>
  <c r="E56" i="64"/>
  <c r="F56" i="64"/>
  <c r="B57" i="64"/>
  <c r="C57" i="64"/>
  <c r="D57" i="64"/>
  <c r="E57" i="64"/>
  <c r="F57" i="64"/>
  <c r="B58" i="64"/>
  <c r="C58" i="64"/>
  <c r="D58" i="64"/>
  <c r="E58" i="64"/>
  <c r="F58" i="64"/>
  <c r="B59" i="64"/>
  <c r="C59" i="64"/>
  <c r="D59" i="64"/>
  <c r="E59" i="64"/>
  <c r="F59" i="64"/>
  <c r="B60" i="64"/>
  <c r="C60" i="64"/>
  <c r="D60" i="64"/>
  <c r="E60" i="64"/>
  <c r="F60" i="64"/>
  <c r="B61" i="64"/>
  <c r="C61" i="64"/>
  <c r="D61" i="64"/>
  <c r="E61" i="64"/>
  <c r="F61" i="64"/>
  <c r="B62" i="64"/>
  <c r="C62" i="64"/>
  <c r="D62" i="64"/>
  <c r="E62" i="64"/>
  <c r="F62" i="64"/>
  <c r="B63" i="64"/>
  <c r="C63" i="64"/>
  <c r="D63" i="64"/>
  <c r="E63" i="64"/>
  <c r="F63" i="64"/>
  <c r="B64" i="64"/>
  <c r="C64" i="64"/>
  <c r="D64" i="64"/>
  <c r="E64" i="64"/>
  <c r="F64" i="64"/>
  <c r="B65" i="64"/>
  <c r="C65" i="64"/>
  <c r="D65" i="64"/>
  <c r="E65" i="64"/>
  <c r="F65" i="64"/>
  <c r="B66" i="64"/>
  <c r="C66" i="64"/>
  <c r="D66" i="64"/>
  <c r="E66" i="64"/>
  <c r="F66" i="64"/>
  <c r="B67" i="64"/>
  <c r="C67" i="64"/>
  <c r="D67" i="64"/>
  <c r="E67" i="64"/>
  <c r="F67" i="64"/>
  <c r="B68" i="64"/>
  <c r="C68" i="64"/>
  <c r="D68" i="64"/>
  <c r="E68" i="64"/>
  <c r="F68" i="64"/>
  <c r="B69" i="64"/>
  <c r="C69" i="64"/>
  <c r="D69" i="64"/>
  <c r="E69" i="64"/>
  <c r="F69" i="64"/>
  <c r="B70" i="64"/>
  <c r="C70" i="64"/>
  <c r="D70" i="64"/>
  <c r="E70" i="64"/>
  <c r="F70" i="64"/>
  <c r="B71" i="64"/>
  <c r="C71" i="64"/>
  <c r="D71" i="64"/>
  <c r="E71" i="64"/>
  <c r="F71" i="64"/>
  <c r="B72" i="64"/>
  <c r="C72" i="64"/>
  <c r="D72" i="64"/>
  <c r="E72" i="64"/>
  <c r="F72" i="64"/>
  <c r="B73" i="64"/>
  <c r="C73" i="64"/>
  <c r="D73" i="64"/>
  <c r="E73" i="64"/>
  <c r="F73" i="64"/>
  <c r="B74" i="64"/>
  <c r="C74" i="64"/>
  <c r="D74" i="64"/>
  <c r="E74" i="64"/>
  <c r="F74" i="64"/>
  <c r="B75" i="64"/>
  <c r="C75" i="64"/>
  <c r="D75" i="64"/>
  <c r="E75" i="64"/>
  <c r="F75" i="64"/>
  <c r="B76" i="64"/>
  <c r="C76" i="64"/>
  <c r="D76" i="64"/>
  <c r="E76" i="64"/>
  <c r="F76" i="64"/>
  <c r="B77" i="64"/>
  <c r="C77" i="64"/>
  <c r="D77" i="64"/>
  <c r="E77" i="64"/>
  <c r="F77" i="64"/>
  <c r="B78" i="64"/>
  <c r="C78" i="64"/>
  <c r="D78" i="64"/>
  <c r="E78" i="64"/>
  <c r="F78" i="64"/>
  <c r="B79" i="64"/>
  <c r="C79" i="64"/>
  <c r="D79" i="64"/>
  <c r="E79" i="64"/>
  <c r="F79" i="64"/>
  <c r="B80" i="64"/>
  <c r="C80" i="64"/>
  <c r="D80" i="64"/>
  <c r="E80" i="64"/>
  <c r="F80" i="64"/>
  <c r="B81" i="64"/>
  <c r="C81" i="64"/>
  <c r="D81" i="64"/>
  <c r="E81" i="64"/>
  <c r="F81" i="64"/>
  <c r="B82" i="64"/>
  <c r="C82" i="64"/>
  <c r="D82" i="64"/>
  <c r="E82" i="64"/>
  <c r="F82" i="64"/>
  <c r="B83" i="64"/>
  <c r="C83" i="64"/>
  <c r="D83" i="64"/>
  <c r="E83" i="64"/>
  <c r="F83" i="64"/>
  <c r="B84" i="64"/>
  <c r="C84" i="64"/>
  <c r="D84" i="64"/>
  <c r="E84" i="64"/>
  <c r="F84" i="64"/>
  <c r="B85" i="64"/>
  <c r="C85" i="64"/>
  <c r="D85" i="64"/>
  <c r="E85" i="64"/>
  <c r="F85" i="64"/>
  <c r="B86" i="64"/>
  <c r="C86" i="64"/>
  <c r="D86" i="64"/>
  <c r="E86" i="64"/>
  <c r="F86" i="64"/>
  <c r="B87" i="64"/>
  <c r="C87" i="64"/>
  <c r="D87" i="64"/>
  <c r="E87" i="64"/>
  <c r="F87" i="64"/>
  <c r="B88" i="64"/>
  <c r="C88" i="64"/>
  <c r="D88" i="64"/>
  <c r="E88" i="64"/>
  <c r="F88" i="64"/>
  <c r="C55" i="64"/>
  <c r="D55" i="64"/>
  <c r="E55" i="64"/>
  <c r="F55" i="64"/>
  <c r="B55" i="64"/>
  <c r="J2" i="64" l="1"/>
  <c r="J1" i="64"/>
  <c r="Y2" i="23" l="1"/>
  <c r="D183" i="64" l="1"/>
  <c r="C182" i="64"/>
  <c r="D182" i="64"/>
  <c r="E182" i="64"/>
  <c r="F182" i="64"/>
  <c r="B182" i="64"/>
  <c r="B183" i="64"/>
  <c r="B180" i="64"/>
  <c r="C180" i="64"/>
  <c r="D180" i="64"/>
  <c r="E180" i="64"/>
  <c r="F180" i="64"/>
  <c r="B181" i="64"/>
  <c r="D181" i="64"/>
  <c r="C179" i="64"/>
  <c r="D179" i="64"/>
  <c r="E179" i="64"/>
  <c r="F179" i="64"/>
  <c r="B179" i="64"/>
  <c r="D53" i="64"/>
  <c r="C52" i="64"/>
  <c r="D52" i="64"/>
  <c r="E52" i="64"/>
  <c r="F52" i="64"/>
  <c r="B52" i="64"/>
  <c r="B53" i="64"/>
  <c r="B50" i="64"/>
  <c r="C50" i="64"/>
  <c r="D50" i="64"/>
  <c r="E50" i="64"/>
  <c r="F50" i="64"/>
  <c r="B51" i="64"/>
  <c r="D51" i="64"/>
  <c r="C49" i="64"/>
  <c r="D49" i="64"/>
  <c r="E49" i="64"/>
  <c r="F49" i="64"/>
  <c r="B49" i="64"/>
  <c r="B172" i="64"/>
  <c r="B167" i="64"/>
  <c r="F167" i="64"/>
  <c r="B168" i="64"/>
  <c r="B169" i="64"/>
  <c r="B170" i="64"/>
  <c r="C172" i="64"/>
  <c r="F172" i="64"/>
  <c r="G172" i="64"/>
  <c r="H172" i="64"/>
  <c r="I172" i="64"/>
  <c r="J172" i="64"/>
  <c r="K172" i="64"/>
  <c r="L172" i="64"/>
  <c r="B173" i="64"/>
  <c r="F173" i="64"/>
  <c r="B174" i="64"/>
  <c r="B175" i="64"/>
  <c r="B176" i="64"/>
  <c r="C166" i="64"/>
  <c r="D166" i="64"/>
  <c r="E166" i="64"/>
  <c r="F166" i="64"/>
  <c r="G166" i="64"/>
  <c r="H166" i="64"/>
  <c r="I166" i="64"/>
  <c r="J166" i="64"/>
  <c r="K166" i="64"/>
  <c r="B166" i="64"/>
  <c r="F43" i="64"/>
  <c r="C42" i="64"/>
  <c r="B37" i="64"/>
  <c r="B38" i="64"/>
  <c r="B39" i="64"/>
  <c r="B40" i="64"/>
  <c r="B42" i="64"/>
  <c r="B43" i="64"/>
  <c r="B44" i="64"/>
  <c r="B45" i="64"/>
  <c r="B46" i="64"/>
  <c r="F37" i="64"/>
  <c r="C36" i="64"/>
  <c r="D36" i="64"/>
  <c r="E36" i="64"/>
  <c r="F36" i="64"/>
  <c r="G36" i="64"/>
  <c r="H36" i="64"/>
  <c r="I36" i="64"/>
  <c r="J36" i="64"/>
  <c r="K36" i="64"/>
  <c r="B36" i="64"/>
  <c r="N73" i="53"/>
  <c r="J68" i="53"/>
  <c r="J69" i="53"/>
  <c r="J70" i="53"/>
  <c r="J71" i="53"/>
  <c r="J72" i="53"/>
  <c r="J73" i="53"/>
  <c r="J74" i="53"/>
  <c r="J75" i="53"/>
  <c r="J76" i="53"/>
  <c r="J77" i="53"/>
  <c r="J78" i="53"/>
  <c r="J79" i="53"/>
  <c r="J80" i="53"/>
  <c r="J81" i="53"/>
  <c r="J82" i="53"/>
  <c r="J83" i="53"/>
  <c r="J84" i="53"/>
  <c r="J85" i="53"/>
  <c r="J86" i="53"/>
  <c r="J87" i="53"/>
  <c r="J88" i="53"/>
  <c r="J89" i="53"/>
  <c r="J90" i="53"/>
  <c r="J91" i="53"/>
  <c r="J92" i="53"/>
  <c r="J93" i="53"/>
  <c r="J94" i="53"/>
  <c r="J95" i="53"/>
  <c r="J96" i="53"/>
  <c r="J97" i="53"/>
  <c r="J98" i="53"/>
  <c r="J99" i="53"/>
  <c r="J100" i="53"/>
  <c r="J101" i="53"/>
  <c r="J102" i="53"/>
  <c r="J103" i="53"/>
  <c r="J104" i="53"/>
  <c r="J105" i="53"/>
  <c r="J106" i="53"/>
  <c r="J107" i="53"/>
  <c r="J108" i="53"/>
  <c r="J109" i="53"/>
  <c r="J110" i="53"/>
  <c r="J111" i="53"/>
  <c r="J112" i="53"/>
  <c r="J113" i="53"/>
  <c r="J114" i="53"/>
  <c r="J115" i="53"/>
  <c r="J116" i="53"/>
  <c r="J117" i="53"/>
  <c r="J118" i="53"/>
  <c r="J119" i="53"/>
  <c r="J120" i="53"/>
  <c r="J121" i="53"/>
  <c r="J122" i="53"/>
  <c r="J123" i="53"/>
  <c r="J124" i="53"/>
  <c r="J125" i="53"/>
  <c r="J126" i="53"/>
  <c r="J127" i="53"/>
  <c r="J128" i="53"/>
  <c r="J129" i="53"/>
  <c r="J130" i="53"/>
  <c r="J131" i="53"/>
  <c r="J132" i="53"/>
  <c r="J133" i="53"/>
  <c r="J134" i="53"/>
  <c r="J135" i="53"/>
  <c r="J136" i="53"/>
  <c r="J137" i="53"/>
  <c r="J138" i="53"/>
  <c r="J139" i="53"/>
  <c r="J140" i="53"/>
  <c r="J141" i="53"/>
  <c r="J142" i="53"/>
  <c r="J143" i="53"/>
  <c r="J144" i="53"/>
  <c r="J145" i="53"/>
  <c r="J146" i="53"/>
  <c r="J147" i="53"/>
  <c r="J148" i="53"/>
  <c r="J149" i="53"/>
  <c r="J150" i="53"/>
  <c r="J67" i="53"/>
  <c r="I68" i="53"/>
  <c r="I69" i="53"/>
  <c r="I70" i="53"/>
  <c r="I71" i="53"/>
  <c r="I72" i="53"/>
  <c r="I73" i="53"/>
  <c r="I74" i="53"/>
  <c r="I75" i="53"/>
  <c r="I76" i="53"/>
  <c r="I77" i="53"/>
  <c r="I78" i="53"/>
  <c r="I79" i="53"/>
  <c r="I80" i="53"/>
  <c r="I81" i="53"/>
  <c r="I82" i="53"/>
  <c r="I83" i="53"/>
  <c r="I84" i="53"/>
  <c r="I85" i="53"/>
  <c r="I86" i="53"/>
  <c r="I87" i="53"/>
  <c r="I88" i="53"/>
  <c r="I89" i="53"/>
  <c r="I90" i="53"/>
  <c r="I91" i="53"/>
  <c r="I92" i="53"/>
  <c r="I93" i="53"/>
  <c r="I94" i="53"/>
  <c r="I95" i="53"/>
  <c r="I96" i="53"/>
  <c r="I97" i="53"/>
  <c r="I98" i="53"/>
  <c r="I99" i="53"/>
  <c r="I100" i="53"/>
  <c r="I101" i="53"/>
  <c r="I102" i="53"/>
  <c r="I103" i="53"/>
  <c r="I104" i="53"/>
  <c r="I105" i="53"/>
  <c r="I106" i="53"/>
  <c r="I107" i="53"/>
  <c r="I108" i="53"/>
  <c r="I109" i="53"/>
  <c r="I110" i="53"/>
  <c r="I111" i="53"/>
  <c r="I112" i="53"/>
  <c r="I113" i="53"/>
  <c r="I114" i="53"/>
  <c r="I115" i="53"/>
  <c r="I116" i="53"/>
  <c r="I117" i="53"/>
  <c r="I118" i="53"/>
  <c r="I119" i="53"/>
  <c r="I120" i="53"/>
  <c r="I121" i="53"/>
  <c r="I122" i="53"/>
  <c r="I123" i="53"/>
  <c r="I124" i="53"/>
  <c r="I125" i="53"/>
  <c r="I126" i="53"/>
  <c r="I127" i="53"/>
  <c r="I128" i="53"/>
  <c r="I129" i="53"/>
  <c r="I130" i="53"/>
  <c r="I131" i="53"/>
  <c r="I132" i="53"/>
  <c r="I133" i="53"/>
  <c r="I134" i="53"/>
  <c r="I135" i="53"/>
  <c r="I136" i="53"/>
  <c r="I137" i="53"/>
  <c r="I138" i="53"/>
  <c r="I139" i="53"/>
  <c r="I140" i="53"/>
  <c r="I141" i="53"/>
  <c r="I142" i="53"/>
  <c r="I143" i="53"/>
  <c r="I144" i="53"/>
  <c r="I145" i="53"/>
  <c r="I146" i="53"/>
  <c r="I147" i="53"/>
  <c r="I148" i="53"/>
  <c r="I149" i="53"/>
  <c r="I150" i="53"/>
  <c r="I67" i="53"/>
  <c r="F68" i="53"/>
  <c r="F69" i="53"/>
  <c r="F70" i="53"/>
  <c r="F71" i="53"/>
  <c r="F72" i="53"/>
  <c r="F73" i="53"/>
  <c r="F74" i="53"/>
  <c r="F75" i="53"/>
  <c r="F76" i="53"/>
  <c r="F77" i="53"/>
  <c r="F78" i="53"/>
  <c r="F79" i="53"/>
  <c r="F80" i="53"/>
  <c r="F81" i="53"/>
  <c r="F82" i="53"/>
  <c r="F83" i="53"/>
  <c r="F84" i="53"/>
  <c r="F85" i="53"/>
  <c r="F86" i="53"/>
  <c r="F87" i="53"/>
  <c r="F88" i="53"/>
  <c r="F89" i="53"/>
  <c r="F90" i="53"/>
  <c r="F91" i="53"/>
  <c r="F92" i="53"/>
  <c r="F93" i="53"/>
  <c r="F94" i="53"/>
  <c r="F95" i="53"/>
  <c r="F96" i="53"/>
  <c r="F97" i="53"/>
  <c r="F98" i="53"/>
  <c r="F99" i="53"/>
  <c r="F100" i="53"/>
  <c r="F101" i="53"/>
  <c r="F102" i="53"/>
  <c r="H102" i="53" s="1"/>
  <c r="F103" i="53"/>
  <c r="H103" i="53" s="1"/>
  <c r="F104" i="53"/>
  <c r="H104" i="53" s="1"/>
  <c r="F105" i="53"/>
  <c r="H105" i="53" s="1"/>
  <c r="F106" i="53"/>
  <c r="H106" i="53" s="1"/>
  <c r="F107" i="53"/>
  <c r="H107" i="53" s="1"/>
  <c r="F108" i="53"/>
  <c r="H108" i="53" s="1"/>
  <c r="F109" i="53"/>
  <c r="H109" i="53" s="1"/>
  <c r="F110" i="53"/>
  <c r="H110" i="53" s="1"/>
  <c r="F111" i="53"/>
  <c r="H111" i="53" s="1"/>
  <c r="F112" i="53"/>
  <c r="H112" i="53" s="1"/>
  <c r="F113" i="53"/>
  <c r="H113" i="53" s="1"/>
  <c r="F114" i="53"/>
  <c r="H114" i="53" s="1"/>
  <c r="F115" i="53"/>
  <c r="H115" i="53" s="1"/>
  <c r="F116" i="53"/>
  <c r="H116" i="53" s="1"/>
  <c r="F117" i="53"/>
  <c r="H117" i="53" s="1"/>
  <c r="F118" i="53"/>
  <c r="H118" i="53" s="1"/>
  <c r="F119" i="53"/>
  <c r="H119" i="53" s="1"/>
  <c r="F120" i="53"/>
  <c r="H120" i="53" s="1"/>
  <c r="F121" i="53"/>
  <c r="H121" i="53" s="1"/>
  <c r="F122" i="53"/>
  <c r="H122" i="53" s="1"/>
  <c r="F123" i="53"/>
  <c r="H123" i="53" s="1"/>
  <c r="F124" i="53"/>
  <c r="H124" i="53" s="1"/>
  <c r="F125" i="53"/>
  <c r="H125" i="53" s="1"/>
  <c r="F126" i="53"/>
  <c r="H126" i="53" s="1"/>
  <c r="F127" i="53"/>
  <c r="H127" i="53" s="1"/>
  <c r="F128" i="53"/>
  <c r="H128" i="53" s="1"/>
  <c r="F129" i="53"/>
  <c r="H129" i="53" s="1"/>
  <c r="F130" i="53"/>
  <c r="H130" i="53" s="1"/>
  <c r="F131" i="53"/>
  <c r="H131" i="53" s="1"/>
  <c r="F132" i="53"/>
  <c r="H132" i="53" s="1"/>
  <c r="F133" i="53"/>
  <c r="H133" i="53" s="1"/>
  <c r="F134" i="53"/>
  <c r="H134" i="53" s="1"/>
  <c r="F135" i="53"/>
  <c r="H135" i="53" s="1"/>
  <c r="F136" i="53"/>
  <c r="H136" i="53" s="1"/>
  <c r="F137" i="53"/>
  <c r="H137" i="53" s="1"/>
  <c r="F138" i="53"/>
  <c r="H138" i="53" s="1"/>
  <c r="F139" i="53"/>
  <c r="H139" i="53" s="1"/>
  <c r="F140" i="53"/>
  <c r="H140" i="53" s="1"/>
  <c r="F141" i="53"/>
  <c r="H141" i="53" s="1"/>
  <c r="F142" i="53"/>
  <c r="H142" i="53" s="1"/>
  <c r="G142" i="53" s="1"/>
  <c r="F143" i="53"/>
  <c r="H143" i="53" s="1"/>
  <c r="F144" i="53"/>
  <c r="H144" i="53" s="1"/>
  <c r="F145" i="53"/>
  <c r="H145" i="53" s="1"/>
  <c r="F146" i="53"/>
  <c r="H146" i="53" s="1"/>
  <c r="F147" i="53"/>
  <c r="H147" i="53" s="1"/>
  <c r="F148" i="53"/>
  <c r="H148" i="53" s="1"/>
  <c r="F149" i="53"/>
  <c r="H149" i="53" s="1"/>
  <c r="F150" i="53"/>
  <c r="H150" i="53" s="1"/>
  <c r="F67" i="53"/>
  <c r="E68" i="53"/>
  <c r="E69" i="53"/>
  <c r="E70" i="53"/>
  <c r="E71" i="53"/>
  <c r="E72" i="53"/>
  <c r="E73" i="53"/>
  <c r="E74" i="53"/>
  <c r="E75" i="53"/>
  <c r="E76" i="53"/>
  <c r="E77" i="53"/>
  <c r="E78" i="53"/>
  <c r="E79" i="53"/>
  <c r="E80" i="53"/>
  <c r="E81" i="53"/>
  <c r="E82" i="53"/>
  <c r="E83" i="53"/>
  <c r="E84" i="53"/>
  <c r="E85" i="53"/>
  <c r="E86" i="53"/>
  <c r="E87" i="53"/>
  <c r="E88" i="53"/>
  <c r="E89" i="53"/>
  <c r="E90" i="53"/>
  <c r="E91" i="53"/>
  <c r="E92" i="53"/>
  <c r="E93" i="53"/>
  <c r="E94" i="53"/>
  <c r="E95" i="53"/>
  <c r="E96" i="53"/>
  <c r="E97" i="53"/>
  <c r="E98" i="53"/>
  <c r="E99" i="53"/>
  <c r="E100" i="53"/>
  <c r="E101" i="53"/>
  <c r="E102" i="53"/>
  <c r="E103" i="53"/>
  <c r="E104" i="53"/>
  <c r="E105" i="53"/>
  <c r="E106" i="53"/>
  <c r="E107" i="53"/>
  <c r="E108" i="53"/>
  <c r="E109" i="53"/>
  <c r="E110" i="53"/>
  <c r="E111" i="53"/>
  <c r="E112" i="53"/>
  <c r="E113" i="53"/>
  <c r="E114" i="53"/>
  <c r="E115" i="53"/>
  <c r="E116" i="53"/>
  <c r="E117" i="53"/>
  <c r="E118" i="53"/>
  <c r="E119" i="53"/>
  <c r="E120" i="53"/>
  <c r="E121" i="53"/>
  <c r="E122" i="53"/>
  <c r="E123" i="53"/>
  <c r="E124" i="53"/>
  <c r="E125" i="53"/>
  <c r="E126" i="53"/>
  <c r="E127" i="53"/>
  <c r="E128" i="53"/>
  <c r="E129" i="53"/>
  <c r="E130" i="53"/>
  <c r="E131" i="53"/>
  <c r="E132" i="53"/>
  <c r="E133" i="53"/>
  <c r="E134" i="53"/>
  <c r="E135" i="53"/>
  <c r="E136" i="53"/>
  <c r="E137" i="53"/>
  <c r="E138" i="53"/>
  <c r="E139" i="53"/>
  <c r="E140" i="53"/>
  <c r="E141" i="53"/>
  <c r="E142" i="53"/>
  <c r="E143" i="53"/>
  <c r="E144" i="53"/>
  <c r="E145" i="53"/>
  <c r="E146" i="53"/>
  <c r="E147" i="53"/>
  <c r="E148" i="53"/>
  <c r="E149" i="53"/>
  <c r="E150" i="53"/>
  <c r="E67" i="53"/>
  <c r="D68" i="53"/>
  <c r="D69" i="53"/>
  <c r="D70" i="53"/>
  <c r="D71" i="53"/>
  <c r="D72" i="53"/>
  <c r="D73" i="53"/>
  <c r="D74" i="53"/>
  <c r="D75" i="53"/>
  <c r="D76" i="53"/>
  <c r="D77" i="53"/>
  <c r="D78" i="53"/>
  <c r="D79" i="53"/>
  <c r="D80" i="53"/>
  <c r="D81" i="53"/>
  <c r="D82" i="53"/>
  <c r="D83" i="53"/>
  <c r="D84" i="53"/>
  <c r="D85" i="53"/>
  <c r="D86" i="53"/>
  <c r="D87" i="53"/>
  <c r="D88" i="53"/>
  <c r="D89" i="53"/>
  <c r="D90" i="53"/>
  <c r="D91" i="53"/>
  <c r="D92" i="53"/>
  <c r="D93" i="53"/>
  <c r="D94" i="53"/>
  <c r="D95" i="53"/>
  <c r="D96" i="53"/>
  <c r="D97" i="53"/>
  <c r="D98" i="53"/>
  <c r="D99" i="53"/>
  <c r="D100" i="53"/>
  <c r="D101" i="53"/>
  <c r="D102" i="53"/>
  <c r="D103" i="53"/>
  <c r="D104" i="53"/>
  <c r="D105" i="53"/>
  <c r="D106" i="53"/>
  <c r="D107" i="53"/>
  <c r="D108" i="53"/>
  <c r="D109" i="53"/>
  <c r="D110" i="53"/>
  <c r="D111" i="53"/>
  <c r="D112" i="53"/>
  <c r="D113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29" i="53"/>
  <c r="D130" i="53"/>
  <c r="D131" i="53"/>
  <c r="D132" i="53"/>
  <c r="D133" i="53"/>
  <c r="D134" i="53"/>
  <c r="D135" i="53"/>
  <c r="D136" i="53"/>
  <c r="D137" i="53"/>
  <c r="D138" i="53"/>
  <c r="D139" i="53"/>
  <c r="D140" i="53"/>
  <c r="D141" i="53"/>
  <c r="D142" i="53"/>
  <c r="D143" i="53"/>
  <c r="D144" i="53"/>
  <c r="D145" i="53"/>
  <c r="D146" i="53"/>
  <c r="D147" i="53"/>
  <c r="D148" i="53"/>
  <c r="D149" i="53"/>
  <c r="D150" i="53"/>
  <c r="D67" i="53"/>
  <c r="C68" i="53"/>
  <c r="C69" i="53"/>
  <c r="C70" i="53"/>
  <c r="C71" i="53"/>
  <c r="C72" i="53"/>
  <c r="C73" i="53"/>
  <c r="C74" i="53"/>
  <c r="C75" i="53"/>
  <c r="C76" i="53"/>
  <c r="C77" i="53"/>
  <c r="C78" i="53"/>
  <c r="C79" i="53"/>
  <c r="C80" i="53"/>
  <c r="C81" i="53"/>
  <c r="C82" i="53"/>
  <c r="C83" i="53"/>
  <c r="C84" i="53"/>
  <c r="C85" i="53"/>
  <c r="C86" i="53"/>
  <c r="C87" i="53"/>
  <c r="C88" i="53"/>
  <c r="C89" i="53"/>
  <c r="C90" i="53"/>
  <c r="C91" i="53"/>
  <c r="C92" i="53"/>
  <c r="C93" i="53"/>
  <c r="C94" i="53"/>
  <c r="C95" i="53"/>
  <c r="C96" i="53"/>
  <c r="C97" i="53"/>
  <c r="C98" i="53"/>
  <c r="C99" i="53"/>
  <c r="C100" i="53"/>
  <c r="C101" i="53"/>
  <c r="C102" i="53"/>
  <c r="C103" i="53"/>
  <c r="C104" i="53"/>
  <c r="C105" i="53"/>
  <c r="C106" i="53"/>
  <c r="C107" i="53"/>
  <c r="C108" i="53"/>
  <c r="C109" i="53"/>
  <c r="C110" i="53"/>
  <c r="C111" i="53"/>
  <c r="C112" i="53"/>
  <c r="C113" i="53"/>
  <c r="C114" i="53"/>
  <c r="C115" i="53"/>
  <c r="C116" i="53"/>
  <c r="C117" i="53"/>
  <c r="C118" i="53"/>
  <c r="C119" i="53"/>
  <c r="C120" i="53"/>
  <c r="C121" i="53"/>
  <c r="C122" i="53"/>
  <c r="C123" i="53"/>
  <c r="C124" i="53"/>
  <c r="C125" i="53"/>
  <c r="C126" i="53"/>
  <c r="C127" i="53"/>
  <c r="C128" i="53"/>
  <c r="C129" i="53"/>
  <c r="C130" i="53"/>
  <c r="C131" i="53"/>
  <c r="C132" i="53"/>
  <c r="C133" i="53"/>
  <c r="C134" i="53"/>
  <c r="C135" i="53"/>
  <c r="C136" i="53"/>
  <c r="C137" i="53"/>
  <c r="C138" i="53"/>
  <c r="C139" i="53"/>
  <c r="C140" i="53"/>
  <c r="C141" i="53"/>
  <c r="C142" i="53"/>
  <c r="C143" i="53"/>
  <c r="C144" i="53"/>
  <c r="C145" i="53"/>
  <c r="C146" i="53"/>
  <c r="C147" i="53"/>
  <c r="C148" i="53"/>
  <c r="C149" i="53"/>
  <c r="C150" i="53"/>
  <c r="C67" i="53"/>
  <c r="N73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H101" i="24" s="1"/>
  <c r="F102" i="24"/>
  <c r="H102" i="24" s="1"/>
  <c r="F103" i="24"/>
  <c r="H103" i="24" s="1"/>
  <c r="F104" i="24"/>
  <c r="H104" i="24" s="1"/>
  <c r="F105" i="24"/>
  <c r="H105" i="24" s="1"/>
  <c r="F106" i="24"/>
  <c r="H106" i="24" s="1"/>
  <c r="F107" i="24"/>
  <c r="H107" i="24" s="1"/>
  <c r="F108" i="24"/>
  <c r="H108" i="24" s="1"/>
  <c r="F109" i="24"/>
  <c r="H109" i="24" s="1"/>
  <c r="F110" i="24"/>
  <c r="H110" i="24" s="1"/>
  <c r="F111" i="24"/>
  <c r="H111" i="24" s="1"/>
  <c r="F112" i="24"/>
  <c r="H112" i="24" s="1"/>
  <c r="F113" i="24"/>
  <c r="H113" i="24" s="1"/>
  <c r="F114" i="24"/>
  <c r="H114" i="24" s="1"/>
  <c r="F115" i="24"/>
  <c r="H115" i="24" s="1"/>
  <c r="F116" i="24"/>
  <c r="H116" i="24" s="1"/>
  <c r="F117" i="24"/>
  <c r="H117" i="24" s="1"/>
  <c r="F118" i="24"/>
  <c r="H118" i="24" s="1"/>
  <c r="F119" i="24"/>
  <c r="H119" i="24" s="1"/>
  <c r="F120" i="24"/>
  <c r="H120" i="24" s="1"/>
  <c r="F121" i="24"/>
  <c r="H121" i="24" s="1"/>
  <c r="F122" i="24"/>
  <c r="H122" i="24" s="1"/>
  <c r="F123" i="24"/>
  <c r="H123" i="24" s="1"/>
  <c r="F124" i="24"/>
  <c r="H124" i="24" s="1"/>
  <c r="F125" i="24"/>
  <c r="H125" i="24" s="1"/>
  <c r="F126" i="24"/>
  <c r="H126" i="24" s="1"/>
  <c r="F127" i="24"/>
  <c r="H127" i="24" s="1"/>
  <c r="F128" i="24"/>
  <c r="H128" i="24" s="1"/>
  <c r="F129" i="24"/>
  <c r="H129" i="24" s="1"/>
  <c r="F130" i="24"/>
  <c r="H130" i="24" s="1"/>
  <c r="F131" i="24"/>
  <c r="H131" i="24" s="1"/>
  <c r="F132" i="24"/>
  <c r="H132" i="24" s="1"/>
  <c r="F133" i="24"/>
  <c r="H133" i="24" s="1"/>
  <c r="F134" i="24"/>
  <c r="H134" i="24" s="1"/>
  <c r="F135" i="24"/>
  <c r="H135" i="24" s="1"/>
  <c r="F136" i="24"/>
  <c r="H136" i="24" s="1"/>
  <c r="F137" i="24"/>
  <c r="H137" i="24" s="1"/>
  <c r="F138" i="24"/>
  <c r="H138" i="24" s="1"/>
  <c r="F139" i="24"/>
  <c r="H139" i="24" s="1"/>
  <c r="F140" i="24"/>
  <c r="H140" i="24" s="1"/>
  <c r="F141" i="24"/>
  <c r="H141" i="24" s="1"/>
  <c r="F142" i="24"/>
  <c r="H142" i="24" s="1"/>
  <c r="F143" i="24"/>
  <c r="H143" i="24" s="1"/>
  <c r="F144" i="24"/>
  <c r="H144" i="24" s="1"/>
  <c r="F145" i="24"/>
  <c r="H145" i="24" s="1"/>
  <c r="F146" i="24"/>
  <c r="H146" i="24" s="1"/>
  <c r="F147" i="24"/>
  <c r="H147" i="24" s="1"/>
  <c r="F148" i="24"/>
  <c r="H148" i="24" s="1"/>
  <c r="F149" i="24"/>
  <c r="H149" i="24" s="1"/>
  <c r="F150" i="24"/>
  <c r="H150" i="24" s="1"/>
  <c r="F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67" i="24"/>
  <c r="H101" i="53"/>
  <c r="F208" i="53" l="1"/>
  <c r="F208" i="24"/>
  <c r="G136" i="24"/>
  <c r="G120" i="24"/>
  <c r="G104" i="24"/>
  <c r="G134" i="53"/>
  <c r="G102" i="53"/>
  <c r="G118" i="53"/>
  <c r="G146" i="53"/>
  <c r="G130" i="53"/>
  <c r="G138" i="53"/>
  <c r="G122" i="53"/>
  <c r="G106" i="53"/>
  <c r="G114" i="53"/>
  <c r="G126" i="53"/>
  <c r="G150" i="53"/>
  <c r="G110" i="53"/>
  <c r="G149" i="53"/>
  <c r="G145" i="53"/>
  <c r="G141" i="53"/>
  <c r="G137" i="53"/>
  <c r="G133" i="53"/>
  <c r="G129" i="53"/>
  <c r="G125" i="53"/>
  <c r="G121" i="53"/>
  <c r="G117" i="53"/>
  <c r="G113" i="53"/>
  <c r="G109" i="53"/>
  <c r="G105" i="53"/>
  <c r="G101" i="53"/>
  <c r="G148" i="53"/>
  <c r="G144" i="53"/>
  <c r="G140" i="53"/>
  <c r="G136" i="53"/>
  <c r="G132" i="53"/>
  <c r="G128" i="53"/>
  <c r="G124" i="53"/>
  <c r="G120" i="53"/>
  <c r="G116" i="53"/>
  <c r="G112" i="53"/>
  <c r="G108" i="53"/>
  <c r="G104" i="53"/>
  <c r="G147" i="53"/>
  <c r="G143" i="53"/>
  <c r="G139" i="53"/>
  <c r="G135" i="53"/>
  <c r="G131" i="53"/>
  <c r="G127" i="53"/>
  <c r="G123" i="53"/>
  <c r="G119" i="53"/>
  <c r="G115" i="53"/>
  <c r="G111" i="53"/>
  <c r="G107" i="53"/>
  <c r="G103" i="53"/>
  <c r="G144" i="24"/>
  <c r="G132" i="24"/>
  <c r="G124" i="24"/>
  <c r="G112" i="24"/>
  <c r="G148" i="24"/>
  <c r="G140" i="24"/>
  <c r="G128" i="24"/>
  <c r="G116" i="24"/>
  <c r="G108" i="24"/>
  <c r="G147" i="24"/>
  <c r="G139" i="24"/>
  <c r="G135" i="24"/>
  <c r="G127" i="24"/>
  <c r="G119" i="24"/>
  <c r="G111" i="24"/>
  <c r="G107" i="24"/>
  <c r="G103" i="24"/>
  <c r="G146" i="24"/>
  <c r="G138" i="24"/>
  <c r="G130" i="24"/>
  <c r="G122" i="24"/>
  <c r="G118" i="24"/>
  <c r="G110" i="24"/>
  <c r="G102" i="24"/>
  <c r="G143" i="24"/>
  <c r="G131" i="24"/>
  <c r="G123" i="24"/>
  <c r="G115" i="24"/>
  <c r="G150" i="24"/>
  <c r="G142" i="24"/>
  <c r="G134" i="24"/>
  <c r="G126" i="24"/>
  <c r="G114" i="24"/>
  <c r="G106" i="24"/>
  <c r="G149" i="24"/>
  <c r="G145" i="24"/>
  <c r="G141" i="24"/>
  <c r="G137" i="24"/>
  <c r="G133" i="24"/>
  <c r="G129" i="24"/>
  <c r="G125" i="24"/>
  <c r="G121" i="24"/>
  <c r="G117" i="24"/>
  <c r="G113" i="24"/>
  <c r="G109" i="24"/>
  <c r="G105" i="24"/>
  <c r="G101" i="24"/>
  <c r="A25" i="63" l="1"/>
  <c r="T2" i="63"/>
  <c r="V2" i="63"/>
  <c r="A26" i="63"/>
  <c r="T3" i="63"/>
  <c r="V3" i="63"/>
  <c r="A27" i="63"/>
  <c r="T4" i="63"/>
  <c r="V4" i="63"/>
  <c r="A28" i="63"/>
  <c r="T5" i="63"/>
  <c r="V5" i="63"/>
  <c r="A29" i="63"/>
  <c r="T6" i="63"/>
  <c r="V6" i="63"/>
  <c r="T7" i="63"/>
  <c r="V7" i="63"/>
  <c r="A31" i="63"/>
  <c r="T8" i="63"/>
  <c r="V8" i="63"/>
  <c r="A32" i="63"/>
  <c r="T9" i="63"/>
  <c r="V9" i="63"/>
  <c r="X1" i="63"/>
  <c r="Z1" i="63"/>
  <c r="X2" i="63"/>
  <c r="Z2" i="63"/>
  <c r="X3" i="63"/>
  <c r="Z3" i="63"/>
  <c r="X4" i="63"/>
  <c r="Z4" i="63"/>
  <c r="X5" i="63"/>
  <c r="Z5" i="63"/>
  <c r="X6" i="63"/>
  <c r="Z6" i="63"/>
  <c r="X7" i="63"/>
  <c r="Z7" i="63"/>
  <c r="X8" i="63"/>
  <c r="Z8" i="63"/>
  <c r="X9" i="63"/>
  <c r="Z9" i="63"/>
  <c r="AB1" i="63"/>
  <c r="AD1" i="63"/>
  <c r="AB2" i="63"/>
  <c r="AD2" i="63"/>
  <c r="AB3" i="63"/>
  <c r="AD3" i="63"/>
  <c r="AB4" i="63"/>
  <c r="AD4" i="63"/>
  <c r="AB5" i="63"/>
  <c r="AD5" i="63"/>
  <c r="AB6" i="63"/>
  <c r="AD6" i="63"/>
  <c r="AB7" i="63"/>
  <c r="AD7" i="63"/>
  <c r="AB8" i="63"/>
  <c r="AD8" i="63"/>
  <c r="AB9" i="63"/>
  <c r="AD9" i="63"/>
  <c r="AF1" i="63"/>
  <c r="AH1" i="63"/>
  <c r="AF2" i="63"/>
  <c r="AH2" i="63"/>
  <c r="AF3" i="63"/>
  <c r="AH3" i="63"/>
  <c r="AF4" i="63"/>
  <c r="AH4" i="63"/>
  <c r="AF5" i="63"/>
  <c r="AH5" i="63"/>
  <c r="AF6" i="63"/>
  <c r="AH6" i="63"/>
  <c r="AF7" i="63"/>
  <c r="AH7" i="63"/>
  <c r="AF8" i="63"/>
  <c r="AH8" i="63"/>
  <c r="AF9" i="63"/>
  <c r="AH9" i="63"/>
  <c r="AJ1" i="63"/>
  <c r="AL1" i="63"/>
  <c r="AJ2" i="63"/>
  <c r="AL2" i="63"/>
  <c r="AJ3" i="63"/>
  <c r="AL3" i="63"/>
  <c r="AJ4" i="63"/>
  <c r="AL4" i="63"/>
  <c r="AJ5" i="63"/>
  <c r="AL5" i="63"/>
  <c r="AJ6" i="63"/>
  <c r="AL6" i="63"/>
  <c r="AJ7" i="63"/>
  <c r="AL7" i="63"/>
  <c r="AJ8" i="63"/>
  <c r="AL8" i="63"/>
  <c r="AJ9" i="63"/>
  <c r="AL9" i="63"/>
  <c r="AN1" i="63"/>
  <c r="AN2" i="63"/>
  <c r="AN3" i="63"/>
  <c r="AN4" i="63"/>
  <c r="AN5" i="63"/>
  <c r="AN6" i="63"/>
  <c r="AN7" i="63"/>
  <c r="AN8" i="63"/>
  <c r="AN9" i="63"/>
  <c r="T1" i="63"/>
  <c r="V1" i="63"/>
  <c r="A24" i="63"/>
  <c r="B2" i="59"/>
  <c r="B151" i="61" l="1"/>
  <c r="B150" i="61"/>
  <c r="D150" i="61" s="1"/>
  <c r="B149" i="61"/>
  <c r="C149" i="61" s="1"/>
  <c r="G149" i="61" s="1"/>
  <c r="B148" i="61"/>
  <c r="E148" i="61" s="1"/>
  <c r="B147" i="61"/>
  <c r="B146" i="61"/>
  <c r="D146" i="61" s="1"/>
  <c r="B145" i="61"/>
  <c r="C145" i="61" s="1"/>
  <c r="G145" i="61" s="1"/>
  <c r="B144" i="61"/>
  <c r="E144" i="61" s="1"/>
  <c r="B143" i="61"/>
  <c r="B142" i="61"/>
  <c r="D142" i="61" s="1"/>
  <c r="B141" i="61"/>
  <c r="B140" i="61"/>
  <c r="E140" i="61" s="1"/>
  <c r="B139" i="61"/>
  <c r="B138" i="61"/>
  <c r="D138" i="61" s="1"/>
  <c r="B137" i="61"/>
  <c r="B136" i="61"/>
  <c r="E136" i="61" s="1"/>
  <c r="B135" i="61"/>
  <c r="B134" i="61"/>
  <c r="D134" i="61" s="1"/>
  <c r="B133" i="61"/>
  <c r="C133" i="61" s="1"/>
  <c r="G133" i="61" s="1"/>
  <c r="B132" i="61"/>
  <c r="E132" i="61" s="1"/>
  <c r="B131" i="61"/>
  <c r="B130" i="61"/>
  <c r="D130" i="61" s="1"/>
  <c r="B129" i="61"/>
  <c r="B128" i="61"/>
  <c r="E128" i="61" s="1"/>
  <c r="B127" i="61"/>
  <c r="B126" i="61"/>
  <c r="D126" i="61" s="1"/>
  <c r="B125" i="61"/>
  <c r="B124" i="61"/>
  <c r="E124" i="61" s="1"/>
  <c r="B123" i="61"/>
  <c r="B122" i="61"/>
  <c r="D122" i="61" s="1"/>
  <c r="B121" i="61"/>
  <c r="B120" i="61"/>
  <c r="E120" i="61" s="1"/>
  <c r="B119" i="61"/>
  <c r="B118" i="61"/>
  <c r="D118" i="61" s="1"/>
  <c r="B117" i="61"/>
  <c r="B116" i="61"/>
  <c r="E116" i="61" s="1"/>
  <c r="B115" i="61"/>
  <c r="B114" i="61"/>
  <c r="D114" i="61" s="1"/>
  <c r="B113" i="61"/>
  <c r="B112" i="61"/>
  <c r="E112" i="61" s="1"/>
  <c r="B111" i="61"/>
  <c r="B110" i="61"/>
  <c r="D110" i="61" s="1"/>
  <c r="B109" i="61"/>
  <c r="B108" i="61"/>
  <c r="E108" i="61" s="1"/>
  <c r="B107" i="61"/>
  <c r="B106" i="61"/>
  <c r="D106" i="61" s="1"/>
  <c r="B105" i="61"/>
  <c r="B104" i="61"/>
  <c r="E104" i="61" s="1"/>
  <c r="B103" i="61"/>
  <c r="B102" i="61"/>
  <c r="D102" i="61" s="1"/>
  <c r="B101" i="61"/>
  <c r="B100" i="61"/>
  <c r="E100" i="61" s="1"/>
  <c r="B99" i="61"/>
  <c r="B98" i="61"/>
  <c r="D98" i="61" s="1"/>
  <c r="B97" i="61"/>
  <c r="B96" i="61"/>
  <c r="E96" i="61" s="1"/>
  <c r="B95" i="61"/>
  <c r="B94" i="61"/>
  <c r="D94" i="61" s="1"/>
  <c r="B93" i="61"/>
  <c r="B92" i="61"/>
  <c r="C92" i="61" s="1"/>
  <c r="G92" i="61" s="1"/>
  <c r="B91" i="61"/>
  <c r="B90" i="61"/>
  <c r="D90" i="61" s="1"/>
  <c r="B89" i="61"/>
  <c r="B88" i="61"/>
  <c r="C88" i="61" s="1"/>
  <c r="G88" i="61" s="1"/>
  <c r="B87" i="61"/>
  <c r="B86" i="61"/>
  <c r="D86" i="61" s="1"/>
  <c r="B85" i="61"/>
  <c r="B84" i="61"/>
  <c r="C84" i="61" s="1"/>
  <c r="G84" i="61" s="1"/>
  <c r="B83" i="61"/>
  <c r="B82" i="61"/>
  <c r="D82" i="61" s="1"/>
  <c r="B81" i="61"/>
  <c r="B80" i="61"/>
  <c r="C80" i="61" s="1"/>
  <c r="G80" i="61" s="1"/>
  <c r="B79" i="61"/>
  <c r="B78" i="61"/>
  <c r="D78" i="61" s="1"/>
  <c r="B77" i="61"/>
  <c r="B76" i="61"/>
  <c r="C76" i="61" s="1"/>
  <c r="G76" i="61" s="1"/>
  <c r="B75" i="61"/>
  <c r="B74" i="61"/>
  <c r="D74" i="61" s="1"/>
  <c r="B73" i="61"/>
  <c r="B72" i="61"/>
  <c r="C72" i="61" s="1"/>
  <c r="G72" i="61" s="1"/>
  <c r="B71" i="61"/>
  <c r="B70" i="61"/>
  <c r="D70" i="61" s="1"/>
  <c r="B69" i="61"/>
  <c r="B68" i="61"/>
  <c r="C68" i="61" s="1"/>
  <c r="G68" i="61" s="1"/>
  <c r="B67" i="61"/>
  <c r="B66" i="61"/>
  <c r="D66" i="61" s="1"/>
  <c r="B65" i="61"/>
  <c r="B64" i="61"/>
  <c r="C64" i="61" s="1"/>
  <c r="G64" i="61" s="1"/>
  <c r="B63" i="61"/>
  <c r="B62" i="61"/>
  <c r="D62" i="61" s="1"/>
  <c r="B61" i="61"/>
  <c r="B60" i="61"/>
  <c r="C60" i="61" s="1"/>
  <c r="G60" i="61" s="1"/>
  <c r="B59" i="61"/>
  <c r="B58" i="61"/>
  <c r="D58" i="61" s="1"/>
  <c r="B57" i="61"/>
  <c r="B56" i="61"/>
  <c r="C56" i="61" s="1"/>
  <c r="G56" i="61" s="1"/>
  <c r="B55" i="61"/>
  <c r="B54" i="61"/>
  <c r="D54" i="61" s="1"/>
  <c r="B53" i="61"/>
  <c r="B52" i="61"/>
  <c r="C52" i="61" s="1"/>
  <c r="G52" i="61" s="1"/>
  <c r="B51" i="61"/>
  <c r="B50" i="61"/>
  <c r="D50" i="61" s="1"/>
  <c r="B49" i="61"/>
  <c r="B48" i="61"/>
  <c r="B47" i="61"/>
  <c r="C47" i="61" s="1"/>
  <c r="G47" i="61" s="1"/>
  <c r="B46" i="61"/>
  <c r="D46" i="61" s="1"/>
  <c r="B45" i="61"/>
  <c r="B44" i="61"/>
  <c r="B43" i="61"/>
  <c r="C43" i="61" s="1"/>
  <c r="G43" i="61" s="1"/>
  <c r="B42" i="61"/>
  <c r="D42" i="61" s="1"/>
  <c r="B41" i="61"/>
  <c r="B40" i="61"/>
  <c r="B39" i="61"/>
  <c r="B38" i="61"/>
  <c r="D38" i="61" s="1"/>
  <c r="B37" i="61"/>
  <c r="B36" i="61"/>
  <c r="B35" i="61"/>
  <c r="B34" i="61"/>
  <c r="D34" i="61" s="1"/>
  <c r="B33" i="61"/>
  <c r="B32" i="61"/>
  <c r="B31" i="61"/>
  <c r="C31" i="61" s="1"/>
  <c r="G31" i="61" s="1"/>
  <c r="B30" i="61"/>
  <c r="D30" i="61" s="1"/>
  <c r="B29" i="61"/>
  <c r="B28" i="61"/>
  <c r="B27" i="61"/>
  <c r="C27" i="61" s="1"/>
  <c r="G27" i="61" s="1"/>
  <c r="B26" i="61"/>
  <c r="D26" i="61" s="1"/>
  <c r="B25" i="61"/>
  <c r="B24" i="61"/>
  <c r="B23" i="61"/>
  <c r="B22" i="61"/>
  <c r="D22" i="61" s="1"/>
  <c r="B21" i="61"/>
  <c r="B20" i="61"/>
  <c r="B19" i="61"/>
  <c r="B18" i="61"/>
  <c r="D18" i="61" s="1"/>
  <c r="B17" i="61"/>
  <c r="B16" i="61"/>
  <c r="B15" i="61"/>
  <c r="B14" i="61"/>
  <c r="D14" i="61" s="1"/>
  <c r="B13" i="61"/>
  <c r="B12" i="61"/>
  <c r="B11" i="61"/>
  <c r="B10" i="61"/>
  <c r="D10" i="61" s="1"/>
  <c r="B9" i="61"/>
  <c r="B8" i="61"/>
  <c r="C8" i="61" s="1"/>
  <c r="G8" i="61" s="1"/>
  <c r="B7" i="61"/>
  <c r="B6" i="61"/>
  <c r="D6" i="61" s="1"/>
  <c r="B5" i="61"/>
  <c r="B4" i="61"/>
  <c r="C4" i="61" s="1"/>
  <c r="G4" i="61" s="1"/>
  <c r="B3" i="61"/>
  <c r="E3" i="61" s="1"/>
  <c r="C3" i="61" l="1"/>
  <c r="G3" i="61" s="1"/>
  <c r="D140" i="61"/>
  <c r="D108" i="61"/>
  <c r="E110" i="61"/>
  <c r="E46" i="61"/>
  <c r="C150" i="61"/>
  <c r="G150" i="61" s="1"/>
  <c r="C38" i="61"/>
  <c r="G38" i="61" s="1"/>
  <c r="D132" i="61"/>
  <c r="D100" i="61"/>
  <c r="E94" i="61"/>
  <c r="E30" i="61"/>
  <c r="D124" i="61"/>
  <c r="E142" i="61"/>
  <c r="E78" i="61"/>
  <c r="D148" i="61"/>
  <c r="D116" i="61"/>
  <c r="E126" i="61"/>
  <c r="E62" i="61"/>
  <c r="E5" i="61"/>
  <c r="D5" i="61"/>
  <c r="E9" i="61"/>
  <c r="D9" i="61"/>
  <c r="E13" i="61"/>
  <c r="D13" i="61"/>
  <c r="C13" i="61"/>
  <c r="G13" i="61" s="1"/>
  <c r="E17" i="61"/>
  <c r="D17" i="61"/>
  <c r="C17" i="61"/>
  <c r="G17" i="61" s="1"/>
  <c r="E21" i="61"/>
  <c r="C21" i="61"/>
  <c r="G21" i="61" s="1"/>
  <c r="D21" i="61"/>
  <c r="E25" i="61"/>
  <c r="C25" i="61"/>
  <c r="G25" i="61" s="1"/>
  <c r="D25" i="61"/>
  <c r="E29" i="61"/>
  <c r="D29" i="61"/>
  <c r="C29" i="61"/>
  <c r="G29" i="61" s="1"/>
  <c r="E33" i="61"/>
  <c r="D33" i="61"/>
  <c r="C33" i="61"/>
  <c r="G33" i="61" s="1"/>
  <c r="E37" i="61"/>
  <c r="D37" i="61"/>
  <c r="C37" i="61"/>
  <c r="G37" i="61" s="1"/>
  <c r="E41" i="61"/>
  <c r="C41" i="61"/>
  <c r="G41" i="61" s="1"/>
  <c r="D41" i="61"/>
  <c r="E45" i="61"/>
  <c r="D45" i="61"/>
  <c r="C45" i="61"/>
  <c r="G45" i="61" s="1"/>
  <c r="E49" i="61"/>
  <c r="C49" i="61"/>
  <c r="G49" i="61" s="1"/>
  <c r="D49" i="61"/>
  <c r="E53" i="61"/>
  <c r="C53" i="61"/>
  <c r="G53" i="61" s="1"/>
  <c r="D53" i="61"/>
  <c r="E57" i="61"/>
  <c r="C57" i="61"/>
  <c r="G57" i="61" s="1"/>
  <c r="D57" i="61"/>
  <c r="E65" i="61"/>
  <c r="C65" i="61"/>
  <c r="G65" i="61" s="1"/>
  <c r="D65" i="61"/>
  <c r="E77" i="61"/>
  <c r="D77" i="61"/>
  <c r="C77" i="61"/>
  <c r="G77" i="61" s="1"/>
  <c r="E89" i="61"/>
  <c r="C89" i="61"/>
  <c r="G89" i="61" s="1"/>
  <c r="D89" i="61"/>
  <c r="E101" i="61"/>
  <c r="D101" i="61"/>
  <c r="C101" i="61"/>
  <c r="G101" i="61" s="1"/>
  <c r="E109" i="61"/>
  <c r="D109" i="61"/>
  <c r="C109" i="61"/>
  <c r="G109" i="61" s="1"/>
  <c r="E113" i="61"/>
  <c r="C113" i="61"/>
  <c r="G113" i="61" s="1"/>
  <c r="D113" i="61"/>
  <c r="E121" i="61"/>
  <c r="C121" i="61"/>
  <c r="G121" i="61" s="1"/>
  <c r="D121" i="61"/>
  <c r="E129" i="61"/>
  <c r="C129" i="61"/>
  <c r="G129" i="61" s="1"/>
  <c r="D129" i="61"/>
  <c r="E137" i="61"/>
  <c r="D137" i="61"/>
  <c r="E141" i="61"/>
  <c r="D141" i="61"/>
  <c r="E149" i="61"/>
  <c r="D149" i="61"/>
  <c r="C9" i="61"/>
  <c r="G9" i="61" s="1"/>
  <c r="E61" i="61"/>
  <c r="D61" i="61"/>
  <c r="C61" i="61"/>
  <c r="G61" i="61" s="1"/>
  <c r="E69" i="61"/>
  <c r="C69" i="61"/>
  <c r="G69" i="61" s="1"/>
  <c r="D69" i="61"/>
  <c r="E73" i="61"/>
  <c r="C73" i="61"/>
  <c r="G73" i="61" s="1"/>
  <c r="D73" i="61"/>
  <c r="E81" i="61"/>
  <c r="C81" i="61"/>
  <c r="G81" i="61" s="1"/>
  <c r="D81" i="61"/>
  <c r="E85" i="61"/>
  <c r="C85" i="61"/>
  <c r="G85" i="61" s="1"/>
  <c r="D85" i="61"/>
  <c r="E93" i="61"/>
  <c r="D93" i="61"/>
  <c r="C93" i="61"/>
  <c r="G93" i="61" s="1"/>
  <c r="E97" i="61"/>
  <c r="C97" i="61"/>
  <c r="G97" i="61" s="1"/>
  <c r="D97" i="61"/>
  <c r="E105" i="61"/>
  <c r="C105" i="61"/>
  <c r="G105" i="61" s="1"/>
  <c r="D105" i="61"/>
  <c r="E117" i="61"/>
  <c r="D117" i="61"/>
  <c r="C117" i="61"/>
  <c r="G117" i="61" s="1"/>
  <c r="E125" i="61"/>
  <c r="D125" i="61"/>
  <c r="C125" i="61"/>
  <c r="G125" i="61" s="1"/>
  <c r="E133" i="61"/>
  <c r="D133" i="61"/>
  <c r="E145" i="61"/>
  <c r="D145" i="61"/>
  <c r="C5" i="61"/>
  <c r="G5" i="61" s="1"/>
  <c r="C141" i="61"/>
  <c r="G141" i="61" s="1"/>
  <c r="C137" i="61"/>
  <c r="G137" i="61" s="1"/>
  <c r="E14" i="61"/>
  <c r="C148" i="61"/>
  <c r="G148" i="61" s="1"/>
  <c r="C144" i="61"/>
  <c r="G144" i="61" s="1"/>
  <c r="C140" i="61"/>
  <c r="G140" i="61" s="1"/>
  <c r="C136" i="61"/>
  <c r="G136" i="61" s="1"/>
  <c r="C132" i="61"/>
  <c r="G132" i="61" s="1"/>
  <c r="C128" i="61"/>
  <c r="G128" i="61" s="1"/>
  <c r="C124" i="61"/>
  <c r="G124" i="61" s="1"/>
  <c r="C120" i="61"/>
  <c r="G120" i="61" s="1"/>
  <c r="C116" i="61"/>
  <c r="G116" i="61" s="1"/>
  <c r="C112" i="61"/>
  <c r="G112" i="61" s="1"/>
  <c r="C108" i="61"/>
  <c r="G108" i="61" s="1"/>
  <c r="C104" i="61"/>
  <c r="G104" i="61" s="1"/>
  <c r="C100" i="61"/>
  <c r="G100" i="61" s="1"/>
  <c r="C96" i="61"/>
  <c r="G96" i="61" s="1"/>
  <c r="C42" i="61"/>
  <c r="G42" i="61" s="1"/>
  <c r="C26" i="61"/>
  <c r="G26" i="61" s="1"/>
  <c r="C18" i="61"/>
  <c r="G18" i="61" s="1"/>
  <c r="C10" i="61"/>
  <c r="G10" i="61" s="1"/>
  <c r="E138" i="61"/>
  <c r="E122" i="61"/>
  <c r="E106" i="61"/>
  <c r="E90" i="61"/>
  <c r="E74" i="61"/>
  <c r="E58" i="61"/>
  <c r="E42" i="61"/>
  <c r="E26" i="61"/>
  <c r="E10" i="61"/>
  <c r="E7" i="61"/>
  <c r="D7" i="61"/>
  <c r="E11" i="61"/>
  <c r="C11" i="61"/>
  <c r="G11" i="61" s="1"/>
  <c r="D11" i="61"/>
  <c r="E15" i="61"/>
  <c r="C15" i="61"/>
  <c r="G15" i="61" s="1"/>
  <c r="D15" i="61"/>
  <c r="E19" i="61"/>
  <c r="C19" i="61"/>
  <c r="G19" i="61" s="1"/>
  <c r="D19" i="61"/>
  <c r="E23" i="61"/>
  <c r="C23" i="61"/>
  <c r="G23" i="61" s="1"/>
  <c r="D23" i="61"/>
  <c r="E27" i="61"/>
  <c r="D27" i="61"/>
  <c r="E31" i="61"/>
  <c r="D31" i="61"/>
  <c r="E35" i="61"/>
  <c r="D35" i="61"/>
  <c r="E39" i="61"/>
  <c r="D39" i="61"/>
  <c r="E43" i="61"/>
  <c r="D43" i="61"/>
  <c r="E47" i="61"/>
  <c r="D47" i="61"/>
  <c r="E51" i="61"/>
  <c r="D51" i="61"/>
  <c r="E55" i="61"/>
  <c r="D55" i="61"/>
  <c r="E59" i="61"/>
  <c r="D59" i="61"/>
  <c r="E63" i="61"/>
  <c r="D63" i="61"/>
  <c r="E67" i="61"/>
  <c r="D67" i="61"/>
  <c r="E71" i="61"/>
  <c r="D71" i="61"/>
  <c r="E75" i="61"/>
  <c r="D75" i="61"/>
  <c r="E79" i="61"/>
  <c r="D79" i="61"/>
  <c r="E83" i="61"/>
  <c r="D83" i="61"/>
  <c r="E87" i="61"/>
  <c r="D87" i="61"/>
  <c r="E91" i="61"/>
  <c r="D91" i="61"/>
  <c r="E95" i="61"/>
  <c r="D95" i="61"/>
  <c r="E99" i="61"/>
  <c r="D99" i="61"/>
  <c r="E103" i="61"/>
  <c r="D103" i="61"/>
  <c r="E107" i="61"/>
  <c r="D107" i="61"/>
  <c r="E111" i="61"/>
  <c r="D111" i="61"/>
  <c r="E115" i="61"/>
  <c r="D115" i="61"/>
  <c r="E119" i="61"/>
  <c r="D119" i="61"/>
  <c r="E123" i="61"/>
  <c r="D123" i="61"/>
  <c r="E127" i="61"/>
  <c r="D127" i="61"/>
  <c r="E131" i="61"/>
  <c r="D131" i="61"/>
  <c r="E135" i="61"/>
  <c r="D135" i="61"/>
  <c r="E139" i="61"/>
  <c r="D139" i="61"/>
  <c r="E143" i="61"/>
  <c r="D143" i="61"/>
  <c r="E147" i="61"/>
  <c r="D147" i="61"/>
  <c r="E151" i="61"/>
  <c r="D151" i="61"/>
  <c r="C7" i="61"/>
  <c r="G7" i="61" s="1"/>
  <c r="C151" i="61"/>
  <c r="G151" i="61" s="1"/>
  <c r="C147" i="61"/>
  <c r="G147" i="61" s="1"/>
  <c r="C143" i="61"/>
  <c r="G143" i="61" s="1"/>
  <c r="C139" i="61"/>
  <c r="G139" i="61" s="1"/>
  <c r="C135" i="61"/>
  <c r="G135" i="61" s="1"/>
  <c r="C131" i="61"/>
  <c r="G131" i="61" s="1"/>
  <c r="C127" i="61"/>
  <c r="G127" i="61" s="1"/>
  <c r="C123" i="61"/>
  <c r="G123" i="61" s="1"/>
  <c r="C119" i="61"/>
  <c r="G119" i="61" s="1"/>
  <c r="C115" i="61"/>
  <c r="G115" i="61" s="1"/>
  <c r="C111" i="61"/>
  <c r="G111" i="61" s="1"/>
  <c r="C107" i="61"/>
  <c r="G107" i="61" s="1"/>
  <c r="C103" i="61"/>
  <c r="G103" i="61" s="1"/>
  <c r="C99" i="61"/>
  <c r="G99" i="61" s="1"/>
  <c r="C95" i="61"/>
  <c r="G95" i="61" s="1"/>
  <c r="C91" i="61"/>
  <c r="G91" i="61" s="1"/>
  <c r="C87" i="61"/>
  <c r="G87" i="61" s="1"/>
  <c r="C83" i="61"/>
  <c r="G83" i="61" s="1"/>
  <c r="C79" i="61"/>
  <c r="G79" i="61" s="1"/>
  <c r="C75" i="61"/>
  <c r="G75" i="61" s="1"/>
  <c r="C71" i="61"/>
  <c r="G71" i="61" s="1"/>
  <c r="C67" i="61"/>
  <c r="G67" i="61" s="1"/>
  <c r="C63" i="61"/>
  <c r="G63" i="61" s="1"/>
  <c r="C59" i="61"/>
  <c r="G59" i="61" s="1"/>
  <c r="C55" i="61"/>
  <c r="G55" i="61" s="1"/>
  <c r="C51" i="61"/>
  <c r="G51" i="61" s="1"/>
  <c r="C46" i="61"/>
  <c r="G46" i="61" s="1"/>
  <c r="C35" i="61"/>
  <c r="G35" i="61" s="1"/>
  <c r="C30" i="61"/>
  <c r="G30" i="61" s="1"/>
  <c r="D3" i="61"/>
  <c r="D144" i="61"/>
  <c r="D136" i="61"/>
  <c r="D128" i="61"/>
  <c r="D120" i="61"/>
  <c r="D112" i="61"/>
  <c r="D104" i="61"/>
  <c r="D96" i="61"/>
  <c r="E150" i="61"/>
  <c r="E134" i="61"/>
  <c r="E118" i="61"/>
  <c r="E102" i="61"/>
  <c r="E86" i="61"/>
  <c r="E70" i="61"/>
  <c r="E54" i="61"/>
  <c r="E38" i="61"/>
  <c r="E22" i="61"/>
  <c r="E6" i="61"/>
  <c r="E4" i="61"/>
  <c r="D4" i="61"/>
  <c r="E8" i="61"/>
  <c r="D8" i="61"/>
  <c r="E12" i="61"/>
  <c r="C12" i="61"/>
  <c r="G12" i="61" s="1"/>
  <c r="D12" i="61"/>
  <c r="E16" i="61"/>
  <c r="C16" i="61"/>
  <c r="G16" i="61" s="1"/>
  <c r="D16" i="61"/>
  <c r="E20" i="61"/>
  <c r="C20" i="61"/>
  <c r="G20" i="61" s="1"/>
  <c r="D20" i="61"/>
  <c r="E24" i="61"/>
  <c r="C24" i="61"/>
  <c r="G24" i="61" s="1"/>
  <c r="D24" i="61"/>
  <c r="E28" i="61"/>
  <c r="C28" i="61"/>
  <c r="G28" i="61" s="1"/>
  <c r="D28" i="61"/>
  <c r="E32" i="61"/>
  <c r="C32" i="61"/>
  <c r="G32" i="61" s="1"/>
  <c r="D32" i="61"/>
  <c r="E36" i="61"/>
  <c r="C36" i="61"/>
  <c r="G36" i="61" s="1"/>
  <c r="D36" i="61"/>
  <c r="E40" i="61"/>
  <c r="C40" i="61"/>
  <c r="G40" i="61" s="1"/>
  <c r="D40" i="61"/>
  <c r="E44" i="61"/>
  <c r="C44" i="61"/>
  <c r="G44" i="61" s="1"/>
  <c r="D44" i="61"/>
  <c r="E48" i="61"/>
  <c r="C48" i="61"/>
  <c r="G48" i="61" s="1"/>
  <c r="D48" i="61"/>
  <c r="E52" i="61"/>
  <c r="D52" i="61"/>
  <c r="E56" i="61"/>
  <c r="D56" i="61"/>
  <c r="E60" i="61"/>
  <c r="D60" i="61"/>
  <c r="E64" i="61"/>
  <c r="D64" i="61"/>
  <c r="E68" i="61"/>
  <c r="D68" i="61"/>
  <c r="E72" i="61"/>
  <c r="D72" i="61"/>
  <c r="E76" i="61"/>
  <c r="D76" i="61"/>
  <c r="E80" i="61"/>
  <c r="D80" i="61"/>
  <c r="E84" i="61"/>
  <c r="D84" i="61"/>
  <c r="E88" i="61"/>
  <c r="D88" i="61"/>
  <c r="E92" i="61"/>
  <c r="D92" i="61"/>
  <c r="C6" i="61"/>
  <c r="G6" i="61" s="1"/>
  <c r="C146" i="61"/>
  <c r="G146" i="61" s="1"/>
  <c r="C142" i="61"/>
  <c r="G142" i="61" s="1"/>
  <c r="C138" i="61"/>
  <c r="G138" i="61" s="1"/>
  <c r="C134" i="61"/>
  <c r="G134" i="61" s="1"/>
  <c r="C130" i="61"/>
  <c r="G130" i="61" s="1"/>
  <c r="C126" i="61"/>
  <c r="G126" i="61" s="1"/>
  <c r="C122" i="61"/>
  <c r="G122" i="61" s="1"/>
  <c r="C118" i="61"/>
  <c r="G118" i="61" s="1"/>
  <c r="C114" i="61"/>
  <c r="G114" i="61" s="1"/>
  <c r="C110" i="61"/>
  <c r="G110" i="61" s="1"/>
  <c r="C106" i="61"/>
  <c r="G106" i="61" s="1"/>
  <c r="C102" i="61"/>
  <c r="G102" i="61" s="1"/>
  <c r="C98" i="61"/>
  <c r="G98" i="61" s="1"/>
  <c r="C94" i="61"/>
  <c r="G94" i="61" s="1"/>
  <c r="C90" i="61"/>
  <c r="G90" i="61" s="1"/>
  <c r="C86" i="61"/>
  <c r="G86" i="61" s="1"/>
  <c r="C82" i="61"/>
  <c r="G82" i="61" s="1"/>
  <c r="C78" i="61"/>
  <c r="G78" i="61" s="1"/>
  <c r="C74" i="61"/>
  <c r="G74" i="61" s="1"/>
  <c r="C70" i="61"/>
  <c r="G70" i="61" s="1"/>
  <c r="C66" i="61"/>
  <c r="G66" i="61" s="1"/>
  <c r="C62" i="61"/>
  <c r="G62" i="61" s="1"/>
  <c r="C58" i="61"/>
  <c r="G58" i="61" s="1"/>
  <c r="C54" i="61"/>
  <c r="G54" i="61" s="1"/>
  <c r="C50" i="61"/>
  <c r="G50" i="61" s="1"/>
  <c r="C39" i="61"/>
  <c r="G39" i="61" s="1"/>
  <c r="C34" i="61"/>
  <c r="G34" i="61" s="1"/>
  <c r="C22" i="61"/>
  <c r="G22" i="61" s="1"/>
  <c r="C14" i="61"/>
  <c r="G14" i="61" s="1"/>
  <c r="E146" i="61"/>
  <c r="E130" i="61"/>
  <c r="E114" i="61"/>
  <c r="E98" i="61"/>
  <c r="E82" i="61"/>
  <c r="E66" i="61"/>
  <c r="E50" i="61"/>
  <c r="E34" i="61"/>
  <c r="E18" i="61"/>
  <c r="D8" i="56" l="1"/>
  <c r="E19" i="64" s="1"/>
  <c r="C34" i="23" l="1"/>
  <c r="C35" i="23"/>
  <c r="C36" i="23"/>
  <c r="C37" i="23"/>
  <c r="C38" i="23"/>
  <c r="C23" i="23"/>
  <c r="C24" i="23"/>
  <c r="C25" i="23"/>
  <c r="C26" i="23"/>
  <c r="C27" i="23"/>
  <c r="C28" i="23"/>
  <c r="C29" i="23"/>
  <c r="C30" i="23"/>
  <c r="C31" i="23"/>
  <c r="C32" i="23"/>
  <c r="C33" i="23"/>
  <c r="J201" i="53" l="1"/>
  <c r="J200" i="53"/>
  <c r="J201" i="24"/>
  <c r="E21" i="52" l="1"/>
  <c r="E20" i="52"/>
  <c r="E21" i="36"/>
  <c r="E20" i="36"/>
  <c r="C39" i="23" l="1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6" i="23"/>
  <c r="H201" i="53" l="1"/>
  <c r="H200" i="53"/>
  <c r="H201" i="24"/>
  <c r="H200" i="24"/>
  <c r="B49" i="56" l="1"/>
  <c r="C51" i="64" s="1"/>
  <c r="C61" i="36" l="1"/>
  <c r="A68" i="53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A82" i="53" s="1"/>
  <c r="A83" i="53" s="1"/>
  <c r="A84" i="53" s="1"/>
  <c r="A85" i="53" s="1"/>
  <c r="A86" i="53" s="1"/>
  <c r="A87" i="53" s="1"/>
  <c r="A88" i="53" s="1"/>
  <c r="A89" i="53" s="1"/>
  <c r="A90" i="53" s="1"/>
  <c r="A91" i="53" s="1"/>
  <c r="A92" i="53" s="1"/>
  <c r="A93" i="53" s="1"/>
  <c r="A94" i="53" s="1"/>
  <c r="A95" i="53" s="1"/>
  <c r="A96" i="53" s="1"/>
  <c r="A97" i="53" s="1"/>
  <c r="A98" i="53" s="1"/>
  <c r="A99" i="53" s="1"/>
  <c r="A100" i="53" s="1"/>
  <c r="A68" i="24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C61" i="52"/>
  <c r="H61" i="36"/>
  <c r="H60" i="36"/>
  <c r="F48" i="36"/>
  <c r="F47" i="36"/>
  <c r="H61" i="52"/>
  <c r="H60" i="52"/>
  <c r="F48" i="52"/>
  <c r="F47" i="52"/>
  <c r="G20" i="36"/>
  <c r="E5" i="39"/>
  <c r="E6" i="39"/>
  <c r="E117" i="39"/>
  <c r="E118" i="39"/>
  <c r="E119" i="39"/>
  <c r="E120" i="39"/>
  <c r="E121" i="39"/>
  <c r="E122" i="39"/>
  <c r="E123" i="39"/>
  <c r="E124" i="39"/>
  <c r="E125" i="39"/>
  <c r="E126" i="39"/>
  <c r="E127" i="39"/>
  <c r="E128" i="39"/>
  <c r="E129" i="39"/>
  <c r="B49" i="57"/>
  <c r="C181" i="64" s="1"/>
  <c r="B58" i="57"/>
  <c r="C183" i="64" s="1"/>
  <c r="C155" i="24" l="1"/>
  <c r="C156" i="24" s="1"/>
  <c r="C159" i="24" s="1"/>
  <c r="C161" i="24" s="1"/>
  <c r="C172" i="24" s="1"/>
  <c r="C173" i="24" s="1"/>
  <c r="C174" i="24" s="1"/>
  <c r="C175" i="24" s="1"/>
  <c r="C176" i="24" s="1"/>
  <c r="C177" i="24" s="1"/>
  <c r="A200" i="24" s="1"/>
  <c r="A201" i="24" s="1"/>
  <c r="A101" i="24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C155" i="53"/>
  <c r="A101" i="53"/>
  <c r="A102" i="53" s="1"/>
  <c r="A103" i="53" s="1"/>
  <c r="A104" i="53" s="1"/>
  <c r="A105" i="53" s="1"/>
  <c r="A106" i="53" s="1"/>
  <c r="A107" i="53" s="1"/>
  <c r="A108" i="53" s="1"/>
  <c r="A109" i="53" s="1"/>
  <c r="A110" i="53" s="1"/>
  <c r="A111" i="53" s="1"/>
  <c r="A112" i="53" s="1"/>
  <c r="A113" i="53" s="1"/>
  <c r="A114" i="53" s="1"/>
  <c r="A115" i="53" s="1"/>
  <c r="A116" i="53" s="1"/>
  <c r="A117" i="53" s="1"/>
  <c r="A118" i="53" s="1"/>
  <c r="A119" i="53" s="1"/>
  <c r="A120" i="53" s="1"/>
  <c r="A121" i="53" s="1"/>
  <c r="A122" i="53" s="1"/>
  <c r="A123" i="53" s="1"/>
  <c r="A124" i="53" s="1"/>
  <c r="A125" i="53" s="1"/>
  <c r="A126" i="53" s="1"/>
  <c r="A127" i="53" s="1"/>
  <c r="A128" i="53" s="1"/>
  <c r="A129" i="53" s="1"/>
  <c r="A130" i="53" s="1"/>
  <c r="A131" i="53" s="1"/>
  <c r="A132" i="53" s="1"/>
  <c r="A133" i="53" s="1"/>
  <c r="A134" i="53" s="1"/>
  <c r="A135" i="53" s="1"/>
  <c r="A136" i="53" s="1"/>
  <c r="A137" i="53" s="1"/>
  <c r="A138" i="53" s="1"/>
  <c r="A139" i="53" s="1"/>
  <c r="A140" i="53" s="1"/>
  <c r="A141" i="53" s="1"/>
  <c r="A142" i="53" s="1"/>
  <c r="A143" i="53" s="1"/>
  <c r="A144" i="53" s="1"/>
  <c r="A145" i="53" s="1"/>
  <c r="A146" i="53" s="1"/>
  <c r="A147" i="53" s="1"/>
  <c r="A148" i="53" s="1"/>
  <c r="A149" i="53" s="1"/>
  <c r="A150" i="53" s="1"/>
  <c r="E114" i="39"/>
  <c r="D114" i="39"/>
  <c r="E110" i="39"/>
  <c r="D110" i="39"/>
  <c r="E106" i="39"/>
  <c r="D106" i="39"/>
  <c r="E102" i="39"/>
  <c r="D102" i="39"/>
  <c r="E98" i="39"/>
  <c r="D98" i="39"/>
  <c r="E94" i="39"/>
  <c r="D94" i="39"/>
  <c r="E90" i="39"/>
  <c r="D90" i="39"/>
  <c r="E86" i="39"/>
  <c r="D86" i="39"/>
  <c r="E82" i="39"/>
  <c r="D82" i="39"/>
  <c r="E78" i="39"/>
  <c r="D78" i="39"/>
  <c r="E74" i="39"/>
  <c r="D74" i="39"/>
  <c r="E70" i="39"/>
  <c r="D70" i="39"/>
  <c r="E66" i="39"/>
  <c r="D66" i="39"/>
  <c r="E62" i="39"/>
  <c r="D62" i="39"/>
  <c r="E58" i="39"/>
  <c r="D58" i="39"/>
  <c r="E54" i="39"/>
  <c r="D54" i="39"/>
  <c r="E50" i="39"/>
  <c r="D50" i="39"/>
  <c r="E46" i="39"/>
  <c r="D46" i="39"/>
  <c r="E42" i="39"/>
  <c r="D42" i="39"/>
  <c r="E38" i="39"/>
  <c r="D38" i="39"/>
  <c r="E34" i="39"/>
  <c r="D34" i="39"/>
  <c r="E30" i="39"/>
  <c r="D30" i="39"/>
  <c r="E26" i="39"/>
  <c r="D26" i="39"/>
  <c r="E22" i="39"/>
  <c r="D22" i="39"/>
  <c r="E18" i="39"/>
  <c r="D18" i="39"/>
  <c r="E14" i="39"/>
  <c r="D14" i="39"/>
  <c r="E10" i="39"/>
  <c r="D10" i="39"/>
  <c r="E113" i="39"/>
  <c r="D113" i="39"/>
  <c r="E109" i="39"/>
  <c r="D109" i="39"/>
  <c r="E105" i="39"/>
  <c r="D105" i="39"/>
  <c r="E101" i="39"/>
  <c r="D101" i="39"/>
  <c r="E97" i="39"/>
  <c r="D97" i="39"/>
  <c r="E93" i="39"/>
  <c r="D93" i="39"/>
  <c r="E89" i="39"/>
  <c r="D89" i="39"/>
  <c r="E85" i="39"/>
  <c r="D85" i="39"/>
  <c r="E81" i="39"/>
  <c r="D81" i="39"/>
  <c r="E77" i="39"/>
  <c r="D77" i="39"/>
  <c r="E73" i="39"/>
  <c r="D73" i="39"/>
  <c r="E69" i="39"/>
  <c r="D69" i="39"/>
  <c r="E65" i="39"/>
  <c r="D65" i="39"/>
  <c r="E61" i="39"/>
  <c r="D61" i="39"/>
  <c r="E57" i="39"/>
  <c r="D57" i="39"/>
  <c r="E53" i="39"/>
  <c r="D53" i="39"/>
  <c r="E49" i="39"/>
  <c r="D49" i="39"/>
  <c r="E45" i="39"/>
  <c r="D45" i="39"/>
  <c r="E41" i="39"/>
  <c r="D41" i="39"/>
  <c r="E37" i="39"/>
  <c r="D37" i="39"/>
  <c r="E33" i="39"/>
  <c r="D33" i="39"/>
  <c r="E29" i="39"/>
  <c r="D29" i="39"/>
  <c r="E25" i="39"/>
  <c r="D25" i="39"/>
  <c r="E21" i="39"/>
  <c r="D21" i="39"/>
  <c r="E17" i="39"/>
  <c r="D17" i="39"/>
  <c r="E13" i="39"/>
  <c r="D13" i="39"/>
  <c r="E9" i="39"/>
  <c r="D9" i="39"/>
  <c r="E116" i="39"/>
  <c r="D116" i="39"/>
  <c r="E112" i="39"/>
  <c r="D112" i="39"/>
  <c r="E108" i="39"/>
  <c r="D108" i="39"/>
  <c r="E104" i="39"/>
  <c r="D104" i="39"/>
  <c r="E100" i="39"/>
  <c r="D100" i="39"/>
  <c r="E96" i="39"/>
  <c r="D96" i="39"/>
  <c r="E92" i="39"/>
  <c r="D92" i="39"/>
  <c r="E88" i="39"/>
  <c r="D88" i="39"/>
  <c r="E84" i="39"/>
  <c r="D84" i="39"/>
  <c r="E80" i="39"/>
  <c r="D80" i="39"/>
  <c r="E76" i="39"/>
  <c r="D76" i="39"/>
  <c r="E72" i="39"/>
  <c r="D72" i="39"/>
  <c r="E68" i="39"/>
  <c r="D68" i="39"/>
  <c r="E64" i="39"/>
  <c r="D64" i="39"/>
  <c r="E60" i="39"/>
  <c r="D60" i="39"/>
  <c r="E56" i="39"/>
  <c r="D56" i="39"/>
  <c r="E52" i="39"/>
  <c r="D52" i="39"/>
  <c r="E48" i="39"/>
  <c r="D48" i="39"/>
  <c r="E44" i="39"/>
  <c r="D44" i="39"/>
  <c r="D40" i="39"/>
  <c r="E40" i="39"/>
  <c r="D36" i="39"/>
  <c r="E36" i="39"/>
  <c r="D32" i="39"/>
  <c r="E32" i="39"/>
  <c r="D28" i="39"/>
  <c r="E28" i="39"/>
  <c r="D24" i="39"/>
  <c r="E24" i="39"/>
  <c r="D20" i="39"/>
  <c r="E20" i="39"/>
  <c r="D16" i="39"/>
  <c r="E16" i="39"/>
  <c r="D12" i="39"/>
  <c r="E12" i="39"/>
  <c r="D8" i="39"/>
  <c r="E8" i="39"/>
  <c r="D4" i="39"/>
  <c r="E4" i="39"/>
  <c r="E115" i="39"/>
  <c r="D115" i="39"/>
  <c r="E111" i="39"/>
  <c r="D111" i="39"/>
  <c r="E107" i="39"/>
  <c r="D107" i="39"/>
  <c r="E103" i="39"/>
  <c r="D103" i="39"/>
  <c r="E99" i="39"/>
  <c r="D99" i="39"/>
  <c r="E95" i="39"/>
  <c r="D95" i="39"/>
  <c r="E91" i="39"/>
  <c r="D91" i="39"/>
  <c r="E87" i="39"/>
  <c r="D87" i="39"/>
  <c r="E83" i="39"/>
  <c r="D83" i="39"/>
  <c r="E79" i="39"/>
  <c r="D79" i="39"/>
  <c r="E75" i="39"/>
  <c r="D75" i="39"/>
  <c r="E71" i="39"/>
  <c r="D71" i="39"/>
  <c r="E67" i="39"/>
  <c r="D67" i="39"/>
  <c r="E63" i="39"/>
  <c r="D63" i="39"/>
  <c r="E59" i="39"/>
  <c r="D59" i="39"/>
  <c r="E55" i="39"/>
  <c r="D55" i="39"/>
  <c r="E51" i="39"/>
  <c r="D51" i="39"/>
  <c r="E47" i="39"/>
  <c r="D47" i="39"/>
  <c r="E43" i="39"/>
  <c r="D43" i="39"/>
  <c r="E39" i="39"/>
  <c r="D39" i="39"/>
  <c r="E35" i="39"/>
  <c r="D35" i="39"/>
  <c r="E31" i="39"/>
  <c r="D31" i="39"/>
  <c r="E27" i="39"/>
  <c r="D27" i="39"/>
  <c r="E23" i="39"/>
  <c r="D23" i="39"/>
  <c r="D19" i="39"/>
  <c r="E19" i="39"/>
  <c r="E15" i="39"/>
  <c r="D15" i="39"/>
  <c r="D11" i="39"/>
  <c r="E11" i="39"/>
  <c r="E7" i="39"/>
  <c r="D7" i="39"/>
  <c r="D118" i="39"/>
  <c r="D6" i="39"/>
  <c r="D117" i="39"/>
  <c r="D5" i="39"/>
  <c r="D119" i="39"/>
  <c r="C127" i="39"/>
  <c r="D127" i="39"/>
  <c r="C123" i="39"/>
  <c r="D123" i="39"/>
  <c r="C126" i="39"/>
  <c r="D126" i="39"/>
  <c r="C122" i="39"/>
  <c r="D122" i="39"/>
  <c r="C129" i="39"/>
  <c r="D129" i="39"/>
  <c r="C125" i="39"/>
  <c r="D125" i="39"/>
  <c r="C121" i="39"/>
  <c r="D121" i="39"/>
  <c r="C128" i="39"/>
  <c r="D128" i="39"/>
  <c r="C124" i="39"/>
  <c r="D124" i="39"/>
  <c r="C120" i="39"/>
  <c r="D120" i="39"/>
  <c r="C156" i="53" l="1"/>
  <c r="C159" i="53" s="1"/>
  <c r="C161" i="53" s="1"/>
  <c r="C172" i="53" s="1"/>
  <c r="C173" i="53" s="1"/>
  <c r="C174" i="53" s="1"/>
  <c r="C175" i="53" s="1"/>
  <c r="C176" i="53" s="1"/>
  <c r="C177" i="53" s="1"/>
  <c r="A200" i="53" s="1"/>
  <c r="A201" i="53" s="1"/>
  <c r="G200" i="53" s="1"/>
  <c r="G201" i="53" s="1"/>
  <c r="F123" i="39"/>
  <c r="H123" i="39" s="1"/>
  <c r="I123" i="39" s="1"/>
  <c r="F121" i="39"/>
  <c r="H121" i="39" s="1"/>
  <c r="I121" i="39" s="1"/>
  <c r="F126" i="39"/>
  <c r="H126" i="39" s="1"/>
  <c r="I126" i="39" s="1"/>
  <c r="F122" i="39"/>
  <c r="H122" i="39" s="1"/>
  <c r="I122" i="39" s="1"/>
  <c r="F129" i="39"/>
  <c r="H129" i="39" s="1"/>
  <c r="I129" i="39" s="1"/>
  <c r="F128" i="39"/>
  <c r="H128" i="39" s="1"/>
  <c r="I128" i="39" s="1"/>
  <c r="F120" i="39"/>
  <c r="H120" i="39" s="1"/>
  <c r="I120" i="39" s="1"/>
  <c r="F124" i="39"/>
  <c r="H124" i="39" s="1"/>
  <c r="I124" i="39" s="1"/>
  <c r="F125" i="39"/>
  <c r="H125" i="39" s="1"/>
  <c r="I125" i="39" s="1"/>
  <c r="F127" i="39"/>
  <c r="H127" i="39" s="1"/>
  <c r="I127" i="39" s="1"/>
  <c r="F150" i="61" l="1"/>
  <c r="H150" i="61" s="1"/>
  <c r="I150" i="61" s="1"/>
  <c r="F141" i="61"/>
  <c r="H141" i="61" s="1"/>
  <c r="I141" i="61" s="1"/>
  <c r="F136" i="61"/>
  <c r="H136" i="61" s="1"/>
  <c r="I136" i="61" s="1"/>
  <c r="F138" i="61"/>
  <c r="H138" i="61" s="1"/>
  <c r="I138" i="61" s="1"/>
  <c r="F144" i="61"/>
  <c r="H144" i="61" s="1"/>
  <c r="I144" i="61" s="1"/>
  <c r="F137" i="61"/>
  <c r="H137" i="61" s="1"/>
  <c r="I137" i="61" s="1"/>
  <c r="F121" i="61"/>
  <c r="H121" i="61" s="1"/>
  <c r="I121" i="61" s="1"/>
  <c r="F149" i="61"/>
  <c r="H149" i="61" s="1"/>
  <c r="I149" i="61" s="1"/>
  <c r="F120" i="61"/>
  <c r="H120" i="61" s="1"/>
  <c r="I120" i="61" s="1"/>
  <c r="F130" i="61"/>
  <c r="H130" i="61" s="1"/>
  <c r="I130" i="61" s="1"/>
  <c r="F133" i="61"/>
  <c r="H133" i="61" s="1"/>
  <c r="I133" i="61" s="1"/>
  <c r="F145" i="61"/>
  <c r="H145" i="61" s="1"/>
  <c r="I145" i="61" s="1"/>
  <c r="F148" i="61"/>
  <c r="H148" i="61" s="1"/>
  <c r="I148" i="61" s="1"/>
  <c r="F140" i="61"/>
  <c r="H140" i="61" s="1"/>
  <c r="I140" i="61" s="1"/>
  <c r="F129" i="61"/>
  <c r="H129" i="61" s="1"/>
  <c r="I129" i="61" s="1"/>
  <c r="F134" i="61"/>
  <c r="H134" i="61" s="1"/>
  <c r="I134" i="61" s="1"/>
  <c r="F139" i="61"/>
  <c r="H139" i="61" s="1"/>
  <c r="I139" i="61" s="1"/>
  <c r="F146" i="61"/>
  <c r="H146" i="61" s="1"/>
  <c r="I146" i="61" s="1"/>
  <c r="F131" i="61"/>
  <c r="H131" i="61" s="1"/>
  <c r="I131" i="61" s="1"/>
  <c r="F142" i="61"/>
  <c r="H142" i="61" s="1"/>
  <c r="I142" i="61" s="1"/>
  <c r="F125" i="61"/>
  <c r="H125" i="61" s="1"/>
  <c r="I125" i="61" s="1"/>
  <c r="F151" i="61"/>
  <c r="H151" i="61" s="1"/>
  <c r="I151" i="61" s="1"/>
  <c r="F143" i="61"/>
  <c r="H143" i="61" s="1"/>
  <c r="I143" i="61" s="1"/>
  <c r="F128" i="61"/>
  <c r="H128" i="61" s="1"/>
  <c r="I128" i="61" s="1"/>
  <c r="F135" i="61"/>
  <c r="H135" i="61" s="1"/>
  <c r="I135" i="61" s="1"/>
  <c r="F132" i="61"/>
  <c r="H132" i="61" s="1"/>
  <c r="I132" i="61" s="1"/>
  <c r="F127" i="61"/>
  <c r="H127" i="61" s="1"/>
  <c r="I127" i="61" s="1"/>
  <c r="F124" i="61"/>
  <c r="H124" i="61" s="1"/>
  <c r="I124" i="61" s="1"/>
  <c r="F147" i="61"/>
  <c r="H147" i="61" s="1"/>
  <c r="I147" i="61" s="1"/>
  <c r="F122" i="61"/>
  <c r="H122" i="61" s="1"/>
  <c r="I122" i="61" s="1"/>
  <c r="F126" i="61"/>
  <c r="H126" i="61" s="1"/>
  <c r="I126" i="61" s="1"/>
  <c r="F123" i="61"/>
  <c r="H123" i="61" s="1"/>
  <c r="I123" i="61" s="1"/>
  <c r="AF2" i="33"/>
  <c r="V2" i="59" l="1"/>
  <c r="V1" i="59"/>
  <c r="D3" i="54" l="1"/>
  <c r="D4" i="54"/>
  <c r="D5" i="54"/>
  <c r="D6" i="54"/>
  <c r="D7" i="54"/>
  <c r="D8" i="54"/>
  <c r="D9" i="54"/>
  <c r="D10" i="54"/>
  <c r="D11" i="54"/>
  <c r="D12" i="54"/>
  <c r="D13" i="54"/>
  <c r="D14" i="54"/>
  <c r="D15" i="54"/>
  <c r="D16" i="54"/>
  <c r="D17" i="54"/>
  <c r="C14" i="54"/>
  <c r="C15" i="54"/>
  <c r="C16" i="54"/>
  <c r="C17" i="54"/>
  <c r="C3" i="54"/>
  <c r="C4" i="54"/>
  <c r="C5" i="54"/>
  <c r="C6" i="54"/>
  <c r="C7" i="54"/>
  <c r="C8" i="54"/>
  <c r="C9" i="54"/>
  <c r="C10" i="54"/>
  <c r="C11" i="54"/>
  <c r="C12" i="54"/>
  <c r="C13" i="54"/>
  <c r="D2" i="54"/>
  <c r="C2" i="54"/>
  <c r="I12" i="59" l="1"/>
  <c r="B25" i="63" s="1"/>
  <c r="I11" i="59"/>
  <c r="B24" i="63" s="1"/>
  <c r="M75" i="59"/>
  <c r="AO8" i="63" s="1"/>
  <c r="I14" i="59" l="1"/>
  <c r="B27" i="63" s="1"/>
  <c r="M12" i="59"/>
  <c r="I13" i="59"/>
  <c r="B26" i="63" s="1"/>
  <c r="I16" i="59"/>
  <c r="B29" i="63" s="1"/>
  <c r="I15" i="59"/>
  <c r="B28" i="63" s="1"/>
  <c r="M11" i="59"/>
  <c r="U1" i="63" s="1"/>
  <c r="P12" i="59" l="1"/>
  <c r="U2" i="63"/>
  <c r="M14" i="59"/>
  <c r="U4" i="63" s="1"/>
  <c r="M16" i="59"/>
  <c r="U6" i="63" s="1"/>
  <c r="M15" i="59"/>
  <c r="U5" i="63" s="1"/>
  <c r="M13" i="59"/>
  <c r="U3" i="63" s="1"/>
  <c r="I17" i="59"/>
  <c r="B30" i="63" s="1"/>
  <c r="P11" i="59"/>
  <c r="P14" i="59" l="1"/>
  <c r="W4" i="63" s="1"/>
  <c r="W1" i="63"/>
  <c r="M26" i="59"/>
  <c r="W2" i="63"/>
  <c r="M17" i="59"/>
  <c r="U7" i="63" s="1"/>
  <c r="P13" i="59"/>
  <c r="W3" i="63" s="1"/>
  <c r="P15" i="59"/>
  <c r="W5" i="63" s="1"/>
  <c r="P16" i="59"/>
  <c r="W6" i="63" s="1"/>
  <c r="M25" i="59"/>
  <c r="M28" i="59" l="1"/>
  <c r="Y4" i="63" s="1"/>
  <c r="Y1" i="63"/>
  <c r="P26" i="59"/>
  <c r="Y2" i="63"/>
  <c r="M27" i="59"/>
  <c r="Y3" i="63" s="1"/>
  <c r="M30" i="59"/>
  <c r="Y6" i="63" s="1"/>
  <c r="M29" i="59"/>
  <c r="Y5" i="63" s="1"/>
  <c r="P17" i="59"/>
  <c r="W7" i="63" s="1"/>
  <c r="P25" i="59"/>
  <c r="M36" i="59" l="1"/>
  <c r="AA2" i="63"/>
  <c r="P28" i="59"/>
  <c r="AA4" i="63" s="1"/>
  <c r="AA1" i="63"/>
  <c r="P29" i="59"/>
  <c r="AA5" i="63" s="1"/>
  <c r="P27" i="59"/>
  <c r="AA3" i="63" s="1"/>
  <c r="P30" i="59"/>
  <c r="AA6" i="63" s="1"/>
  <c r="M31" i="59"/>
  <c r="Y7" i="63" s="1"/>
  <c r="M35" i="59"/>
  <c r="M38" i="59" l="1"/>
  <c r="AC4" i="63" s="1"/>
  <c r="AC1" i="63"/>
  <c r="P36" i="59"/>
  <c r="AC2" i="63"/>
  <c r="M37" i="59"/>
  <c r="AC3" i="63" s="1"/>
  <c r="M39" i="59"/>
  <c r="AC5" i="63" s="1"/>
  <c r="M40" i="59"/>
  <c r="AC6" i="63" s="1"/>
  <c r="P35" i="59"/>
  <c r="P31" i="59"/>
  <c r="AA7" i="63" s="1"/>
  <c r="M47" i="59" l="1"/>
  <c r="AE2" i="63"/>
  <c r="P38" i="59"/>
  <c r="AE4" i="63" s="1"/>
  <c r="AE1" i="63"/>
  <c r="P37" i="59"/>
  <c r="AE3" i="63" s="1"/>
  <c r="P40" i="59"/>
  <c r="AE6" i="63" s="1"/>
  <c r="P39" i="59"/>
  <c r="AE5" i="63" s="1"/>
  <c r="M41" i="59"/>
  <c r="AC7" i="63" s="1"/>
  <c r="M46" i="59"/>
  <c r="M49" i="59" l="1"/>
  <c r="AG4" i="63" s="1"/>
  <c r="AG1" i="63"/>
  <c r="P47" i="59"/>
  <c r="AG2" i="63"/>
  <c r="M50" i="59"/>
  <c r="AG5" i="63" s="1"/>
  <c r="M48" i="59"/>
  <c r="AG3" i="63" s="1"/>
  <c r="M51" i="59"/>
  <c r="AG6" i="63" s="1"/>
  <c r="P46" i="59"/>
  <c r="P41" i="59"/>
  <c r="AE7" i="63" s="1"/>
  <c r="P49" i="59" l="1"/>
  <c r="AI4" i="63" s="1"/>
  <c r="AI1" i="63"/>
  <c r="M58" i="59"/>
  <c r="AI2" i="63"/>
  <c r="P50" i="59"/>
  <c r="AI5" i="63" s="1"/>
  <c r="P48" i="59"/>
  <c r="AI3" i="63" s="1"/>
  <c r="P51" i="59"/>
  <c r="AI6" i="63" s="1"/>
  <c r="M57" i="59"/>
  <c r="M52" i="59"/>
  <c r="AG7" i="63" s="1"/>
  <c r="P58" i="59" l="1"/>
  <c r="AK2" i="63"/>
  <c r="M60" i="59"/>
  <c r="AK4" i="63" s="1"/>
  <c r="AK1" i="63"/>
  <c r="P52" i="59"/>
  <c r="AI7" i="63" s="1"/>
  <c r="M59" i="59"/>
  <c r="AK3" i="63" s="1"/>
  <c r="M62" i="59"/>
  <c r="AK6" i="63" s="1"/>
  <c r="M61" i="59"/>
  <c r="AK5" i="63" s="1"/>
  <c r="P57" i="59"/>
  <c r="P60" i="59" l="1"/>
  <c r="AM4" i="63" s="1"/>
  <c r="AM1" i="63"/>
  <c r="M69" i="59"/>
  <c r="AO2" i="63" s="1"/>
  <c r="AM2" i="63"/>
  <c r="P62" i="59"/>
  <c r="AM6" i="63" s="1"/>
  <c r="P61" i="59"/>
  <c r="AM5" i="63" s="1"/>
  <c r="P59" i="59"/>
  <c r="AM3" i="63" s="1"/>
  <c r="M63" i="59"/>
  <c r="AK7" i="63" s="1"/>
  <c r="M68" i="59"/>
  <c r="M71" i="59" l="1"/>
  <c r="AO4" i="63" s="1"/>
  <c r="AO1" i="63"/>
  <c r="M70" i="59"/>
  <c r="AO3" i="63" s="1"/>
  <c r="M73" i="59"/>
  <c r="AO6" i="63" s="1"/>
  <c r="M72" i="59"/>
  <c r="AO5" i="63" s="1"/>
  <c r="P63" i="59"/>
  <c r="AM7" i="63" s="1"/>
  <c r="M74" i="59" l="1"/>
  <c r="M76" i="59" l="1"/>
  <c r="AO7" i="63"/>
  <c r="P64" i="59" l="1"/>
  <c r="AO9" i="63"/>
  <c r="E5" i="59"/>
  <c r="B16" i="63" s="1"/>
  <c r="S2" i="59"/>
  <c r="V3" i="59"/>
  <c r="P65" i="59" l="1"/>
  <c r="AM8" i="63"/>
  <c r="M64" i="59" l="1"/>
  <c r="AM9" i="63"/>
  <c r="D32" i="57"/>
  <c r="J151" i="64" s="1"/>
  <c r="D34" i="57"/>
  <c r="J153" i="64" s="1"/>
  <c r="D36" i="57"/>
  <c r="J155" i="64" s="1"/>
  <c r="D38" i="57"/>
  <c r="J157" i="64" s="1"/>
  <c r="D40" i="57"/>
  <c r="J159" i="64" s="1"/>
  <c r="D30" i="57"/>
  <c r="J149" i="64" s="1"/>
  <c r="I193" i="53"/>
  <c r="I188" i="53"/>
  <c r="E173" i="53"/>
  <c r="E174" i="53"/>
  <c r="E175" i="53"/>
  <c r="E172" i="53"/>
  <c r="H181" i="64"/>
  <c r="E155" i="53"/>
  <c r="F155" i="53"/>
  <c r="G155" i="53"/>
  <c r="I155" i="53"/>
  <c r="J155" i="53"/>
  <c r="K155" i="53"/>
  <c r="L155" i="53"/>
  <c r="M155" i="53"/>
  <c r="N155" i="53"/>
  <c r="D155" i="53"/>
  <c r="H68" i="53"/>
  <c r="H69" i="53"/>
  <c r="H70" i="53"/>
  <c r="H71" i="53"/>
  <c r="H72" i="53"/>
  <c r="H73" i="53"/>
  <c r="H74" i="53"/>
  <c r="H75" i="53"/>
  <c r="H76" i="53"/>
  <c r="H77" i="53"/>
  <c r="H78" i="53"/>
  <c r="H79" i="53"/>
  <c r="H80" i="53"/>
  <c r="H81" i="53"/>
  <c r="H82" i="53"/>
  <c r="H83" i="53"/>
  <c r="H84" i="53"/>
  <c r="H85" i="53"/>
  <c r="H86" i="53"/>
  <c r="H87" i="53"/>
  <c r="H88" i="53"/>
  <c r="H89" i="53"/>
  <c r="H90" i="53"/>
  <c r="H91" i="53"/>
  <c r="H92" i="53"/>
  <c r="H93" i="53"/>
  <c r="H94" i="53"/>
  <c r="H95" i="53"/>
  <c r="H96" i="53"/>
  <c r="H97" i="53"/>
  <c r="H98" i="53"/>
  <c r="H99" i="53"/>
  <c r="H100" i="53"/>
  <c r="H67" i="53"/>
  <c r="A107" i="57"/>
  <c r="A109" i="57" s="1"/>
  <c r="A106" i="57"/>
  <c r="A113" i="57" s="1"/>
  <c r="A114" i="57" s="1"/>
  <c r="I193" i="24"/>
  <c r="J43" i="64" s="1"/>
  <c r="I188" i="24"/>
  <c r="J37" i="64" s="1"/>
  <c r="E173" i="24"/>
  <c r="E174" i="24"/>
  <c r="E175" i="24"/>
  <c r="E172" i="24"/>
  <c r="A107" i="56"/>
  <c r="A109" i="56" s="1"/>
  <c r="A106" i="56"/>
  <c r="A108" i="56" s="1"/>
  <c r="N156" i="24"/>
  <c r="M156" i="24"/>
  <c r="L156" i="24"/>
  <c r="K156" i="24"/>
  <c r="J156" i="24"/>
  <c r="I156" i="24"/>
  <c r="H156" i="24"/>
  <c r="G156" i="24"/>
  <c r="F156" i="24"/>
  <c r="E156" i="24"/>
  <c r="D156" i="24"/>
  <c r="E155" i="24"/>
  <c r="F155" i="24"/>
  <c r="G155" i="24"/>
  <c r="H155" i="24"/>
  <c r="I155" i="24"/>
  <c r="J155" i="24"/>
  <c r="K155" i="24"/>
  <c r="L155" i="24"/>
  <c r="M155" i="24"/>
  <c r="N155" i="24"/>
  <c r="D155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67" i="24"/>
  <c r="H51" i="64" l="1"/>
  <c r="H180" i="64"/>
  <c r="H50" i="64"/>
  <c r="I200" i="53"/>
  <c r="K200" i="53" s="1"/>
  <c r="J167" i="64"/>
  <c r="I201" i="53"/>
  <c r="K201" i="53" s="1"/>
  <c r="J173" i="64"/>
  <c r="AK8" i="63"/>
  <c r="M65" i="59"/>
  <c r="A115" i="57"/>
  <c r="A116" i="57" s="1"/>
  <c r="A108" i="57"/>
  <c r="A115" i="56"/>
  <c r="A116" i="56" s="1"/>
  <c r="A113" i="56"/>
  <c r="A114" i="56" s="1"/>
  <c r="P53" i="59" l="1"/>
  <c r="AK9" i="63"/>
  <c r="D10" i="57"/>
  <c r="E151" i="64" s="1"/>
  <c r="D12" i="57"/>
  <c r="E153" i="64" s="1"/>
  <c r="D14" i="57"/>
  <c r="E155" i="64" s="1"/>
  <c r="D16" i="57"/>
  <c r="E157" i="64" s="1"/>
  <c r="D18" i="57"/>
  <c r="E159" i="64" s="1"/>
  <c r="D8" i="57"/>
  <c r="E149" i="64" s="1"/>
  <c r="P54" i="59" l="1"/>
  <c r="AI8" i="63"/>
  <c r="O17" i="52"/>
  <c r="K17" i="52"/>
  <c r="K16" i="52"/>
  <c r="O15" i="52"/>
  <c r="K15" i="52"/>
  <c r="K14" i="52"/>
  <c r="O13" i="52"/>
  <c r="K13" i="52"/>
  <c r="K12" i="52"/>
  <c r="O11" i="52"/>
  <c r="K11" i="52"/>
  <c r="K10" i="52"/>
  <c r="O9" i="52"/>
  <c r="K9" i="52"/>
  <c r="K8" i="52"/>
  <c r="O7" i="52"/>
  <c r="K7" i="52"/>
  <c r="O13" i="36"/>
  <c r="O15" i="36"/>
  <c r="O17" i="36"/>
  <c r="O9" i="36"/>
  <c r="O11" i="36"/>
  <c r="O7" i="36"/>
  <c r="K8" i="36"/>
  <c r="K9" i="36"/>
  <c r="K10" i="36"/>
  <c r="K11" i="36"/>
  <c r="K12" i="36"/>
  <c r="K13" i="36"/>
  <c r="K14" i="36"/>
  <c r="K15" i="36"/>
  <c r="K16" i="36"/>
  <c r="K17" i="36"/>
  <c r="K7" i="36"/>
  <c r="D32" i="56"/>
  <c r="J21" i="64" s="1"/>
  <c r="D34" i="56"/>
  <c r="J23" i="64" s="1"/>
  <c r="D36" i="56"/>
  <c r="J25" i="64" s="1"/>
  <c r="D38" i="56"/>
  <c r="J27" i="64" s="1"/>
  <c r="D40" i="56"/>
  <c r="J29" i="64" s="1"/>
  <c r="D30" i="56"/>
  <c r="J19" i="64" s="1"/>
  <c r="D18" i="56"/>
  <c r="E29" i="64" s="1"/>
  <c r="D10" i="56"/>
  <c r="E21" i="64" s="1"/>
  <c r="D12" i="56"/>
  <c r="E23" i="64" s="1"/>
  <c r="D14" i="56"/>
  <c r="E25" i="64" s="1"/>
  <c r="D16" i="56"/>
  <c r="E27" i="64" s="1"/>
  <c r="M53" i="59" l="1"/>
  <c r="AI9" i="63"/>
  <c r="P17" i="36"/>
  <c r="P17" i="52"/>
  <c r="P11" i="36"/>
  <c r="P15" i="36"/>
  <c r="P9" i="52"/>
  <c r="P7" i="52"/>
  <c r="P13" i="52"/>
  <c r="P11" i="52"/>
  <c r="P15" i="52"/>
  <c r="P7" i="36"/>
  <c r="P13" i="36"/>
  <c r="P9" i="36"/>
  <c r="M54" i="59" l="1"/>
  <c r="AG8" i="63"/>
  <c r="P18" i="36"/>
  <c r="P18" i="52"/>
  <c r="N61" i="52"/>
  <c r="N60" i="52"/>
  <c r="L61" i="52"/>
  <c r="L60" i="52"/>
  <c r="H48" i="52"/>
  <c r="H47" i="52"/>
  <c r="F36" i="52"/>
  <c r="G36" i="52" s="1"/>
  <c r="C32" i="57" s="1"/>
  <c r="I151" i="64" s="1"/>
  <c r="F38" i="52"/>
  <c r="G38" i="52" s="1"/>
  <c r="C34" i="57" s="1"/>
  <c r="I153" i="64" s="1"/>
  <c r="F40" i="52"/>
  <c r="G40" i="52" s="1"/>
  <c r="C36" i="57" s="1"/>
  <c r="I155" i="64" s="1"/>
  <c r="F42" i="52"/>
  <c r="G42" i="52" s="1"/>
  <c r="C38" i="57" s="1"/>
  <c r="I157" i="64" s="1"/>
  <c r="F44" i="52"/>
  <c r="G44" i="52" s="1"/>
  <c r="C40" i="57" s="1"/>
  <c r="I159" i="64" s="1"/>
  <c r="F34" i="52"/>
  <c r="G34" i="52" s="1"/>
  <c r="C30" i="57" s="1"/>
  <c r="I149" i="64" s="1"/>
  <c r="G21" i="52"/>
  <c r="G20" i="52"/>
  <c r="N61" i="36"/>
  <c r="N60" i="36"/>
  <c r="L61" i="36"/>
  <c r="L60" i="36"/>
  <c r="H48" i="36"/>
  <c r="H47" i="36"/>
  <c r="F36" i="36"/>
  <c r="F38" i="36"/>
  <c r="F40" i="36"/>
  <c r="F42" i="36"/>
  <c r="F44" i="36"/>
  <c r="F34" i="36"/>
  <c r="G21" i="36"/>
  <c r="F9" i="36"/>
  <c r="G9" i="36" s="1"/>
  <c r="F11" i="36"/>
  <c r="F13" i="36"/>
  <c r="F15" i="36"/>
  <c r="F17" i="36"/>
  <c r="F7" i="36"/>
  <c r="G7" i="36" s="1"/>
  <c r="F30" i="52"/>
  <c r="D2" i="52"/>
  <c r="F3" i="52"/>
  <c r="B58" i="56"/>
  <c r="C53" i="64" s="1"/>
  <c r="P42" i="59" l="1"/>
  <c r="AG9" i="63"/>
  <c r="Q60" i="52"/>
  <c r="G49" i="57" s="1"/>
  <c r="E181" i="64" s="1"/>
  <c r="Q61" i="52"/>
  <c r="G58" i="57" s="1"/>
  <c r="E183" i="64" s="1"/>
  <c r="Q60" i="36"/>
  <c r="Q61" i="36"/>
  <c r="P43" i="59" l="1"/>
  <c r="AE8" i="63"/>
  <c r="F30" i="36"/>
  <c r="G36" i="36"/>
  <c r="G38" i="36"/>
  <c r="G40" i="36"/>
  <c r="G42" i="36"/>
  <c r="G44" i="36"/>
  <c r="G34" i="36"/>
  <c r="F3" i="36"/>
  <c r="D2" i="36"/>
  <c r="C10" i="56"/>
  <c r="D21" i="64" s="1"/>
  <c r="G11" i="36"/>
  <c r="C12" i="56" s="1"/>
  <c r="D23" i="64" s="1"/>
  <c r="G13" i="36"/>
  <c r="C14" i="56" s="1"/>
  <c r="D25" i="64" s="1"/>
  <c r="G15" i="36"/>
  <c r="C16" i="56" s="1"/>
  <c r="D27" i="64" s="1"/>
  <c r="G17" i="36"/>
  <c r="C18" i="56" s="1"/>
  <c r="D29" i="64" s="1"/>
  <c r="M42" i="59" l="1"/>
  <c r="AE9" i="63"/>
  <c r="C36" i="56"/>
  <c r="I25" i="64" s="1"/>
  <c r="C30" i="56"/>
  <c r="I19" i="64" s="1"/>
  <c r="C34" i="56"/>
  <c r="I23" i="64" s="1"/>
  <c r="C40" i="56"/>
  <c r="I29" i="64" s="1"/>
  <c r="C32" i="56"/>
  <c r="I21" i="64" s="1"/>
  <c r="C38" i="56"/>
  <c r="I27" i="64" s="1"/>
  <c r="J26" i="33"/>
  <c r="A12" i="33"/>
  <c r="A32" i="33" s="1"/>
  <c r="AA1" i="33" l="1"/>
  <c r="M43" i="59"/>
  <c r="AC8" i="63"/>
  <c r="AF1" i="33"/>
  <c r="A31" i="33"/>
  <c r="P32" i="59" l="1"/>
  <c r="AC9" i="63"/>
  <c r="G67" i="24"/>
  <c r="P33" i="59" l="1"/>
  <c r="AA8" i="63"/>
  <c r="N72" i="53"/>
  <c r="M32" i="59" l="1"/>
  <c r="AA9" i="63"/>
  <c r="N74" i="53"/>
  <c r="M33" i="59" l="1"/>
  <c r="Y8" i="63"/>
  <c r="L159" i="53"/>
  <c r="P18" i="59" l="1"/>
  <c r="Y9" i="63"/>
  <c r="E177" i="53"/>
  <c r="P19" i="59" l="1"/>
  <c r="W8" i="63"/>
  <c r="C8" i="56"/>
  <c r="D19" i="64" s="1"/>
  <c r="M18" i="59" l="1"/>
  <c r="W9" i="63"/>
  <c r="I113" i="54"/>
  <c r="M19" i="59" l="1"/>
  <c r="U8" i="63"/>
  <c r="G11" i="52"/>
  <c r="C12" i="57" s="1"/>
  <c r="D153" i="64" s="1"/>
  <c r="G13" i="52"/>
  <c r="C14" i="57" s="1"/>
  <c r="D155" i="64" s="1"/>
  <c r="I18" i="59" l="1"/>
  <c r="U9" i="63"/>
  <c r="G17" i="52"/>
  <c r="C18" i="57" s="1"/>
  <c r="D159" i="64" s="1"/>
  <c r="G15" i="52"/>
  <c r="C16" i="57" s="1"/>
  <c r="D157" i="64" s="1"/>
  <c r="G9" i="52"/>
  <c r="C10" i="57" s="1"/>
  <c r="D151" i="64" s="1"/>
  <c r="G7" i="52"/>
  <c r="C8" i="57" s="1"/>
  <c r="D149" i="64" s="1"/>
  <c r="I19" i="59" l="1"/>
  <c r="B32" i="63" s="1"/>
  <c r="B31" i="63"/>
  <c r="N2" i="36"/>
  <c r="F3" i="54" l="1"/>
  <c r="F4" i="54" l="1"/>
  <c r="F5" i="54"/>
  <c r="F2" i="54"/>
  <c r="F6" i="54"/>
  <c r="F7" i="54"/>
  <c r="E14" i="54"/>
  <c r="G14" i="54" s="1"/>
  <c r="E13" i="54"/>
  <c r="G13" i="54" s="1"/>
  <c r="E9" i="54"/>
  <c r="G9" i="54" s="1"/>
  <c r="E5" i="54"/>
  <c r="E16" i="54"/>
  <c r="G16" i="54" s="1"/>
  <c r="E6" i="54"/>
  <c r="E2" i="54"/>
  <c r="E8" i="54"/>
  <c r="G8" i="54" s="1"/>
  <c r="E4" i="54"/>
  <c r="E10" i="54"/>
  <c r="G10" i="54" s="1"/>
  <c r="E15" i="54"/>
  <c r="G15" i="54" s="1"/>
  <c r="E7" i="54"/>
  <c r="E3" i="54"/>
  <c r="G3" i="54" s="1"/>
  <c r="E12" i="54"/>
  <c r="G12" i="54" s="1"/>
  <c r="E11" i="54"/>
  <c r="G11" i="54" s="1"/>
  <c r="E17" i="54"/>
  <c r="G17" i="54" s="1"/>
  <c r="G2" i="54" l="1"/>
  <c r="G4" i="54"/>
  <c r="G5" i="54"/>
  <c r="G7" i="54"/>
  <c r="G6" i="54"/>
  <c r="B67" i="53"/>
  <c r="K67" i="53" s="1"/>
  <c r="L67" i="53" s="1"/>
  <c r="G193" i="53"/>
  <c r="H173" i="64" s="1"/>
  <c r="H176" i="64" s="1"/>
  <c r="I175" i="64" s="1"/>
  <c r="F193" i="53"/>
  <c r="G173" i="64" s="1"/>
  <c r="C192" i="53"/>
  <c r="D172" i="64" s="1"/>
  <c r="G188" i="53"/>
  <c r="E176" i="53"/>
  <c r="N161" i="53"/>
  <c r="M161" i="53"/>
  <c r="L161" i="53"/>
  <c r="K161" i="53"/>
  <c r="I161" i="53"/>
  <c r="G161" i="53"/>
  <c r="E161" i="53"/>
  <c r="D161" i="53"/>
  <c r="G159" i="53"/>
  <c r="D159" i="53"/>
  <c r="G181" i="64"/>
  <c r="G100" i="53"/>
  <c r="G99" i="53"/>
  <c r="G98" i="53"/>
  <c r="G97" i="53"/>
  <c r="G96" i="53"/>
  <c r="G95" i="53"/>
  <c r="G94" i="53"/>
  <c r="G93" i="53"/>
  <c r="G92" i="53"/>
  <c r="G91" i="53"/>
  <c r="G90" i="53"/>
  <c r="G89" i="53"/>
  <c r="G88" i="53"/>
  <c r="G87" i="53"/>
  <c r="G86" i="53"/>
  <c r="G85" i="53"/>
  <c r="G84" i="53"/>
  <c r="G83" i="53"/>
  <c r="G82" i="53"/>
  <c r="G81" i="53"/>
  <c r="G80" i="53"/>
  <c r="G79" i="53"/>
  <c r="G78" i="53"/>
  <c r="G77" i="53"/>
  <c r="G76" i="53"/>
  <c r="G75" i="53"/>
  <c r="G74" i="53"/>
  <c r="G73" i="53"/>
  <c r="G72" i="53"/>
  <c r="G71" i="53"/>
  <c r="G70" i="53"/>
  <c r="G69" i="53"/>
  <c r="G68" i="53"/>
  <c r="G67" i="53"/>
  <c r="J61" i="52"/>
  <c r="K61" i="52" s="1"/>
  <c r="J60" i="52"/>
  <c r="K60" i="52" s="1"/>
  <c r="B59" i="52"/>
  <c r="C49" i="52"/>
  <c r="I48" i="52"/>
  <c r="D48" i="52"/>
  <c r="C48" i="52"/>
  <c r="I47" i="52"/>
  <c r="D47" i="52"/>
  <c r="C47" i="52"/>
  <c r="B22" i="52"/>
  <c r="A155" i="53" s="1"/>
  <c r="H21" i="52"/>
  <c r="C21" i="52"/>
  <c r="B21" i="52"/>
  <c r="H20" i="52"/>
  <c r="C20" i="52"/>
  <c r="B20" i="52"/>
  <c r="A156" i="53" l="1"/>
  <c r="A174" i="53" s="1"/>
  <c r="G120" i="57"/>
  <c r="M120" i="57" s="1"/>
  <c r="K188" i="53" s="1"/>
  <c r="H167" i="64"/>
  <c r="H170" i="64" s="1"/>
  <c r="I169" i="64" s="1"/>
  <c r="B60" i="52"/>
  <c r="B61" i="52" s="1"/>
  <c r="H23" i="54"/>
  <c r="I49" i="52"/>
  <c r="K62" i="52"/>
  <c r="H22" i="52"/>
  <c r="B68" i="53"/>
  <c r="K68" i="53" s="1"/>
  <c r="L68" i="53" s="1"/>
  <c r="E60" i="52"/>
  <c r="D21" i="52"/>
  <c r="F21" i="52" s="1"/>
  <c r="D20" i="52"/>
  <c r="F20" i="52" s="1"/>
  <c r="F60" i="52"/>
  <c r="E61" i="52"/>
  <c r="F61" i="52"/>
  <c r="E47" i="52"/>
  <c r="G47" i="52" s="1"/>
  <c r="E48" i="52"/>
  <c r="G48" i="52" s="1"/>
  <c r="A175" i="53" l="1"/>
  <c r="B193" i="53" s="1"/>
  <c r="E183" i="53" s="1"/>
  <c r="D177" i="64" s="1"/>
  <c r="B69" i="53"/>
  <c r="G49" i="52"/>
  <c r="F22" i="52"/>
  <c r="B21" i="57" s="1"/>
  <c r="E161" i="64" s="1"/>
  <c r="G60" i="52"/>
  <c r="G61" i="52"/>
  <c r="R61" i="52" s="1"/>
  <c r="H58" i="57" s="1"/>
  <c r="F183" i="64" s="1"/>
  <c r="B194" i="53" l="1"/>
  <c r="B126" i="57" s="1"/>
  <c r="C201" i="53"/>
  <c r="C193" i="53"/>
  <c r="D173" i="64" s="1"/>
  <c r="L201" i="53"/>
  <c r="B125" i="57"/>
  <c r="C173" i="64"/>
  <c r="R60" i="52"/>
  <c r="H49" i="57" s="1"/>
  <c r="F181" i="64" s="1"/>
  <c r="D193" i="53"/>
  <c r="E173" i="64" s="1"/>
  <c r="B43" i="57"/>
  <c r="J161" i="64" s="1"/>
  <c r="B70" i="53"/>
  <c r="B71" i="53" s="1"/>
  <c r="K69" i="53"/>
  <c r="L69" i="53" s="1"/>
  <c r="I60" i="52"/>
  <c r="I61" i="52"/>
  <c r="B195" i="53" l="1"/>
  <c r="B127" i="57" s="1"/>
  <c r="C194" i="53"/>
  <c r="C126" i="57" s="1"/>
  <c r="C174" i="64"/>
  <c r="C125" i="57"/>
  <c r="K70" i="53"/>
  <c r="L70" i="53" s="1"/>
  <c r="I62" i="52"/>
  <c r="B62" i="57" s="1"/>
  <c r="B72" i="53"/>
  <c r="K71" i="53"/>
  <c r="L71" i="53" s="1"/>
  <c r="C195" i="53" l="1"/>
  <c r="C127" i="57" s="1"/>
  <c r="B196" i="53"/>
  <c r="C176" i="64" s="1"/>
  <c r="C177" i="64" s="1"/>
  <c r="C175" i="64"/>
  <c r="D174" i="64"/>
  <c r="B73" i="53"/>
  <c r="K72" i="53"/>
  <c r="L72" i="53" s="1"/>
  <c r="D47" i="36"/>
  <c r="D48" i="36"/>
  <c r="C48" i="36"/>
  <c r="C47" i="36"/>
  <c r="C21" i="36"/>
  <c r="C20" i="36"/>
  <c r="B21" i="36"/>
  <c r="B20" i="36"/>
  <c r="D175" i="64" l="1"/>
  <c r="B128" i="57"/>
  <c r="C196" i="53"/>
  <c r="C128" i="57" s="1"/>
  <c r="E61" i="36"/>
  <c r="B74" i="53"/>
  <c r="K73" i="53"/>
  <c r="L73" i="53" s="1"/>
  <c r="D176" i="64" l="1"/>
  <c r="H193" i="53"/>
  <c r="I173" i="64" s="1"/>
  <c r="B75" i="53"/>
  <c r="K74" i="53"/>
  <c r="L74" i="53" s="1"/>
  <c r="B76" i="53" l="1"/>
  <c r="K75" i="53"/>
  <c r="L75" i="53" s="1"/>
  <c r="B77" i="53" l="1"/>
  <c r="K76" i="53"/>
  <c r="L76" i="53" s="1"/>
  <c r="C62" i="39" l="1"/>
  <c r="B78" i="53"/>
  <c r="K77" i="53"/>
  <c r="L77" i="53" s="1"/>
  <c r="O155" i="24"/>
  <c r="G50" i="64" s="1"/>
  <c r="F62" i="39" l="1"/>
  <c r="H62" i="39" s="1"/>
  <c r="I62" i="39" s="1"/>
  <c r="B79" i="53"/>
  <c r="K78" i="53"/>
  <c r="L78" i="53" s="1"/>
  <c r="F62" i="61" l="1"/>
  <c r="H62" i="61" s="1"/>
  <c r="I62" i="61" s="1"/>
  <c r="B80" i="53"/>
  <c r="K79" i="53"/>
  <c r="L79" i="53" s="1"/>
  <c r="D3" i="39"/>
  <c r="C112" i="39" l="1"/>
  <c r="C100" i="39"/>
  <c r="C92" i="39"/>
  <c r="C88" i="39"/>
  <c r="C84" i="39"/>
  <c r="C81" i="39"/>
  <c r="C77" i="39"/>
  <c r="C74" i="39"/>
  <c r="C70" i="39"/>
  <c r="C66" i="39"/>
  <c r="C61" i="39"/>
  <c r="C58" i="39"/>
  <c r="C52" i="39"/>
  <c r="C48" i="39"/>
  <c r="C44" i="39"/>
  <c r="C40" i="39"/>
  <c r="C36" i="39"/>
  <c r="C32" i="39"/>
  <c r="C28" i="39"/>
  <c r="C24" i="39"/>
  <c r="C20" i="39"/>
  <c r="C16" i="39"/>
  <c r="C12" i="39"/>
  <c r="C8" i="39"/>
  <c r="C4" i="39"/>
  <c r="C116" i="39"/>
  <c r="C104" i="39"/>
  <c r="C115" i="39"/>
  <c r="C111" i="39"/>
  <c r="C107" i="39"/>
  <c r="C103" i="39"/>
  <c r="C99" i="39"/>
  <c r="C95" i="39"/>
  <c r="C91" i="39"/>
  <c r="C87" i="39"/>
  <c r="C83" i="39"/>
  <c r="C80" i="39"/>
  <c r="C73" i="39"/>
  <c r="C69" i="39"/>
  <c r="C65" i="39"/>
  <c r="C60" i="39"/>
  <c r="C55" i="39"/>
  <c r="C51" i="39"/>
  <c r="C47" i="39"/>
  <c r="C43" i="39"/>
  <c r="C39" i="39"/>
  <c r="C35" i="39"/>
  <c r="C31" i="39"/>
  <c r="C27" i="39"/>
  <c r="C23" i="39"/>
  <c r="C19" i="39"/>
  <c r="C15" i="39"/>
  <c r="C11" i="39"/>
  <c r="C7" i="39"/>
  <c r="E3" i="39"/>
  <c r="C3" i="39"/>
  <c r="C108" i="39"/>
  <c r="C119" i="39"/>
  <c r="C118" i="39"/>
  <c r="C114" i="39"/>
  <c r="C110" i="39"/>
  <c r="C106" i="39"/>
  <c r="C102" i="39"/>
  <c r="C98" i="39"/>
  <c r="C94" i="39"/>
  <c r="C90" i="39"/>
  <c r="C86" i="39"/>
  <c r="C82" i="39"/>
  <c r="C79" i="39"/>
  <c r="C76" i="39"/>
  <c r="C72" i="39"/>
  <c r="C68" i="39"/>
  <c r="C64" i="39"/>
  <c r="C57" i="39"/>
  <c r="C54" i="39"/>
  <c r="C50" i="39"/>
  <c r="C46" i="39"/>
  <c r="C42" i="39"/>
  <c r="C38" i="39"/>
  <c r="C34" i="39"/>
  <c r="C30" i="39"/>
  <c r="C26" i="39"/>
  <c r="C22" i="39"/>
  <c r="C18" i="39"/>
  <c r="C14" i="39"/>
  <c r="C10" i="39"/>
  <c r="C6" i="39"/>
  <c r="C96" i="39"/>
  <c r="C117" i="39"/>
  <c r="C113" i="39"/>
  <c r="C109" i="39"/>
  <c r="C105" i="39"/>
  <c r="C101" i="39"/>
  <c r="C97" i="39"/>
  <c r="C93" i="39"/>
  <c r="C89" i="39"/>
  <c r="C85" i="39"/>
  <c r="C78" i="39"/>
  <c r="C75" i="39"/>
  <c r="C71" i="39"/>
  <c r="C67" i="39"/>
  <c r="C63" i="39"/>
  <c r="C59" i="39"/>
  <c r="C56" i="39"/>
  <c r="C53" i="39"/>
  <c r="C49" i="39"/>
  <c r="C45" i="39"/>
  <c r="C41" i="39"/>
  <c r="C37" i="39"/>
  <c r="C33" i="39"/>
  <c r="C29" i="39"/>
  <c r="C25" i="39"/>
  <c r="C21" i="39"/>
  <c r="C17" i="39"/>
  <c r="C13" i="39"/>
  <c r="C9" i="39"/>
  <c r="C5" i="39"/>
  <c r="B81" i="53"/>
  <c r="K80" i="53"/>
  <c r="L80" i="53" s="1"/>
  <c r="F100" i="39" l="1"/>
  <c r="H100" i="39" s="1"/>
  <c r="I100" i="39" s="1"/>
  <c r="F112" i="39"/>
  <c r="H112" i="39" s="1"/>
  <c r="I112" i="39" s="1"/>
  <c r="F58" i="39"/>
  <c r="H58" i="39" s="1"/>
  <c r="I58" i="39" s="1"/>
  <c r="F5" i="39"/>
  <c r="H5" i="39" s="1"/>
  <c r="I5" i="39" s="1"/>
  <c r="F67" i="39"/>
  <c r="H67" i="39" s="1"/>
  <c r="I67" i="39" s="1"/>
  <c r="F75" i="39"/>
  <c r="H75" i="39" s="1"/>
  <c r="I75" i="39" s="1"/>
  <c r="F85" i="39"/>
  <c r="H85" i="39" s="1"/>
  <c r="I85" i="39" s="1"/>
  <c r="F93" i="39"/>
  <c r="H93" i="39" s="1"/>
  <c r="I93" i="39" s="1"/>
  <c r="F101" i="39"/>
  <c r="H101" i="39" s="1"/>
  <c r="I101" i="39" s="1"/>
  <c r="F109" i="39"/>
  <c r="H109" i="39" s="1"/>
  <c r="I109" i="39" s="1"/>
  <c r="F117" i="39"/>
  <c r="H117" i="39" s="1"/>
  <c r="I117" i="39" s="1"/>
  <c r="F14" i="39"/>
  <c r="H14" i="39" s="1"/>
  <c r="I14" i="39" s="1"/>
  <c r="F22" i="39"/>
  <c r="H22" i="39" s="1"/>
  <c r="I22" i="39" s="1"/>
  <c r="F30" i="39"/>
  <c r="H30" i="39" s="1"/>
  <c r="I30" i="39" s="1"/>
  <c r="F38" i="39"/>
  <c r="H38" i="39" s="1"/>
  <c r="I38" i="39" s="1"/>
  <c r="F46" i="39"/>
  <c r="H46" i="39" s="1"/>
  <c r="I46" i="39" s="1"/>
  <c r="F54" i="39"/>
  <c r="H54" i="39" s="1"/>
  <c r="I54" i="39" s="1"/>
  <c r="F7" i="39"/>
  <c r="H7" i="39" s="1"/>
  <c r="I7" i="39" s="1"/>
  <c r="F65" i="39"/>
  <c r="H65" i="39" s="1"/>
  <c r="I65" i="39" s="1"/>
  <c r="F73" i="39"/>
  <c r="H73" i="39" s="1"/>
  <c r="I73" i="39" s="1"/>
  <c r="F83" i="39"/>
  <c r="H83" i="39" s="1"/>
  <c r="I83" i="39" s="1"/>
  <c r="F91" i="39"/>
  <c r="H91" i="39" s="1"/>
  <c r="I91" i="39" s="1"/>
  <c r="F99" i="39"/>
  <c r="H99" i="39" s="1"/>
  <c r="I99" i="39" s="1"/>
  <c r="F107" i="39"/>
  <c r="H107" i="39" s="1"/>
  <c r="I107" i="39" s="1"/>
  <c r="F115" i="39"/>
  <c r="H115" i="39" s="1"/>
  <c r="I115" i="39" s="1"/>
  <c r="F8" i="39"/>
  <c r="H8" i="39" s="1"/>
  <c r="I8" i="39" s="1"/>
  <c r="F16" i="39"/>
  <c r="H16" i="39" s="1"/>
  <c r="I16" i="39" s="1"/>
  <c r="F24" i="39"/>
  <c r="H24" i="39" s="1"/>
  <c r="I24" i="39" s="1"/>
  <c r="F32" i="39"/>
  <c r="H32" i="39" s="1"/>
  <c r="I32" i="39" s="1"/>
  <c r="F40" i="39"/>
  <c r="H40" i="39" s="1"/>
  <c r="I40" i="39" s="1"/>
  <c r="F48" i="39"/>
  <c r="H48" i="39" s="1"/>
  <c r="I48" i="39" s="1"/>
  <c r="F9" i="39"/>
  <c r="H9" i="39" s="1"/>
  <c r="I9" i="39" s="1"/>
  <c r="F63" i="39"/>
  <c r="H63" i="39" s="1"/>
  <c r="I63" i="39" s="1"/>
  <c r="F71" i="39"/>
  <c r="H71" i="39" s="1"/>
  <c r="I71" i="39" s="1"/>
  <c r="F78" i="39"/>
  <c r="H78" i="39" s="1"/>
  <c r="I78" i="39" s="1"/>
  <c r="F89" i="39"/>
  <c r="H89" i="39" s="1"/>
  <c r="I89" i="39" s="1"/>
  <c r="F97" i="39"/>
  <c r="H97" i="39" s="1"/>
  <c r="I97" i="39" s="1"/>
  <c r="F105" i="39"/>
  <c r="H105" i="39" s="1"/>
  <c r="I105" i="39" s="1"/>
  <c r="F113" i="39"/>
  <c r="H113" i="39" s="1"/>
  <c r="I113" i="39" s="1"/>
  <c r="F18" i="39"/>
  <c r="H18" i="39" s="1"/>
  <c r="I18" i="39" s="1"/>
  <c r="F26" i="39"/>
  <c r="H26" i="39" s="1"/>
  <c r="I26" i="39" s="1"/>
  <c r="F34" i="39"/>
  <c r="H34" i="39" s="1"/>
  <c r="I34" i="39" s="1"/>
  <c r="F42" i="39"/>
  <c r="H42" i="39" s="1"/>
  <c r="I42" i="39" s="1"/>
  <c r="F50" i="39"/>
  <c r="H50" i="39" s="1"/>
  <c r="I50" i="39" s="1"/>
  <c r="F57" i="39"/>
  <c r="H57" i="39" s="1"/>
  <c r="I57" i="39" s="1"/>
  <c r="F119" i="39"/>
  <c r="H119" i="39" s="1"/>
  <c r="I119" i="39" s="1"/>
  <c r="F11" i="39"/>
  <c r="H11" i="39" s="1"/>
  <c r="I11" i="39" s="1"/>
  <c r="F69" i="39"/>
  <c r="H69" i="39" s="1"/>
  <c r="I69" i="39" s="1"/>
  <c r="F80" i="39"/>
  <c r="H80" i="39" s="1"/>
  <c r="I80" i="39" s="1"/>
  <c r="F87" i="39"/>
  <c r="H87" i="39" s="1"/>
  <c r="I87" i="39" s="1"/>
  <c r="F95" i="39"/>
  <c r="H95" i="39" s="1"/>
  <c r="I95" i="39" s="1"/>
  <c r="F103" i="39"/>
  <c r="H103" i="39" s="1"/>
  <c r="I103" i="39" s="1"/>
  <c r="F111" i="39"/>
  <c r="H111" i="39" s="1"/>
  <c r="I111" i="39" s="1"/>
  <c r="F4" i="39"/>
  <c r="H4" i="39" s="1"/>
  <c r="I4" i="39" s="1"/>
  <c r="F12" i="39"/>
  <c r="H12" i="39" s="1"/>
  <c r="I12" i="39" s="1"/>
  <c r="F20" i="39"/>
  <c r="H20" i="39" s="1"/>
  <c r="I20" i="39" s="1"/>
  <c r="F28" i="39"/>
  <c r="H28" i="39" s="1"/>
  <c r="I28" i="39" s="1"/>
  <c r="F36" i="39"/>
  <c r="H36" i="39" s="1"/>
  <c r="I36" i="39" s="1"/>
  <c r="F44" i="39"/>
  <c r="H44" i="39" s="1"/>
  <c r="I44" i="39" s="1"/>
  <c r="F52" i="39"/>
  <c r="H52" i="39" s="1"/>
  <c r="I52" i="39" s="1"/>
  <c r="F61" i="39"/>
  <c r="H61" i="39" s="1"/>
  <c r="I61" i="39" s="1"/>
  <c r="F13" i="39"/>
  <c r="H13" i="39" s="1"/>
  <c r="I13" i="39" s="1"/>
  <c r="F21" i="39"/>
  <c r="H21" i="39" s="1"/>
  <c r="I21" i="39" s="1"/>
  <c r="F29" i="39"/>
  <c r="H29" i="39" s="1"/>
  <c r="I29" i="39" s="1"/>
  <c r="F37" i="39"/>
  <c r="H37" i="39" s="1"/>
  <c r="I37" i="39" s="1"/>
  <c r="F45" i="39"/>
  <c r="H45" i="39" s="1"/>
  <c r="I45" i="39" s="1"/>
  <c r="F53" i="39"/>
  <c r="H53" i="39" s="1"/>
  <c r="I53" i="39" s="1"/>
  <c r="F59" i="39"/>
  <c r="H59" i="39" s="1"/>
  <c r="I59" i="39" s="1"/>
  <c r="F6" i="39"/>
  <c r="H6" i="39" s="1"/>
  <c r="I6" i="39" s="1"/>
  <c r="F64" i="39"/>
  <c r="H64" i="39" s="1"/>
  <c r="I64" i="39" s="1"/>
  <c r="F72" i="39"/>
  <c r="H72" i="39" s="1"/>
  <c r="I72" i="39" s="1"/>
  <c r="F79" i="39"/>
  <c r="H79" i="39" s="1"/>
  <c r="I79" i="39" s="1"/>
  <c r="F86" i="39"/>
  <c r="H86" i="39" s="1"/>
  <c r="I86" i="39" s="1"/>
  <c r="F94" i="39"/>
  <c r="H94" i="39" s="1"/>
  <c r="I94" i="39" s="1"/>
  <c r="F102" i="39"/>
  <c r="H102" i="39" s="1"/>
  <c r="I102" i="39" s="1"/>
  <c r="F110" i="39"/>
  <c r="H110" i="39" s="1"/>
  <c r="I110" i="39" s="1"/>
  <c r="F118" i="39"/>
  <c r="H118" i="39" s="1"/>
  <c r="I118" i="39" s="1"/>
  <c r="F108" i="39"/>
  <c r="H108" i="39" s="1"/>
  <c r="I108" i="39" s="1"/>
  <c r="F15" i="39"/>
  <c r="H15" i="39" s="1"/>
  <c r="I15" i="39" s="1"/>
  <c r="F23" i="39"/>
  <c r="H23" i="39" s="1"/>
  <c r="I23" i="39" s="1"/>
  <c r="F31" i="39"/>
  <c r="H31" i="39" s="1"/>
  <c r="I31" i="39" s="1"/>
  <c r="F39" i="39"/>
  <c r="H39" i="39" s="1"/>
  <c r="I39" i="39" s="1"/>
  <c r="F47" i="39"/>
  <c r="H47" i="39" s="1"/>
  <c r="I47" i="39" s="1"/>
  <c r="F55" i="39"/>
  <c r="H55" i="39" s="1"/>
  <c r="I55" i="39" s="1"/>
  <c r="F116" i="39"/>
  <c r="H116" i="39" s="1"/>
  <c r="I116" i="39" s="1"/>
  <c r="F66" i="39"/>
  <c r="H66" i="39" s="1"/>
  <c r="I66" i="39" s="1"/>
  <c r="F74" i="39"/>
  <c r="H74" i="39" s="1"/>
  <c r="I74" i="39" s="1"/>
  <c r="F81" i="39"/>
  <c r="H81" i="39" s="1"/>
  <c r="I81" i="39" s="1"/>
  <c r="F88" i="39"/>
  <c r="H88" i="39" s="1"/>
  <c r="I88" i="39" s="1"/>
  <c r="F17" i="39"/>
  <c r="H17" i="39" s="1"/>
  <c r="I17" i="39" s="1"/>
  <c r="F25" i="39"/>
  <c r="H25" i="39" s="1"/>
  <c r="I25" i="39" s="1"/>
  <c r="F33" i="39"/>
  <c r="H33" i="39" s="1"/>
  <c r="I33" i="39" s="1"/>
  <c r="F41" i="39"/>
  <c r="H41" i="39" s="1"/>
  <c r="I41" i="39" s="1"/>
  <c r="F49" i="39"/>
  <c r="H49" i="39" s="1"/>
  <c r="I49" i="39" s="1"/>
  <c r="F56" i="39"/>
  <c r="H56" i="39" s="1"/>
  <c r="I56" i="39" s="1"/>
  <c r="F96" i="39"/>
  <c r="H96" i="39" s="1"/>
  <c r="I96" i="39" s="1"/>
  <c r="F10" i="39"/>
  <c r="H10" i="39" s="1"/>
  <c r="I10" i="39" s="1"/>
  <c r="F68" i="39"/>
  <c r="H68" i="39" s="1"/>
  <c r="I68" i="39" s="1"/>
  <c r="F76" i="39"/>
  <c r="H76" i="39" s="1"/>
  <c r="I76" i="39" s="1"/>
  <c r="F82" i="39"/>
  <c r="H82" i="39" s="1"/>
  <c r="I82" i="39" s="1"/>
  <c r="F90" i="39"/>
  <c r="H90" i="39" s="1"/>
  <c r="I90" i="39" s="1"/>
  <c r="F98" i="39"/>
  <c r="H98" i="39" s="1"/>
  <c r="I98" i="39" s="1"/>
  <c r="F106" i="39"/>
  <c r="H106" i="39" s="1"/>
  <c r="I106" i="39" s="1"/>
  <c r="F114" i="39"/>
  <c r="H114" i="39" s="1"/>
  <c r="I114" i="39" s="1"/>
  <c r="F3" i="39"/>
  <c r="H3" i="39" s="1"/>
  <c r="I3" i="39" s="1"/>
  <c r="F19" i="39"/>
  <c r="H19" i="39" s="1"/>
  <c r="I19" i="39" s="1"/>
  <c r="F27" i="39"/>
  <c r="H27" i="39" s="1"/>
  <c r="I27" i="39" s="1"/>
  <c r="F35" i="39"/>
  <c r="H35" i="39" s="1"/>
  <c r="I35" i="39" s="1"/>
  <c r="F43" i="39"/>
  <c r="H43" i="39" s="1"/>
  <c r="I43" i="39" s="1"/>
  <c r="F51" i="39"/>
  <c r="H51" i="39" s="1"/>
  <c r="I51" i="39" s="1"/>
  <c r="F60" i="39"/>
  <c r="H60" i="39" s="1"/>
  <c r="I60" i="39" s="1"/>
  <c r="F104" i="39"/>
  <c r="H104" i="39" s="1"/>
  <c r="I104" i="39" s="1"/>
  <c r="F70" i="39"/>
  <c r="H70" i="39" s="1"/>
  <c r="I70" i="39" s="1"/>
  <c r="F77" i="39"/>
  <c r="H77" i="39" s="1"/>
  <c r="I77" i="39" s="1"/>
  <c r="F84" i="39"/>
  <c r="H84" i="39" s="1"/>
  <c r="I84" i="39" s="1"/>
  <c r="F92" i="39"/>
  <c r="H92" i="39" s="1"/>
  <c r="I92" i="39" s="1"/>
  <c r="B82" i="53"/>
  <c r="K81" i="53"/>
  <c r="L81" i="53" s="1"/>
  <c r="F114" i="61" l="1"/>
  <c r="H114" i="61" s="1"/>
  <c r="I114" i="61" s="1"/>
  <c r="F81" i="61"/>
  <c r="H81" i="61" s="1"/>
  <c r="I81" i="61" s="1"/>
  <c r="F110" i="61"/>
  <c r="H110" i="61" s="1"/>
  <c r="I110" i="61" s="1"/>
  <c r="F52" i="61"/>
  <c r="H52" i="61" s="1"/>
  <c r="I52" i="61" s="1"/>
  <c r="F50" i="61"/>
  <c r="H50" i="61" s="1"/>
  <c r="I50" i="61" s="1"/>
  <c r="F14" i="61"/>
  <c r="H14" i="61" s="1"/>
  <c r="I14" i="61" s="1"/>
  <c r="F84" i="61"/>
  <c r="H84" i="61" s="1"/>
  <c r="I84" i="61" s="1"/>
  <c r="F106" i="61"/>
  <c r="H106" i="61" s="1"/>
  <c r="I106" i="61" s="1"/>
  <c r="F25" i="61"/>
  <c r="H25" i="61" s="1"/>
  <c r="I25" i="61" s="1"/>
  <c r="F74" i="61"/>
  <c r="H74" i="61" s="1"/>
  <c r="I74" i="61" s="1"/>
  <c r="F47" i="61"/>
  <c r="H47" i="61" s="1"/>
  <c r="I47" i="61" s="1"/>
  <c r="F15" i="61"/>
  <c r="H15" i="61" s="1"/>
  <c r="I15" i="61" s="1"/>
  <c r="F102" i="61"/>
  <c r="H102" i="61" s="1"/>
  <c r="I102" i="61" s="1"/>
  <c r="F72" i="61"/>
  <c r="H72" i="61" s="1"/>
  <c r="I72" i="61" s="1"/>
  <c r="F53" i="61"/>
  <c r="H53" i="61" s="1"/>
  <c r="I53" i="61" s="1"/>
  <c r="F21" i="61"/>
  <c r="H21" i="61" s="1"/>
  <c r="I21" i="61" s="1"/>
  <c r="F44" i="61"/>
  <c r="H44" i="61" s="1"/>
  <c r="I44" i="61" s="1"/>
  <c r="F12" i="61"/>
  <c r="H12" i="61" s="1"/>
  <c r="I12" i="61" s="1"/>
  <c r="F95" i="61"/>
  <c r="H95" i="61" s="1"/>
  <c r="I95" i="61" s="1"/>
  <c r="F11" i="61"/>
  <c r="H11" i="61" s="1"/>
  <c r="I11" i="61" s="1"/>
  <c r="F42" i="61"/>
  <c r="H42" i="61" s="1"/>
  <c r="I42" i="61" s="1"/>
  <c r="F113" i="61"/>
  <c r="H113" i="61" s="1"/>
  <c r="I113" i="61" s="1"/>
  <c r="F78" i="61"/>
  <c r="H78" i="61" s="1"/>
  <c r="I78" i="61" s="1"/>
  <c r="F48" i="61"/>
  <c r="H48" i="61" s="1"/>
  <c r="I48" i="61" s="1"/>
  <c r="F16" i="61"/>
  <c r="H16" i="61" s="1"/>
  <c r="I16" i="61" s="1"/>
  <c r="F99" i="61"/>
  <c r="H99" i="61" s="1"/>
  <c r="I99" i="61" s="1"/>
  <c r="F65" i="61"/>
  <c r="H65" i="61" s="1"/>
  <c r="I65" i="61" s="1"/>
  <c r="F38" i="61"/>
  <c r="H38" i="61" s="1"/>
  <c r="I38" i="61" s="1"/>
  <c r="F117" i="61"/>
  <c r="H117" i="61" s="1"/>
  <c r="I117" i="61" s="1"/>
  <c r="F85" i="61"/>
  <c r="H85" i="61" s="1"/>
  <c r="I85" i="61" s="1"/>
  <c r="F58" i="61"/>
  <c r="H58" i="61" s="1"/>
  <c r="I58" i="61" s="1"/>
  <c r="F92" i="61"/>
  <c r="H92" i="61" s="1"/>
  <c r="I92" i="61" s="1"/>
  <c r="F35" i="61"/>
  <c r="H35" i="61" s="1"/>
  <c r="I35" i="61" s="1"/>
  <c r="F96" i="61"/>
  <c r="H96" i="61" s="1"/>
  <c r="I96" i="61" s="1"/>
  <c r="F23" i="61"/>
  <c r="H23" i="61" s="1"/>
  <c r="I23" i="61" s="1"/>
  <c r="F59" i="61"/>
  <c r="H59" i="61" s="1"/>
  <c r="I59" i="61" s="1"/>
  <c r="F20" i="61"/>
  <c r="H20" i="61" s="1"/>
  <c r="I20" i="61" s="1"/>
  <c r="F69" i="61"/>
  <c r="H69" i="61" s="1"/>
  <c r="I69" i="61" s="1"/>
  <c r="F89" i="61"/>
  <c r="H89" i="61" s="1"/>
  <c r="I89" i="61" s="1"/>
  <c r="F24" i="61"/>
  <c r="H24" i="61" s="1"/>
  <c r="I24" i="61" s="1"/>
  <c r="F73" i="61"/>
  <c r="H73" i="61" s="1"/>
  <c r="I73" i="61" s="1"/>
  <c r="F5" i="61"/>
  <c r="H5" i="61" s="1"/>
  <c r="I5" i="61" s="1"/>
  <c r="F60" i="61"/>
  <c r="H60" i="61" s="1"/>
  <c r="I60" i="61" s="1"/>
  <c r="F76" i="61"/>
  <c r="H76" i="61" s="1"/>
  <c r="I76" i="61" s="1"/>
  <c r="F77" i="61"/>
  <c r="H77" i="61" s="1"/>
  <c r="I77" i="61" s="1"/>
  <c r="F51" i="61"/>
  <c r="H51" i="61" s="1"/>
  <c r="I51" i="61" s="1"/>
  <c r="F19" i="61"/>
  <c r="H19" i="61" s="1"/>
  <c r="I19" i="61" s="1"/>
  <c r="F98" i="61"/>
  <c r="H98" i="61" s="1"/>
  <c r="I98" i="61" s="1"/>
  <c r="F68" i="61"/>
  <c r="H68" i="61" s="1"/>
  <c r="I68" i="61" s="1"/>
  <c r="F49" i="61"/>
  <c r="H49" i="61" s="1"/>
  <c r="I49" i="61" s="1"/>
  <c r="F17" i="61"/>
  <c r="H17" i="61" s="1"/>
  <c r="I17" i="61" s="1"/>
  <c r="F66" i="61"/>
  <c r="H66" i="61" s="1"/>
  <c r="I66" i="61" s="1"/>
  <c r="F39" i="61"/>
  <c r="H39" i="61" s="1"/>
  <c r="I39" i="61" s="1"/>
  <c r="F108" i="61"/>
  <c r="H108" i="61" s="1"/>
  <c r="I108" i="61" s="1"/>
  <c r="F94" i="61"/>
  <c r="H94" i="61" s="1"/>
  <c r="I94" i="61" s="1"/>
  <c r="F64" i="61"/>
  <c r="H64" i="61" s="1"/>
  <c r="I64" i="61" s="1"/>
  <c r="F45" i="61"/>
  <c r="H45" i="61" s="1"/>
  <c r="I45" i="61" s="1"/>
  <c r="F13" i="61"/>
  <c r="H13" i="61" s="1"/>
  <c r="I13" i="61" s="1"/>
  <c r="F36" i="61"/>
  <c r="H36" i="61" s="1"/>
  <c r="I36" i="61" s="1"/>
  <c r="F4" i="61"/>
  <c r="H4" i="61" s="1"/>
  <c r="I4" i="61" s="1"/>
  <c r="F87" i="61"/>
  <c r="H87" i="61" s="1"/>
  <c r="I87" i="61" s="1"/>
  <c r="F119" i="61"/>
  <c r="H119" i="61" s="1"/>
  <c r="I119" i="61" s="1"/>
  <c r="F34" i="61"/>
  <c r="H34" i="61" s="1"/>
  <c r="I34" i="61" s="1"/>
  <c r="F105" i="61"/>
  <c r="H105" i="61" s="1"/>
  <c r="I105" i="61" s="1"/>
  <c r="F71" i="61"/>
  <c r="H71" i="61" s="1"/>
  <c r="I71" i="61" s="1"/>
  <c r="F40" i="61"/>
  <c r="H40" i="61" s="1"/>
  <c r="I40" i="61" s="1"/>
  <c r="F8" i="61"/>
  <c r="H8" i="61" s="1"/>
  <c r="I8" i="61" s="1"/>
  <c r="F91" i="61"/>
  <c r="H91" i="61" s="1"/>
  <c r="I91" i="61" s="1"/>
  <c r="F7" i="61"/>
  <c r="H7" i="61" s="1"/>
  <c r="I7" i="61" s="1"/>
  <c r="F30" i="61"/>
  <c r="H30" i="61" s="1"/>
  <c r="I30" i="61" s="1"/>
  <c r="F109" i="61"/>
  <c r="H109" i="61" s="1"/>
  <c r="I109" i="61" s="1"/>
  <c r="F75" i="61"/>
  <c r="H75" i="61" s="1"/>
  <c r="I75" i="61" s="1"/>
  <c r="F112" i="61"/>
  <c r="H112" i="61" s="1"/>
  <c r="I112" i="61" s="1"/>
  <c r="F104" i="61"/>
  <c r="H104" i="61" s="1"/>
  <c r="I104" i="61" s="1"/>
  <c r="F82" i="61"/>
  <c r="H82" i="61" s="1"/>
  <c r="I82" i="61" s="1"/>
  <c r="F33" i="61"/>
  <c r="H33" i="61" s="1"/>
  <c r="I33" i="61" s="1"/>
  <c r="F55" i="61"/>
  <c r="H55" i="61" s="1"/>
  <c r="I55" i="61" s="1"/>
  <c r="F79" i="61"/>
  <c r="H79" i="61" s="1"/>
  <c r="I79" i="61" s="1"/>
  <c r="F29" i="61"/>
  <c r="H29" i="61" s="1"/>
  <c r="I29" i="61" s="1"/>
  <c r="F103" i="61"/>
  <c r="H103" i="61" s="1"/>
  <c r="I103" i="61" s="1"/>
  <c r="F18" i="61"/>
  <c r="H18" i="61" s="1"/>
  <c r="I18" i="61" s="1"/>
  <c r="F9" i="61"/>
  <c r="H9" i="61" s="1"/>
  <c r="I9" i="61" s="1"/>
  <c r="F107" i="61"/>
  <c r="H107" i="61" s="1"/>
  <c r="I107" i="61" s="1"/>
  <c r="F46" i="61"/>
  <c r="H46" i="61" s="1"/>
  <c r="I46" i="61" s="1"/>
  <c r="F93" i="61"/>
  <c r="H93" i="61" s="1"/>
  <c r="I93" i="61" s="1"/>
  <c r="F27" i="61"/>
  <c r="H27" i="61" s="1"/>
  <c r="I27" i="61" s="1"/>
  <c r="F56" i="61"/>
  <c r="H56" i="61" s="1"/>
  <c r="I56" i="61" s="1"/>
  <c r="F70" i="61"/>
  <c r="H70" i="61" s="1"/>
  <c r="I70" i="61" s="1"/>
  <c r="F43" i="61"/>
  <c r="H43" i="61" s="1"/>
  <c r="I43" i="61" s="1"/>
  <c r="F3" i="61"/>
  <c r="H3" i="61" s="1"/>
  <c r="I3" i="61" s="1"/>
  <c r="F90" i="61"/>
  <c r="H90" i="61" s="1"/>
  <c r="I90" i="61" s="1"/>
  <c r="F10" i="61"/>
  <c r="H10" i="61" s="1"/>
  <c r="I10" i="61" s="1"/>
  <c r="F41" i="61"/>
  <c r="H41" i="61" s="1"/>
  <c r="I41" i="61" s="1"/>
  <c r="F88" i="61"/>
  <c r="H88" i="61" s="1"/>
  <c r="I88" i="61" s="1"/>
  <c r="F116" i="61"/>
  <c r="H116" i="61" s="1"/>
  <c r="I116" i="61" s="1"/>
  <c r="F31" i="61"/>
  <c r="H31" i="61" s="1"/>
  <c r="I31" i="61" s="1"/>
  <c r="F118" i="61"/>
  <c r="H118" i="61" s="1"/>
  <c r="I118" i="61" s="1"/>
  <c r="F86" i="61"/>
  <c r="H86" i="61" s="1"/>
  <c r="I86" i="61" s="1"/>
  <c r="F6" i="61"/>
  <c r="H6" i="61" s="1"/>
  <c r="I6" i="61" s="1"/>
  <c r="F37" i="61"/>
  <c r="H37" i="61" s="1"/>
  <c r="I37" i="61" s="1"/>
  <c r="F61" i="61"/>
  <c r="H61" i="61" s="1"/>
  <c r="I61" i="61" s="1"/>
  <c r="F28" i="61"/>
  <c r="H28" i="61" s="1"/>
  <c r="I28" i="61" s="1"/>
  <c r="F111" i="61"/>
  <c r="H111" i="61" s="1"/>
  <c r="I111" i="61" s="1"/>
  <c r="F80" i="61"/>
  <c r="H80" i="61" s="1"/>
  <c r="I80" i="61" s="1"/>
  <c r="F57" i="61"/>
  <c r="H57" i="61" s="1"/>
  <c r="I57" i="61" s="1"/>
  <c r="F26" i="61"/>
  <c r="H26" i="61" s="1"/>
  <c r="I26" i="61" s="1"/>
  <c r="F97" i="61"/>
  <c r="H97" i="61" s="1"/>
  <c r="I97" i="61" s="1"/>
  <c r="F63" i="61"/>
  <c r="H63" i="61" s="1"/>
  <c r="I63" i="61" s="1"/>
  <c r="F32" i="61"/>
  <c r="H32" i="61" s="1"/>
  <c r="I32" i="61" s="1"/>
  <c r="F115" i="61"/>
  <c r="H115" i="61" s="1"/>
  <c r="I115" i="61" s="1"/>
  <c r="F83" i="61"/>
  <c r="H83" i="61" s="1"/>
  <c r="I83" i="61" s="1"/>
  <c r="F54" i="61"/>
  <c r="H54" i="61" s="1"/>
  <c r="I54" i="61" s="1"/>
  <c r="F22" i="61"/>
  <c r="H22" i="61" s="1"/>
  <c r="I22" i="61" s="1"/>
  <c r="F101" i="61"/>
  <c r="H101" i="61" s="1"/>
  <c r="I101" i="61" s="1"/>
  <c r="F67" i="61"/>
  <c r="H67" i="61" s="1"/>
  <c r="I67" i="61" s="1"/>
  <c r="F100" i="61"/>
  <c r="H100" i="61" s="1"/>
  <c r="I100" i="61" s="1"/>
  <c r="L3" i="39"/>
  <c r="B83" i="53"/>
  <c r="K82" i="53"/>
  <c r="L82" i="53" s="1"/>
  <c r="G58" i="56"/>
  <c r="E53" i="64" s="1"/>
  <c r="O2" i="61" l="1"/>
  <c r="B84" i="53"/>
  <c r="K83" i="53"/>
  <c r="L83" i="53" s="1"/>
  <c r="B85" i="53" l="1"/>
  <c r="K84" i="53"/>
  <c r="L84" i="53" s="1"/>
  <c r="B86" i="53" l="1"/>
  <c r="K85" i="53"/>
  <c r="L85" i="53" s="1"/>
  <c r="B87" i="53" l="1"/>
  <c r="K86" i="53"/>
  <c r="L86" i="53" s="1"/>
  <c r="B88" i="53" l="1"/>
  <c r="K87" i="53"/>
  <c r="L87" i="53" s="1"/>
  <c r="B89" i="53" l="1"/>
  <c r="K88" i="53"/>
  <c r="L88" i="53" s="1"/>
  <c r="B90" i="53" l="1"/>
  <c r="K89" i="53"/>
  <c r="L89" i="53" s="1"/>
  <c r="B91" i="53" l="1"/>
  <c r="K90" i="53"/>
  <c r="L90" i="53" s="1"/>
  <c r="B92" i="53" l="1"/>
  <c r="K91" i="53"/>
  <c r="L91" i="53" s="1"/>
  <c r="B93" i="53" l="1"/>
  <c r="K92" i="53"/>
  <c r="L92" i="53" s="1"/>
  <c r="B94" i="53" l="1"/>
  <c r="K93" i="53"/>
  <c r="L93" i="53" s="1"/>
  <c r="B95" i="53" l="1"/>
  <c r="K94" i="53"/>
  <c r="L94" i="53" s="1"/>
  <c r="B96" i="53" l="1"/>
  <c r="K95" i="53"/>
  <c r="L95" i="53" s="1"/>
  <c r="B97" i="53" l="1"/>
  <c r="K96" i="53"/>
  <c r="L96" i="53" s="1"/>
  <c r="B98" i="53" l="1"/>
  <c r="K97" i="53"/>
  <c r="L97" i="53" s="1"/>
  <c r="B99" i="53" l="1"/>
  <c r="K98" i="53"/>
  <c r="L98" i="53" s="1"/>
  <c r="B100" i="53" l="1"/>
  <c r="B101" i="53" s="1"/>
  <c r="K99" i="53"/>
  <c r="L99" i="53" s="1"/>
  <c r="B102" i="53" l="1"/>
  <c r="K101" i="53"/>
  <c r="L101" i="53" s="1"/>
  <c r="B155" i="53"/>
  <c r="B156" i="53" s="1"/>
  <c r="K100" i="53"/>
  <c r="L100" i="53" s="1"/>
  <c r="K102" i="53" l="1"/>
  <c r="L102" i="53" s="1"/>
  <c r="B103" i="53"/>
  <c r="B159" i="53"/>
  <c r="B172" i="53"/>
  <c r="B161" i="53"/>
  <c r="K103" i="53" l="1"/>
  <c r="L103" i="53" s="1"/>
  <c r="B104" i="53"/>
  <c r="B176" i="53"/>
  <c r="B177" i="53" s="1"/>
  <c r="B200" i="53" s="1"/>
  <c r="B173" i="53"/>
  <c r="B174" i="53" s="1"/>
  <c r="B175" i="53" s="1"/>
  <c r="K104" i="53" l="1"/>
  <c r="L104" i="53" s="1"/>
  <c r="B105" i="53"/>
  <c r="B201" i="53"/>
  <c r="F200" i="53"/>
  <c r="F201" i="53" s="1"/>
  <c r="B106" i="53" l="1"/>
  <c r="K105" i="53"/>
  <c r="L105" i="53" s="1"/>
  <c r="G49" i="56"/>
  <c r="E51" i="64" s="1"/>
  <c r="K106" i="53" l="1"/>
  <c r="L106" i="53" s="1"/>
  <c r="B107" i="53"/>
  <c r="B67" i="24"/>
  <c r="K67" i="24" s="1"/>
  <c r="J61" i="36"/>
  <c r="K61" i="36" s="1"/>
  <c r="J60" i="36"/>
  <c r="K60" i="36" s="1"/>
  <c r="B59" i="36"/>
  <c r="C49" i="36"/>
  <c r="A156" i="24" s="1"/>
  <c r="I48" i="36"/>
  <c r="I47" i="36"/>
  <c r="B22" i="36"/>
  <c r="H21" i="36"/>
  <c r="H20" i="36"/>
  <c r="K107" i="53" l="1"/>
  <c r="L107" i="53" s="1"/>
  <c r="B108" i="53"/>
  <c r="I49" i="36"/>
  <c r="H22" i="36"/>
  <c r="A155" i="24"/>
  <c r="E60" i="36"/>
  <c r="D21" i="36"/>
  <c r="B60" i="36"/>
  <c r="B61" i="36" s="1"/>
  <c r="E48" i="36"/>
  <c r="G48" i="36" s="1"/>
  <c r="D20" i="36"/>
  <c r="F20" i="36" s="1"/>
  <c r="F60" i="36"/>
  <c r="E47" i="36"/>
  <c r="G47" i="36" s="1"/>
  <c r="F61" i="36"/>
  <c r="B109" i="53" l="1"/>
  <c r="K108" i="53"/>
  <c r="L108" i="53" s="1"/>
  <c r="G49" i="36"/>
  <c r="A172" i="53"/>
  <c r="A173" i="53"/>
  <c r="B188" i="53" s="1"/>
  <c r="F21" i="36"/>
  <c r="F22" i="36" s="1"/>
  <c r="B21" i="56" s="1"/>
  <c r="E31" i="64" s="1"/>
  <c r="G61" i="36"/>
  <c r="R61" i="36" s="1"/>
  <c r="G60" i="36"/>
  <c r="C167" i="64" l="1"/>
  <c r="B183" i="53"/>
  <c r="K109" i="53"/>
  <c r="L109" i="53" s="1"/>
  <c r="B110" i="53"/>
  <c r="L200" i="53"/>
  <c r="R60" i="36"/>
  <c r="H49" i="56" s="1"/>
  <c r="F51" i="64" s="1"/>
  <c r="H58" i="56"/>
  <c r="F53" i="64" s="1"/>
  <c r="D188" i="53"/>
  <c r="E167" i="64" s="1"/>
  <c r="B120" i="57"/>
  <c r="B43" i="56"/>
  <c r="J31" i="64" s="1"/>
  <c r="C200" i="53"/>
  <c r="B189" i="53"/>
  <c r="C188" i="53"/>
  <c r="I61" i="36"/>
  <c r="I60" i="36"/>
  <c r="D171" i="64" l="1"/>
  <c r="K110" i="53"/>
  <c r="L110" i="53" s="1"/>
  <c r="B111" i="53"/>
  <c r="B121" i="57"/>
  <c r="C168" i="64"/>
  <c r="C120" i="57"/>
  <c r="D167" i="64"/>
  <c r="D120" i="57"/>
  <c r="J193" i="53"/>
  <c r="J125" i="57"/>
  <c r="C189" i="53"/>
  <c r="B190" i="53"/>
  <c r="L125" i="57" l="1"/>
  <c r="K173" i="64"/>
  <c r="B122" i="57"/>
  <c r="C169" i="64"/>
  <c r="C121" i="57"/>
  <c r="D168" i="64"/>
  <c r="B112" i="53"/>
  <c r="K111" i="53"/>
  <c r="L111" i="53" s="1"/>
  <c r="D201" i="53"/>
  <c r="B191" i="53"/>
  <c r="C170" i="64" s="1"/>
  <c r="C171" i="64" s="1"/>
  <c r="C190" i="53"/>
  <c r="C192" i="24"/>
  <c r="C122" i="57" l="1"/>
  <c r="D169" i="64"/>
  <c r="B113" i="53"/>
  <c r="K112" i="53"/>
  <c r="L112" i="53" s="1"/>
  <c r="C191" i="53"/>
  <c r="B123" i="57"/>
  <c r="B68" i="24"/>
  <c r="F207" i="53" l="1"/>
  <c r="G208" i="53" s="1"/>
  <c r="G210" i="24" s="1"/>
  <c r="C123" i="57"/>
  <c r="D170" i="64"/>
  <c r="B114" i="53"/>
  <c r="K113" i="53"/>
  <c r="L113" i="53" s="1"/>
  <c r="B69" i="24"/>
  <c r="K68" i="24"/>
  <c r="L68" i="24" s="1"/>
  <c r="L67" i="24"/>
  <c r="G188" i="24"/>
  <c r="H159" i="24"/>
  <c r="D159" i="24"/>
  <c r="E177" i="24"/>
  <c r="E176" i="24"/>
  <c r="K114" i="53" l="1"/>
  <c r="L114" i="53" s="1"/>
  <c r="B115" i="53"/>
  <c r="G120" i="56"/>
  <c r="M120" i="56" s="1"/>
  <c r="K188" i="24" s="1"/>
  <c r="H37" i="64"/>
  <c r="H40" i="64" s="1"/>
  <c r="I39" i="64" s="1"/>
  <c r="B70" i="24"/>
  <c r="K69" i="24"/>
  <c r="L69" i="24" s="1"/>
  <c r="I201" i="24"/>
  <c r="K201" i="24" s="1"/>
  <c r="I200" i="24"/>
  <c r="K200" i="24" s="1"/>
  <c r="G200" i="24"/>
  <c r="G201" i="24" s="1"/>
  <c r="K115" i="53" l="1"/>
  <c r="L115" i="53" s="1"/>
  <c r="B116" i="53"/>
  <c r="B71" i="24"/>
  <c r="K70" i="24"/>
  <c r="L70" i="24" s="1"/>
  <c r="G193" i="24"/>
  <c r="H43" i="64" s="1"/>
  <c r="H46" i="64" s="1"/>
  <c r="I45" i="64" s="1"/>
  <c r="F193" i="24"/>
  <c r="G43" i="64" s="1"/>
  <c r="N161" i="24"/>
  <c r="M161" i="24"/>
  <c r="L161" i="24"/>
  <c r="K161" i="24"/>
  <c r="I161" i="24"/>
  <c r="G161" i="24"/>
  <c r="E161" i="24"/>
  <c r="D161" i="24"/>
  <c r="G159" i="24"/>
  <c r="O156" i="24"/>
  <c r="G51" i="64" s="1"/>
  <c r="A174" i="24"/>
  <c r="H161" i="24"/>
  <c r="A172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100" i="24"/>
  <c r="B117" i="53" l="1"/>
  <c r="K116" i="53"/>
  <c r="L116" i="53" s="1"/>
  <c r="G125" i="56"/>
  <c r="M125" i="56" s="1"/>
  <c r="K193" i="24" s="1"/>
  <c r="G125" i="57"/>
  <c r="M125" i="57" s="1"/>
  <c r="K193" i="53" s="1"/>
  <c r="L173" i="64" s="1"/>
  <c r="F125" i="56"/>
  <c r="F125" i="57"/>
  <c r="B72" i="24"/>
  <c r="K71" i="24"/>
  <c r="L71" i="24" s="1"/>
  <c r="A175" i="24"/>
  <c r="B193" i="24" s="1"/>
  <c r="A173" i="24"/>
  <c r="B188" i="24" s="1"/>
  <c r="F188" i="24"/>
  <c r="G37" i="64" s="1"/>
  <c r="N72" i="24"/>
  <c r="C37" i="64" l="1"/>
  <c r="B183" i="24"/>
  <c r="E183" i="24"/>
  <c r="D47" i="64" s="1"/>
  <c r="C43" i="64"/>
  <c r="B118" i="53"/>
  <c r="K117" i="53"/>
  <c r="L117" i="53" s="1"/>
  <c r="F120" i="56"/>
  <c r="D193" i="24"/>
  <c r="E43" i="64" s="1"/>
  <c r="B125" i="56"/>
  <c r="D188" i="24"/>
  <c r="E37" i="64" s="1"/>
  <c r="B120" i="56"/>
  <c r="B73" i="24"/>
  <c r="K72" i="24"/>
  <c r="L72" i="24" s="1"/>
  <c r="B194" i="24"/>
  <c r="C44" i="64" s="1"/>
  <c r="C193" i="24"/>
  <c r="D43" i="64" s="1"/>
  <c r="B189" i="24"/>
  <c r="C38" i="64" s="1"/>
  <c r="C188" i="24"/>
  <c r="O161" i="24"/>
  <c r="L201" i="24"/>
  <c r="C201" i="24"/>
  <c r="L200" i="24"/>
  <c r="C200" i="24"/>
  <c r="N74" i="24"/>
  <c r="D41" i="64" l="1"/>
  <c r="D37" i="64"/>
  <c r="K118" i="53"/>
  <c r="L118" i="53" s="1"/>
  <c r="B119" i="53"/>
  <c r="C120" i="56"/>
  <c r="D120" i="56"/>
  <c r="C125" i="56"/>
  <c r="D125" i="56"/>
  <c r="D125" i="57"/>
  <c r="C194" i="24"/>
  <c r="D44" i="64" s="1"/>
  <c r="B126" i="56"/>
  <c r="C189" i="24"/>
  <c r="D38" i="64" s="1"/>
  <c r="B121" i="56"/>
  <c r="B74" i="24"/>
  <c r="K73" i="24"/>
  <c r="L73" i="24" s="1"/>
  <c r="B195" i="24"/>
  <c r="C45" i="64" s="1"/>
  <c r="B190" i="24"/>
  <c r="C39" i="64" s="1"/>
  <c r="K119" i="53" l="1"/>
  <c r="L119" i="53" s="1"/>
  <c r="B120" i="53"/>
  <c r="C121" i="56"/>
  <c r="C126" i="56"/>
  <c r="C195" i="24"/>
  <c r="D45" i="64" s="1"/>
  <c r="B127" i="56"/>
  <c r="C190" i="24"/>
  <c r="D39" i="64" s="1"/>
  <c r="B122" i="56"/>
  <c r="B75" i="24"/>
  <c r="K74" i="24"/>
  <c r="L74" i="24" s="1"/>
  <c r="B196" i="24"/>
  <c r="C46" i="64" s="1"/>
  <c r="C47" i="64" s="1"/>
  <c r="B191" i="24"/>
  <c r="C40" i="64" s="1"/>
  <c r="C41" i="64" s="1"/>
  <c r="B121" i="53" l="1"/>
  <c r="K120" i="53"/>
  <c r="L120" i="53" s="1"/>
  <c r="C122" i="56"/>
  <c r="C127" i="56"/>
  <c r="C196" i="24"/>
  <c r="B128" i="56"/>
  <c r="C191" i="24"/>
  <c r="D40" i="64" s="1"/>
  <c r="B123" i="56"/>
  <c r="B76" i="24"/>
  <c r="K75" i="24"/>
  <c r="L75" i="24" s="1"/>
  <c r="F207" i="24" l="1"/>
  <c r="G208" i="24" s="1"/>
  <c r="H209" i="24" s="1"/>
  <c r="H193" i="24"/>
  <c r="I43" i="64" s="1"/>
  <c r="D46" i="64"/>
  <c r="B122" i="53"/>
  <c r="K121" i="53"/>
  <c r="L121" i="53" s="1"/>
  <c r="C128" i="56"/>
  <c r="C123" i="56"/>
  <c r="B77" i="24"/>
  <c r="K76" i="24"/>
  <c r="L76" i="24" s="1"/>
  <c r="K122" i="53" l="1"/>
  <c r="L122" i="53" s="1"/>
  <c r="B123" i="53"/>
  <c r="J125" i="56"/>
  <c r="J193" i="24"/>
  <c r="K43" i="64" s="1"/>
  <c r="B78" i="24"/>
  <c r="K77" i="24"/>
  <c r="L77" i="24" s="1"/>
  <c r="K123" i="53" l="1"/>
  <c r="L123" i="53" s="1"/>
  <c r="B124" i="53"/>
  <c r="L125" i="56"/>
  <c r="D201" i="24"/>
  <c r="B79" i="24"/>
  <c r="K78" i="24"/>
  <c r="L78" i="24" s="1"/>
  <c r="B125" i="53" l="1"/>
  <c r="K124" i="53"/>
  <c r="L124" i="53" s="1"/>
  <c r="B80" i="24"/>
  <c r="K79" i="24"/>
  <c r="L79" i="24" s="1"/>
  <c r="B126" i="53" l="1"/>
  <c r="K125" i="53"/>
  <c r="L125" i="53" s="1"/>
  <c r="B81" i="24"/>
  <c r="K80" i="24"/>
  <c r="L80" i="24" s="1"/>
  <c r="K126" i="53" l="1"/>
  <c r="L126" i="53" s="1"/>
  <c r="B127" i="53"/>
  <c r="B82" i="24"/>
  <c r="K81" i="24"/>
  <c r="L81" i="24" s="1"/>
  <c r="K127" i="53" l="1"/>
  <c r="L127" i="53" s="1"/>
  <c r="B128" i="53"/>
  <c r="B83" i="24"/>
  <c r="K82" i="24"/>
  <c r="L82" i="24" s="1"/>
  <c r="B129" i="53" l="1"/>
  <c r="K128" i="53"/>
  <c r="L128" i="53" s="1"/>
  <c r="B84" i="24"/>
  <c r="K83" i="24"/>
  <c r="L83" i="24" s="1"/>
  <c r="B130" i="53" l="1"/>
  <c r="K129" i="53"/>
  <c r="L129" i="53" s="1"/>
  <c r="B85" i="24"/>
  <c r="K84" i="24"/>
  <c r="L84" i="24" s="1"/>
  <c r="K130" i="53" l="1"/>
  <c r="L130" i="53" s="1"/>
  <c r="B131" i="53"/>
  <c r="B86" i="24"/>
  <c r="K85" i="24"/>
  <c r="L85" i="24" s="1"/>
  <c r="K131" i="53" l="1"/>
  <c r="L131" i="53" s="1"/>
  <c r="B132" i="53"/>
  <c r="B87" i="24"/>
  <c r="K86" i="24"/>
  <c r="L86" i="24" s="1"/>
  <c r="B133" i="53" l="1"/>
  <c r="K132" i="53"/>
  <c r="L132" i="53" s="1"/>
  <c r="B88" i="24"/>
  <c r="K87" i="24"/>
  <c r="L87" i="24" s="1"/>
  <c r="K133" i="53" l="1"/>
  <c r="L133" i="53" s="1"/>
  <c r="B134" i="53"/>
  <c r="B89" i="24"/>
  <c r="K88" i="24"/>
  <c r="L88" i="24" s="1"/>
  <c r="K134" i="53" l="1"/>
  <c r="L134" i="53" s="1"/>
  <c r="B135" i="53"/>
  <c r="B90" i="24"/>
  <c r="K89" i="24"/>
  <c r="L89" i="24" s="1"/>
  <c r="K135" i="53" l="1"/>
  <c r="L135" i="53" s="1"/>
  <c r="B136" i="53"/>
  <c r="B91" i="24"/>
  <c r="K90" i="24"/>
  <c r="L90" i="24" s="1"/>
  <c r="B137" i="53" l="1"/>
  <c r="K136" i="53"/>
  <c r="L136" i="53" s="1"/>
  <c r="B92" i="24"/>
  <c r="K91" i="24"/>
  <c r="L91" i="24" s="1"/>
  <c r="B138" i="53" l="1"/>
  <c r="K137" i="53"/>
  <c r="L137" i="53" s="1"/>
  <c r="B93" i="24"/>
  <c r="K92" i="24"/>
  <c r="L92" i="24" s="1"/>
  <c r="K138" i="53" l="1"/>
  <c r="L138" i="53" s="1"/>
  <c r="B139" i="53"/>
  <c r="B94" i="24"/>
  <c r="K93" i="24"/>
  <c r="L93" i="24" s="1"/>
  <c r="K139" i="53" l="1"/>
  <c r="L139" i="53" s="1"/>
  <c r="B140" i="53"/>
  <c r="B95" i="24"/>
  <c r="K94" i="24"/>
  <c r="L94" i="24" s="1"/>
  <c r="B141" i="53" l="1"/>
  <c r="K140" i="53"/>
  <c r="L140" i="53" s="1"/>
  <c r="B96" i="24"/>
  <c r="K95" i="24"/>
  <c r="L95" i="24" s="1"/>
  <c r="K141" i="53" l="1"/>
  <c r="L141" i="53" s="1"/>
  <c r="B142" i="53"/>
  <c r="B97" i="24"/>
  <c r="K96" i="24"/>
  <c r="L96" i="24" s="1"/>
  <c r="K142" i="53" l="1"/>
  <c r="L142" i="53" s="1"/>
  <c r="B143" i="53"/>
  <c r="B98" i="24"/>
  <c r="K97" i="24"/>
  <c r="L97" i="24" s="1"/>
  <c r="K143" i="53" l="1"/>
  <c r="L143" i="53" s="1"/>
  <c r="B144" i="53"/>
  <c r="B99" i="24"/>
  <c r="K98" i="24"/>
  <c r="L98" i="24" s="1"/>
  <c r="B145" i="53" l="1"/>
  <c r="K144" i="53"/>
  <c r="L144" i="53" s="1"/>
  <c r="B100" i="24"/>
  <c r="B101" i="24" s="1"/>
  <c r="K99" i="24"/>
  <c r="L99" i="24" s="1"/>
  <c r="B102" i="24" l="1"/>
  <c r="K101" i="24"/>
  <c r="L101" i="24" s="1"/>
  <c r="B146" i="53"/>
  <c r="K145" i="53"/>
  <c r="L145" i="53" s="1"/>
  <c r="B155" i="24"/>
  <c r="B156" i="24" s="1"/>
  <c r="K100" i="24"/>
  <c r="L100" i="24" s="1"/>
  <c r="B103" i="24" l="1"/>
  <c r="K102" i="24"/>
  <c r="L102" i="24" s="1"/>
  <c r="K146" i="53"/>
  <c r="L146" i="53" s="1"/>
  <c r="B147" i="53"/>
  <c r="B159" i="24"/>
  <c r="B161" i="24"/>
  <c r="B172" i="24"/>
  <c r="K147" i="53" l="1"/>
  <c r="L147" i="53" s="1"/>
  <c r="B148" i="53"/>
  <c r="B104" i="24"/>
  <c r="K103" i="24"/>
  <c r="L103" i="24" s="1"/>
  <c r="B176" i="24"/>
  <c r="B177" i="24" s="1"/>
  <c r="B200" i="24" s="1"/>
  <c r="B173" i="24"/>
  <c r="B174" i="24" s="1"/>
  <c r="B175" i="24" s="1"/>
  <c r="B105" i="24" l="1"/>
  <c r="K104" i="24"/>
  <c r="L104" i="24" s="1"/>
  <c r="B149" i="53"/>
  <c r="K148" i="53"/>
  <c r="L148" i="53" s="1"/>
  <c r="B201" i="24"/>
  <c r="F200" i="24"/>
  <c r="F201" i="24" s="1"/>
  <c r="B62" i="56"/>
  <c r="H155" i="53"/>
  <c r="H161" i="53" s="1"/>
  <c r="B150" i="53" l="1"/>
  <c r="K150" i="53" s="1"/>
  <c r="L150" i="53" s="1"/>
  <c r="K149" i="53"/>
  <c r="L149" i="53" s="1"/>
  <c r="B106" i="24"/>
  <c r="K105" i="24"/>
  <c r="L105" i="24" s="1"/>
  <c r="F188" i="53"/>
  <c r="G167" i="64" s="1"/>
  <c r="O155" i="53"/>
  <c r="H159" i="53"/>
  <c r="O161" i="53" l="1"/>
  <c r="G180" i="64"/>
  <c r="B107" i="24"/>
  <c r="K106" i="24"/>
  <c r="L106" i="24" s="1"/>
  <c r="F120" i="57"/>
  <c r="H188" i="53"/>
  <c r="J188" i="53" l="1"/>
  <c r="D200" i="53" s="1"/>
  <c r="I167" i="64"/>
  <c r="K107" i="24"/>
  <c r="L107" i="24" s="1"/>
  <c r="B108" i="24"/>
  <c r="J120" i="57"/>
  <c r="J200" i="24"/>
  <c r="B109" i="24" l="1"/>
  <c r="K108" i="24"/>
  <c r="L108" i="24" s="1"/>
  <c r="L120" i="57"/>
  <c r="K167" i="64"/>
  <c r="H188" i="24"/>
  <c r="J120" i="56" l="1"/>
  <c r="I37" i="64"/>
  <c r="B110" i="24"/>
  <c r="K109" i="24"/>
  <c r="L109" i="24" s="1"/>
  <c r="J188" i="24"/>
  <c r="K110" i="24" l="1"/>
  <c r="L110" i="24" s="1"/>
  <c r="B111" i="24"/>
  <c r="L120" i="56"/>
  <c r="K37" i="64"/>
  <c r="D200" i="24"/>
  <c r="B112" i="24" l="1"/>
  <c r="K111" i="24"/>
  <c r="L111" i="24" s="1"/>
  <c r="B113" i="24" l="1"/>
  <c r="K112" i="24"/>
  <c r="L112" i="24" s="1"/>
  <c r="B114" i="24" l="1"/>
  <c r="K113" i="24"/>
  <c r="L113" i="24" s="1"/>
  <c r="K114" i="24" l="1"/>
  <c r="L114" i="24" s="1"/>
  <c r="B115" i="24"/>
  <c r="K115" i="24" l="1"/>
  <c r="L115" i="24" s="1"/>
  <c r="B116" i="24"/>
  <c r="B117" i="24" l="1"/>
  <c r="K116" i="24"/>
  <c r="L116" i="24" s="1"/>
  <c r="K117" i="24" l="1"/>
  <c r="L117" i="24" s="1"/>
  <c r="B118" i="24"/>
  <c r="K118" i="24" l="1"/>
  <c r="L118" i="24" s="1"/>
  <c r="B119" i="24"/>
  <c r="K119" i="24" l="1"/>
  <c r="L119" i="24" s="1"/>
  <c r="B120" i="24"/>
  <c r="B121" i="24" l="1"/>
  <c r="K120" i="24"/>
  <c r="L120" i="24" s="1"/>
  <c r="B122" i="24" l="1"/>
  <c r="K121" i="24"/>
  <c r="L121" i="24" s="1"/>
  <c r="K122" i="24" l="1"/>
  <c r="L122" i="24" s="1"/>
  <c r="B123" i="24"/>
  <c r="K123" i="24" l="1"/>
  <c r="L123" i="24" s="1"/>
  <c r="B124" i="24"/>
  <c r="B125" i="24" l="1"/>
  <c r="K124" i="24"/>
  <c r="L124" i="24" s="1"/>
  <c r="B126" i="24" l="1"/>
  <c r="K125" i="24"/>
  <c r="L125" i="24" s="1"/>
  <c r="B127" i="24" l="1"/>
  <c r="K126" i="24"/>
  <c r="L126" i="24" s="1"/>
  <c r="K127" i="24" l="1"/>
  <c r="L127" i="24" s="1"/>
  <c r="B128" i="24"/>
  <c r="B129" i="24" l="1"/>
  <c r="K128" i="24"/>
  <c r="L128" i="24" s="1"/>
  <c r="B130" i="24" l="1"/>
  <c r="K129" i="24"/>
  <c r="L129" i="24" s="1"/>
  <c r="K130" i="24" l="1"/>
  <c r="L130" i="24" s="1"/>
  <c r="B131" i="24"/>
  <c r="K131" i="24" l="1"/>
  <c r="L131" i="24" s="1"/>
  <c r="B132" i="24"/>
  <c r="B133" i="24" l="1"/>
  <c r="K132" i="24"/>
  <c r="L132" i="24" s="1"/>
  <c r="B134" i="24" l="1"/>
  <c r="K133" i="24"/>
  <c r="L133" i="24" s="1"/>
  <c r="B135" i="24" l="1"/>
  <c r="K134" i="24"/>
  <c r="L134" i="24" s="1"/>
  <c r="K135" i="24" l="1"/>
  <c r="L135" i="24" s="1"/>
  <c r="B136" i="24"/>
  <c r="B137" i="24" l="1"/>
  <c r="K136" i="24"/>
  <c r="L136" i="24" s="1"/>
  <c r="B138" i="24" l="1"/>
  <c r="K137" i="24"/>
  <c r="L137" i="24" s="1"/>
  <c r="K138" i="24" l="1"/>
  <c r="L138" i="24" s="1"/>
  <c r="B139" i="24"/>
  <c r="K139" i="24" l="1"/>
  <c r="L139" i="24" s="1"/>
  <c r="B140" i="24"/>
  <c r="B141" i="24" l="1"/>
  <c r="K140" i="24"/>
  <c r="L140" i="24" s="1"/>
  <c r="B142" i="24" l="1"/>
  <c r="K141" i="24"/>
  <c r="L141" i="24" s="1"/>
  <c r="B143" i="24" l="1"/>
  <c r="K142" i="24"/>
  <c r="L142" i="24" s="1"/>
  <c r="K143" i="24" l="1"/>
  <c r="L143" i="24" s="1"/>
  <c r="B144" i="24"/>
  <c r="B145" i="24" l="1"/>
  <c r="K144" i="24"/>
  <c r="L144" i="24" s="1"/>
  <c r="B146" i="24" l="1"/>
  <c r="K145" i="24"/>
  <c r="L145" i="24" s="1"/>
  <c r="K146" i="24" l="1"/>
  <c r="L146" i="24" s="1"/>
  <c r="B147" i="24"/>
  <c r="K147" i="24" l="1"/>
  <c r="L147" i="24" s="1"/>
  <c r="B148" i="24"/>
  <c r="B149" i="24" l="1"/>
  <c r="K148" i="24"/>
  <c r="L148" i="24" s="1"/>
  <c r="B150" i="24" l="1"/>
  <c r="K150" i="24" s="1"/>
  <c r="L150" i="24" s="1"/>
  <c r="K149" i="24"/>
  <c r="L149" i="24" s="1"/>
</calcChain>
</file>

<file path=xl/sharedStrings.xml><?xml version="1.0" encoding="utf-8"?>
<sst xmlns="http://schemas.openxmlformats.org/spreadsheetml/2006/main" count="9937" uniqueCount="805">
  <si>
    <t>DATE</t>
  </si>
  <si>
    <t xml:space="preserve">DESIGNATION </t>
  </si>
  <si>
    <t>RC</t>
  </si>
  <si>
    <t>SUPER</t>
  </si>
  <si>
    <t xml:space="preserve">DESTINATION </t>
  </si>
  <si>
    <t xml:space="preserve">TYPE </t>
  </si>
  <si>
    <t>MONTANT</t>
  </si>
  <si>
    <t xml:space="preserve">LAVAGE </t>
  </si>
  <si>
    <t xml:space="preserve">ENTRETIEN </t>
  </si>
  <si>
    <t>VERSEMENT</t>
  </si>
  <si>
    <t>ECART</t>
  </si>
  <si>
    <t>TYPE</t>
  </si>
  <si>
    <t>CREDIT</t>
  </si>
  <si>
    <t xml:space="preserve">EMPRUNT ET DETTE </t>
  </si>
  <si>
    <t>GUEDE-OIL</t>
  </si>
  <si>
    <t>SDC</t>
  </si>
  <si>
    <t xml:space="preserve">INDEX F </t>
  </si>
  <si>
    <t>PU VENTE</t>
  </si>
  <si>
    <t>Q,LIVREE</t>
  </si>
  <si>
    <t>GASOIL</t>
  </si>
  <si>
    <t>PU ACHAT HUILE</t>
  </si>
  <si>
    <t>REMBOURSEMENT</t>
  </si>
  <si>
    <t>REMBOURSEMENT EMPRUNT ET DETTE</t>
  </si>
  <si>
    <t>CLIENT</t>
  </si>
  <si>
    <t>INVESTISSEMENTS</t>
  </si>
  <si>
    <t xml:space="preserve">COMMENTAIRE INVEST  </t>
  </si>
  <si>
    <t>SECTION INVEST</t>
  </si>
  <si>
    <t xml:space="preserve">CHARGES VARIABLES </t>
  </si>
  <si>
    <t>COMMENTAIRE DEPENSES</t>
  </si>
  <si>
    <t xml:space="preserve">SECTION  CHARGES VARIABLES </t>
  </si>
  <si>
    <t>CHARGES FIXES</t>
  </si>
  <si>
    <t>COMMENTAIRE CHARGES FIXES</t>
  </si>
  <si>
    <t>MODE DE PAIEMENT INVEST</t>
  </si>
  <si>
    <t xml:space="preserve">MODE DE PAIEMENT CHARGES VARIABLES </t>
  </si>
  <si>
    <t>MODE  DE PAIEMENT CHARGES FIXES</t>
  </si>
  <si>
    <t xml:space="preserve">TOTAL </t>
  </si>
  <si>
    <t xml:space="preserve">BANQUE </t>
  </si>
  <si>
    <t xml:space="preserve">CAISSE </t>
  </si>
  <si>
    <t xml:space="preserve">DATE </t>
  </si>
  <si>
    <t xml:space="preserve">MONTANT </t>
  </si>
  <si>
    <t xml:space="preserve">NOM PRENOM POMPISTE </t>
  </si>
  <si>
    <t>POMPE GASOIL N 1</t>
  </si>
  <si>
    <t>POMPE GASOIL N 2</t>
  </si>
  <si>
    <t>POMPE GASOIL N 3</t>
  </si>
  <si>
    <t xml:space="preserve">POMPE </t>
  </si>
  <si>
    <t>INDEX  O</t>
  </si>
  <si>
    <t xml:space="preserve">QUANTITE </t>
  </si>
  <si>
    <t xml:space="preserve">SF CUVE </t>
  </si>
  <si>
    <t xml:space="preserve">CLIENT </t>
  </si>
  <si>
    <t xml:space="preserve">MONTANT RC </t>
  </si>
  <si>
    <t xml:space="preserve">SUPER </t>
  </si>
  <si>
    <t xml:space="preserve">vide </t>
  </si>
  <si>
    <t>non vide</t>
  </si>
  <si>
    <t xml:space="preserve">ligne </t>
  </si>
  <si>
    <t xml:space="preserve"> DESTINATION</t>
  </si>
  <si>
    <t xml:space="preserve">type </t>
  </si>
  <si>
    <t>MONTANT CER</t>
  </si>
  <si>
    <t xml:space="preserve">MONTANT SDC </t>
  </si>
  <si>
    <t>MONTANT DEPENSES</t>
  </si>
  <si>
    <t>MDP</t>
  </si>
  <si>
    <t>POMPISTE</t>
  </si>
  <si>
    <t>MONTANT LE</t>
  </si>
  <si>
    <t>DEPENSES</t>
  </si>
  <si>
    <t xml:space="preserve">VERSEMENT POMPISTE </t>
  </si>
  <si>
    <t xml:space="preserve">VERSEMENT </t>
  </si>
  <si>
    <t xml:space="preserve">ECART </t>
  </si>
  <si>
    <t>MOIS</t>
  </si>
  <si>
    <t xml:space="preserve">MOIS </t>
  </si>
  <si>
    <t>TOTAL</t>
  </si>
  <si>
    <t>client</t>
  </si>
  <si>
    <t xml:space="preserve">TOTAL GUEDE </t>
  </si>
  <si>
    <t>DESTINATION</t>
  </si>
  <si>
    <t>REF</t>
  </si>
  <si>
    <t>CREDIT /REMBOUSEMENT /EMPRUNT</t>
  </si>
  <si>
    <t>CONTRÔLE</t>
  </si>
  <si>
    <t xml:space="preserve">LAVAGE/ENTRETIEN </t>
  </si>
  <si>
    <t>SORTIE</t>
  </si>
  <si>
    <t>ENTRE</t>
  </si>
  <si>
    <t>Fournisseurs</t>
  </si>
  <si>
    <t>Nature du bien ou du service acquis</t>
  </si>
  <si>
    <t>ADRESSE</t>
  </si>
  <si>
    <t>ETAT</t>
  </si>
  <si>
    <t xml:space="preserve">mois </t>
  </si>
  <si>
    <t>GUEDE OIL SARL</t>
  </si>
  <si>
    <t xml:space="preserve">Siège Social : RTE DE KAEL MBACKE QUARTIER ESCALE – DIOURBEL SENEGAL </t>
  </si>
  <si>
    <t>CHEMIN</t>
  </si>
  <si>
    <t>Client:</t>
  </si>
  <si>
    <t>Etat</t>
  </si>
  <si>
    <t>E-Mail :Contact@guedeoil.com</t>
  </si>
  <si>
    <t>Tel : +221 33 975 75 66</t>
  </si>
  <si>
    <t>R.C SN. DBL.2019 B.2444</t>
  </si>
  <si>
    <t xml:space="preserve">REF </t>
  </si>
  <si>
    <t>LE</t>
  </si>
  <si>
    <t xml:space="preserve">SECTION </t>
  </si>
  <si>
    <t>`</t>
  </si>
  <si>
    <t>INVESTISEMENTS</t>
  </si>
  <si>
    <t>SECTION</t>
  </si>
  <si>
    <t>CREDITS NON REMBOURSER MOIS -1</t>
  </si>
  <si>
    <t xml:space="preserve">CREDITS NON REMBOURSER MOIS </t>
  </si>
  <si>
    <t>TOTAL CREDIT NON REMBOURSER</t>
  </si>
  <si>
    <t>Colonne1</t>
  </si>
  <si>
    <t>SF CUVE J-1</t>
  </si>
  <si>
    <t>QTE SORTIE CUVE</t>
  </si>
  <si>
    <t xml:space="preserve">VARIATION </t>
  </si>
  <si>
    <t>TELEPHONE</t>
  </si>
  <si>
    <t xml:space="preserve">  </t>
  </si>
  <si>
    <t>MODE DE PAIMENT</t>
  </si>
  <si>
    <t xml:space="preserve">COMMENTAIRE </t>
  </si>
  <si>
    <t xml:space="preserve">DATE FACTURE </t>
  </si>
  <si>
    <t>LAVAGE</t>
  </si>
  <si>
    <t>clients</t>
  </si>
  <si>
    <t>CIN</t>
  </si>
  <si>
    <t>PRENOM</t>
  </si>
  <si>
    <t>NOM</t>
  </si>
  <si>
    <t>NOUVEAU CLIENT</t>
  </si>
  <si>
    <t xml:space="preserve"> </t>
  </si>
  <si>
    <t>IMMATRICULE</t>
  </si>
  <si>
    <t>GUEDE-OIL-MBACKE2</t>
  </si>
  <si>
    <t>OUSMANE FALL</t>
  </si>
  <si>
    <t>GUEDE-OIL-MBACKE1</t>
  </si>
  <si>
    <t>OMAR DIAGNE</t>
  </si>
  <si>
    <t>MALICK FAYE</t>
  </si>
  <si>
    <t>ABDOU LAHAT GARDIEN</t>
  </si>
  <si>
    <t>HUILE VRAC</t>
  </si>
  <si>
    <t xml:space="preserve">WYNN'S </t>
  </si>
  <si>
    <t xml:space="preserve">ATF DIRECTION </t>
  </si>
  <si>
    <t>POMPE GASOIL N 4</t>
  </si>
  <si>
    <t>POMPE SUPER  N 1</t>
  </si>
  <si>
    <t>POMPE SUPER  N 2</t>
  </si>
  <si>
    <t>MODOU DIA</t>
  </si>
  <si>
    <t>ESPESE</t>
  </si>
  <si>
    <t>MALICK FAYE  POMPISTE</t>
  </si>
  <si>
    <t>OUSMANE FALL  POMPISTE</t>
  </si>
  <si>
    <t>OMAR DIAGNE  POMPISTE</t>
  </si>
  <si>
    <t xml:space="preserve">SALAIRE DE BASE </t>
  </si>
  <si>
    <t>RESULTAT</t>
  </si>
  <si>
    <t xml:space="preserve">SALAIRE NET </t>
  </si>
  <si>
    <t>MODOU DIA LAVEUR</t>
  </si>
  <si>
    <t xml:space="preserve">FONDS DE CAISSE </t>
  </si>
  <si>
    <t>N°BC ET IMMATRICULE</t>
  </si>
  <si>
    <t>KHADIM NIANG</t>
  </si>
  <si>
    <t>KHADIM NIANG POMPISTE</t>
  </si>
  <si>
    <t>BARA DIOP</t>
  </si>
  <si>
    <t>FALLOU NIANG</t>
  </si>
  <si>
    <t>VERSMENT</t>
  </si>
  <si>
    <t>BARA DIOP POMPISTE</t>
  </si>
  <si>
    <t>BARA BA LAVEUR</t>
  </si>
  <si>
    <t>MODOU VICILE</t>
  </si>
  <si>
    <t>la date d'aujoud'hui</t>
  </si>
  <si>
    <t>le dernier transfert effectue  de MBACKE2 est  :</t>
  </si>
  <si>
    <t>le dernier transfert effectue  de MBACKE1 est  :</t>
  </si>
  <si>
    <t>RC GASOIL</t>
  </si>
  <si>
    <t>RC SUPER</t>
  </si>
  <si>
    <t>Q;GAZOIL</t>
  </si>
  <si>
    <t>Q;SUPER</t>
  </si>
  <si>
    <t>SF CUVE</t>
  </si>
  <si>
    <t>STOCK GASOIL</t>
  </si>
  <si>
    <t>STOCK SUPER</t>
  </si>
  <si>
    <t>QUANTITE VENDU</t>
  </si>
  <si>
    <t>SO CUVE</t>
  </si>
  <si>
    <t>TOTAL MONTANT</t>
  </si>
  <si>
    <t>POMPISTE 2</t>
  </si>
  <si>
    <t>INDEX O</t>
  </si>
  <si>
    <t>INDEX  O 1</t>
  </si>
  <si>
    <t>INDEX  O 2</t>
  </si>
  <si>
    <t>SUMINDEX O</t>
  </si>
  <si>
    <t>CONTROL INDEX</t>
  </si>
  <si>
    <t>VARIATION</t>
  </si>
  <si>
    <t>BA</t>
  </si>
  <si>
    <t>ELIMANE</t>
  </si>
  <si>
    <t>1C02201400364</t>
  </si>
  <si>
    <t>TAIBA THIEKENE</t>
  </si>
  <si>
    <t>DIAGA</t>
  </si>
  <si>
    <t>MOUHAMETH</t>
  </si>
  <si>
    <t>GAWANE MBACKE</t>
  </si>
  <si>
    <t>DIOUF</t>
  </si>
  <si>
    <t xml:space="preserve">MAMADOU </t>
  </si>
  <si>
    <t>DAROU SALAM MBACKE</t>
  </si>
  <si>
    <t>DATE:</t>
  </si>
  <si>
    <t>POMPE GASOIL N 1:</t>
  </si>
  <si>
    <t>POMPE GASOIL N 2:</t>
  </si>
  <si>
    <t>POMPE GASOIL N 3:</t>
  </si>
  <si>
    <t>POMPE GASOIL N 4:</t>
  </si>
  <si>
    <t>POMPE SUPER  N 1:</t>
  </si>
  <si>
    <t>POMPE SUPER  N 2:</t>
  </si>
  <si>
    <t>INDEX FINAL</t>
  </si>
  <si>
    <t>INDEX OUVERTURE</t>
  </si>
  <si>
    <t xml:space="preserve">COMMENTAIRE  </t>
  </si>
  <si>
    <t xml:space="preserve"> DEPENSES</t>
  </si>
  <si>
    <t xml:space="preserve"> POMPISTE 1</t>
  </si>
  <si>
    <t xml:space="preserve"> POMPISTE 2</t>
  </si>
  <si>
    <t xml:space="preserve"> POMPISTE  1:</t>
  </si>
  <si>
    <t xml:space="preserve"> POMPISTE </t>
  </si>
  <si>
    <t>ABDOLAY FAYE</t>
  </si>
  <si>
    <t>SOPRIATA SAHEL INDISTRIES</t>
  </si>
  <si>
    <t>THIERNO</t>
  </si>
  <si>
    <t>SERIGNE K BOUSS</t>
  </si>
  <si>
    <t>SERIGNE TALLA MECANICIEN AA224PP</t>
  </si>
  <si>
    <t>WAVE</t>
  </si>
  <si>
    <t>CHEIKH</t>
  </si>
  <si>
    <t>PAPE BAO</t>
  </si>
  <si>
    <t>DAME DIENE</t>
  </si>
  <si>
    <t>AUTO GUEDE OIL</t>
  </si>
  <si>
    <t>CAMION CITERNE GUEDE OIL</t>
  </si>
  <si>
    <t>ILIMANE BA AA 773 NH</t>
  </si>
  <si>
    <t>ALIOU DIOUF GERANT</t>
  </si>
  <si>
    <t>NGOM CHEF DE GARAGE DL8952C</t>
  </si>
  <si>
    <t>GUEDE OIL</t>
  </si>
  <si>
    <t>PATHE KA POMPISTE</t>
  </si>
  <si>
    <t>DJIBY NDIAYE</t>
  </si>
  <si>
    <t>HOPITAL MBACKE</t>
  </si>
  <si>
    <t>CHEUFFEUR GARAGE MBACKE</t>
  </si>
  <si>
    <t>SERIGNE GUEDE</t>
  </si>
  <si>
    <t>MODOU DIOP VIJILE MBACKE 1</t>
  </si>
  <si>
    <t>MAME GOR WADE</t>
  </si>
  <si>
    <t>SERIGNE SIDY BOUSSO AA559DH</t>
  </si>
  <si>
    <t>DEMBA SALL GERANT</t>
  </si>
  <si>
    <t>SERIGNE DJILY DAROU SALAM DL4750C</t>
  </si>
  <si>
    <t>MATR GUEYE GERANT</t>
  </si>
  <si>
    <t>PAPE NDIAYE/OUSMANE</t>
  </si>
  <si>
    <t>THIAMBA DIOL/OUSMANE</t>
  </si>
  <si>
    <t>SERIGNE BAKHERE</t>
  </si>
  <si>
    <t>FAYE EIFFAGE</t>
  </si>
  <si>
    <t>GUEDE TALL</t>
  </si>
  <si>
    <t>MALAW GROUPE</t>
  </si>
  <si>
    <t>ABDOU  KARIM FALL</t>
  </si>
  <si>
    <t>OMAR SY</t>
  </si>
  <si>
    <t>SERIGNE SAMB DL7065D</t>
  </si>
  <si>
    <t>DAME FAYE POMPISTE</t>
  </si>
  <si>
    <t>MODOU GUEYE BENNE AA088KH</t>
  </si>
  <si>
    <t>CLIENT BENNE</t>
  </si>
  <si>
    <t>DIOP BOUTIQUE</t>
  </si>
  <si>
    <t>LAMINE GUEYE BENNE DL2912C</t>
  </si>
  <si>
    <t>PAPE NDIAYE DL 24  48 B</t>
  </si>
  <si>
    <t>IBRAHIMA SONKO</t>
  </si>
  <si>
    <t>CLIENT OMAR NDIAYE DL5872C</t>
  </si>
  <si>
    <t>OMAR NDIAYE  POMPISTE</t>
  </si>
  <si>
    <t>MOUSTAPHA DIAW POMPISTE</t>
  </si>
  <si>
    <t xml:space="preserve">SERVICE JEUNESSE </t>
  </si>
  <si>
    <t>NDIOGOU NDIAYE TH6009A</t>
  </si>
  <si>
    <t>ABLAYE FAYE DL4458C</t>
  </si>
  <si>
    <t>GORA LAVEUR</t>
  </si>
  <si>
    <t>CHEIKH FALL MBACKE TOUBA DL2759C</t>
  </si>
  <si>
    <t>MODOU DIOUF TH0510C</t>
  </si>
  <si>
    <t>TALLA NDOYE AA236</t>
  </si>
  <si>
    <t>AMADI AA320MG/ CLIENT KHADIM NDIAYE</t>
  </si>
  <si>
    <t>SERIGNE MOULAYE BOUSSO/BAMBA GERANT</t>
  </si>
  <si>
    <t>ADAMA NETOYEUSSE MBACKE 2</t>
  </si>
  <si>
    <t>SERVICE SPORT MBACKE</t>
  </si>
  <si>
    <t>SERVICE  D HYGIENE</t>
  </si>
  <si>
    <t>LAMINE SENE POMPISTE</t>
  </si>
  <si>
    <t>LAT DIOP GARDIEN</t>
  </si>
  <si>
    <t>ABDOU GUEYE DAROU SALAMDL1306B</t>
  </si>
  <si>
    <t>MODOU FALL CATERPILAR LOVE FL906H</t>
  </si>
  <si>
    <t>MOR TOURE GRAISSEUR</t>
  </si>
  <si>
    <t>SERVICE IEF MBACKE</t>
  </si>
  <si>
    <t>MAMADOU DIOUF CAMION SL0552C</t>
  </si>
  <si>
    <t>MOUHAMED DIAGAMT3924A</t>
  </si>
  <si>
    <t>CHEIKH MBACKE BENN DL7491C</t>
  </si>
  <si>
    <t>SERIGNE IBRAHIMA BOUSSO</t>
  </si>
  <si>
    <t>MOUSTAPHA DIAW</t>
  </si>
  <si>
    <t xml:space="preserve"> PRIX  </t>
  </si>
  <si>
    <t>BANQREMB</t>
  </si>
  <si>
    <t>MOUSSA NGOM SL6812C</t>
  </si>
  <si>
    <t>MBAYE SENE CAMION DL7668C</t>
  </si>
  <si>
    <t>DEMBA BENN DL3199C</t>
  </si>
  <si>
    <t>MOUSTAPHA THIAM TAXIMAN DL7385C</t>
  </si>
  <si>
    <t>FALLOU FALL POMPISTE</t>
  </si>
  <si>
    <t>FALLOU FALL</t>
  </si>
  <si>
    <t>MOUSSA FAYE COMMERCE MBACKE  DL 4071 F</t>
  </si>
  <si>
    <t>SERIGNE CHEIKH MBACKE KHELCOM FUT</t>
  </si>
  <si>
    <t>DAOUDA MBAYE NIARY BAYE FALL MBACKE DL 4526 D</t>
  </si>
  <si>
    <t xml:space="preserve">                                                                                                                                                 </t>
  </si>
  <si>
    <t>ABDOU AZIZ DIOUF GRAISSEUR</t>
  </si>
  <si>
    <t>BOUTIQUE GUEDE OIL MBACKE /MAME DIARA GUEYE</t>
  </si>
  <si>
    <t>KHADIM KEBE</t>
  </si>
  <si>
    <t>POMPE ORO</t>
  </si>
  <si>
    <t>LUBRIFIANT</t>
  </si>
  <si>
    <t>DECHARGE</t>
  </si>
  <si>
    <t>VERSEMENT TT</t>
  </si>
  <si>
    <t>VERSMENT POMP</t>
  </si>
  <si>
    <t>VERSMENT POM</t>
  </si>
  <si>
    <t>ATF TYPE A</t>
  </si>
  <si>
    <t>LIQUID JAUNE 500</t>
  </si>
  <si>
    <t>LIQUID JAUNE 1000</t>
  </si>
  <si>
    <t>APIX 20W50 1L</t>
  </si>
  <si>
    <t>APIX 15W40 1L</t>
  </si>
  <si>
    <t>ANTIGEL ROUGE 1L</t>
  </si>
  <si>
    <t>ANTIGEL VERT 1L</t>
  </si>
  <si>
    <t>APIX 20W50 5L</t>
  </si>
  <si>
    <t>APIX 15W40 5L</t>
  </si>
  <si>
    <t>APIX 5W30 5L</t>
  </si>
  <si>
    <t>APIX 5W40 5L</t>
  </si>
  <si>
    <t>APIX 10W40 5L</t>
  </si>
  <si>
    <t>ANTIGEL ROUGE 5L</t>
  </si>
  <si>
    <t>ANTIGEL VERT 5L</t>
  </si>
  <si>
    <t>CARTOUCHE HUIL RENAULT 7420-541-379</t>
  </si>
  <si>
    <t>CARTOUCHE Z144 AD</t>
  </si>
  <si>
    <t>CARTOUCHE Z293 MISTFATE</t>
  </si>
  <si>
    <t>CARTOUCHE M323AD</t>
  </si>
  <si>
    <t>AMBASSADOR GEAR OIL SAE 140</t>
  </si>
  <si>
    <t>SILEX250ML</t>
  </si>
  <si>
    <t>X</t>
  </si>
  <si>
    <t>SOULEYMANE VIJILE</t>
  </si>
  <si>
    <t>KHADIM KEBE POMPISTE</t>
  </si>
  <si>
    <t>BABA FALL DL6661D</t>
  </si>
  <si>
    <t>DIAGA THIAM AA 585ND</t>
  </si>
  <si>
    <t>RAWANE DIEYE INSPECTEUR</t>
  </si>
  <si>
    <t>KHADIM KA AA 708LB</t>
  </si>
  <si>
    <t>AMETH DIOP POMPISTE</t>
  </si>
  <si>
    <t xml:space="preserve">OUSMANE FALL </t>
  </si>
  <si>
    <t xml:space="preserve">          </t>
  </si>
  <si>
    <t>SAREQ GROUP</t>
  </si>
  <si>
    <t xml:space="preserve">LE+LUBRIFAINT </t>
  </si>
  <si>
    <t>MBAYE KA</t>
  </si>
  <si>
    <t>SADIO KA</t>
  </si>
  <si>
    <t xml:space="preserve">ABDOU GUEYE </t>
  </si>
  <si>
    <t xml:space="preserve">    .</t>
  </si>
  <si>
    <t>EAUX ET FORETS</t>
  </si>
  <si>
    <t>URBANISME</t>
  </si>
  <si>
    <t>CENTRE DE SANTE MBACKE</t>
  </si>
  <si>
    <t>,</t>
  </si>
  <si>
    <t>FALLOU MBOUP</t>
  </si>
  <si>
    <t>MAGAYE CHAUFFEUR</t>
  </si>
  <si>
    <t>MONTANT TOTAL</t>
  </si>
  <si>
    <t>ECO TRANSPORT</t>
  </si>
  <si>
    <t>BOUBACAR GARDIEN</t>
  </si>
  <si>
    <t>SAID KA CAMION</t>
  </si>
  <si>
    <t>MODOU DIOP</t>
  </si>
  <si>
    <t>HEURE</t>
  </si>
  <si>
    <t>VERSEMENT M1</t>
  </si>
  <si>
    <t>VERSEMENT M2</t>
  </si>
  <si>
    <t>SAMBA GARDIEN</t>
  </si>
  <si>
    <t>ETAT GLOBAL</t>
  </si>
  <si>
    <t>CREDIT M-1 NON REM</t>
  </si>
  <si>
    <t>M-1</t>
  </si>
  <si>
    <t>CREDIT NON REM M-1</t>
  </si>
  <si>
    <t>LE+LUBRIFIANT</t>
  </si>
  <si>
    <t>COMMUNE DE MBACKE GASOIL</t>
  </si>
  <si>
    <t>COMMUNE DE MBACKE SUPER</t>
  </si>
  <si>
    <t>-</t>
  </si>
  <si>
    <t>SEYDOU BA</t>
  </si>
  <si>
    <t>COMMUNE  DE MBACKE GASOIL ET SUPER</t>
  </si>
  <si>
    <t>SERIGNE MODOU LO</t>
  </si>
  <si>
    <t xml:space="preserve">Num Facture </t>
  </si>
  <si>
    <t>N°BC ET IMMAT ET HP</t>
  </si>
  <si>
    <t xml:space="preserve">PLAFOND </t>
  </si>
  <si>
    <t>SITUATION</t>
  </si>
  <si>
    <t>PLAFOND</t>
  </si>
  <si>
    <t>HEURE:</t>
  </si>
  <si>
    <t>MOT DE PASSE:</t>
  </si>
  <si>
    <t>DIR</t>
  </si>
  <si>
    <t>LOGIN:</t>
  </si>
  <si>
    <t>LOGIN</t>
  </si>
  <si>
    <t>ADMIN1</t>
  </si>
  <si>
    <t>MOT DE PASSE</t>
  </si>
  <si>
    <t>FEUILLE1</t>
  </si>
  <si>
    <t>FEUILLE2</t>
  </si>
  <si>
    <t>FEUILLE3</t>
  </si>
  <si>
    <t>FEUILLE4</t>
  </si>
  <si>
    <t>FEUILLE5</t>
  </si>
  <si>
    <t>FEUILLE6</t>
  </si>
  <si>
    <t>FEUILLE7</t>
  </si>
  <si>
    <t>FEUILLE8</t>
  </si>
  <si>
    <t>FEUILLE9</t>
  </si>
  <si>
    <t>FEUILLE10</t>
  </si>
  <si>
    <t>FEUILLE11</t>
  </si>
  <si>
    <t>FEUILLE12</t>
  </si>
  <si>
    <t>FEUILLE13</t>
  </si>
  <si>
    <t>FEUILLE14</t>
  </si>
  <si>
    <t>FEUILLE15</t>
  </si>
  <si>
    <t>FEUILLE16</t>
  </si>
  <si>
    <t>FEUILLE17</t>
  </si>
  <si>
    <t>FEUILLE18</t>
  </si>
  <si>
    <t>DEPENSE</t>
  </si>
  <si>
    <t>MBACKE2</t>
  </si>
  <si>
    <t>SDCM1</t>
  </si>
  <si>
    <t>SDCM2</t>
  </si>
  <si>
    <t>SDCCLTM1</t>
  </si>
  <si>
    <t>SDCCLTM2</t>
  </si>
  <si>
    <t>TRANSFERE</t>
  </si>
  <si>
    <t>factureclient</t>
  </si>
  <si>
    <t>ETATREMB</t>
  </si>
  <si>
    <t>FACTURES</t>
  </si>
  <si>
    <t>NATURE</t>
  </si>
  <si>
    <t>DATE OPERATION</t>
  </si>
  <si>
    <t xml:space="preserve">HEURE OPERATION </t>
  </si>
  <si>
    <t xml:space="preserve">NATURE </t>
  </si>
  <si>
    <t xml:space="preserve">SUPPRESSION </t>
  </si>
  <si>
    <t>TRANSFERT</t>
  </si>
  <si>
    <t>MBACKE1</t>
  </si>
  <si>
    <t xml:space="preserve">TOTAL DES DEPENSES </t>
  </si>
  <si>
    <t>COMMENTAIRE</t>
  </si>
  <si>
    <t xml:space="preserve">HEURE D'ENTRE </t>
  </si>
  <si>
    <t xml:space="preserve">HEUR DE SORTIE </t>
  </si>
  <si>
    <t xml:space="preserve">RESPONSABLE </t>
  </si>
  <si>
    <t>DUREE</t>
  </si>
  <si>
    <t>QUANTITE VENDUE</t>
  </si>
  <si>
    <t>DST</t>
  </si>
  <si>
    <t>DSG</t>
  </si>
  <si>
    <t>QTE</t>
  </si>
  <si>
    <t>QTEL</t>
  </si>
  <si>
    <t>MTE</t>
  </si>
  <si>
    <t>LUB</t>
  </si>
  <si>
    <t>VRES</t>
  </si>
  <si>
    <t>FAUX/VRAI</t>
  </si>
  <si>
    <t>POMPISTE 1</t>
  </si>
  <si>
    <t>POMPISTE1</t>
  </si>
  <si>
    <t>POMPISTE2</t>
  </si>
  <si>
    <t>CARBURANT</t>
  </si>
  <si>
    <t>!BIENVENU!</t>
  </si>
  <si>
    <t>ECO-TRANSPORT</t>
  </si>
  <si>
    <t>TYP</t>
  </si>
  <si>
    <t>ENTRETIEN</t>
  </si>
  <si>
    <t>AUTRES</t>
  </si>
  <si>
    <t>SEYDINA</t>
  </si>
  <si>
    <t>ABDEL</t>
  </si>
  <si>
    <t>RDIRECTION</t>
  </si>
  <si>
    <t xml:space="preserve">LAVAGE ET ENTRETIEN </t>
  </si>
  <si>
    <t>MOIS:</t>
  </si>
  <si>
    <t>ADMIN3</t>
  </si>
  <si>
    <t>BABACAR FAYE AIDE POMPISTE</t>
  </si>
  <si>
    <t>PAPE NDIAYE LAVEUR</t>
  </si>
  <si>
    <t>CHEIKH GENDARME</t>
  </si>
  <si>
    <t>CHEIKH NDINE NGOM</t>
  </si>
  <si>
    <t>MAMADIOF</t>
  </si>
  <si>
    <t>ORANGE MONEY</t>
  </si>
  <si>
    <t>OUSMANE SYLLA</t>
  </si>
  <si>
    <t>S.CHEIKH MBACKE VOITURE ET CAMION</t>
  </si>
  <si>
    <t xml:space="preserve">SERIGNE OMAR DIAGNE </t>
  </si>
  <si>
    <t>C:\Users\abdel\Desktop</t>
  </si>
  <si>
    <t>94-BB-43-DD-2F-D3</t>
  </si>
  <si>
    <t>F4-8E-38-75-3D-1B</t>
  </si>
  <si>
    <t xml:space="preserve">SEYDOU BA POMPISTE </t>
  </si>
  <si>
    <t>BABACAR FAYE</t>
  </si>
  <si>
    <t xml:space="preserve">KOSSO GAYE </t>
  </si>
  <si>
    <t>KOSSO GAYE POMPISTE</t>
  </si>
  <si>
    <t>RAWAN</t>
  </si>
  <si>
    <t>RAWANSYS</t>
  </si>
  <si>
    <t xml:space="preserve">BINTO BOUTIQUE </t>
  </si>
  <si>
    <t>PAPEMOUSSA</t>
  </si>
  <si>
    <t>PAPE2025</t>
  </si>
  <si>
    <t xml:space="preserve">SERIGNE DAME SOW GRAISSEUR </t>
  </si>
  <si>
    <t xml:space="preserve">ALIOU GUEYE  LAVEUR </t>
  </si>
  <si>
    <t>C:\Users\DELL\Desktop</t>
  </si>
  <si>
    <t>SERIGNE CHEIKH MBACKE GUEDE</t>
  </si>
  <si>
    <t>CPRS</t>
  </si>
  <si>
    <t>NOM PRENOM</t>
  </si>
  <si>
    <t>AJCLT</t>
  </si>
  <si>
    <t>COMPTABLE</t>
  </si>
  <si>
    <t>CONTROL</t>
  </si>
  <si>
    <t>ETAT CRE</t>
  </si>
  <si>
    <t>SEYDI2026</t>
  </si>
  <si>
    <t>MODOU</t>
  </si>
  <si>
    <t>MODOUSYS</t>
  </si>
  <si>
    <t>TRANSPORT GERANT</t>
  </si>
  <si>
    <t>L200</t>
  </si>
  <si>
    <t>ETAT 2025</t>
  </si>
  <si>
    <t>TRANSPORT GERANT,TRANSPORT INSPECTEUR,TRANSPORT LUBRIFIANT</t>
  </si>
  <si>
    <t>SANS</t>
  </si>
  <si>
    <t>TRANSPORT LUBRIFIANT</t>
  </si>
  <si>
    <t>TRANSPORT INSPECTEUR</t>
  </si>
  <si>
    <t>537/BON DE COMMANDE</t>
  </si>
  <si>
    <t>61/BON DE CARBURANT</t>
  </si>
  <si>
    <t>TRANSPORT GERANT,ACHAT ANCRE,ACHAT SELLURE,MAIN D ŒUVRE,GASOIL CITERNE,TRANSPORT MBENE</t>
  </si>
  <si>
    <t>TRANDPORT GERANT</t>
  </si>
  <si>
    <t>GASOIL CITERNE</t>
  </si>
  <si>
    <t>ACHAT ANCRE</t>
  </si>
  <si>
    <t>ACHAT SELLURE</t>
  </si>
  <si>
    <t>MAIN D ŒUVRE</t>
  </si>
  <si>
    <t>TRANSPORT MBENE</t>
  </si>
  <si>
    <t>TOUBA DAROU KARIME</t>
  </si>
  <si>
    <t>1COMMUNE DE MBACKE GASOIL</t>
  </si>
  <si>
    <t>1SERVICE  D HYGIENE</t>
  </si>
  <si>
    <t>1ABDOU  KARIM FALL</t>
  </si>
  <si>
    <t>1SAREQ GROUP</t>
  </si>
  <si>
    <t>1SERIGNE GUEDE</t>
  </si>
  <si>
    <t>PAIEMENT WIFI MBACKE 2</t>
  </si>
  <si>
    <t>SONATEL</t>
  </si>
  <si>
    <t>PAIEMENT FACTURE SONATEL MBACKE 2</t>
  </si>
  <si>
    <t>PAIEMENT WIFI MBACKE 1, FACTURE SENELEC SERIGNE GUEDE BOUSSO</t>
  </si>
  <si>
    <t>202511A-96815</t>
  </si>
  <si>
    <t>202511A-96922</t>
  </si>
  <si>
    <t>PAIEMENT FACTURE SONATEL MBACKE 1</t>
  </si>
  <si>
    <t>SENELEC</t>
  </si>
  <si>
    <t>FACTURE SENELEC SERIGNE GUEDE BOUSSO</t>
  </si>
  <si>
    <t>541/LE MAIRE/17H30MN</t>
  </si>
  <si>
    <t>1CPRS</t>
  </si>
  <si>
    <t>1COMMUNE DE MBACKE SUPER</t>
  </si>
  <si>
    <t>TRQNSPORT GERANT, RAMASSAGE ORDURE</t>
  </si>
  <si>
    <t>113/11H10MN</t>
  </si>
  <si>
    <t>CHARETTIER</t>
  </si>
  <si>
    <t>RAMASSAGE ORDURE</t>
  </si>
  <si>
    <t>AA954DL</t>
  </si>
  <si>
    <t>1S.CHEIKH MBACKE VOITURE ET CAMION</t>
  </si>
  <si>
    <t>TRANSPORT GERANT,TRANSPORT ORDURE,ACHAT SERPIER</t>
  </si>
  <si>
    <t>PAIEMENT SALAIRE MOI  12</t>
  </si>
  <si>
    <t>SCOLARITEE MAME BOUSSO ET ABDOU BAKHER</t>
  </si>
  <si>
    <t>MUTSUBISHI</t>
  </si>
  <si>
    <t>PAIEMENT SALLAIR MOI 12</t>
  </si>
  <si>
    <t>TRANSPORT ORDURE</t>
  </si>
  <si>
    <t>PAIEMENT SALLAIRE MOI 12</t>
  </si>
  <si>
    <t>QUINCAILLERIE KEUR KHADIM</t>
  </si>
  <si>
    <t>ACHAT SERPIER</t>
  </si>
  <si>
    <t>1BARA DIOP POMPISTE</t>
  </si>
  <si>
    <t>1MOUSTAPHA DIAW POMPISTE</t>
  </si>
  <si>
    <t>1GUEDE TALL</t>
  </si>
  <si>
    <t>1OUSMANE FALL  POMPISTE</t>
  </si>
  <si>
    <t>1KHADIM KEBE POMPISTE</t>
  </si>
  <si>
    <t>COMMUNE</t>
  </si>
  <si>
    <t>SALAIRE</t>
  </si>
  <si>
    <t>SALIRE</t>
  </si>
  <si>
    <t>120/AA221</t>
  </si>
  <si>
    <t>REPAS</t>
  </si>
  <si>
    <t>TRANSPORT GERANT,HUILE MACHINE LAVAGE,TRANSPORT CHARETIER</t>
  </si>
  <si>
    <t>TRANSPORT GERANT,FRAIS PEAGE</t>
  </si>
  <si>
    <t>TRANSPORT ERBRE DE FORET</t>
  </si>
  <si>
    <t>CHARETIER</t>
  </si>
  <si>
    <t>FRAIS PEAGE</t>
  </si>
  <si>
    <t>TRANSPORT GERANT,AVANCE MAIN D ŒUVRE DE NETOYAGE FORET</t>
  </si>
  <si>
    <t>AVANCE MAIN D ŒUVRE DE NETOYAGE FORET</t>
  </si>
  <si>
    <t>TRANSPORT GERANT,GASOILE CITERNE,TRANSPORT ORDURE</t>
  </si>
  <si>
    <t>HUILE MACHINE LAVAGE</t>
  </si>
  <si>
    <t>ACHAT MADAR</t>
  </si>
  <si>
    <t>TRANSPORT GERANT,ACHAT MADAR</t>
  </si>
  <si>
    <t>TRANSPORT GERANT,COMPLEMENT MAIN D ŒUVRE NETOYAGE FORET,REMISE CLIEN</t>
  </si>
  <si>
    <t>COMPLEMENT MAIN D ŒUVRE NETOYAGE FORET</t>
  </si>
  <si>
    <t>REMISE CLIENT</t>
  </si>
  <si>
    <t>TRANSPORT GERANT,VIDANGE FOSSE</t>
  </si>
  <si>
    <t>VIDANGE FOSSE</t>
  </si>
  <si>
    <t>ENTREPRISE KHELCOM VIDANGE FOSSEPTIQUE</t>
  </si>
  <si>
    <t>131/AA920RQ</t>
  </si>
  <si>
    <t>AVANCE SALAIR</t>
  </si>
  <si>
    <t>TRANSPORT GERANT,MAIN D ŒUVRE TECHNICIENT,REMISE CLIENT,ACHAT CROIT</t>
  </si>
  <si>
    <t>CROI B 68</t>
  </si>
  <si>
    <t>ETS SERIGNE NDIAYE ET FRERES</t>
  </si>
  <si>
    <t>LO ET FRERES</t>
  </si>
  <si>
    <t>REPARATION POMPE GASOIL</t>
  </si>
  <si>
    <t>TRANSPORT GERANT,TRANSPORT ORDURE</t>
  </si>
  <si>
    <t>TRANSPORT GERANT,TRANSPORT GUEDE TALL</t>
  </si>
  <si>
    <t>TRANSPORT GUEDE TALL</t>
  </si>
  <si>
    <t>TRANSPORT GERANT,HUIL MACHINE LAVAGE</t>
  </si>
  <si>
    <t>TRASPORT GERANT</t>
  </si>
  <si>
    <t>HUIL MACHINE LAVAGE</t>
  </si>
  <si>
    <t>TRANSPORT GERANT,TRANSPORT INSPECTEUR,STATIONNEMENT,ACHAT MATERIELLE CITERNE</t>
  </si>
  <si>
    <t>FRAIS DE TRANSFERE WAVE MECANICIEN</t>
  </si>
  <si>
    <t>ACHAT MATERIELLES CITERNE</t>
  </si>
  <si>
    <t>COMMUNE DE TOUBA MOSQUE</t>
  </si>
  <si>
    <t>STATIONNEMENT</t>
  </si>
  <si>
    <t>1KOSSO GAYE POMPISTE</t>
  </si>
  <si>
    <t>947/SANS</t>
  </si>
  <si>
    <t>401/AA954DL</t>
  </si>
  <si>
    <t>TRANSPORT GERANT,GASOIL CITERNE</t>
  </si>
  <si>
    <t>MANQUANT FAUX BILLET</t>
  </si>
  <si>
    <t>1BOUBACAR GARDIEN</t>
  </si>
  <si>
    <t>AVANCE SALLAIRE</t>
  </si>
  <si>
    <t>407/AA920RQ</t>
  </si>
  <si>
    <t>405/AA221RK</t>
  </si>
  <si>
    <t>TRANSPORT GERANT,GASOIL CITERNE,TRANSPORT ORDURES</t>
  </si>
  <si>
    <t>TRANSPORT ORDURES</t>
  </si>
  <si>
    <t>TRANSPORT GERANT,REMISE CLIENT</t>
  </si>
  <si>
    <t>ACHAT BALLAIS</t>
  </si>
  <si>
    <t>TRANSPORT GERANT,ACHAT BALLAIS</t>
  </si>
  <si>
    <t>MANQUANT LIQUIDE FER</t>
  </si>
  <si>
    <t>TRANSPORT GERANT,TRANSPORT ORDURES,REMISE CLIENT</t>
  </si>
  <si>
    <t>TRANSPORT GERANT,MAIN D ŒUVRE TECHNICIENT ET ACHAT DES JOIN DE PISTOLLET</t>
  </si>
  <si>
    <t>MAIN D ŒUVRE TECHNICIEN  ET ACHAT DES JOINS DE PISTOLLET SUPER</t>
  </si>
  <si>
    <t>TRANSPORT GERANT,ACHAT BALLAIS ET EAU DE SAVEL</t>
  </si>
  <si>
    <t>ACHAT BALLAIS ET EAU DE SAVEL</t>
  </si>
  <si>
    <t>TRANSPORT GERANT,TRANSPORT ORDURES</t>
  </si>
  <si>
    <t>AVANCE SALAIRE</t>
  </si>
  <si>
    <t>TRANSPORT GERANT,CONNEXION INSPECTEUR,HONNORAIRE AVOCAT,TRANSPORT INSPECTEURE</t>
  </si>
  <si>
    <t>HONNORAIRE AVOCAT</t>
  </si>
  <si>
    <t>CONNEXION INSPECTEUR</t>
  </si>
  <si>
    <t xml:space="preserve">1SEYDOU BA POMPISTE </t>
  </si>
  <si>
    <t>TRANSPORT GERANT,FRAIS PEAGE,ACHAT BOUDIN ET BOULLON CITERNE</t>
  </si>
  <si>
    <t>COMPTOIR AUTO PIECE</t>
  </si>
  <si>
    <t>ACHAT BOUDIN ET BOULLON CITERNE</t>
  </si>
  <si>
    <t>TRANSPORT GERANT,TRANSPORT INSPECTEUR</t>
  </si>
  <si>
    <t>PAIEMENT FACTURE SEN EAU</t>
  </si>
  <si>
    <t>SEN EAU</t>
  </si>
  <si>
    <t>TRANSPORT GERANT,ACHAT ELASTIQUE,GASOIL CITERNE</t>
  </si>
  <si>
    <t>ACHAT ELASTIQUE</t>
  </si>
  <si>
    <t>1CENTRE DE SANTE MBACKE</t>
  </si>
  <si>
    <t xml:space="preserve">1SERVICE JEUNESSE </t>
  </si>
  <si>
    <t>1URBANISME</t>
  </si>
  <si>
    <t>TRANSPORT GERANT,FRAIS PEAGE,GASOIL GROUPE,ACHAT MATERIELLES ET MAIN D ŒUVRE DE REPARATION GROUPE,REMISE CLIENT</t>
  </si>
  <si>
    <t>GASOILE CITERNE</t>
  </si>
  <si>
    <t>SARR ELECTRICIEN</t>
  </si>
  <si>
    <t>ACHAT MATERIELLES ET MAIN D ŒUVRE ELECTRICIENT GROUPE</t>
  </si>
  <si>
    <t>TRANSPORT GERANT,TRANSPORT INSPECTEUR DJOLOF,STATINNEMENT</t>
  </si>
  <si>
    <t>AB315DT</t>
  </si>
  <si>
    <t>TRANSPORT INSPECTEURE DJOLOF</t>
  </si>
  <si>
    <t>COMMUNE DE MBACKE</t>
  </si>
  <si>
    <t>TRANSPORT GERANT,ACHAT CAHIER</t>
  </si>
  <si>
    <t>ACHAT CAHIER</t>
  </si>
  <si>
    <t>TRANSPORT GERANT,ACHAT CANARD</t>
  </si>
  <si>
    <t>TRANSPORT GERANT,ACHAT MATERIELLES CITERNE</t>
  </si>
  <si>
    <t>ACHAT CALE PNEU</t>
  </si>
  <si>
    <t>OUSMANE PNEU</t>
  </si>
  <si>
    <t>396/AA311LB</t>
  </si>
  <si>
    <t>TRANSPORT GERANT,REMISE CLIENT,FRAIS PEAGE,ACHAT PNEU</t>
  </si>
  <si>
    <t>ACHAT PNEU</t>
  </si>
  <si>
    <t>NOREYI VULGANISATEUR</t>
  </si>
  <si>
    <t>TRANSPRT GERANT</t>
  </si>
  <si>
    <t>TRANSPORT GERANT,MAIN D ŒUVRE ET TRANSPORT TECHNICIENT,HUILE MACHINE LAVAGE,TRANSPORT LUBRIFIANT,REMISE CLIENT</t>
  </si>
  <si>
    <t>MAIN D ŒUVRE ET TRANSPORT TECHNICIEN</t>
  </si>
  <si>
    <t>AA221RK</t>
  </si>
  <si>
    <t>PAIEMENT WIFI</t>
  </si>
  <si>
    <t>TRANSPORT GERANT,STATIONNEMENT</t>
  </si>
  <si>
    <t>REPAS,PAIEMENT WIFI</t>
  </si>
  <si>
    <t>SCOLLARITE MAME BOUSSO</t>
  </si>
  <si>
    <t>MELANGE PRODUIT</t>
  </si>
  <si>
    <t>TRANSPORT GERANT,ACHAT SEAU ET SERPIERE,REMISE CLIENT</t>
  </si>
  <si>
    <t>ACHAT SEAU ET SERPIERE</t>
  </si>
  <si>
    <t>QUINCAILLERIE DMWN</t>
  </si>
  <si>
    <t>2SERIGNE GUEDE</t>
  </si>
  <si>
    <t>2BOUBACAR GARDIEN</t>
  </si>
  <si>
    <t>PAIEMENT SALAIRE MOI 01</t>
  </si>
  <si>
    <t>SCOLLARITE ABDOU BAKHER</t>
  </si>
  <si>
    <t>PAIEMENT SALLAIRE MOI 01</t>
  </si>
  <si>
    <t>RETENUE ADMINISTRATIVES</t>
  </si>
  <si>
    <t>TRANSPORT GERANT,DEPANAGE ELECTRICIEN</t>
  </si>
  <si>
    <t>GEDE ELECTICIEN</t>
  </si>
  <si>
    <t>DEPANAGE ELECTRICIEN</t>
  </si>
  <si>
    <t>2BARA DIOP POMPISTE</t>
  </si>
  <si>
    <t>2MOUSTAPHA DIAW POMPISTE</t>
  </si>
  <si>
    <t>2SERVICE  D HYGIENE</t>
  </si>
  <si>
    <t>2COMMUNE DE MBACKE GASOIL</t>
  </si>
  <si>
    <t>2KOSSO GAYE POMPISTE</t>
  </si>
  <si>
    <t>2OUSMANE FALL  POMPISTE</t>
  </si>
  <si>
    <t>2GUEDE TALL</t>
  </si>
  <si>
    <t>2S.CHEIKH MBACKE VOITURE ET CAMION</t>
  </si>
  <si>
    <t xml:space="preserve">2SEYDOU BA POMPISTE </t>
  </si>
  <si>
    <t>TRANSPORT GERANT,TRANSPORT TAXI POUR PISTOLLET,VISITE MEDICAL D APTITUDE POUR 2 AGENTS DE GUEDE OIL SARL</t>
  </si>
  <si>
    <t>MEDCIEN CHEF SONACOS</t>
  </si>
  <si>
    <t>VISITE MEDICALE D APTITUDE DE 2 AGENTS DE GUEDE OIL SARL</t>
  </si>
  <si>
    <t>TRANSPORT PISTOLLET</t>
  </si>
  <si>
    <t>2COMMUNE DE MBACKE SUPER</t>
  </si>
  <si>
    <t>TRANSPORT GERANT,DEPLACEMENT DIOURBEL</t>
  </si>
  <si>
    <t>DEPLACEMENT DIOURBEL</t>
  </si>
  <si>
    <t>2COMMUNE  DE MBACKE GASOIL ET SUPER</t>
  </si>
  <si>
    <t>TOYOTA</t>
  </si>
  <si>
    <t>AA920RQ</t>
  </si>
  <si>
    <t>TRANSPORT GERANT,VIDANGE FOSSE,ACHAT CAHIER</t>
  </si>
  <si>
    <t>PAPITERIEGENERAL</t>
  </si>
  <si>
    <t>2ABDOU  KARIM FALL</t>
  </si>
  <si>
    <t>500/1626EX</t>
  </si>
  <si>
    <t>436/AA920RQ</t>
  </si>
  <si>
    <t>ACHAT MADART</t>
  </si>
  <si>
    <t>TRANSPORT GERANT,ACHAT MADART</t>
  </si>
  <si>
    <t>MCG SARL</t>
  </si>
  <si>
    <t>MCG</t>
  </si>
  <si>
    <t>TRANSPORT GERANT,TRANSPORT INSPECTEUR,REMISE CLIENT SERIGNE CHAMB MAIN D ŒUVRE TECHNICIEN</t>
  </si>
  <si>
    <t>TRANSPORT INSPECTEURE</t>
  </si>
  <si>
    <t xml:space="preserve">REMISE CLIENT SERIGNE CHAMBE </t>
  </si>
  <si>
    <t>REPARATION PISTOLLET GASOIL</t>
  </si>
  <si>
    <t>TRANSPORT GERANT,CONNEXION INSPECTEURE,STATIONNEMENT</t>
  </si>
  <si>
    <t>51/LG7571C/15H32</t>
  </si>
  <si>
    <t>53/AA712PF/15H35</t>
  </si>
  <si>
    <t>2MCG SARL</t>
  </si>
  <si>
    <t>2CPRS</t>
  </si>
  <si>
    <t>439/AA221RK</t>
  </si>
  <si>
    <t>52/AA712PE/01H52</t>
  </si>
  <si>
    <t>TRANSPORT GERANT,TRANSPORT ORDURES,GASOIL CITERNE,FRAIS PEAGE</t>
  </si>
  <si>
    <t xml:space="preserve">TRANSPORT ORDURES </t>
  </si>
  <si>
    <t>TRANSPORT GERANT,TRANSPORT GUEDE TALL,HUIL MACHINE LAVAGE</t>
  </si>
  <si>
    <t>TRANSPORT GERANT,ACHAT TENUE GRAISSEUR</t>
  </si>
  <si>
    <t>ACHAT TENUE GRAISSEUR</t>
  </si>
  <si>
    <t>56/LG7571C/13H17</t>
  </si>
  <si>
    <t>441/AA920RG</t>
  </si>
  <si>
    <t>TRANSPORT GERANT,TRANSPORT DG DIOURBEL</t>
  </si>
  <si>
    <t>DEPLACEMENT DG DIOURBEL</t>
  </si>
  <si>
    <t>TRANSPORT GERANT,REMISE CLIENT,HUILE MACHINE LAVAGE</t>
  </si>
  <si>
    <t>ACHAT BATERIE</t>
  </si>
  <si>
    <t>TRANSPORT GERANT,TRANSPORT ORDURES,ACHAT FEUX ARRIER ,RASSORE DE RAPPEL,STAIONNEMENT,TRANSPORT BATERIE,GASOILE CITERNE,TRANSPORT INSPECTEURE</t>
  </si>
  <si>
    <t>LNDF</t>
  </si>
  <si>
    <t>ACHAT RASSORT DE RAPPEL</t>
  </si>
  <si>
    <t>ACHAT FEUX ARRIERE</t>
  </si>
  <si>
    <t>BAOL POIDS LOURDS</t>
  </si>
  <si>
    <t xml:space="preserve">ACHAT BOUDIN </t>
  </si>
  <si>
    <t>TRANSPORT BATERIE</t>
  </si>
  <si>
    <t>KEUR KHADIME</t>
  </si>
  <si>
    <t>2MODOU DIOP</t>
  </si>
  <si>
    <t>TRANSPORT GERANT,TRANSPORT MACHINE TRANSPORT TECHNICIEN,ACHAT POLLIT ET MAIN D ŒUVRE</t>
  </si>
  <si>
    <t>TRANSPORT MACHINE</t>
  </si>
  <si>
    <t>TRANSPORT TECHNICIEN</t>
  </si>
  <si>
    <t>ACHAT CROI ET MAIN D ŒUVRE MECANICIEN</t>
  </si>
  <si>
    <t>61/LG757LC</t>
  </si>
  <si>
    <t>62/DK1301AH</t>
  </si>
  <si>
    <t>AA/219ZV</t>
  </si>
  <si>
    <t>TRANSPORT GERANT,ACHAT CROI MACHINE LAVAGE</t>
  </si>
  <si>
    <t>ACHAT CROI MACHINE LAVAGE</t>
  </si>
  <si>
    <t>TRANSPORT GERANT,ACHAT CROIS,ACHAT MADART,PAIEMENT BON DE FACTURE</t>
  </si>
  <si>
    <t xml:space="preserve">ACHAT CROIS </t>
  </si>
  <si>
    <t>PIECE DETACHEES</t>
  </si>
  <si>
    <t>PAIEMENT CARNET DEBON DE CARBURANT</t>
  </si>
  <si>
    <t>TOUBA ACCESS MULTISERVICES</t>
  </si>
  <si>
    <t>TRANSPORT GERANT,ACHAT DES MATERIELLES DE LAVAGE,TRANSPORT TAXIS MACHINE DE LAVAGE</t>
  </si>
  <si>
    <t>ACHAT DES MATERIELLES DE LAVAGE</t>
  </si>
  <si>
    <t>TRANSPORT MACHINE DE LAVAGE ALIEU</t>
  </si>
  <si>
    <t>TRANSPORT GERANT,GASOILE CITERNE</t>
  </si>
  <si>
    <t>64/AA712KF</t>
  </si>
  <si>
    <t>MANQUANT</t>
  </si>
  <si>
    <t>65/LG7571C/</t>
  </si>
  <si>
    <t>66/AA219</t>
  </si>
  <si>
    <t>67/DK1301AH</t>
  </si>
  <si>
    <t>TRANSPORT GERANT,MAIN DOEUVRE TECHNICIEN LO</t>
  </si>
  <si>
    <t>MAIN D ŒUVRE  TECHNICIEN LO</t>
  </si>
  <si>
    <t>01/LG7571C/17H45</t>
  </si>
  <si>
    <t>TRANSPORT GERANT,ACHAT MADART ET EAU DE SAVELL</t>
  </si>
  <si>
    <t>ACHAT MADART ET EAU DE SAVEL</t>
  </si>
  <si>
    <t>ACHAT MACHINE LAVAGE</t>
  </si>
  <si>
    <t>2KHADIM KEBE POMPISTE</t>
  </si>
  <si>
    <t>02/AA712/12H49</t>
  </si>
  <si>
    <t>TRANSPORT GERANT,ORDURES,CREDIT INSPECTEURE,VIDANGE GROUPE ELECTROGENE</t>
  </si>
  <si>
    <t>ORDURES</t>
  </si>
  <si>
    <t>VIDANGE GROUPE ELECTROGENE</t>
  </si>
  <si>
    <t>CREDIT INSPECTEURE</t>
  </si>
  <si>
    <t xml:space="preserve">   </t>
  </si>
  <si>
    <t>TRANSPORT GERANT, ACHAT ELASTIQUE</t>
  </si>
  <si>
    <t>PERSONNEL</t>
  </si>
  <si>
    <t>TRANSPORT GERANT, VIDANGE MACHINE LAVAGE, ACHAT MADAR, ACHAT CLAPET, MAIN Doeuvre TECHNICIEN ET TRQNSPORT TECHNICIEN</t>
  </si>
  <si>
    <t>BOUTIQUE</t>
  </si>
  <si>
    <t>TECHNICIEN</t>
  </si>
  <si>
    <t>PIECHES DETACHEES</t>
  </si>
  <si>
    <t>TRANSPORT</t>
  </si>
  <si>
    <t>MAIN D'ŒUVRE TECHNICIEN</t>
  </si>
  <si>
    <t>ACHAT CLAPET</t>
  </si>
  <si>
    <t>VIDANGE MACHINE LAVAGE</t>
  </si>
  <si>
    <t>68/AA742</t>
  </si>
  <si>
    <t>TRANSPORT GERANT,TRANSPORT INSPECTEURE,ACHAT COUPE MACHINE LAVAGE,MAIN D ŒUVRE TECHNICIENT</t>
  </si>
  <si>
    <t>TRANSPORT GERANT,TRANSPORT INSPECTEURE</t>
  </si>
  <si>
    <t>ACHAT COUPE MACHINE LAVAGE</t>
  </si>
  <si>
    <t>MAIN D ŒUVRE TECHNICIEN</t>
  </si>
  <si>
    <t>TMP</t>
  </si>
  <si>
    <t>TRANSPORT GERANT,REPARATION FLEXIBLE,TRANSPORT MOTO</t>
  </si>
  <si>
    <t>REPARATION FLEXIBLE</t>
  </si>
  <si>
    <t>PETRO FLEX TOUBA</t>
  </si>
  <si>
    <t>TRANSPORT MOTO</t>
  </si>
  <si>
    <t>489/AA221RK</t>
  </si>
  <si>
    <t>03/AA712</t>
  </si>
  <si>
    <t>TRANSPORT GERANT,PAIEMENT WIFI</t>
  </si>
  <si>
    <t>PAIEMENT SALAIR MOI 2</t>
  </si>
  <si>
    <t>ACHAT WIFI</t>
  </si>
  <si>
    <t>PAIEMENT SALAIRE MOI 02</t>
  </si>
  <si>
    <t>PAIEMENT SALAIR MOI 02</t>
  </si>
  <si>
    <t>RETENUE</t>
  </si>
  <si>
    <t>TRANSPORT GERANT,REPAS,TRANSPORT GUEDE TALL</t>
  </si>
  <si>
    <t>SCOLARITE MAME BOUSSO</t>
  </si>
  <si>
    <t>SCOLARITE ABDOU BAKHER BOUSSO</t>
  </si>
  <si>
    <t>05/DK1301</t>
  </si>
  <si>
    <t>3SERIGNE GUEDE</t>
  </si>
  <si>
    <t>3MOUSTAPHA DIAW POMPISTE</t>
  </si>
  <si>
    <t>3BARA DIOP POMPISTE</t>
  </si>
  <si>
    <t>3BOUBACAR GARDIEN</t>
  </si>
  <si>
    <t>3MCG SARL</t>
  </si>
  <si>
    <t>3S.CHEIKH MBACKE VOITURE ET CAMION</t>
  </si>
  <si>
    <t>3GUEDE TALL</t>
  </si>
  <si>
    <t>3MODOU DIOP</t>
  </si>
  <si>
    <t>3OUSMANE FALL  POMPISTE</t>
  </si>
  <si>
    <t>TRANSPORT GERANT,REPARATION INJECTEURE ET CHANGEMENT CARTOUCHE,ACHAT COUCHIET MACHINE LAVAGE ET MAIN D ŒUVRE TECHNICIEN,HUIL MACHINE LAVAGE</t>
  </si>
  <si>
    <t>ACHAT DES BOUTEILLE POUR HUIL VRAC</t>
  </si>
  <si>
    <t>REPARATION INJECTEURE ET CHANGEMENT CARTOUCHE</t>
  </si>
  <si>
    <t>MECANICIEN</t>
  </si>
  <si>
    <t>ACHAT COUCHINET ET MAIN D ŒUVRE TECHNICIEN</t>
  </si>
  <si>
    <t>69/AA712</t>
  </si>
  <si>
    <t>04/AA219</t>
  </si>
  <si>
    <t>TRANSPORT GERANT,REPARATION INJECTEURE ET CHANGEMENT CARTOUCHE,REPARATION FLEXIBLE,ACHAT BOUTEILLE POUR VRAC</t>
  </si>
  <si>
    <t>3COMMUNE DE MBACKE GASOIL</t>
  </si>
  <si>
    <t>3COMMUNE DE MBACKE SUPER</t>
  </si>
  <si>
    <t>REMISE CLIENT DEMBA BENE</t>
  </si>
  <si>
    <t>TRANSPORT PISTOLET</t>
  </si>
  <si>
    <t>TRANSPORT GERANT,REMISE CLIENT ,TRANSPORT MOTO POUR PISTOLET</t>
  </si>
  <si>
    <t>475/4X4</t>
  </si>
  <si>
    <t>TRANSPORT GERANT,TRANSPORT MOTO PISTOLET,ACHAT PISTOLET</t>
  </si>
  <si>
    <t>WAKEUR BROME DAROU</t>
  </si>
  <si>
    <t>ACHAT PISTOLET</t>
  </si>
  <si>
    <t>TRANSPORT GERANT,PAIEMENT FACTURE SENELEC SERIGNE GUEDE</t>
  </si>
  <si>
    <t>665/12H43</t>
  </si>
  <si>
    <t>PAIEMENT FACTURE SENELEC SERIGNE GUEDE</t>
  </si>
  <si>
    <t>TRANSPORT TE LO</t>
  </si>
  <si>
    <t>TRANSPORT GERANT,ORDURES</t>
  </si>
  <si>
    <t>70/AA712BF</t>
  </si>
  <si>
    <t>TRANSPORT GERANT,FRAIS PEAGE,STATIONNEMENT,REMISE CLIENT</t>
  </si>
  <si>
    <t>PAIEMENT FACTURE SENELEC</t>
  </si>
  <si>
    <t xml:space="preserve">PAIEMENT FACTURE SENELEC </t>
  </si>
  <si>
    <t>TRANSPORT GERANT,TRANSPORT FLEXIBLE MOTO REPARATION FLEXIBLE</t>
  </si>
  <si>
    <t>TRANSPORT GERANT,TRANSPORT GUEDE TALL DAKAR ET SAR,TRANSPORT CHEIKH MBAYE</t>
  </si>
  <si>
    <t>TRANSPORT FLEXIBLE</t>
  </si>
  <si>
    <t>TRANSPORT CHEIKH MBAYE DAKAR</t>
  </si>
  <si>
    <t>ACHAT CACHETTE CITERNE</t>
  </si>
  <si>
    <t>TRANSPORT GERANT,TRANSPORT LUBRIFIANT</t>
  </si>
  <si>
    <t>REPARATION PORTE</t>
  </si>
  <si>
    <t>REMISE CLIEN</t>
  </si>
  <si>
    <t>TRANSPORT GERANT,TRANSPORT GUEDE TALL,TRANSPORT CACHETTE CITERNE,FRAI PEAGE,TRANSPORT GP</t>
  </si>
  <si>
    <t>TRANSPORT CACHETTE CITERNE</t>
  </si>
  <si>
    <t>TRANSPORT GP</t>
  </si>
  <si>
    <t>8/AA712/21H30</t>
  </si>
  <si>
    <t>BINTO</t>
  </si>
  <si>
    <t xml:space="preserve">3BINTO BOUTIQUE </t>
  </si>
  <si>
    <t>NDIOBE BA VIGILE</t>
  </si>
  <si>
    <t>BAYE ZALL KANDJI LAVEUR</t>
  </si>
  <si>
    <t>MATAR DIAW POMPISTE</t>
  </si>
  <si>
    <t>MODOU NGOM GERANT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</si>
</sst>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#,##0_ ;\-#,##0\ "/>
    <numFmt numFmtId="166" formatCode="m/d/yyyy"/>
    <numFmt numFmtId="167" formatCode="[$-F400]h:mm:ss\ AM/PM"/>
  </numFmts>
  <fonts count="11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 tint="4.9989318521683403E-2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rgb="FF92D050"/>
      <name val="Times New Roman"/>
      <family val="1"/>
    </font>
    <font>
      <sz val="12"/>
      <color theme="1"/>
      <name val="Times New Roman"/>
      <family val="1"/>
    </font>
    <font>
      <u/>
      <sz val="12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b/>
      <sz val="20"/>
      <color theme="1"/>
      <name val="Calibri"/>
      <family val="2"/>
    </font>
    <font>
      <b/>
      <sz val="1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Baskerville Old Face"/>
      <family val="1"/>
    </font>
    <font>
      <sz val="16"/>
      <color theme="1"/>
      <name val="Baskerville Old Face"/>
      <family val="1"/>
    </font>
    <font>
      <b/>
      <sz val="8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48"/>
      <color rgb="FFFFFF00"/>
      <name val="Monotype Corsiva"/>
      <family val="4"/>
    </font>
    <font>
      <sz val="8"/>
      <color theme="0"/>
      <name val="Calibri"/>
      <family val="2"/>
      <scheme val="minor"/>
    </font>
    <font>
      <b/>
      <sz val="11"/>
      <color theme="1"/>
      <name val="Calibri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rgb="FF6AA84F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0.14999847407452621"/>
        <bgColor rgb="FFFFFF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mediumGray">
        <bgColor theme="1" tint="0.499984740745262"/>
      </patternFill>
    </fill>
    <fill>
      <patternFill patternType="gray0625">
        <fgColor auto="1"/>
        <bgColor theme="3" tint="0.3499862666707357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7">
    <xf numFmtId="0" fontId="0" fillId="0" borderId="0"/>
    <xf numFmtId="0" fontId="58" fillId="0" borderId="1"/>
    <xf numFmtId="164" fontId="58" fillId="0" borderId="1" applyFont="0" applyFill="0" applyBorder="0" applyAlignment="0" applyProtection="0"/>
    <xf numFmtId="9" fontId="58" fillId="0" borderId="1" applyFont="0" applyFill="0" applyBorder="0" applyAlignment="0" applyProtection="0"/>
    <xf numFmtId="164" fontId="58" fillId="0" borderId="1" applyFont="0" applyFill="0" applyBorder="0" applyAlignment="0" applyProtection="0"/>
    <xf numFmtId="0" fontId="58" fillId="0" borderId="1"/>
    <xf numFmtId="0" fontId="56" fillId="0" borderId="1"/>
    <xf numFmtId="0" fontId="56" fillId="0" borderId="1"/>
    <xf numFmtId="0" fontId="55" fillId="0" borderId="1"/>
    <xf numFmtId="164" fontId="55" fillId="0" borderId="1" applyFont="0" applyFill="0" applyBorder="0" applyAlignment="0" applyProtection="0"/>
    <xf numFmtId="164" fontId="44" fillId="0" borderId="1" applyFont="0" applyFill="0" applyBorder="0" applyAlignment="0" applyProtection="0"/>
    <xf numFmtId="0" fontId="81" fillId="0" borderId="1"/>
    <xf numFmtId="164" fontId="82" fillId="0" borderId="0" applyFont="0" applyFill="0" applyBorder="0" applyAlignment="0" applyProtection="0"/>
    <xf numFmtId="0" fontId="83" fillId="0" borderId="1"/>
    <xf numFmtId="0" fontId="42" fillId="0" borderId="1"/>
    <xf numFmtId="164" fontId="42" fillId="0" borderId="1" applyFont="0" applyFill="0" applyBorder="0" applyAlignment="0" applyProtection="0"/>
    <xf numFmtId="9" fontId="42" fillId="0" borderId="1" applyFont="0" applyFill="0" applyBorder="0" applyAlignment="0" applyProtection="0"/>
    <xf numFmtId="164" fontId="42" fillId="0" borderId="1" applyFont="0" applyFill="0" applyBorder="0" applyAlignment="0" applyProtection="0"/>
    <xf numFmtId="0" fontId="42" fillId="0" borderId="1"/>
    <xf numFmtId="0" fontId="42" fillId="0" borderId="1"/>
    <xf numFmtId="0" fontId="42" fillId="0" borderId="1"/>
    <xf numFmtId="0" fontId="42" fillId="0" borderId="1"/>
    <xf numFmtId="164" fontId="42" fillId="0" borderId="1" applyFont="0" applyFill="0" applyBorder="0" applyAlignment="0" applyProtection="0"/>
    <xf numFmtId="0" fontId="73" fillId="0" borderId="1" applyNumberFormat="0" applyFill="0" applyBorder="0" applyAlignment="0" applyProtection="0"/>
    <xf numFmtId="164" fontId="42" fillId="0" borderId="1" applyFont="0" applyFill="0" applyBorder="0" applyAlignment="0" applyProtection="0"/>
    <xf numFmtId="0" fontId="42" fillId="0" borderId="1"/>
    <xf numFmtId="164" fontId="42" fillId="0" borderId="1" applyFont="0" applyFill="0" applyBorder="0" applyAlignment="0" applyProtection="0"/>
    <xf numFmtId="0" fontId="84" fillId="0" borderId="1"/>
    <xf numFmtId="0" fontId="87" fillId="0" borderId="1"/>
    <xf numFmtId="0" fontId="41" fillId="0" borderId="1"/>
    <xf numFmtId="164" fontId="41" fillId="0" borderId="1" applyFont="0" applyFill="0" applyBorder="0" applyAlignment="0" applyProtection="0"/>
    <xf numFmtId="9" fontId="41" fillId="0" borderId="1" applyFont="0" applyFill="0" applyBorder="0" applyAlignment="0" applyProtection="0"/>
    <xf numFmtId="164" fontId="41" fillId="0" borderId="1" applyFont="0" applyFill="0" applyBorder="0" applyAlignment="0" applyProtection="0"/>
    <xf numFmtId="0" fontId="41" fillId="0" borderId="1"/>
    <xf numFmtId="0" fontId="41" fillId="0" borderId="1"/>
    <xf numFmtId="0" fontId="41" fillId="0" borderId="1"/>
    <xf numFmtId="0" fontId="41" fillId="0" borderId="1"/>
    <xf numFmtId="164" fontId="41" fillId="0" borderId="1" applyFont="0" applyFill="0" applyBorder="0" applyAlignment="0" applyProtection="0"/>
    <xf numFmtId="164" fontId="41" fillId="0" borderId="1" applyFont="0" applyFill="0" applyBorder="0" applyAlignment="0" applyProtection="0"/>
    <xf numFmtId="0" fontId="41" fillId="0" borderId="1"/>
    <xf numFmtId="164" fontId="41" fillId="0" borderId="1" applyFont="0" applyFill="0" applyBorder="0" applyAlignment="0" applyProtection="0"/>
    <xf numFmtId="0" fontId="41" fillId="0" borderId="1"/>
    <xf numFmtId="0" fontId="41" fillId="0" borderId="1"/>
    <xf numFmtId="164" fontId="41" fillId="0" borderId="1" applyFont="0" applyFill="0" applyBorder="0" applyAlignment="0" applyProtection="0"/>
    <xf numFmtId="9" fontId="41" fillId="0" borderId="1" applyFont="0" applyFill="0" applyBorder="0" applyAlignment="0" applyProtection="0"/>
    <xf numFmtId="164" fontId="41" fillId="0" borderId="1" applyFont="0" applyFill="0" applyBorder="0" applyAlignment="0" applyProtection="0"/>
    <xf numFmtId="0" fontId="41" fillId="0" borderId="1"/>
    <xf numFmtId="0" fontId="41" fillId="0" borderId="1"/>
    <xf numFmtId="0" fontId="41" fillId="0" borderId="1"/>
    <xf numFmtId="0" fontId="41" fillId="0" borderId="1"/>
    <xf numFmtId="164" fontId="41" fillId="0" borderId="1" applyFont="0" applyFill="0" applyBorder="0" applyAlignment="0" applyProtection="0"/>
    <xf numFmtId="164" fontId="41" fillId="0" borderId="1" applyFont="0" applyFill="0" applyBorder="0" applyAlignment="0" applyProtection="0"/>
    <xf numFmtId="0" fontId="41" fillId="0" borderId="1"/>
    <xf numFmtId="164" fontId="41" fillId="0" borderId="1" applyFont="0" applyFill="0" applyBorder="0" applyAlignment="0" applyProtection="0"/>
    <xf numFmtId="0" fontId="41" fillId="0" borderId="1"/>
    <xf numFmtId="0" fontId="87" fillId="0" borderId="1"/>
    <xf numFmtId="164" fontId="40" fillId="0" borderId="1" applyFont="0" applyFill="0" applyBorder="0" applyAlignment="0" applyProtection="0"/>
    <xf numFmtId="0" fontId="87" fillId="0" borderId="1"/>
    <xf numFmtId="0" fontId="87" fillId="0" borderId="1"/>
    <xf numFmtId="0" fontId="87" fillId="0" borderId="1"/>
    <xf numFmtId="0" fontId="40" fillId="0" borderId="1"/>
    <xf numFmtId="0" fontId="87" fillId="0" borderId="1"/>
    <xf numFmtId="0" fontId="32" fillId="0" borderId="1"/>
    <xf numFmtId="0" fontId="31" fillId="0" borderId="1"/>
    <xf numFmtId="164" fontId="31" fillId="0" borderId="1" applyFont="0" applyFill="0" applyBorder="0" applyAlignment="0" applyProtection="0"/>
    <xf numFmtId="0" fontId="19" fillId="0" borderId="1"/>
    <xf numFmtId="164" fontId="19" fillId="0" borderId="1" applyFont="0" applyFill="0" applyBorder="0" applyAlignment="0" applyProtection="0"/>
  </cellStyleXfs>
  <cellXfs count="465">
    <xf numFmtId="0" fontId="0" fillId="0" borderId="0" xfId="0"/>
    <xf numFmtId="0" fontId="0" fillId="0" borderId="6" xfId="0" applyBorder="1"/>
    <xf numFmtId="14" fontId="0" fillId="0" borderId="0" xfId="0" applyNumberFormat="1"/>
    <xf numFmtId="0" fontId="52" fillId="0" borderId="0" xfId="0" applyFont="1"/>
    <xf numFmtId="0" fontId="0" fillId="0" borderId="1" xfId="0" applyBorder="1"/>
    <xf numFmtId="0" fontId="52" fillId="0" borderId="6" xfId="0" applyFont="1" applyBorder="1"/>
    <xf numFmtId="0" fontId="0" fillId="4" borderId="6" xfId="0" applyFill="1" applyBorder="1"/>
    <xf numFmtId="0" fontId="59" fillId="5" borderId="6" xfId="1" applyFont="1" applyFill="1" applyBorder="1"/>
    <xf numFmtId="0" fontId="59" fillId="0" borderId="1" xfId="1" applyFont="1"/>
    <xf numFmtId="0" fontId="50" fillId="0" borderId="0" xfId="0" applyFont="1"/>
    <xf numFmtId="0" fontId="0" fillId="7" borderId="6" xfId="0" applyFill="1" applyBorder="1"/>
    <xf numFmtId="0" fontId="48" fillId="0" borderId="0" xfId="0" applyFont="1"/>
    <xf numFmtId="0" fontId="47" fillId="0" borderId="0" xfId="0" applyFont="1"/>
    <xf numFmtId="164" fontId="61" fillId="0" borderId="6" xfId="12" applyFont="1" applyBorder="1"/>
    <xf numFmtId="0" fontId="87" fillId="0" borderId="3" xfId="55" applyBorder="1"/>
    <xf numFmtId="0" fontId="87" fillId="0" borderId="4" xfId="55" applyBorder="1"/>
    <xf numFmtId="0" fontId="85" fillId="0" borderId="4" xfId="55" applyFont="1" applyBorder="1"/>
    <xf numFmtId="0" fontId="87" fillId="0" borderId="1" xfId="55"/>
    <xf numFmtId="0" fontId="87" fillId="0" borderId="5" xfId="55" applyBorder="1"/>
    <xf numFmtId="0" fontId="87" fillId="0" borderId="1" xfId="61"/>
    <xf numFmtId="0" fontId="87" fillId="0" borderId="6" xfId="61" applyBorder="1"/>
    <xf numFmtId="0" fontId="0" fillId="0" borderId="6" xfId="61" applyFont="1" applyBorder="1"/>
    <xf numFmtId="164" fontId="61" fillId="10" borderId="6" xfId="56" applyFont="1" applyFill="1" applyBorder="1"/>
    <xf numFmtId="164" fontId="61" fillId="10" borderId="6" xfId="12" applyFont="1" applyFill="1" applyBorder="1"/>
    <xf numFmtId="164" fontId="36" fillId="10" borderId="6" xfId="55" applyNumberFormat="1" applyFont="1" applyFill="1" applyBorder="1"/>
    <xf numFmtId="164" fontId="0" fillId="3" borderId="6" xfId="0" applyNumberFormat="1" applyFill="1" applyBorder="1"/>
    <xf numFmtId="0" fontId="61" fillId="11" borderId="6" xfId="0" applyFont="1" applyFill="1" applyBorder="1"/>
    <xf numFmtId="0" fontId="36" fillId="0" borderId="6" xfId="0" applyFont="1" applyBorder="1"/>
    <xf numFmtId="0" fontId="49" fillId="0" borderId="6" xfId="0" applyFont="1" applyBorder="1"/>
    <xf numFmtId="0" fontId="66" fillId="11" borderId="6" xfId="0" applyFont="1" applyFill="1" applyBorder="1" applyAlignment="1">
      <alignment horizontal="center"/>
    </xf>
    <xf numFmtId="164" fontId="90" fillId="0" borderId="6" xfId="0" applyNumberFormat="1" applyFont="1" applyBorder="1" applyAlignment="1">
      <alignment horizontal="center"/>
    </xf>
    <xf numFmtId="0" fontId="0" fillId="9" borderId="6" xfId="0" applyFill="1" applyBorder="1"/>
    <xf numFmtId="0" fontId="31" fillId="0" borderId="1" xfId="63"/>
    <xf numFmtId="0" fontId="31" fillId="4" borderId="1" xfId="63" applyFill="1"/>
    <xf numFmtId="0" fontId="31" fillId="4" borderId="6" xfId="63" applyFill="1" applyBorder="1"/>
    <xf numFmtId="0" fontId="85" fillId="4" borderId="1" xfId="63" applyFont="1" applyFill="1" applyAlignment="1">
      <alignment horizontal="left"/>
    </xf>
    <xf numFmtId="0" fontId="85" fillId="0" borderId="1" xfId="63" applyFont="1" applyAlignment="1">
      <alignment horizontal="left"/>
    </xf>
    <xf numFmtId="0" fontId="61" fillId="0" borderId="1" xfId="63" applyFont="1"/>
    <xf numFmtId="164" fontId="61" fillId="0" borderId="1" xfId="64" applyFont="1" applyBorder="1"/>
    <xf numFmtId="164" fontId="61" fillId="0" borderId="1" xfId="63" applyNumberFormat="1" applyFont="1"/>
    <xf numFmtId="0" fontId="77" fillId="0" borderId="1" xfId="63" applyFont="1"/>
    <xf numFmtId="166" fontId="31" fillId="0" borderId="1" xfId="63" applyNumberFormat="1"/>
    <xf numFmtId="0" fontId="61" fillId="0" borderId="6" xfId="63" applyFont="1" applyBorder="1"/>
    <xf numFmtId="164" fontId="61" fillId="0" borderId="6" xfId="64" applyFont="1" applyBorder="1"/>
    <xf numFmtId="164" fontId="61" fillId="0" borderId="6" xfId="63" applyNumberFormat="1" applyFont="1" applyBorder="1"/>
    <xf numFmtId="14" fontId="87" fillId="0" borderId="6" xfId="61" applyNumberFormat="1" applyBorder="1"/>
    <xf numFmtId="0" fontId="30" fillId="0" borderId="6" xfId="61" applyFont="1" applyBorder="1"/>
    <xf numFmtId="0" fontId="32" fillId="0" borderId="1" xfId="62"/>
    <xf numFmtId="0" fontId="32" fillId="0" borderId="4" xfId="62" applyBorder="1"/>
    <xf numFmtId="14" fontId="32" fillId="0" borderId="4" xfId="62" applyNumberFormat="1" applyBorder="1"/>
    <xf numFmtId="14" fontId="32" fillId="0" borderId="1" xfId="62" applyNumberFormat="1"/>
    <xf numFmtId="0" fontId="60" fillId="2" borderId="6" xfId="6" applyFont="1" applyFill="1" applyBorder="1" applyAlignment="1">
      <alignment vertical="center"/>
    </xf>
    <xf numFmtId="0" fontId="0" fillId="15" borderId="0" xfId="0" applyFill="1"/>
    <xf numFmtId="0" fontId="28" fillId="9" borderId="6" xfId="0" applyFont="1" applyFill="1" applyBorder="1"/>
    <xf numFmtId="14" fontId="77" fillId="0" borderId="1" xfId="63" applyNumberFormat="1" applyFont="1"/>
    <xf numFmtId="0" fontId="72" fillId="0" borderId="1" xfId="63" applyFont="1"/>
    <xf numFmtId="14" fontId="26" fillId="0" borderId="1" xfId="63" applyNumberFormat="1" applyFont="1"/>
    <xf numFmtId="0" fontId="25" fillId="0" borderId="1" xfId="63" applyFont="1"/>
    <xf numFmtId="0" fontId="25" fillId="0" borderId="4" xfId="55" applyFont="1" applyBorder="1"/>
    <xf numFmtId="0" fontId="0" fillId="0" borderId="1" xfId="0" applyFill="1" applyBorder="1"/>
    <xf numFmtId="0" fontId="70" fillId="0" borderId="1" xfId="0" applyFont="1" applyFill="1" applyBorder="1"/>
    <xf numFmtId="14" fontId="70" fillId="0" borderId="1" xfId="0" applyNumberFormat="1" applyFont="1" applyFill="1" applyBorder="1" applyAlignment="1">
      <alignment horizontal="center" vertical="center"/>
    </xf>
    <xf numFmtId="0" fontId="66" fillId="0" borderId="1" xfId="0" applyFont="1" applyFill="1" applyBorder="1" applyAlignment="1">
      <alignment horizontal="center" vertical="center"/>
    </xf>
    <xf numFmtId="0" fontId="53" fillId="0" borderId="1" xfId="0" applyFont="1" applyFill="1" applyBorder="1"/>
    <xf numFmtId="0" fontId="61" fillId="0" borderId="1" xfId="0" applyFont="1" applyFill="1" applyBorder="1"/>
    <xf numFmtId="0" fontId="62" fillId="0" borderId="1" xfId="1" applyFont="1" applyFill="1" applyAlignment="1">
      <alignment vertical="center"/>
    </xf>
    <xf numFmtId="0" fontId="62" fillId="0" borderId="1" xfId="1" applyFont="1" applyFill="1"/>
    <xf numFmtId="0" fontId="45" fillId="0" borderId="1" xfId="0" applyFont="1" applyFill="1" applyBorder="1"/>
    <xf numFmtId="0" fontId="52" fillId="0" borderId="1" xfId="0" applyFont="1" applyFill="1" applyBorder="1"/>
    <xf numFmtId="0" fontId="5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/>
    <xf numFmtId="0" fontId="0" fillId="0" borderId="0" xfId="0" applyFill="1"/>
    <xf numFmtId="0" fontId="5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4" xfId="0" applyFill="1" applyBorder="1"/>
    <xf numFmtId="0" fontId="52" fillId="0" borderId="3" xfId="0" applyFont="1" applyFill="1" applyBorder="1"/>
    <xf numFmtId="0" fontId="53" fillId="0" borderId="4" xfId="0" applyFont="1" applyFill="1" applyBorder="1"/>
    <xf numFmtId="0" fontId="34" fillId="0" borderId="4" xfId="0" applyFont="1" applyFill="1" applyBorder="1"/>
    <xf numFmtId="0" fontId="35" fillId="0" borderId="4" xfId="0" applyFont="1" applyFill="1" applyBorder="1"/>
    <xf numFmtId="0" fontId="52" fillId="0" borderId="8" xfId="0" applyFont="1" applyFill="1" applyBorder="1"/>
    <xf numFmtId="0" fontId="52" fillId="0" borderId="15" xfId="0" applyFont="1" applyFill="1" applyBorder="1"/>
    <xf numFmtId="0" fontId="46" fillId="0" borderId="15" xfId="0" applyFont="1" applyFill="1" applyBorder="1"/>
    <xf numFmtId="0" fontId="52" fillId="0" borderId="0" xfId="0" applyFont="1" applyFill="1"/>
    <xf numFmtId="0" fontId="52" fillId="0" borderId="4" xfId="0" applyFont="1" applyFill="1" applyBorder="1"/>
    <xf numFmtId="14" fontId="0" fillId="0" borderId="5" xfId="0" applyNumberFormat="1" applyFill="1" applyBorder="1" applyAlignment="1">
      <alignment horizontal="right"/>
    </xf>
    <xf numFmtId="0" fontId="68" fillId="0" borderId="6" xfId="0" applyFont="1" applyFill="1" applyBorder="1"/>
    <xf numFmtId="0" fontId="0" fillId="0" borderId="6" xfId="0" applyFill="1" applyBorder="1"/>
    <xf numFmtId="0" fontId="68" fillId="0" borderId="7" xfId="0" applyFont="1" applyFill="1" applyBorder="1"/>
    <xf numFmtId="0" fontId="54" fillId="0" borderId="1" xfId="0" applyFont="1" applyFill="1" applyBorder="1"/>
    <xf numFmtId="0" fontId="57" fillId="0" borderId="1" xfId="0" applyFont="1" applyFill="1" applyBorder="1"/>
    <xf numFmtId="0" fontId="43" fillId="0" borderId="0" xfId="0" applyFont="1" applyFill="1"/>
    <xf numFmtId="0" fontId="65" fillId="0" borderId="6" xfId="6" applyFont="1" applyFill="1" applyBorder="1"/>
    <xf numFmtId="0" fontId="67" fillId="0" borderId="6" xfId="6" applyFont="1" applyFill="1" applyBorder="1"/>
    <xf numFmtId="0" fontId="64" fillId="0" borderId="6" xfId="0" applyFont="1" applyFill="1" applyBorder="1"/>
    <xf numFmtId="14" fontId="64" fillId="0" borderId="6" xfId="0" applyNumberFormat="1" applyFont="1" applyFill="1" applyBorder="1"/>
    <xf numFmtId="0" fontId="79" fillId="0" borderId="2" xfId="6" applyFont="1" applyFill="1" applyBorder="1" applyAlignment="1">
      <alignment vertical="center"/>
    </xf>
    <xf numFmtId="14" fontId="64" fillId="0" borderId="9" xfId="0" applyNumberFormat="1" applyFont="1" applyFill="1" applyBorder="1"/>
    <xf numFmtId="0" fontId="79" fillId="0" borderId="13" xfId="6" applyFont="1" applyFill="1" applyBorder="1" applyAlignment="1">
      <alignment vertical="center"/>
    </xf>
    <xf numFmtId="0" fontId="51" fillId="0" borderId="6" xfId="0" applyFont="1" applyFill="1" applyBorder="1"/>
    <xf numFmtId="0" fontId="61" fillId="0" borderId="10" xfId="1" applyFont="1" applyFill="1" applyBorder="1"/>
    <xf numFmtId="165" fontId="61" fillId="0" borderId="11" xfId="4" applyNumberFormat="1" applyFont="1" applyFill="1" applyBorder="1"/>
    <xf numFmtId="0" fontId="59" fillId="0" borderId="6" xfId="1" applyFont="1" applyFill="1" applyBorder="1" applyAlignment="1">
      <alignment vertical="center"/>
    </xf>
    <xf numFmtId="0" fontId="51" fillId="0" borderId="1" xfId="0" applyFont="1" applyFill="1" applyBorder="1"/>
    <xf numFmtId="0" fontId="60" fillId="0" borderId="1" xfId="6" applyFont="1" applyFill="1" applyAlignment="1">
      <alignment vertical="center"/>
    </xf>
    <xf numFmtId="0" fontId="59" fillId="0" borderId="1" xfId="1" applyFont="1" applyFill="1" applyAlignment="1">
      <alignment vertical="center"/>
    </xf>
    <xf numFmtId="0" fontId="61" fillId="0" borderId="6" xfId="0" applyFont="1" applyFill="1" applyBorder="1"/>
    <xf numFmtId="0" fontId="61" fillId="0" borderId="12" xfId="0" applyFont="1" applyFill="1" applyBorder="1"/>
    <xf numFmtId="0" fontId="71" fillId="0" borderId="6" xfId="0" applyFont="1" applyFill="1" applyBorder="1"/>
    <xf numFmtId="0" fontId="66" fillId="0" borderId="6" xfId="0" applyFont="1" applyFill="1" applyBorder="1"/>
    <xf numFmtId="0" fontId="65" fillId="0" borderId="6" xfId="0" applyFont="1" applyFill="1" applyBorder="1"/>
    <xf numFmtId="0" fontId="60" fillId="0" borderId="2" xfId="6" applyFont="1" applyFill="1" applyBorder="1" applyAlignment="1">
      <alignment vertical="center"/>
    </xf>
    <xf numFmtId="14" fontId="61" fillId="0" borderId="6" xfId="0" applyNumberFormat="1" applyFont="1" applyFill="1" applyBorder="1"/>
    <xf numFmtId="14" fontId="0" fillId="0" borderId="6" xfId="0" applyNumberFormat="1" applyFill="1" applyBorder="1"/>
    <xf numFmtId="0" fontId="60" fillId="0" borderId="6" xfId="1" applyFont="1" applyFill="1" applyBorder="1" applyAlignment="1">
      <alignment vertical="center"/>
    </xf>
    <xf numFmtId="0" fontId="70" fillId="0" borderId="0" xfId="0" applyFont="1" applyFill="1"/>
    <xf numFmtId="14" fontId="70" fillId="0" borderId="0" xfId="0" applyNumberFormat="1" applyFont="1" applyFill="1" applyAlignment="1">
      <alignment horizontal="center" vertical="center"/>
    </xf>
    <xf numFmtId="0" fontId="66" fillId="0" borderId="0" xfId="0" applyFont="1" applyFill="1" applyAlignment="1">
      <alignment horizontal="center" vertical="center"/>
    </xf>
    <xf numFmtId="0" fontId="91" fillId="0" borderId="0" xfId="0" applyFont="1" applyFill="1"/>
    <xf numFmtId="0" fontId="53" fillId="0" borderId="0" xfId="0" applyFont="1" applyFill="1"/>
    <xf numFmtId="0" fontId="33" fillId="0" borderId="6" xfId="0" applyFont="1" applyFill="1" applyBorder="1"/>
    <xf numFmtId="0" fontId="38" fillId="0" borderId="6" xfId="0" applyFont="1" applyFill="1" applyBorder="1"/>
    <xf numFmtId="0" fontId="38" fillId="0" borderId="1" xfId="0" applyFont="1" applyFill="1" applyBorder="1"/>
    <xf numFmtId="0" fontId="52" fillId="0" borderId="6" xfId="0" applyFont="1" applyFill="1" applyBorder="1"/>
    <xf numFmtId="0" fontId="0" fillId="0" borderId="12" xfId="0" applyFill="1" applyBorder="1"/>
    <xf numFmtId="0" fontId="39" fillId="0" borderId="6" xfId="0" applyFont="1" applyFill="1" applyBorder="1"/>
    <xf numFmtId="14" fontId="0" fillId="0" borderId="0" xfId="0" applyNumberFormat="1" applyFill="1"/>
    <xf numFmtId="0" fontId="63" fillId="0" borderId="6" xfId="0" applyFont="1" applyFill="1" applyBorder="1"/>
    <xf numFmtId="0" fontId="52" fillId="0" borderId="7" xfId="0" applyFont="1" applyFill="1" applyBorder="1"/>
    <xf numFmtId="0" fontId="37" fillId="0" borderId="4" xfId="0" applyFont="1" applyFill="1" applyBorder="1"/>
    <xf numFmtId="0" fontId="94" fillId="0" borderId="0" xfId="0" applyFont="1" applyFill="1"/>
    <xf numFmtId="0" fontId="78" fillId="0" borderId="1" xfId="63" applyFont="1" applyFill="1"/>
    <xf numFmtId="0" fontId="31" fillId="0" borderId="1" xfId="63" applyFill="1"/>
    <xf numFmtId="0" fontId="31" fillId="0" borderId="1" xfId="63" applyFill="1" applyAlignment="1"/>
    <xf numFmtId="0" fontId="90" fillId="16" borderId="23" xfId="63" applyFont="1" applyFill="1" applyBorder="1" applyAlignment="1">
      <alignment horizontal="center" vertical="center"/>
    </xf>
    <xf numFmtId="0" fontId="98" fillId="13" borderId="8" xfId="1" applyFont="1" applyFill="1" applyBorder="1" applyAlignment="1">
      <alignment vertical="center"/>
    </xf>
    <xf numFmtId="14" fontId="0" fillId="0" borderId="1" xfId="0" applyNumberFormat="1" applyBorder="1"/>
    <xf numFmtId="0" fontId="0" fillId="3" borderId="6" xfId="0" applyFill="1" applyBorder="1"/>
    <xf numFmtId="0" fontId="0" fillId="0" borderId="0" xfId="0" applyFont="1"/>
    <xf numFmtId="0" fontId="24" fillId="9" borderId="6" xfId="0" applyFont="1" applyFill="1" applyBorder="1"/>
    <xf numFmtId="20" fontId="0" fillId="15" borderId="0" xfId="0" applyNumberFormat="1" applyFill="1" applyProtection="1">
      <protection hidden="1"/>
    </xf>
    <xf numFmtId="0" fontId="0" fillId="15" borderId="0" xfId="0" applyFill="1" applyProtection="1">
      <protection hidden="1"/>
    </xf>
    <xf numFmtId="0" fontId="80" fillId="12" borderId="0" xfId="0" applyFont="1" applyFill="1" applyProtection="1">
      <protection hidden="1"/>
    </xf>
    <xf numFmtId="0" fontId="71" fillId="0" borderId="0" xfId="0" applyFont="1" applyProtection="1">
      <protection hidden="1"/>
    </xf>
    <xf numFmtId="0" fontId="0" fillId="0" borderId="0" xfId="0" applyProtection="1">
      <protection hidden="1"/>
    </xf>
    <xf numFmtId="0" fontId="80" fillId="12" borderId="0" xfId="0" applyFont="1" applyFill="1" applyAlignment="1" applyProtection="1">
      <alignment vertical="center"/>
      <protection hidden="1"/>
    </xf>
    <xf numFmtId="0" fontId="71" fillId="0" borderId="1" xfId="0" applyFont="1" applyBorder="1" applyProtection="1">
      <protection hidden="1"/>
    </xf>
    <xf numFmtId="0" fontId="0" fillId="0" borderId="1" xfId="0" applyBorder="1" applyProtection="1">
      <protection hidden="1"/>
    </xf>
    <xf numFmtId="0" fontId="80" fillId="14" borderId="17" xfId="0" applyFont="1" applyFill="1" applyBorder="1" applyAlignment="1" applyProtection="1">
      <alignment horizontal="center" vertical="center"/>
      <protection hidden="1"/>
    </xf>
    <xf numFmtId="0" fontId="80" fillId="0" borderId="1" xfId="0" applyFont="1" applyBorder="1" applyProtection="1">
      <protection hidden="1"/>
    </xf>
    <xf numFmtId="0" fontId="61" fillId="0" borderId="1" xfId="0" applyFont="1" applyBorder="1" applyProtection="1">
      <protection hidden="1"/>
    </xf>
    <xf numFmtId="0" fontId="80" fillId="12" borderId="16" xfId="0" applyFont="1" applyFill="1" applyBorder="1" applyProtection="1">
      <protection hidden="1"/>
    </xf>
    <xf numFmtId="0" fontId="96" fillId="12" borderId="16" xfId="0" applyFont="1" applyFill="1" applyBorder="1" applyProtection="1">
      <protection hidden="1"/>
    </xf>
    <xf numFmtId="0" fontId="97" fillId="12" borderId="16" xfId="0" applyFont="1" applyFill="1" applyBorder="1" applyProtection="1">
      <protection hidden="1"/>
    </xf>
    <xf numFmtId="0" fontId="80" fillId="12" borderId="1" xfId="0" applyFont="1" applyFill="1" applyBorder="1" applyProtection="1">
      <protection hidden="1"/>
    </xf>
    <xf numFmtId="0" fontId="80" fillId="12" borderId="8" xfId="0" applyFont="1" applyFill="1" applyBorder="1" applyProtection="1">
      <protection hidden="1"/>
    </xf>
    <xf numFmtId="0" fontId="95" fillId="6" borderId="22" xfId="0" applyFont="1" applyFill="1" applyBorder="1" applyAlignment="1" applyProtection="1">
      <alignment vertical="center"/>
      <protection hidden="1"/>
    </xf>
    <xf numFmtId="0" fontId="80" fillId="12" borderId="6" xfId="0" applyFont="1" applyFill="1" applyBorder="1" applyProtection="1">
      <protection hidden="1"/>
    </xf>
    <xf numFmtId="0" fontId="97" fillId="12" borderId="6" xfId="0" applyFont="1" applyFill="1" applyBorder="1" applyProtection="1">
      <protection hidden="1"/>
    </xf>
    <xf numFmtId="0" fontId="71" fillId="0" borderId="16" xfId="0" applyFont="1" applyBorder="1" applyProtection="1">
      <protection hidden="1"/>
    </xf>
    <xf numFmtId="0" fontId="80" fillId="0" borderId="1" xfId="0" applyFont="1" applyFill="1" applyBorder="1" applyAlignment="1" applyProtection="1">
      <alignment horizontal="center" vertical="center"/>
      <protection hidden="1"/>
    </xf>
    <xf numFmtId="0" fontId="64" fillId="12" borderId="6" xfId="0" applyFont="1" applyFill="1" applyBorder="1" applyProtection="1">
      <protection hidden="1"/>
    </xf>
    <xf numFmtId="0" fontId="79" fillId="13" borderId="6" xfId="6" applyFont="1" applyFill="1" applyBorder="1" applyAlignment="1" applyProtection="1">
      <alignment vertical="center"/>
      <protection hidden="1"/>
    </xf>
    <xf numFmtId="0" fontId="59" fillId="13" borderId="6" xfId="1" applyFont="1" applyFill="1" applyBorder="1" applyAlignment="1" applyProtection="1">
      <alignment vertical="center"/>
      <protection hidden="1"/>
    </xf>
    <xf numFmtId="0" fontId="61" fillId="12" borderId="6" xfId="0" applyFont="1" applyFill="1" applyBorder="1" applyProtection="1">
      <protection hidden="1"/>
    </xf>
    <xf numFmtId="0" fontId="0" fillId="6" borderId="6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0" fillId="6" borderId="0" xfId="0" applyFill="1" applyProtection="1">
      <protection hidden="1"/>
    </xf>
    <xf numFmtId="20" fontId="0" fillId="0" borderId="0" xfId="0" applyNumberFormat="1" applyProtection="1">
      <protection hidden="1"/>
    </xf>
    <xf numFmtId="0" fontId="80" fillId="8" borderId="17" xfId="0" applyFont="1" applyFill="1" applyBorder="1" applyAlignment="1" applyProtection="1">
      <alignment horizontal="center" vertical="center"/>
      <protection locked="0"/>
    </xf>
    <xf numFmtId="0" fontId="80" fillId="8" borderId="20" xfId="0" applyFont="1" applyFill="1" applyBorder="1" applyAlignment="1" applyProtection="1">
      <alignment horizontal="center" vertical="center"/>
      <protection locked="0"/>
    </xf>
    <xf numFmtId="21" fontId="0" fillId="0" borderId="0" xfId="0" applyNumberFormat="1"/>
    <xf numFmtId="0" fontId="22" fillId="0" borderId="0" xfId="0" applyFont="1"/>
    <xf numFmtId="14" fontId="22" fillId="0" borderId="0" xfId="0" applyNumberFormat="1" applyFont="1"/>
    <xf numFmtId="167" fontId="0" fillId="0" borderId="0" xfId="0" applyNumberFormat="1"/>
    <xf numFmtId="0" fontId="21" fillId="0" borderId="1" xfId="55" applyFont="1"/>
    <xf numFmtId="0" fontId="21" fillId="0" borderId="6" xfId="55" applyFont="1" applyBorder="1"/>
    <xf numFmtId="0" fontId="87" fillId="0" borderId="6" xfId="55" applyBorder="1"/>
    <xf numFmtId="0" fontId="21" fillId="0" borderId="25" xfId="55" applyFont="1" applyBorder="1"/>
    <xf numFmtId="164" fontId="0" fillId="0" borderId="0" xfId="12" applyFont="1"/>
    <xf numFmtId="164" fontId="87" fillId="0" borderId="1" xfId="12" applyFont="1" applyBorder="1"/>
    <xf numFmtId="164" fontId="21" fillId="0" borderId="1" xfId="12" applyFont="1" applyBorder="1"/>
    <xf numFmtId="164" fontId="87" fillId="0" borderId="6" xfId="12" applyFont="1" applyBorder="1"/>
    <xf numFmtId="0" fontId="21" fillId="0" borderId="1" xfId="55" applyFont="1" applyBorder="1"/>
    <xf numFmtId="164" fontId="87" fillId="0" borderId="4" xfId="12" applyFont="1" applyBorder="1"/>
    <xf numFmtId="0" fontId="61" fillId="0" borderId="6" xfId="63" applyFont="1" applyBorder="1" applyAlignment="1"/>
    <xf numFmtId="164" fontId="61" fillId="0" borderId="6" xfId="64" applyFont="1" applyBorder="1" applyAlignment="1"/>
    <xf numFmtId="164" fontId="61" fillId="0" borderId="6" xfId="63" applyNumberFormat="1" applyFont="1" applyBorder="1" applyAlignment="1"/>
    <xf numFmtId="0" fontId="85" fillId="0" borderId="6" xfId="63" applyFont="1" applyBorder="1" applyAlignment="1"/>
    <xf numFmtId="0" fontId="85" fillId="0" borderId="7" xfId="63" applyFont="1" applyBorder="1" applyAlignment="1"/>
    <xf numFmtId="0" fontId="85" fillId="0" borderId="5" xfId="63" applyFont="1" applyBorder="1" applyAlignment="1"/>
    <xf numFmtId="0" fontId="100" fillId="0" borderId="6" xfId="63" applyFont="1" applyBorder="1" applyAlignment="1"/>
    <xf numFmtId="0" fontId="102" fillId="0" borderId="1" xfId="65" applyFont="1" applyProtection="1">
      <protection hidden="1"/>
    </xf>
    <xf numFmtId="0" fontId="102" fillId="0" borderId="1" xfId="65" applyFont="1" applyFill="1" applyProtection="1">
      <protection hidden="1"/>
    </xf>
    <xf numFmtId="0" fontId="102" fillId="18" borderId="1" xfId="65" applyFont="1" applyFill="1" applyProtection="1">
      <protection hidden="1"/>
    </xf>
    <xf numFmtId="0" fontId="68" fillId="18" borderId="23" xfId="65" applyFont="1" applyFill="1" applyBorder="1" applyAlignment="1" applyProtection="1">
      <alignment horizontal="center" vertical="center"/>
      <protection locked="0"/>
    </xf>
    <xf numFmtId="167" fontId="61" fillId="18" borderId="1" xfId="65" applyNumberFormat="1" applyFont="1" applyFill="1" applyAlignment="1" applyProtection="1">
      <alignment horizontal="left" vertical="center"/>
      <protection hidden="1"/>
    </xf>
    <xf numFmtId="0" fontId="61" fillId="18" borderId="1" xfId="65" applyFont="1" applyFill="1" applyAlignment="1" applyProtection="1">
      <alignment vertical="center"/>
      <protection hidden="1"/>
    </xf>
    <xf numFmtId="14" fontId="61" fillId="18" borderId="1" xfId="65" applyNumberFormat="1" applyFont="1" applyFill="1" applyAlignment="1" applyProtection="1">
      <alignment horizontal="left" vertical="center"/>
      <protection hidden="1"/>
    </xf>
    <xf numFmtId="0" fontId="61" fillId="18" borderId="1" xfId="65" applyFont="1" applyFill="1" applyAlignment="1" applyProtection="1">
      <alignment horizontal="left" vertical="center"/>
      <protection hidden="1"/>
    </xf>
    <xf numFmtId="0" fontId="61" fillId="0" borderId="6" xfId="65" applyFont="1" applyBorder="1"/>
    <xf numFmtId="0" fontId="19" fillId="0" borderId="6" xfId="65" applyBorder="1" applyAlignment="1">
      <alignment horizontal="center"/>
    </xf>
    <xf numFmtId="0" fontId="19" fillId="0" borderId="1" xfId="65"/>
    <xf numFmtId="0" fontId="71" fillId="0" borderId="6" xfId="65" applyFont="1" applyBorder="1"/>
    <xf numFmtId="0" fontId="71" fillId="17" borderId="6" xfId="65" applyFont="1" applyFill="1" applyBorder="1" applyAlignment="1">
      <alignment horizontal="center"/>
    </xf>
    <xf numFmtId="0" fontId="71" fillId="19" borderId="6" xfId="65" applyFont="1" applyFill="1" applyBorder="1" applyAlignment="1">
      <alignment horizontal="center"/>
    </xf>
    <xf numFmtId="0" fontId="19" fillId="17" borderId="6" xfId="65" applyFill="1" applyBorder="1" applyAlignment="1">
      <alignment horizontal="center"/>
    </xf>
    <xf numFmtId="0" fontId="19" fillId="19" borderId="6" xfId="65" applyFill="1" applyBorder="1" applyAlignment="1">
      <alignment horizontal="center"/>
    </xf>
    <xf numFmtId="0" fontId="61" fillId="4" borderId="6" xfId="65" applyFont="1" applyFill="1" applyBorder="1" applyAlignment="1">
      <alignment horizontal="center"/>
    </xf>
    <xf numFmtId="0" fontId="102" fillId="20" borderId="26" xfId="65" applyFont="1" applyFill="1" applyBorder="1" applyProtection="1">
      <protection hidden="1"/>
    </xf>
    <xf numFmtId="0" fontId="102" fillId="20" borderId="32" xfId="65" applyFont="1" applyFill="1" applyBorder="1" applyProtection="1">
      <protection hidden="1"/>
    </xf>
    <xf numFmtId="0" fontId="102" fillId="20" borderId="27" xfId="65" applyFont="1" applyFill="1" applyBorder="1" applyProtection="1">
      <protection hidden="1"/>
    </xf>
    <xf numFmtId="0" fontId="102" fillId="20" borderId="28" xfId="65" applyFont="1" applyFill="1" applyBorder="1" applyProtection="1">
      <protection hidden="1"/>
    </xf>
    <xf numFmtId="0" fontId="102" fillId="20" borderId="1" xfId="65" applyFont="1" applyFill="1" applyBorder="1" applyProtection="1">
      <protection hidden="1"/>
    </xf>
    <xf numFmtId="0" fontId="102" fillId="20" borderId="29" xfId="65" applyFont="1" applyFill="1" applyBorder="1" applyProtection="1">
      <protection hidden="1"/>
    </xf>
    <xf numFmtId="0" fontId="103" fillId="20" borderId="1" xfId="65" applyFont="1" applyFill="1" applyBorder="1" applyAlignment="1" applyProtection="1">
      <alignment horizontal="right"/>
      <protection hidden="1"/>
    </xf>
    <xf numFmtId="0" fontId="68" fillId="0" borderId="23" xfId="65" applyFont="1" applyFill="1" applyBorder="1" applyAlignment="1" applyProtection="1">
      <alignment horizontal="center" vertical="center"/>
      <protection locked="0"/>
    </xf>
    <xf numFmtId="0" fontId="104" fillId="20" borderId="1" xfId="65" applyFont="1" applyFill="1" applyBorder="1" applyProtection="1">
      <protection hidden="1"/>
    </xf>
    <xf numFmtId="0" fontId="102" fillId="20" borderId="30" xfId="65" applyFont="1" applyFill="1" applyBorder="1" applyProtection="1">
      <protection hidden="1"/>
    </xf>
    <xf numFmtId="0" fontId="102" fillId="20" borderId="33" xfId="65" applyFont="1" applyFill="1" applyBorder="1" applyProtection="1">
      <protection hidden="1"/>
    </xf>
    <xf numFmtId="0" fontId="102" fillId="20" borderId="31" xfId="65" applyFont="1" applyFill="1" applyBorder="1" applyProtection="1">
      <protection hidden="1"/>
    </xf>
    <xf numFmtId="0" fontId="64" fillId="0" borderId="1" xfId="0" applyFont="1" applyFill="1" applyBorder="1" applyAlignment="1" applyProtection="1">
      <alignment horizontal="center" vertical="center"/>
      <protection hidden="1"/>
    </xf>
    <xf numFmtId="0" fontId="68" fillId="0" borderId="1" xfId="0" applyFont="1" applyFill="1" applyBorder="1" applyAlignment="1" applyProtection="1">
      <alignment horizontal="center" vertical="center"/>
      <protection locked="0"/>
    </xf>
    <xf numFmtId="0" fontId="0" fillId="0" borderId="9" xfId="0" applyFill="1" applyBorder="1"/>
    <xf numFmtId="0" fontId="102" fillId="21" borderId="26" xfId="65" applyFont="1" applyFill="1" applyBorder="1" applyProtection="1">
      <protection hidden="1"/>
    </xf>
    <xf numFmtId="0" fontId="102" fillId="21" borderId="32" xfId="65" applyFont="1" applyFill="1" applyBorder="1" applyProtection="1">
      <protection hidden="1"/>
    </xf>
    <xf numFmtId="0" fontId="102" fillId="21" borderId="27" xfId="65" applyFont="1" applyFill="1" applyBorder="1" applyProtection="1">
      <protection hidden="1"/>
    </xf>
    <xf numFmtId="0" fontId="102" fillId="21" borderId="28" xfId="65" applyFont="1" applyFill="1" applyBorder="1" applyProtection="1">
      <protection hidden="1"/>
    </xf>
    <xf numFmtId="0" fontId="102" fillId="21" borderId="1" xfId="65" applyFont="1" applyFill="1" applyBorder="1" applyProtection="1">
      <protection hidden="1"/>
    </xf>
    <xf numFmtId="0" fontId="102" fillId="21" borderId="29" xfId="65" applyFont="1" applyFill="1" applyBorder="1" applyProtection="1">
      <protection hidden="1"/>
    </xf>
    <xf numFmtId="0" fontId="103" fillId="21" borderId="1" xfId="65" applyFont="1" applyFill="1" applyBorder="1" applyAlignment="1" applyProtection="1">
      <alignment horizontal="right"/>
      <protection hidden="1"/>
    </xf>
    <xf numFmtId="0" fontId="104" fillId="21" borderId="1" xfId="65" applyFont="1" applyFill="1" applyBorder="1" applyProtection="1">
      <protection hidden="1"/>
    </xf>
    <xf numFmtId="0" fontId="102" fillId="21" borderId="30" xfId="65" applyFont="1" applyFill="1" applyBorder="1" applyProtection="1">
      <protection hidden="1"/>
    </xf>
    <xf numFmtId="0" fontId="102" fillId="21" borderId="33" xfId="65" applyFont="1" applyFill="1" applyBorder="1" applyProtection="1">
      <protection hidden="1"/>
    </xf>
    <xf numFmtId="0" fontId="102" fillId="21" borderId="31" xfId="65" applyFont="1" applyFill="1" applyBorder="1" applyProtection="1">
      <protection hidden="1"/>
    </xf>
    <xf numFmtId="0" fontId="18" fillId="19" borderId="6" xfId="65" applyFont="1" applyFill="1" applyBorder="1" applyAlignment="1">
      <alignment horizontal="center"/>
    </xf>
    <xf numFmtId="0" fontId="17" fillId="19" borderId="6" xfId="65" applyFont="1" applyFill="1" applyBorder="1" applyAlignment="1">
      <alignment horizontal="center"/>
    </xf>
    <xf numFmtId="14" fontId="17" fillId="0" borderId="0" xfId="0" applyNumberFormat="1" applyFont="1"/>
    <xf numFmtId="167" fontId="17" fillId="0" borderId="0" xfId="0" applyNumberFormat="1" applyFont="1"/>
    <xf numFmtId="0" fontId="0" fillId="17" borderId="0" xfId="0" applyFill="1" applyProtection="1">
      <protection hidden="1"/>
    </xf>
    <xf numFmtId="0" fontId="71" fillId="17" borderId="0" xfId="0" applyFont="1" applyFill="1" applyAlignment="1" applyProtection="1">
      <alignment horizontal="center" vertical="center"/>
      <protection hidden="1"/>
    </xf>
    <xf numFmtId="14" fontId="71" fillId="17" borderId="0" xfId="0" applyNumberFormat="1" applyFont="1" applyFill="1" applyProtection="1">
      <protection hidden="1"/>
    </xf>
    <xf numFmtId="14" fontId="93" fillId="17" borderId="0" xfId="0" applyNumberFormat="1" applyFont="1" applyFill="1" applyProtection="1">
      <protection locked="0"/>
    </xf>
    <xf numFmtId="14" fontId="29" fillId="17" borderId="0" xfId="0" applyNumberFormat="1" applyFont="1" applyFill="1" applyProtection="1">
      <protection hidden="1"/>
    </xf>
    <xf numFmtId="14" fontId="0" fillId="17" borderId="0" xfId="0" applyNumberFormat="1" applyFill="1" applyProtection="1">
      <protection hidden="1"/>
    </xf>
    <xf numFmtId="0" fontId="77" fillId="17" borderId="1" xfId="65" applyFont="1" applyFill="1" applyProtection="1">
      <protection hidden="1"/>
    </xf>
    <xf numFmtId="0" fontId="77" fillId="17" borderId="1" xfId="65" applyFont="1" applyFill="1" applyBorder="1" applyProtection="1">
      <protection hidden="1"/>
    </xf>
    <xf numFmtId="0" fontId="100" fillId="17" borderId="1" xfId="65" applyFont="1" applyFill="1" applyAlignment="1" applyProtection="1">
      <alignment horizontal="right"/>
      <protection hidden="1"/>
    </xf>
    <xf numFmtId="14" fontId="100" fillId="22" borderId="1" xfId="65" applyNumberFormat="1" applyFont="1" applyFill="1" applyProtection="1">
      <protection hidden="1"/>
    </xf>
    <xf numFmtId="0" fontId="77" fillId="0" borderId="1" xfId="65" applyFont="1" applyProtection="1">
      <protection hidden="1"/>
    </xf>
    <xf numFmtId="0" fontId="100" fillId="17" borderId="1" xfId="65" applyFont="1" applyFill="1" applyBorder="1" applyAlignment="1" applyProtection="1">
      <alignment vertical="center"/>
      <protection hidden="1"/>
    </xf>
    <xf numFmtId="167" fontId="100" fillId="22" borderId="1" xfId="65" applyNumberFormat="1" applyFont="1" applyFill="1" applyProtection="1">
      <protection hidden="1"/>
    </xf>
    <xf numFmtId="14" fontId="105" fillId="17" borderId="1" xfId="65" applyNumberFormat="1" applyFont="1" applyFill="1" applyProtection="1">
      <protection hidden="1"/>
    </xf>
    <xf numFmtId="167" fontId="105" fillId="17" borderId="1" xfId="65" applyNumberFormat="1" applyFont="1" applyFill="1" applyProtection="1">
      <protection hidden="1"/>
    </xf>
    <xf numFmtId="0" fontId="106" fillId="17" borderId="1" xfId="65" applyFont="1" applyFill="1" applyBorder="1" applyAlignment="1" applyProtection="1">
      <alignment horizontal="center"/>
      <protection hidden="1"/>
    </xf>
    <xf numFmtId="0" fontId="100" fillId="17" borderId="1" xfId="65" applyFont="1" applyFill="1" applyBorder="1" applyAlignment="1" applyProtection="1">
      <alignment horizontal="center"/>
      <protection hidden="1"/>
    </xf>
    <xf numFmtId="14" fontId="100" fillId="17" borderId="1" xfId="65" applyNumberFormat="1" applyFont="1" applyFill="1" applyBorder="1" applyAlignment="1" applyProtection="1">
      <alignment horizontal="center"/>
      <protection hidden="1"/>
    </xf>
    <xf numFmtId="0" fontId="100" fillId="17" borderId="1" xfId="65" applyFont="1" applyFill="1" applyBorder="1" applyProtection="1">
      <protection hidden="1"/>
    </xf>
    <xf numFmtId="164" fontId="100" fillId="17" borderId="1" xfId="66" applyFont="1" applyFill="1" applyBorder="1" applyProtection="1">
      <protection hidden="1"/>
    </xf>
    <xf numFmtId="164" fontId="100" fillId="17" borderId="6" xfId="66" applyFont="1" applyFill="1" applyBorder="1" applyProtection="1">
      <protection hidden="1"/>
    </xf>
    <xf numFmtId="14" fontId="100" fillId="17" borderId="6" xfId="65" applyNumberFormat="1" applyFont="1" applyFill="1" applyBorder="1" applyProtection="1">
      <protection hidden="1"/>
    </xf>
    <xf numFmtId="0" fontId="100" fillId="17" borderId="6" xfId="65" applyNumberFormat="1" applyFont="1" applyFill="1" applyBorder="1" applyProtection="1">
      <protection hidden="1"/>
    </xf>
    <xf numFmtId="0" fontId="100" fillId="17" borderId="1" xfId="65" applyNumberFormat="1" applyFont="1" applyFill="1" applyBorder="1" applyProtection="1">
      <protection hidden="1"/>
    </xf>
    <xf numFmtId="0" fontId="100" fillId="17" borderId="6" xfId="65" applyFont="1" applyFill="1" applyBorder="1" applyProtection="1">
      <protection hidden="1"/>
    </xf>
    <xf numFmtId="0" fontId="77" fillId="17" borderId="1" xfId="65" applyFont="1" applyFill="1" applyAlignment="1" applyProtection="1">
      <alignment horizontal="center"/>
      <protection hidden="1"/>
    </xf>
    <xf numFmtId="0" fontId="77" fillId="17" borderId="1" xfId="65" applyFont="1" applyFill="1" applyBorder="1" applyAlignment="1" applyProtection="1">
      <alignment horizontal="center"/>
      <protection hidden="1"/>
    </xf>
    <xf numFmtId="164" fontId="100" fillId="17" borderId="1" xfId="66" applyFont="1" applyFill="1" applyBorder="1" applyAlignment="1" applyProtection="1">
      <alignment horizontal="center"/>
      <protection hidden="1"/>
    </xf>
    <xf numFmtId="164" fontId="100" fillId="17" borderId="6" xfId="66" applyFont="1" applyFill="1" applyBorder="1" applyAlignment="1" applyProtection="1">
      <alignment horizontal="center"/>
      <protection hidden="1"/>
    </xf>
    <xf numFmtId="14" fontId="100" fillId="17" borderId="6" xfId="65" applyNumberFormat="1" applyFont="1" applyFill="1" applyBorder="1" applyAlignment="1" applyProtection="1">
      <alignment horizontal="center"/>
      <protection hidden="1"/>
    </xf>
    <xf numFmtId="0" fontId="100" fillId="17" borderId="6" xfId="65" applyNumberFormat="1" applyFont="1" applyFill="1" applyBorder="1" applyAlignment="1" applyProtection="1">
      <alignment horizontal="center"/>
      <protection hidden="1"/>
    </xf>
    <xf numFmtId="0" fontId="100" fillId="17" borderId="1" xfId="65" applyNumberFormat="1" applyFont="1" applyFill="1" applyBorder="1" applyAlignment="1" applyProtection="1">
      <alignment horizontal="center"/>
      <protection hidden="1"/>
    </xf>
    <xf numFmtId="0" fontId="77" fillId="0" borderId="1" xfId="65" applyFont="1" applyAlignment="1" applyProtection="1">
      <alignment horizontal="center"/>
      <protection hidden="1"/>
    </xf>
    <xf numFmtId="0" fontId="32" fillId="0" borderId="1" xfId="62" applyFill="1"/>
    <xf numFmtId="0" fontId="87" fillId="0" borderId="1" xfId="55" applyProtection="1">
      <protection hidden="1"/>
    </xf>
    <xf numFmtId="0" fontId="87" fillId="0" borderId="3" xfId="55" applyBorder="1" applyProtection="1">
      <protection hidden="1"/>
    </xf>
    <xf numFmtId="0" fontId="87" fillId="0" borderId="4" xfId="55" applyBorder="1" applyProtection="1">
      <protection hidden="1"/>
    </xf>
    <xf numFmtId="0" fontId="25" fillId="0" borderId="4" xfId="55" applyFont="1" applyBorder="1" applyProtection="1">
      <protection hidden="1"/>
    </xf>
    <xf numFmtId="0" fontId="85" fillId="0" borderId="4" xfId="55" applyFont="1" applyBorder="1" applyProtection="1">
      <protection hidden="1"/>
    </xf>
    <xf numFmtId="0" fontId="85" fillId="0" borderId="8" xfId="55" applyFont="1" applyBorder="1" applyProtection="1">
      <protection hidden="1"/>
    </xf>
    <xf numFmtId="0" fontId="20" fillId="0" borderId="14" xfId="55" applyFont="1" applyBorder="1" applyProtection="1">
      <protection hidden="1"/>
    </xf>
    <xf numFmtId="0" fontId="21" fillId="0" borderId="1" xfId="55" applyFont="1" applyProtection="1">
      <protection hidden="1"/>
    </xf>
    <xf numFmtId="0" fontId="87" fillId="0" borderId="5" xfId="55" applyBorder="1" applyProtection="1">
      <protection hidden="1"/>
    </xf>
    <xf numFmtId="164" fontId="61" fillId="0" borderId="6" xfId="12" applyFont="1" applyBorder="1" applyProtection="1">
      <protection hidden="1"/>
    </xf>
    <xf numFmtId="164" fontId="87" fillId="0" borderId="6" xfId="55" applyNumberFormat="1" applyBorder="1" applyProtection="1">
      <protection hidden="1"/>
    </xf>
    <xf numFmtId="0" fontId="87" fillId="0" borderId="6" xfId="55" applyBorder="1" applyProtection="1">
      <protection hidden="1"/>
    </xf>
    <xf numFmtId="0" fontId="23" fillId="0" borderId="6" xfId="55" applyFont="1" applyBorder="1" applyProtection="1">
      <protection hidden="1"/>
    </xf>
    <xf numFmtId="164" fontId="64" fillId="0" borderId="6" xfId="12" applyFont="1" applyBorder="1" applyProtection="1">
      <protection hidden="1"/>
    </xf>
    <xf numFmtId="0" fontId="90" fillId="0" borderId="0" xfId="0" applyFont="1" applyFill="1"/>
    <xf numFmtId="0" fontId="99" fillId="0" borderId="0" xfId="0" applyFont="1" applyFill="1" applyAlignment="1">
      <alignment horizontal="center"/>
    </xf>
    <xf numFmtId="0" fontId="80" fillId="0" borderId="1" xfId="0" applyFont="1" applyFill="1" applyBorder="1" applyAlignment="1">
      <alignment horizontal="center"/>
    </xf>
    <xf numFmtId="0" fontId="90" fillId="0" borderId="1" xfId="0" applyFont="1" applyFill="1" applyBorder="1"/>
    <xf numFmtId="0" fontId="99" fillId="0" borderId="1" xfId="0" applyFont="1" applyFill="1" applyBorder="1" applyAlignment="1">
      <alignment horizontal="center"/>
    </xf>
    <xf numFmtId="0" fontId="80" fillId="0" borderId="1" xfId="0" applyFont="1" applyFill="1" applyBorder="1" applyAlignment="1">
      <alignment horizontal="center" vertical="center"/>
    </xf>
    <xf numFmtId="0" fontId="61" fillId="0" borderId="6" xfId="0" applyFont="1" applyBorder="1"/>
    <xf numFmtId="0" fontId="16" fillId="0" borderId="0" xfId="0" applyFont="1"/>
    <xf numFmtId="0" fontId="61" fillId="0" borderId="1" xfId="0" applyFont="1" applyBorder="1"/>
    <xf numFmtId="0" fontId="15" fillId="0" borderId="1" xfId="0" applyFont="1" applyBorder="1"/>
    <xf numFmtId="0" fontId="15" fillId="0" borderId="0" xfId="0" applyFont="1"/>
    <xf numFmtId="0" fontId="14" fillId="0" borderId="4" xfId="62" applyFont="1" applyBorder="1"/>
    <xf numFmtId="0" fontId="61" fillId="0" borderId="34" xfId="0" applyFont="1" applyBorder="1" applyProtection="1">
      <protection hidden="1"/>
    </xf>
    <xf numFmtId="0" fontId="95" fillId="6" borderId="6" xfId="0" applyFont="1" applyFill="1" applyBorder="1" applyProtection="1">
      <protection hidden="1"/>
    </xf>
    <xf numFmtId="0" fontId="61" fillId="16" borderId="6" xfId="0" applyFont="1" applyFill="1" applyBorder="1" applyProtection="1">
      <protection locked="0"/>
    </xf>
    <xf numFmtId="0" fontId="80" fillId="0" borderId="17" xfId="0" applyFont="1" applyBorder="1" applyProtection="1">
      <protection locked="0"/>
    </xf>
    <xf numFmtId="0" fontId="61" fillId="0" borderId="1" xfId="63" applyFont="1" applyAlignment="1">
      <alignment horizontal="center"/>
    </xf>
    <xf numFmtId="0" fontId="31" fillId="0" borderId="1" xfId="63" applyFill="1" applyBorder="1" applyAlignment="1"/>
    <xf numFmtId="0" fontId="31" fillId="0" borderId="1" xfId="63" applyFill="1" applyAlignment="1" applyProtection="1">
      <protection hidden="1"/>
    </xf>
    <xf numFmtId="0" fontId="31" fillId="0" borderId="1" xfId="63" applyProtection="1">
      <protection hidden="1"/>
    </xf>
    <xf numFmtId="0" fontId="31" fillId="0" borderId="34" xfId="63" applyBorder="1" applyProtection="1">
      <protection hidden="1"/>
    </xf>
    <xf numFmtId="0" fontId="31" fillId="0" borderId="1" xfId="63" applyBorder="1" applyProtection="1">
      <protection hidden="1"/>
    </xf>
    <xf numFmtId="0" fontId="85" fillId="0" borderId="5" xfId="63" applyFont="1" applyBorder="1" applyAlignment="1" applyProtection="1">
      <protection hidden="1"/>
    </xf>
    <xf numFmtId="0" fontId="85" fillId="0" borderId="6" xfId="63" applyFont="1" applyBorder="1" applyAlignment="1" applyProtection="1">
      <protection hidden="1"/>
    </xf>
    <xf numFmtId="0" fontId="31" fillId="0" borderId="35" xfId="63" applyBorder="1" applyProtection="1">
      <protection hidden="1"/>
    </xf>
    <xf numFmtId="0" fontId="61" fillId="4" borderId="1" xfId="63" applyFont="1" applyFill="1" applyAlignment="1" applyProtection="1">
      <alignment vertical="center"/>
      <protection hidden="1"/>
    </xf>
    <xf numFmtId="164" fontId="61" fillId="0" borderId="1" xfId="63" applyNumberFormat="1" applyFont="1" applyProtection="1">
      <protection hidden="1"/>
    </xf>
    <xf numFmtId="0" fontId="31" fillId="0" borderId="1" xfId="63" applyFill="1" applyBorder="1" applyAlignment="1" applyProtection="1">
      <protection hidden="1"/>
    </xf>
    <xf numFmtId="0" fontId="77" fillId="0" borderId="1" xfId="63" applyFont="1" applyProtection="1">
      <protection hidden="1"/>
    </xf>
    <xf numFmtId="0" fontId="66" fillId="0" borderId="17" xfId="63" applyFont="1" applyBorder="1" applyProtection="1">
      <protection locked="0"/>
    </xf>
    <xf numFmtId="0" fontId="98" fillId="13" borderId="8" xfId="1" applyFont="1" applyFill="1" applyBorder="1" applyAlignment="1" applyProtection="1">
      <alignment vertical="center"/>
      <protection locked="0"/>
    </xf>
    <xf numFmtId="0" fontId="27" fillId="0" borderId="1" xfId="63" applyFont="1" applyFill="1" applyProtection="1">
      <protection hidden="1"/>
    </xf>
    <xf numFmtId="0" fontId="31" fillId="0" borderId="1" xfId="63" applyFill="1" applyProtection="1">
      <protection hidden="1"/>
    </xf>
    <xf numFmtId="0" fontId="95" fillId="0" borderId="1" xfId="0" applyFont="1" applyFill="1" applyBorder="1" applyAlignment="1" applyProtection="1">
      <alignment vertical="center"/>
      <protection hidden="1"/>
    </xf>
    <xf numFmtId="0" fontId="0" fillId="18" borderId="1" xfId="0" applyFill="1" applyBorder="1"/>
    <xf numFmtId="0" fontId="13" fillId="19" borderId="6" xfId="65" applyFont="1" applyFill="1" applyBorder="1" applyAlignment="1">
      <alignment horizontal="center"/>
    </xf>
    <xf numFmtId="0" fontId="12" fillId="17" borderId="6" xfId="65" applyFont="1" applyFill="1" applyBorder="1" applyAlignment="1">
      <alignment horizontal="center"/>
    </xf>
    <xf numFmtId="0" fontId="100" fillId="0" borderId="1" xfId="65" applyFont="1" applyFill="1" applyBorder="1" applyProtection="1">
      <protection hidden="1"/>
    </xf>
    <xf numFmtId="0" fontId="100" fillId="0" borderId="16" xfId="65" applyFont="1" applyFill="1" applyBorder="1" applyProtection="1">
      <protection hidden="1"/>
    </xf>
    <xf numFmtId="0" fontId="100" fillId="0" borderId="16" xfId="65" applyFont="1" applyFill="1" applyBorder="1" applyAlignment="1" applyProtection="1">
      <alignment horizontal="right"/>
      <protection hidden="1"/>
    </xf>
    <xf numFmtId="164" fontId="100" fillId="0" borderId="1" xfId="66" applyFont="1" applyFill="1" applyBorder="1" applyAlignment="1" applyProtection="1">
      <alignment horizontal="center"/>
      <protection hidden="1"/>
    </xf>
    <xf numFmtId="164" fontId="100" fillId="0" borderId="1" xfId="66" applyFont="1" applyFill="1" applyBorder="1" applyProtection="1">
      <protection hidden="1"/>
    </xf>
    <xf numFmtId="0" fontId="77" fillId="0" borderId="1" xfId="65" applyFont="1" applyFill="1" applyBorder="1" applyProtection="1">
      <protection hidden="1"/>
    </xf>
    <xf numFmtId="164" fontId="100" fillId="22" borderId="6" xfId="66" applyFont="1" applyFill="1" applyBorder="1" applyProtection="1">
      <protection hidden="1"/>
    </xf>
    <xf numFmtId="164" fontId="100" fillId="17" borderId="7" xfId="66" applyFont="1" applyFill="1" applyBorder="1" applyProtection="1">
      <protection hidden="1"/>
    </xf>
    <xf numFmtId="164" fontId="100" fillId="17" borderId="5" xfId="66" applyFont="1" applyFill="1" applyBorder="1" applyAlignment="1" applyProtection="1">
      <alignment horizontal="center"/>
      <protection hidden="1"/>
    </xf>
    <xf numFmtId="164" fontId="100" fillId="4" borderId="6" xfId="66" applyFont="1" applyFill="1" applyBorder="1" applyProtection="1">
      <protection hidden="1"/>
    </xf>
    <xf numFmtId="0" fontId="77" fillId="26" borderId="1" xfId="65" applyFont="1" applyFill="1" applyProtection="1">
      <protection hidden="1"/>
    </xf>
    <xf numFmtId="0" fontId="77" fillId="26" borderId="1" xfId="65" applyFont="1" applyFill="1" applyAlignment="1" applyProtection="1">
      <alignment horizontal="center"/>
      <protection hidden="1"/>
    </xf>
    <xf numFmtId="0" fontId="77" fillId="0" borderId="1" xfId="65" applyFont="1" applyFill="1" applyProtection="1">
      <protection hidden="1"/>
    </xf>
    <xf numFmtId="0" fontId="77" fillId="0" borderId="1" xfId="65" applyFont="1" applyFill="1" applyAlignment="1" applyProtection="1">
      <alignment horizontal="center"/>
      <protection hidden="1"/>
    </xf>
    <xf numFmtId="0" fontId="100" fillId="0" borderId="1" xfId="65" applyNumberFormat="1" applyFont="1" applyFill="1" applyBorder="1" applyProtection="1">
      <protection hidden="1"/>
    </xf>
    <xf numFmtId="0" fontId="100" fillId="0" borderId="1" xfId="65" applyFont="1" applyFill="1" applyProtection="1">
      <protection hidden="1"/>
    </xf>
    <xf numFmtId="0" fontId="100" fillId="4" borderId="6" xfId="65" applyNumberFormat="1" applyFont="1" applyFill="1" applyBorder="1" applyProtection="1">
      <protection hidden="1"/>
    </xf>
    <xf numFmtId="0" fontId="100" fillId="0" borderId="6" xfId="65" applyNumberFormat="1" applyFont="1" applyFill="1" applyBorder="1" applyProtection="1">
      <protection hidden="1"/>
    </xf>
    <xf numFmtId="0" fontId="100" fillId="0" borderId="6" xfId="65" applyNumberFormat="1" applyFont="1" applyFill="1" applyBorder="1" applyAlignment="1" applyProtection="1">
      <alignment horizontal="center"/>
      <protection hidden="1"/>
    </xf>
    <xf numFmtId="0" fontId="100" fillId="0" borderId="6" xfId="65" applyFont="1" applyFill="1" applyBorder="1" applyProtection="1">
      <protection hidden="1"/>
    </xf>
    <xf numFmtId="164" fontId="100" fillId="0" borderId="6" xfId="66" applyFont="1" applyFill="1" applyBorder="1" applyProtection="1">
      <protection hidden="1"/>
    </xf>
    <xf numFmtId="164" fontId="100" fillId="0" borderId="6" xfId="66" applyFont="1" applyFill="1" applyBorder="1" applyAlignment="1" applyProtection="1">
      <alignment horizontal="center"/>
      <protection hidden="1"/>
    </xf>
    <xf numFmtId="164" fontId="100" fillId="8" borderId="6" xfId="66" applyFont="1" applyFill="1" applyBorder="1" applyProtection="1">
      <protection hidden="1"/>
    </xf>
    <xf numFmtId="164" fontId="100" fillId="23" borderId="6" xfId="66" applyFont="1" applyFill="1" applyBorder="1" applyProtection="1">
      <protection hidden="1"/>
    </xf>
    <xf numFmtId="164" fontId="100" fillId="24" borderId="6" xfId="66" applyFont="1" applyFill="1" applyBorder="1" applyProtection="1">
      <protection hidden="1"/>
    </xf>
    <xf numFmtId="0" fontId="31" fillId="11" borderId="1" xfId="63" applyFill="1" applyBorder="1" applyProtection="1">
      <protection hidden="1"/>
    </xf>
    <xf numFmtId="0" fontId="31" fillId="11" borderId="1" xfId="63" applyFill="1" applyProtection="1">
      <protection hidden="1"/>
    </xf>
    <xf numFmtId="0" fontId="31" fillId="11" borderId="1" xfId="63" applyFill="1"/>
    <xf numFmtId="0" fontId="77" fillId="11" borderId="1" xfId="63" applyFont="1" applyFill="1"/>
    <xf numFmtId="14" fontId="26" fillId="11" borderId="1" xfId="63" applyNumberFormat="1" applyFont="1" applyFill="1"/>
    <xf numFmtId="0" fontId="31" fillId="16" borderId="1" xfId="63" applyFill="1" applyBorder="1" applyProtection="1">
      <protection hidden="1"/>
    </xf>
    <xf numFmtId="0" fontId="31" fillId="16" borderId="1" xfId="63" applyFill="1" applyProtection="1">
      <protection hidden="1"/>
    </xf>
    <xf numFmtId="0" fontId="31" fillId="16" borderId="1" xfId="63" applyFill="1"/>
    <xf numFmtId="0" fontId="77" fillId="16" borderId="1" xfId="63" applyFont="1" applyFill="1"/>
    <xf numFmtId="0" fontId="90" fillId="0" borderId="23" xfId="63" applyFont="1" applyFill="1" applyBorder="1" applyAlignment="1" applyProtection="1">
      <alignment horizontal="center" vertical="center"/>
      <protection hidden="1"/>
    </xf>
    <xf numFmtId="0" fontId="109" fillId="17" borderId="1" xfId="65" applyFont="1" applyFill="1" applyBorder="1" applyAlignment="1" applyProtection="1">
      <alignment horizontal="center"/>
      <protection hidden="1"/>
    </xf>
    <xf numFmtId="0" fontId="88" fillId="17" borderId="1" xfId="65" applyFont="1" applyFill="1" applyBorder="1" applyAlignment="1" applyProtection="1">
      <alignment horizontal="center"/>
      <protection hidden="1"/>
    </xf>
    <xf numFmtId="0" fontId="11" fillId="17" borderId="6" xfId="65" applyFont="1" applyFill="1" applyBorder="1" applyAlignment="1">
      <alignment horizontal="center"/>
    </xf>
    <xf numFmtId="0" fontId="10" fillId="0" borderId="0" xfId="0" applyFont="1"/>
    <xf numFmtId="0" fontId="101" fillId="0" borderId="1" xfId="0" applyFont="1" applyFill="1" applyBorder="1"/>
    <xf numFmtId="0" fontId="9" fillId="0" borderId="6" xfId="65" applyFont="1" applyBorder="1" applyAlignment="1">
      <alignment horizontal="center"/>
    </xf>
    <xf numFmtId="0" fontId="8" fillId="17" borderId="6" xfId="65" applyFont="1" applyFill="1" applyBorder="1" applyAlignment="1">
      <alignment horizontal="center"/>
    </xf>
    <xf numFmtId="14" fontId="0" fillId="3" borderId="0" xfId="0" applyNumberFormat="1" applyFill="1"/>
    <xf numFmtId="0" fontId="7" fillId="19" borderId="6" xfId="65" applyFont="1" applyFill="1" applyBorder="1" applyAlignment="1">
      <alignment horizontal="center"/>
    </xf>
    <xf numFmtId="0" fontId="61" fillId="3" borderId="1" xfId="0" applyFont="1" applyFill="1" applyBorder="1"/>
    <xf numFmtId="0" fontId="61" fillId="3" borderId="0" xfId="0" applyFont="1" applyFill="1"/>
    <xf numFmtId="0" fontId="69" fillId="0" borderId="6" xfId="0" applyFont="1" applyFill="1" applyBorder="1" applyAlignment="1">
      <alignment horizontal="right" vertical="center"/>
    </xf>
    <xf numFmtId="0" fontId="6" fillId="0" borderId="1" xfId="65" applyFont="1"/>
    <xf numFmtId="0" fontId="0" fillId="3" borderId="1" xfId="0" applyFill="1" applyBorder="1"/>
    <xf numFmtId="0" fontId="50" fillId="3" borderId="0" xfId="0" applyFont="1" applyFill="1"/>
    <xf numFmtId="0" fontId="0" fillId="4" borderId="0" xfId="0" applyFill="1"/>
    <xf numFmtId="0" fontId="90" fillId="9" borderId="6" xfId="0" applyFont="1" applyFill="1" applyBorder="1" applyProtection="1">
      <protection locked="0"/>
    </xf>
    <xf numFmtId="0" fontId="61" fillId="0" borderId="6" xfId="0" applyFont="1" applyBorder="1" applyProtection="1">
      <protection locked="0"/>
    </xf>
    <xf numFmtId="0" fontId="5" fillId="0" borderId="1" xfId="65" applyFont="1" applyBorder="1"/>
    <xf numFmtId="0" fontId="4" fillId="0" borderId="6" xfId="65" applyFont="1" applyBorder="1" applyAlignment="1">
      <alignment horizontal="center"/>
    </xf>
    <xf numFmtId="0" fontId="0" fillId="0" borderId="36" xfId="0" applyFont="1" applyBorder="1"/>
    <xf numFmtId="0" fontId="61" fillId="0" borderId="1" xfId="0" applyFont="1" applyBorder="1" applyProtection="1">
      <protection locked="0"/>
    </xf>
    <xf numFmtId="14" fontId="0" fillId="3" borderId="1" xfId="0" applyNumberFormat="1" applyFill="1" applyBorder="1"/>
    <xf numFmtId="0" fontId="15" fillId="3" borderId="1" xfId="0" applyFont="1" applyFill="1" applyBorder="1"/>
    <xf numFmtId="0" fontId="0" fillId="3" borderId="0" xfId="0" applyFill="1"/>
    <xf numFmtId="0" fontId="15" fillId="3" borderId="0" xfId="0" applyFont="1" applyFill="1"/>
    <xf numFmtId="0" fontId="69" fillId="0" borderId="1" xfId="0" applyFont="1" applyFill="1" applyBorder="1" applyAlignment="1">
      <alignment horizontal="right" vertical="center"/>
    </xf>
    <xf numFmtId="0" fontId="90" fillId="0" borderId="1" xfId="0" applyFont="1" applyFill="1" applyBorder="1" applyProtection="1">
      <protection locked="0"/>
    </xf>
    <xf numFmtId="0" fontId="61" fillId="0" borderId="1" xfId="0" applyFont="1" applyFill="1" applyBorder="1" applyProtection="1">
      <protection locked="0"/>
    </xf>
    <xf numFmtId="0" fontId="3" fillId="19" borderId="6" xfId="65" applyFont="1" applyFill="1" applyBorder="1" applyAlignment="1">
      <alignment horizontal="center"/>
    </xf>
    <xf numFmtId="0" fontId="3" fillId="0" borderId="1" xfId="65" applyFont="1"/>
    <xf numFmtId="0" fontId="86" fillId="0" borderId="6" xfId="0" applyFont="1" applyFill="1" applyBorder="1" applyAlignment="1">
      <alignment horizontal="center" vertical="center"/>
    </xf>
    <xf numFmtId="0" fontId="0" fillId="28" borderId="1" xfId="0" applyFill="1" applyBorder="1" applyAlignment="1"/>
    <xf numFmtId="0" fontId="0" fillId="28" borderId="0" xfId="0" applyFill="1"/>
    <xf numFmtId="0" fontId="0" fillId="28" borderId="1" xfId="0" applyFill="1" applyBorder="1"/>
    <xf numFmtId="0" fontId="90" fillId="28" borderId="0" xfId="0" applyFont="1" applyFill="1"/>
    <xf numFmtId="0" fontId="90" fillId="28" borderId="1" xfId="0" applyFont="1" applyFill="1" applyBorder="1"/>
    <xf numFmtId="0" fontId="99" fillId="28" borderId="1" xfId="0" applyFont="1" applyFill="1" applyBorder="1" applyAlignment="1">
      <alignment horizontal="center"/>
    </xf>
    <xf numFmtId="0" fontId="80" fillId="28" borderId="1" xfId="0" applyFont="1" applyFill="1" applyBorder="1" applyAlignment="1">
      <alignment horizontal="center" vertical="center"/>
    </xf>
    <xf numFmtId="0" fontId="90" fillId="3" borderId="7" xfId="0" applyFont="1" applyFill="1" applyBorder="1"/>
    <xf numFmtId="0" fontId="90" fillId="3" borderId="6" xfId="0" applyFont="1" applyFill="1" applyBorder="1"/>
    <xf numFmtId="0" fontId="2" fillId="0" borderId="6" xfId="65" applyFont="1" applyBorder="1" applyAlignment="1">
      <alignment horizontal="center"/>
    </xf>
    <xf numFmtId="166" fontId="32" fillId="0" borderId="1" xfId="62" applyNumberFormat="1" applyFill="1"/>
    <xf numFmtId="0" fontId="32" fillId="0" borderId="1" xfId="62" applyNumberFormat="1" applyFill="1"/>
    <xf numFmtId="14" fontId="80" fillId="3" borderId="17" xfId="0" applyNumberFormat="1" applyFont="1" applyFill="1" applyBorder="1" applyAlignment="1" applyProtection="1">
      <alignment horizontal="center" vertical="center"/>
      <protection hidden="1"/>
    </xf>
    <xf numFmtId="0" fontId="1" fillId="0" borderId="1" xfId="62" applyFont="1" applyFill="1"/>
    <xf numFmtId="0" fontId="16" fillId="3" borderId="0" xfId="0" applyFont="1" applyFill="1"/>
    <xf numFmtId="0" fontId="14" fillId="0" borderId="1" xfId="62" applyFont="1" applyBorder="1"/>
    <xf numFmtId="14" fontId="32" fillId="0" borderId="1" xfId="62" applyNumberFormat="1" applyBorder="1"/>
    <xf numFmtId="0" fontId="32" fillId="0" borderId="1" xfId="62" applyBorder="1"/>
    <xf numFmtId="14" fontId="32" fillId="0" borderId="1" xfId="62" applyNumberFormat="1" applyFill="1"/>
    <xf numFmtId="166" fontId="0" fillId="0" borderId="0" xfId="0" applyNumberFormat="1"/>
    <xf numFmtId="17" fontId="0" fillId="0" borderId="0" xfId="0" applyNumberFormat="1"/>
    <xf numFmtId="0" fontId="87" fillId="0" borderId="5" xfId="55" applyNumberFormat="1" applyBorder="1" applyProtection="1">
      <protection hidden="1"/>
    </xf>
    <xf numFmtId="164" fontId="110" fillId="0" borderId="6" xfId="12" applyNumberFormat="1" applyFont="1" applyBorder="1" applyProtection="1">
      <protection hidden="1"/>
    </xf>
    <xf numFmtId="164" fontId="110" fillId="0" borderId="6" xfId="12" applyFont="1" applyBorder="1" applyProtection="1">
      <protection hidden="1"/>
    </xf>
    <xf numFmtId="0" fontId="87" fillId="0" borderId="6" xfId="55" applyNumberFormat="1" applyFill="1" applyBorder="1" applyProtection="1">
      <protection hidden="1"/>
    </xf>
    <xf numFmtId="0" fontId="87" fillId="0" borderId="6" xfId="55" applyFill="1" applyBorder="1" applyProtection="1">
      <protection hidden="1"/>
    </xf>
    <xf numFmtId="0" fontId="87" fillId="0" borderId="1" xfId="55" applyFill="1" applyProtection="1">
      <protection hidden="1"/>
    </xf>
    <xf numFmtId="0" fontId="0" fillId="10" borderId="37" xfId="0" applyFont="1" applyFill="1" applyBorder="1"/>
    <xf numFmtId="0" fontId="0" fillId="10" borderId="36" xfId="0" applyFont="1" applyFill="1" applyBorder="1"/>
    <xf numFmtId="0" fontId="0" fillId="10" borderId="38" xfId="0" applyFont="1" applyFill="1" applyBorder="1"/>
    <xf numFmtId="0" fontId="108" fillId="27" borderId="1" xfId="65" applyFont="1" applyFill="1" applyBorder="1" applyAlignment="1" applyProtection="1">
      <alignment horizontal="center" vertical="center"/>
      <protection hidden="1"/>
    </xf>
    <xf numFmtId="164" fontId="100" fillId="0" borderId="1" xfId="66" applyFont="1" applyFill="1" applyBorder="1" applyAlignment="1" applyProtection="1">
      <alignment horizontal="center"/>
      <protection hidden="1"/>
    </xf>
    <xf numFmtId="0" fontId="68" fillId="0" borderId="1" xfId="65" applyFont="1" applyFill="1" applyBorder="1" applyAlignment="1" applyProtection="1">
      <alignment horizontal="center"/>
      <protection hidden="1"/>
    </xf>
    <xf numFmtId="0" fontId="100" fillId="17" borderId="6" xfId="65" applyNumberFormat="1" applyFont="1" applyFill="1" applyBorder="1" applyAlignment="1" applyProtection="1">
      <alignment horizontal="center"/>
      <protection hidden="1"/>
    </xf>
    <xf numFmtId="0" fontId="77" fillId="17" borderId="6" xfId="65" applyFont="1" applyFill="1" applyBorder="1" applyAlignment="1" applyProtection="1">
      <alignment horizontal="center"/>
      <protection hidden="1"/>
    </xf>
    <xf numFmtId="164" fontId="100" fillId="25" borderId="14" xfId="66" applyFont="1" applyFill="1" applyBorder="1" applyAlignment="1" applyProtection="1">
      <alignment horizontal="center"/>
      <protection hidden="1"/>
    </xf>
    <xf numFmtId="164" fontId="100" fillId="25" borderId="1" xfId="66" applyFont="1" applyFill="1" applyBorder="1" applyAlignment="1" applyProtection="1">
      <alignment horizontal="center"/>
      <protection hidden="1"/>
    </xf>
    <xf numFmtId="0" fontId="107" fillId="0" borderId="1" xfId="63" applyFont="1" applyAlignment="1" applyProtection="1">
      <alignment horizontal="center"/>
      <protection hidden="1"/>
    </xf>
    <xf numFmtId="0" fontId="75" fillId="0" borderId="1" xfId="63" applyFont="1" applyAlignment="1" applyProtection="1">
      <alignment horizontal="center" vertical="center"/>
      <protection hidden="1"/>
    </xf>
    <xf numFmtId="0" fontId="85" fillId="0" borderId="1" xfId="63" applyFont="1" applyAlignment="1" applyProtection="1">
      <alignment horizontal="center"/>
      <protection hidden="1"/>
    </xf>
    <xf numFmtId="0" fontId="90" fillId="0" borderId="21" xfId="63" applyFont="1" applyFill="1" applyBorder="1" applyAlignment="1" applyProtection="1">
      <alignment horizontal="center" vertical="center"/>
      <protection hidden="1"/>
    </xf>
    <xf numFmtId="0" fontId="90" fillId="0" borderId="22" xfId="63" applyFont="1" applyFill="1" applyBorder="1" applyAlignment="1" applyProtection="1">
      <alignment horizontal="center" vertical="center"/>
      <protection hidden="1"/>
    </xf>
    <xf numFmtId="0" fontId="90" fillId="0" borderId="24" xfId="63" applyFont="1" applyFill="1" applyBorder="1" applyAlignment="1" applyProtection="1">
      <alignment horizontal="center" vertical="center"/>
      <protection hidden="1"/>
    </xf>
    <xf numFmtId="0" fontId="64" fillId="8" borderId="21" xfId="0" applyFont="1" applyFill="1" applyBorder="1" applyAlignment="1" applyProtection="1">
      <alignment horizontal="center" vertical="center"/>
      <protection locked="0"/>
    </xf>
    <xf numFmtId="0" fontId="64" fillId="8" borderId="22" xfId="0" applyFont="1" applyFill="1" applyBorder="1" applyAlignment="1" applyProtection="1">
      <alignment horizontal="center" vertical="center"/>
      <protection locked="0"/>
    </xf>
    <xf numFmtId="0" fontId="64" fillId="8" borderId="24" xfId="0" applyFont="1" applyFill="1" applyBorder="1" applyAlignment="1" applyProtection="1">
      <alignment horizontal="center" vertical="center"/>
      <protection locked="0"/>
    </xf>
    <xf numFmtId="0" fontId="74" fillId="0" borderId="1" xfId="63" applyFont="1" applyAlignment="1" applyProtection="1">
      <alignment horizontal="center" vertical="center"/>
      <protection hidden="1"/>
    </xf>
    <xf numFmtId="0" fontId="75" fillId="0" borderId="1" xfId="63" applyFont="1" applyAlignment="1" applyProtection="1">
      <alignment horizontal="left" vertical="center"/>
      <protection hidden="1"/>
    </xf>
    <xf numFmtId="0" fontId="76" fillId="0" borderId="1" xfId="23" applyFont="1" applyAlignment="1" applyProtection="1">
      <alignment horizontal="left" vertical="center"/>
      <protection hidden="1"/>
    </xf>
    <xf numFmtId="0" fontId="69" fillId="0" borderId="0" xfId="0" applyFont="1" applyFill="1" applyAlignment="1">
      <alignment horizontal="left" vertical="center"/>
    </xf>
    <xf numFmtId="0" fontId="69" fillId="0" borderId="1" xfId="0" applyFont="1" applyFill="1" applyBorder="1" applyAlignment="1">
      <alignment horizontal="left" vertical="center"/>
    </xf>
    <xf numFmtId="0" fontId="95" fillId="0" borderId="1" xfId="0" applyFont="1" applyFill="1" applyBorder="1" applyAlignment="1" applyProtection="1">
      <alignment horizontal="center" vertical="center"/>
      <protection hidden="1"/>
    </xf>
    <xf numFmtId="0" fontId="95" fillId="6" borderId="21" xfId="0" applyFont="1" applyFill="1" applyBorder="1" applyAlignment="1" applyProtection="1">
      <alignment horizontal="center" vertical="center"/>
      <protection hidden="1"/>
    </xf>
    <xf numFmtId="0" fontId="95" fillId="6" borderId="22" xfId="0" applyFont="1" applyFill="1" applyBorder="1" applyAlignment="1" applyProtection="1">
      <alignment horizontal="center" vertical="center"/>
      <protection hidden="1"/>
    </xf>
    <xf numFmtId="0" fontId="80" fillId="8" borderId="18" xfId="0" applyFont="1" applyFill="1" applyBorder="1" applyAlignment="1" applyProtection="1">
      <alignment horizontal="center" vertical="center"/>
      <protection hidden="1"/>
    </xf>
    <xf numFmtId="0" fontId="80" fillId="8" borderId="19" xfId="0" applyFont="1" applyFill="1" applyBorder="1" applyAlignment="1" applyProtection="1">
      <alignment horizontal="center" vertical="center"/>
      <protection hidden="1"/>
    </xf>
    <xf numFmtId="0" fontId="80" fillId="8" borderId="20" xfId="0" applyFont="1" applyFill="1" applyBorder="1" applyAlignment="1" applyProtection="1">
      <alignment horizontal="center" vertical="center"/>
      <protection hidden="1"/>
    </xf>
    <xf numFmtId="164" fontId="80" fillId="8" borderId="18" xfId="12" applyFont="1" applyFill="1" applyBorder="1" applyAlignment="1" applyProtection="1">
      <alignment horizontal="center" vertical="center"/>
      <protection hidden="1"/>
    </xf>
    <xf numFmtId="164" fontId="80" fillId="8" borderId="19" xfId="12" applyFont="1" applyFill="1" applyBorder="1" applyAlignment="1" applyProtection="1">
      <alignment horizontal="center" vertical="center"/>
      <protection hidden="1"/>
    </xf>
    <xf numFmtId="164" fontId="80" fillId="8" borderId="20" xfId="12" applyFont="1" applyFill="1" applyBorder="1" applyAlignment="1" applyProtection="1">
      <alignment horizontal="center" vertical="center"/>
      <protection hidden="1"/>
    </xf>
    <xf numFmtId="0" fontId="86" fillId="17" borderId="0" xfId="0" applyFont="1" applyFill="1" applyAlignment="1" applyProtection="1">
      <alignment horizontal="center"/>
      <protection hidden="1"/>
    </xf>
    <xf numFmtId="0" fontId="92" fillId="17" borderId="1" xfId="0" applyFont="1" applyFill="1" applyBorder="1" applyAlignment="1" applyProtection="1">
      <alignment horizontal="center"/>
      <protection hidden="1"/>
    </xf>
    <xf numFmtId="0" fontId="85" fillId="0" borderId="1" xfId="63" applyFont="1" applyAlignment="1">
      <alignment horizontal="left"/>
    </xf>
    <xf numFmtId="0" fontId="85" fillId="0" borderId="1" xfId="63" applyFont="1" applyAlignment="1">
      <alignment horizontal="center"/>
    </xf>
    <xf numFmtId="0" fontId="64" fillId="8" borderId="21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24" xfId="0" applyFont="1" applyFill="1" applyBorder="1" applyAlignment="1">
      <alignment horizontal="center" vertical="center"/>
    </xf>
    <xf numFmtId="0" fontId="90" fillId="16" borderId="21" xfId="63" applyFont="1" applyFill="1" applyBorder="1" applyAlignment="1">
      <alignment horizontal="center" vertical="center"/>
    </xf>
    <xf numFmtId="0" fontId="90" fillId="16" borderId="22" xfId="63" applyFont="1" applyFill="1" applyBorder="1" applyAlignment="1">
      <alignment horizontal="center" vertical="center"/>
    </xf>
    <xf numFmtId="0" fontId="90" fillId="16" borderId="24" xfId="63" applyFont="1" applyFill="1" applyBorder="1" applyAlignment="1">
      <alignment horizontal="center" vertical="center"/>
    </xf>
    <xf numFmtId="0" fontId="85" fillId="4" borderId="1" xfId="63" applyFont="1" applyFill="1" applyAlignment="1">
      <alignment horizontal="left"/>
    </xf>
    <xf numFmtId="0" fontId="61" fillId="0" borderId="1" xfId="0" applyFont="1" applyFill="1" applyBorder="1" applyAlignment="1">
      <alignment horizontal="center"/>
    </xf>
    <xf numFmtId="0" fontId="0" fillId="0" borderId="14" xfId="61" applyFont="1" applyBorder="1" applyAlignment="1">
      <alignment horizontal="center"/>
    </xf>
    <xf numFmtId="0" fontId="87" fillId="0" borderId="14" xfId="61" applyBorder="1" applyAlignment="1">
      <alignment horizontal="center"/>
    </xf>
  </cellXfs>
  <cellStyles count="67">
    <cellStyle name="Lien hypertexte 2" xfId="23" xr:uid="{00000000-0005-0000-0000-000000000000}"/>
    <cellStyle name="Milliers" xfId="12" builtinId="3"/>
    <cellStyle name="Milliers 2" xfId="2" xr:uid="{00000000-0005-0000-0000-000002000000}"/>
    <cellStyle name="Milliers 2 2" xfId="10" xr:uid="{00000000-0005-0000-0000-000003000000}"/>
    <cellStyle name="Milliers 2 2 2" xfId="24" xr:uid="{00000000-0005-0000-0000-000004000000}"/>
    <cellStyle name="Milliers 2 2 2 2" xfId="51" xr:uid="{00000000-0005-0000-0000-000005000000}"/>
    <cellStyle name="Milliers 2 2 3" xfId="38" xr:uid="{00000000-0005-0000-0000-000006000000}"/>
    <cellStyle name="Milliers 2 3" xfId="15" xr:uid="{00000000-0005-0000-0000-000007000000}"/>
    <cellStyle name="Milliers 2 3 2" xfId="43" xr:uid="{00000000-0005-0000-0000-000008000000}"/>
    <cellStyle name="Milliers 2 4" xfId="30" xr:uid="{00000000-0005-0000-0000-000009000000}"/>
    <cellStyle name="Milliers 3" xfId="4" xr:uid="{00000000-0005-0000-0000-00000A000000}"/>
    <cellStyle name="Milliers 3 2" xfId="17" xr:uid="{00000000-0005-0000-0000-00000B000000}"/>
    <cellStyle name="Milliers 3 2 2" xfId="45" xr:uid="{00000000-0005-0000-0000-00000C000000}"/>
    <cellStyle name="Milliers 3 3" xfId="32" xr:uid="{00000000-0005-0000-0000-00000D000000}"/>
    <cellStyle name="Milliers 4" xfId="9" xr:uid="{00000000-0005-0000-0000-00000E000000}"/>
    <cellStyle name="Milliers 4 2" xfId="22" xr:uid="{00000000-0005-0000-0000-00000F000000}"/>
    <cellStyle name="Milliers 4 2 2" xfId="50" xr:uid="{00000000-0005-0000-0000-000010000000}"/>
    <cellStyle name="Milliers 4 3" xfId="37" xr:uid="{00000000-0005-0000-0000-000011000000}"/>
    <cellStyle name="Milliers 5" xfId="26" xr:uid="{00000000-0005-0000-0000-000012000000}"/>
    <cellStyle name="Milliers 5 2" xfId="53" xr:uid="{00000000-0005-0000-0000-000013000000}"/>
    <cellStyle name="Milliers 6" xfId="40" xr:uid="{00000000-0005-0000-0000-000014000000}"/>
    <cellStyle name="Milliers 7" xfId="56" xr:uid="{00000000-0005-0000-0000-000015000000}"/>
    <cellStyle name="Milliers 8" xfId="64" xr:uid="{00000000-0005-0000-0000-000016000000}"/>
    <cellStyle name="Milliers 9" xfId="66" xr:uid="{00000000-0005-0000-0000-000017000000}"/>
    <cellStyle name="Normal" xfId="0" builtinId="0"/>
    <cellStyle name="Normal 10" xfId="57" xr:uid="{00000000-0005-0000-0000-000019000000}"/>
    <cellStyle name="Normal 11" xfId="58" xr:uid="{00000000-0005-0000-0000-00001A000000}"/>
    <cellStyle name="Normal 12" xfId="59" xr:uid="{00000000-0005-0000-0000-00001B000000}"/>
    <cellStyle name="Normal 13" xfId="61" xr:uid="{00000000-0005-0000-0000-00001C000000}"/>
    <cellStyle name="Normal 14" xfId="62" xr:uid="{00000000-0005-0000-0000-00001D000000}"/>
    <cellStyle name="Normal 15" xfId="63" xr:uid="{00000000-0005-0000-0000-00001E000000}"/>
    <cellStyle name="Normal 16" xfId="65" xr:uid="{00000000-0005-0000-0000-00001F000000}"/>
    <cellStyle name="Normal 2" xfId="1" xr:uid="{00000000-0005-0000-0000-000020000000}"/>
    <cellStyle name="Normal 2 2" xfId="6" xr:uid="{00000000-0005-0000-0000-000021000000}"/>
    <cellStyle name="Normal 2 2 2" xfId="19" xr:uid="{00000000-0005-0000-0000-000022000000}"/>
    <cellStyle name="Normal 2 2 2 2" xfId="47" xr:uid="{00000000-0005-0000-0000-000023000000}"/>
    <cellStyle name="Normal 2 2 3" xfId="34" xr:uid="{00000000-0005-0000-0000-000024000000}"/>
    <cellStyle name="Normal 2 3" xfId="14" xr:uid="{00000000-0005-0000-0000-000025000000}"/>
    <cellStyle name="Normal 2 3 2" xfId="42" xr:uid="{00000000-0005-0000-0000-000026000000}"/>
    <cellStyle name="Normal 2 4" xfId="29" xr:uid="{00000000-0005-0000-0000-000027000000}"/>
    <cellStyle name="Normal 2 5" xfId="60" xr:uid="{00000000-0005-0000-0000-000028000000}"/>
    <cellStyle name="Normal 3" xfId="5" xr:uid="{00000000-0005-0000-0000-000029000000}"/>
    <cellStyle name="Normal 3 2" xfId="7" xr:uid="{00000000-0005-0000-0000-00002A000000}"/>
    <cellStyle name="Normal 3 2 2" xfId="20" xr:uid="{00000000-0005-0000-0000-00002B000000}"/>
    <cellStyle name="Normal 3 2 2 2" xfId="48" xr:uid="{00000000-0005-0000-0000-00002C000000}"/>
    <cellStyle name="Normal 3 2 3" xfId="35" xr:uid="{00000000-0005-0000-0000-00002D000000}"/>
    <cellStyle name="Normal 3 3" xfId="18" xr:uid="{00000000-0005-0000-0000-00002E000000}"/>
    <cellStyle name="Normal 3 3 2" xfId="46" xr:uid="{00000000-0005-0000-0000-00002F000000}"/>
    <cellStyle name="Normal 3 4" xfId="33" xr:uid="{00000000-0005-0000-0000-000030000000}"/>
    <cellStyle name="Normal 4" xfId="8" xr:uid="{00000000-0005-0000-0000-000031000000}"/>
    <cellStyle name="Normal 4 2" xfId="21" xr:uid="{00000000-0005-0000-0000-000032000000}"/>
    <cellStyle name="Normal 4 2 2" xfId="49" xr:uid="{00000000-0005-0000-0000-000033000000}"/>
    <cellStyle name="Normal 4 3" xfId="36" xr:uid="{00000000-0005-0000-0000-000034000000}"/>
    <cellStyle name="Normal 5" xfId="11" xr:uid="{00000000-0005-0000-0000-000035000000}"/>
    <cellStyle name="Normal 5 2" xfId="25" xr:uid="{00000000-0005-0000-0000-000036000000}"/>
    <cellStyle name="Normal 5 2 2" xfId="52" xr:uid="{00000000-0005-0000-0000-000037000000}"/>
    <cellStyle name="Normal 5 3" xfId="39" xr:uid="{00000000-0005-0000-0000-000038000000}"/>
    <cellStyle name="Normal 6" xfId="13" xr:uid="{00000000-0005-0000-0000-000039000000}"/>
    <cellStyle name="Normal 6 2" xfId="41" xr:uid="{00000000-0005-0000-0000-00003A000000}"/>
    <cellStyle name="Normal 7" xfId="27" xr:uid="{00000000-0005-0000-0000-00003B000000}"/>
    <cellStyle name="Normal 7 2" xfId="54" xr:uid="{00000000-0005-0000-0000-00003C000000}"/>
    <cellStyle name="Normal 8" xfId="28" xr:uid="{00000000-0005-0000-0000-00003D000000}"/>
    <cellStyle name="Normal 9" xfId="55" xr:uid="{00000000-0005-0000-0000-00003E000000}"/>
    <cellStyle name="Pourcentage 2" xfId="3" xr:uid="{00000000-0005-0000-0000-00003F000000}"/>
    <cellStyle name="Pourcentage 2 2" xfId="16" xr:uid="{00000000-0005-0000-0000-000040000000}"/>
    <cellStyle name="Pourcentage 2 2 2" xfId="44" xr:uid="{00000000-0005-0000-0000-000041000000}"/>
    <cellStyle name="Pourcentage 2 3" xfId="31" xr:uid="{00000000-0005-0000-0000-000042000000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numFmt numFmtId="167" formatCode="[$-F400]h:mm:ss\ AM/PM"/>
    </dxf>
    <dxf>
      <numFmt numFmtId="167" formatCode="[$-F400]h:mm:ss\ AM/PM"/>
    </dxf>
    <dxf>
      <numFmt numFmtId="167" formatCode="[$-F400]h:mm:ss\ AM/PM"/>
    </dxf>
    <dxf>
      <numFmt numFmtId="167" formatCode="[$-F400]h:mm:ss\ AM/PM"/>
    </dxf>
    <dxf>
      <numFmt numFmtId="166" formatCode="m/d/yyyy"/>
      <fill>
        <patternFill patternType="solid">
          <fgColor indexed="64"/>
          <bgColor rgb="FFFFFF00"/>
        </patternFill>
      </fill>
    </dxf>
    <dxf>
      <numFmt numFmtId="166" formatCode="m/d/yyyy"/>
    </dxf>
    <dxf>
      <numFmt numFmtId="167" formatCode="[$-F400]h:mm:ss\ AM/PM"/>
    </dxf>
    <dxf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m/d/yyyy"/>
    </dxf>
    <dxf>
      <numFmt numFmtId="0" formatCode="General"/>
    </dxf>
    <dxf>
      <numFmt numFmtId="166" formatCode="m/d/yyyy"/>
    </dxf>
    <dxf>
      <numFmt numFmtId="166" formatCode="m/d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/d/yyyy"/>
    </dxf>
    <dxf>
      <fill>
        <patternFill patternType="none">
          <bgColor auto="1"/>
        </patternFill>
      </fill>
    </dxf>
    <dxf>
      <numFmt numFmtId="166" formatCode="m/d/yyyy"/>
      <fill>
        <patternFill>
          <fgColor indexed="64"/>
          <bgColor rgb="FFFFFF00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numFmt numFmtId="166" formatCode="m/d/yyyy"/>
    </dxf>
    <dxf>
      <numFmt numFmtId="166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0000"/>
        </patternFill>
      </fill>
    </dxf>
    <dxf>
      <numFmt numFmtId="166" formatCode="m/d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/d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border outline="0">
        <bottom style="thin">
          <color indexed="64"/>
        </bottom>
      </border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DCM2!A1"/><Relationship Id="rId7" Type="http://schemas.openxmlformats.org/officeDocument/2006/relationships/hyperlink" Target="#AJCLT!A1"/><Relationship Id="rId2" Type="http://schemas.microsoft.com/office/2007/relationships/hdphoto" Target="../media/hdphoto2.wdp"/><Relationship Id="rId1" Type="http://schemas.openxmlformats.org/officeDocument/2006/relationships/image" Target="../media/image7.png"/><Relationship Id="rId6" Type="http://schemas.openxmlformats.org/officeDocument/2006/relationships/hyperlink" Target="#RDIRECTION!A1"/><Relationship Id="rId5" Type="http://schemas.openxmlformats.org/officeDocument/2006/relationships/hyperlink" Target="#factureclient!A1"/><Relationship Id="rId4" Type="http://schemas.openxmlformats.org/officeDocument/2006/relationships/hyperlink" Target="#SDCM1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DCM2!A1"/><Relationship Id="rId7" Type="http://schemas.openxmlformats.org/officeDocument/2006/relationships/hyperlink" Target="#AJCLT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hyperlink" Target="#RDIRECTION!A1"/><Relationship Id="rId5" Type="http://schemas.openxmlformats.org/officeDocument/2006/relationships/hyperlink" Target="#ETATREMB!A1"/><Relationship Id="rId4" Type="http://schemas.openxmlformats.org/officeDocument/2006/relationships/hyperlink" Target="#SDCM1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factureclient!A1"/><Relationship Id="rId2" Type="http://schemas.openxmlformats.org/officeDocument/2006/relationships/hyperlink" Target="#SDCM1!A1"/><Relationship Id="rId1" Type="http://schemas.openxmlformats.org/officeDocument/2006/relationships/hyperlink" Target="#SDCM2!A1"/><Relationship Id="rId6" Type="http://schemas.openxmlformats.org/officeDocument/2006/relationships/hyperlink" Target="#AJCLT!A1"/><Relationship Id="rId5" Type="http://schemas.openxmlformats.org/officeDocument/2006/relationships/hyperlink" Target="#RDIRECTION!A1"/><Relationship Id="rId4" Type="http://schemas.openxmlformats.org/officeDocument/2006/relationships/hyperlink" Target="#ETATREMB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6.png"/><Relationship Id="rId18" Type="http://schemas.openxmlformats.org/officeDocument/2006/relationships/hyperlink" Target="#RDIRECTION!A1"/><Relationship Id="rId3" Type="http://schemas.openxmlformats.org/officeDocument/2006/relationships/hyperlink" Target="#SDCM1!A1"/><Relationship Id="rId7" Type="http://schemas.microsoft.com/office/2007/relationships/hdphoto" Target="../media/hdphoto4.wdp"/><Relationship Id="rId12" Type="http://schemas.openxmlformats.org/officeDocument/2006/relationships/hyperlink" Target="#SDCCLTM2!A1"/><Relationship Id="rId17" Type="http://schemas.openxmlformats.org/officeDocument/2006/relationships/hyperlink" Target="#ETATREMB!A1"/><Relationship Id="rId2" Type="http://schemas.microsoft.com/office/2007/relationships/hdphoto" Target="../media/hdphoto1.wdp"/><Relationship Id="rId16" Type="http://schemas.openxmlformats.org/officeDocument/2006/relationships/hyperlink" Target="#factureclient!A1"/><Relationship Id="rId1" Type="http://schemas.openxmlformats.org/officeDocument/2006/relationships/image" Target="../media/image2.png"/><Relationship Id="rId6" Type="http://schemas.openxmlformats.org/officeDocument/2006/relationships/image" Target="../media/image11.png"/><Relationship Id="rId11" Type="http://schemas.openxmlformats.org/officeDocument/2006/relationships/image" Target="../media/image15.png"/><Relationship Id="rId5" Type="http://schemas.microsoft.com/office/2007/relationships/hdphoto" Target="../media/hdphoto3.wdp"/><Relationship Id="rId15" Type="http://schemas.openxmlformats.org/officeDocument/2006/relationships/hyperlink" Target="#TRANSFERE!A1"/><Relationship Id="rId10" Type="http://schemas.openxmlformats.org/officeDocument/2006/relationships/image" Target="../media/image14.png"/><Relationship Id="rId4" Type="http://schemas.openxmlformats.org/officeDocument/2006/relationships/image" Target="../media/image10.png"/><Relationship Id="rId9" Type="http://schemas.openxmlformats.org/officeDocument/2006/relationships/image" Target="../media/image13.png"/><Relationship Id="rId14" Type="http://schemas.openxmlformats.org/officeDocument/2006/relationships/hyperlink" Target="#FACTURES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#SDCM2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#SDCM1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5.png"/><Relationship Id="rId18" Type="http://schemas.openxmlformats.org/officeDocument/2006/relationships/hyperlink" Target="#RDIRECTION!A1"/><Relationship Id="rId3" Type="http://schemas.openxmlformats.org/officeDocument/2006/relationships/hyperlink" Target="#SDCM2!A1"/><Relationship Id="rId7" Type="http://schemas.microsoft.com/office/2007/relationships/hdphoto" Target="../media/hdphoto3.wdp"/><Relationship Id="rId12" Type="http://schemas.openxmlformats.org/officeDocument/2006/relationships/image" Target="../media/image14.png"/><Relationship Id="rId17" Type="http://schemas.openxmlformats.org/officeDocument/2006/relationships/hyperlink" Target="#ETATREMB!A1"/><Relationship Id="rId2" Type="http://schemas.microsoft.com/office/2007/relationships/hdphoto" Target="../media/hdphoto1.wdp"/><Relationship Id="rId16" Type="http://schemas.openxmlformats.org/officeDocument/2006/relationships/hyperlink" Target="#factureclient!A1"/><Relationship Id="rId1" Type="http://schemas.openxmlformats.org/officeDocument/2006/relationships/image" Target="../media/image2.png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hyperlink" Target="#TRANSFERE!A1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hyperlink" Target="#FACTURES!A1"/><Relationship Id="rId9" Type="http://schemas.microsoft.com/office/2007/relationships/hdphoto" Target="../media/hdphoto4.wdp"/><Relationship Id="rId14" Type="http://schemas.openxmlformats.org/officeDocument/2006/relationships/hyperlink" Target="#SDCCLTM1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factureclient!A1"/><Relationship Id="rId3" Type="http://schemas.openxmlformats.org/officeDocument/2006/relationships/hyperlink" Target="#SDCM1!A1"/><Relationship Id="rId7" Type="http://schemas.openxmlformats.org/officeDocument/2006/relationships/image" Target="../media/image19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18.png"/><Relationship Id="rId5" Type="http://schemas.openxmlformats.org/officeDocument/2006/relationships/hyperlink" Target="#FACTURES!A1"/><Relationship Id="rId4" Type="http://schemas.openxmlformats.org/officeDocument/2006/relationships/hyperlink" Target="#SDCM2!A1"/><Relationship Id="rId9" Type="http://schemas.openxmlformats.org/officeDocument/2006/relationships/hyperlink" Target="#ETATREMB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JCLT!A1"/><Relationship Id="rId3" Type="http://schemas.openxmlformats.org/officeDocument/2006/relationships/hyperlink" Target="#SDCM2!A1"/><Relationship Id="rId7" Type="http://schemas.openxmlformats.org/officeDocument/2006/relationships/hyperlink" Target="#FACTURES!A1"/><Relationship Id="rId2" Type="http://schemas.microsoft.com/office/2007/relationships/hdphoto" Target="../media/hdphoto5.wdp"/><Relationship Id="rId1" Type="http://schemas.openxmlformats.org/officeDocument/2006/relationships/image" Target="../media/image20.png"/><Relationship Id="rId6" Type="http://schemas.openxmlformats.org/officeDocument/2006/relationships/hyperlink" Target="#ETATREMB!A1"/><Relationship Id="rId5" Type="http://schemas.openxmlformats.org/officeDocument/2006/relationships/hyperlink" Target="#factureclient!A1"/><Relationship Id="rId4" Type="http://schemas.openxmlformats.org/officeDocument/2006/relationships/hyperlink" Target="#SDCM1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RDIRECTION!A1"/><Relationship Id="rId2" Type="http://schemas.microsoft.com/office/2007/relationships/hdphoto" Target="../media/hdphoto5.wdp"/><Relationship Id="rId1" Type="http://schemas.openxmlformats.org/officeDocument/2006/relationships/image" Target="../media/image20.png"/><Relationship Id="rId6" Type="http://schemas.openxmlformats.org/officeDocument/2006/relationships/hyperlink" Target="#FACTURES!A1"/><Relationship Id="rId5" Type="http://schemas.openxmlformats.org/officeDocument/2006/relationships/hyperlink" Target="#ETATREMB!A1"/><Relationship Id="rId4" Type="http://schemas.openxmlformats.org/officeDocument/2006/relationships/hyperlink" Target="#factureclient!A1"/></Relationships>
</file>

<file path=xl/drawings/_rels/drawing21.xml.rels><?xml version="1.0" encoding="UTF-8" standalone="yes"?>
<Relationships xmlns="http://schemas.openxmlformats.org/package/2006/relationships"><Relationship Id="rId3" Type="http://schemas.microsoft.com/office/2007/relationships/hdphoto" Target="../media/hdphoto5.wdp"/><Relationship Id="rId2" Type="http://schemas.openxmlformats.org/officeDocument/2006/relationships/image" Target="../media/image20.png"/><Relationship Id="rId1" Type="http://schemas.openxmlformats.org/officeDocument/2006/relationships/hyperlink" Target="#TRANSFER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TRANSFERE!A1"/><Relationship Id="rId2" Type="http://schemas.microsoft.com/office/2007/relationships/hdphoto" Target="../media/hdphoto2.wdp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178646</xdr:colOff>
      <xdr:row>2</xdr:row>
      <xdr:rowOff>141394</xdr:rowOff>
    </xdr:from>
    <xdr:to>
      <xdr:col>11</xdr:col>
      <xdr:colOff>2022686</xdr:colOff>
      <xdr:row>8</xdr:row>
      <xdr:rowOff>118534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624522" y="405977"/>
          <a:ext cx="2637790" cy="913766"/>
          <a:chOff x="11273366" y="400474"/>
          <a:chExt cx="2491740" cy="914400"/>
        </a:xfrm>
      </xdr:grpSpPr>
      <xdr:sp macro="[0]!MPUSERFORME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1562043" y="400474"/>
            <a:ext cx="2203063" cy="914400"/>
          </a:xfrm>
          <a:prstGeom prst="round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2000" b="1">
                <a:solidFill>
                  <a:srgbClr val="FFFF00"/>
                </a:solidFill>
                <a:latin typeface="Baskerville Old Face" panose="02020602080505020303" pitchFamily="18" charset="0"/>
              </a:rPr>
              <a:t>UTILISATEUR</a:t>
            </a:r>
          </a:p>
        </xdr:txBody>
      </xdr:sp>
      <xdr:pic macro="[0]!ADMINTOLOGIN">
        <xdr:nvPicPr>
          <xdr:cNvPr id="4" name="Imag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4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59066" y="507154"/>
            <a:ext cx="630532" cy="632460"/>
          </a:xfrm>
          <a:prstGeom prst="ellipse">
            <a:avLst/>
          </a:prstGeom>
          <a:ln w="190500" cap="rnd">
            <a:solidFill>
              <a:srgbClr val="C8C6BD"/>
            </a:solidFill>
            <a:prstDash val="solid"/>
          </a:ln>
          <a:effectLst>
            <a:outerShdw blurRad="127000" algn="bl" rotWithShape="0">
              <a:srgbClr val="000000"/>
            </a:outerShdw>
          </a:effectLst>
          <a:scene3d>
            <a:camera prst="perspectiveFront" fov="5400000"/>
            <a:lightRig rig="threePt" dir="t">
              <a:rot lat="0" lon="0" rev="19200000"/>
            </a:lightRig>
          </a:scene3d>
          <a:sp3d extrusionH="25400">
            <a:bevelT w="304800" h="152400" prst="hardEdge"/>
            <a:extrusionClr>
              <a:srgbClr val="000000"/>
            </a:extrusionClr>
          </a:sp3d>
        </xdr:spPr>
      </xdr:pic>
    </xdr:grpSp>
    <xdr:clientData/>
  </xdr:twoCellAnchor>
  <xdr:twoCellAnchor editAs="absolute">
    <xdr:from>
      <xdr:col>0</xdr:col>
      <xdr:colOff>0</xdr:colOff>
      <xdr:row>0</xdr:row>
      <xdr:rowOff>90593</xdr:rowOff>
    </xdr:from>
    <xdr:to>
      <xdr:col>1</xdr:col>
      <xdr:colOff>1587471</xdr:colOff>
      <xdr:row>3</xdr:row>
      <xdr:rowOff>190326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593"/>
          <a:ext cx="1587471" cy="541693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oneCell">
    <xdr:from>
      <xdr:col>28</xdr:col>
      <xdr:colOff>338666</xdr:colOff>
      <xdr:row>0</xdr:row>
      <xdr:rowOff>25400</xdr:rowOff>
    </xdr:from>
    <xdr:to>
      <xdr:col>28</xdr:col>
      <xdr:colOff>719056</xdr:colOff>
      <xdr:row>2</xdr:row>
      <xdr:rowOff>151790</xdr:rowOff>
    </xdr:to>
    <xdr:pic macro="[0]!ADMINTOLOINDIR"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8399" y="25400"/>
          <a:ext cx="380390" cy="380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769620</xdr:colOff>
      <xdr:row>0</xdr:row>
      <xdr:rowOff>99060</xdr:rowOff>
    </xdr:from>
    <xdr:to>
      <xdr:col>11</xdr:col>
      <xdr:colOff>0</xdr:colOff>
      <xdr:row>3</xdr:row>
      <xdr:rowOff>175260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41320" y="99060"/>
          <a:ext cx="6926580" cy="762000"/>
        </a:xfrm>
        <a:prstGeom prst="roundRect">
          <a:avLst/>
        </a:prstGeom>
        <a:ln>
          <a:solidFill>
            <a:schemeClr val="accent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solidFill>
                <a:srgbClr val="FFFF00"/>
              </a:solidFill>
              <a:latin typeface="Baskerville Old Face" panose="02020602080505020303" pitchFamily="18" charset="0"/>
            </a:rPr>
            <a:t>CAISSE</a:t>
          </a:r>
          <a:r>
            <a:rPr lang="fr-FR" sz="2800" b="1" baseline="0">
              <a:solidFill>
                <a:srgbClr val="FFFF00"/>
              </a:solidFill>
              <a:latin typeface="Baskerville Old Face" panose="02020602080505020303" pitchFamily="18" charset="0"/>
            </a:rPr>
            <a:t> GUEDE OIL</a:t>
          </a:r>
          <a:r>
            <a:rPr lang="fr-FR" sz="2800" b="1">
              <a:solidFill>
                <a:srgbClr val="FFFF00"/>
              </a:solidFill>
              <a:latin typeface="Baskerville Old Face" panose="02020602080505020303" pitchFamily="18" charset="0"/>
            </a:rPr>
            <a:t>  </a:t>
          </a:r>
        </a:p>
      </xdr:txBody>
    </xdr:sp>
    <xdr:clientData/>
  </xdr:twoCellAnchor>
  <xdr:oneCellAnchor>
    <xdr:from>
      <xdr:col>7</xdr:col>
      <xdr:colOff>342900</xdr:colOff>
      <xdr:row>5</xdr:row>
      <xdr:rowOff>106680</xdr:rowOff>
    </xdr:from>
    <xdr:ext cx="1333500" cy="1333500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1680" y="1257300"/>
          <a:ext cx="1333500" cy="1333500"/>
        </a:xfrm>
        <a:prstGeom prst="rect">
          <a:avLst/>
        </a:prstGeom>
      </xdr:spPr>
    </xdr:pic>
    <xdr:clientData/>
  </xdr:oneCellAnchor>
  <xdr:absoluteAnchor>
    <xdr:pos x="5730240" y="4046220"/>
    <xdr:ext cx="1512000" cy="504000"/>
    <xdr:sp macro="[0]!MPLOGINUTILISATEU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30240" y="4046220"/>
          <a:ext cx="1512000" cy="5040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rgbClr val="FFFF00"/>
              </a:solidFill>
              <a:latin typeface="Baskerville Old Face" panose="02020602080505020303" pitchFamily="18" charset="0"/>
            </a:rPr>
            <a:t>CONNECTER</a:t>
          </a:r>
        </a:p>
      </xdr:txBody>
    </xdr:sp>
    <xdr:clientData/>
  </xdr:absoluteAnchor>
  <xdr:twoCellAnchor>
    <xdr:from>
      <xdr:col>7</xdr:col>
      <xdr:colOff>0</xdr:colOff>
      <xdr:row>15</xdr:row>
      <xdr:rowOff>28575</xdr:rowOff>
    </xdr:from>
    <xdr:to>
      <xdr:col>8</xdr:col>
      <xdr:colOff>28575</xdr:colOff>
      <xdr:row>16</xdr:row>
      <xdr:rowOff>238125</xdr:rowOff>
    </xdr:to>
    <xdr:sp macro="" textlink="">
      <xdr:nvSpPr>
        <xdr:cNvPr id="26625" name="PASSW" hidden="1">
          <a:extLst>
            <a:ext uri="{63B3BB69-23CF-44E3-9099-C40C66FF867C}">
              <a14:compatExt xmlns:a14="http://schemas.microsoft.com/office/drawing/2010/main" spid="_x0000_s26625"/>
            </a:ext>
            <a:ext uri="{FF2B5EF4-FFF2-40B4-BE49-F238E27FC236}">
              <a16:creationId xmlns:a16="http://schemas.microsoft.com/office/drawing/2014/main" id="{00000000-0008-0000-0100-000001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absoluteAnchor>
    <xdr:pos x="10347961" y="160020"/>
    <xdr:ext cx="2209800" cy="617220"/>
    <xdr:sp macro="[0]!LOGINTOADMI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347961" y="160020"/>
          <a:ext cx="2209800" cy="61722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  <a:latin typeface="Baskerville Old Face" panose="02020602080505020303" pitchFamily="18" charset="0"/>
            </a:rPr>
            <a:t>MENU</a:t>
          </a:r>
          <a:r>
            <a:rPr lang="fr-FR" sz="3200" b="1" baseline="0">
              <a:solidFill>
                <a:srgbClr val="FFFF00"/>
              </a:solidFill>
              <a:latin typeface="Baskerville Old Face" panose="02020602080505020303" pitchFamily="18" charset="0"/>
            </a:rPr>
            <a:t> </a:t>
          </a:r>
          <a:endParaRPr lang="fr-FR" sz="3200" b="1">
            <a:solidFill>
              <a:srgbClr val="FFFF00"/>
            </a:solidFill>
            <a:latin typeface="Baskerville Old Face" panose="02020602080505020303" pitchFamily="18" charset="0"/>
          </a:endParaRPr>
        </a:p>
      </xdr:txBody>
    </xdr:sp>
    <xdr:clientData/>
  </xdr:absoluteAnchor>
  <xdr:twoCellAnchor>
    <xdr:from>
      <xdr:col>7</xdr:col>
      <xdr:colOff>0</xdr:colOff>
      <xdr:row>15</xdr:row>
      <xdr:rowOff>28575</xdr:rowOff>
    </xdr:from>
    <xdr:to>
      <xdr:col>8</xdr:col>
      <xdr:colOff>28575</xdr:colOff>
      <xdr:row>16</xdr:row>
      <xdr:rowOff>238125</xdr:rowOff>
    </xdr:to>
    <xdr:pic>
      <xdr:nvPicPr>
        <xdr:cNvPr id="5" name="PASS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467100"/>
          <a:ext cx="198120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769620</xdr:colOff>
      <xdr:row>0</xdr:row>
      <xdr:rowOff>99060</xdr:rowOff>
    </xdr:from>
    <xdr:to>
      <xdr:col>11</xdr:col>
      <xdr:colOff>0</xdr:colOff>
      <xdr:row>3</xdr:row>
      <xdr:rowOff>175260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47060" y="99060"/>
          <a:ext cx="5570220" cy="62484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solidFill>
                <a:srgbClr val="FF0000"/>
              </a:solidFill>
              <a:latin typeface="Baskerville Old Face" panose="02020602080505020303" pitchFamily="18" charset="0"/>
            </a:rPr>
            <a:t>SYSTEM</a:t>
          </a:r>
        </a:p>
      </xdr:txBody>
    </xdr:sp>
    <xdr:clientData/>
  </xdr:twoCellAnchor>
  <xdr:oneCellAnchor>
    <xdr:from>
      <xdr:col>7</xdr:col>
      <xdr:colOff>342900</xdr:colOff>
      <xdr:row>5</xdr:row>
      <xdr:rowOff>106680</xdr:rowOff>
    </xdr:from>
    <xdr:ext cx="1333500" cy="1333500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0260" y="1021080"/>
          <a:ext cx="1333500" cy="1333500"/>
        </a:xfrm>
        <a:prstGeom prst="rect">
          <a:avLst/>
        </a:prstGeom>
      </xdr:spPr>
    </xdr:pic>
    <xdr:clientData/>
  </xdr:oneCellAnchor>
  <xdr:absoluteAnchor>
    <xdr:pos x="5737860" y="4091940"/>
    <xdr:ext cx="1512000" cy="504000"/>
    <xdr:sp macro="[0]!MPLIGINDIRECTIO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37860" y="4091940"/>
          <a:ext cx="1512000" cy="504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rgbClr val="FFFF00"/>
              </a:solidFill>
              <a:latin typeface="Baskerville Old Face" panose="02020602080505020303" pitchFamily="18" charset="0"/>
            </a:rPr>
            <a:t>CONNECTER</a:t>
          </a:r>
        </a:p>
      </xdr:txBody>
    </xdr:sp>
    <xdr:clientData/>
  </xdr:absoluteAnchor>
  <xdr:twoCellAnchor editAs="absolute">
    <xdr:from>
      <xdr:col>7</xdr:col>
      <xdr:colOff>0</xdr:colOff>
      <xdr:row>15</xdr:row>
      <xdr:rowOff>0</xdr:rowOff>
    </xdr:from>
    <xdr:to>
      <xdr:col>8</xdr:col>
      <xdr:colOff>85725</xdr:colOff>
      <xdr:row>17</xdr:row>
      <xdr:rowOff>0</xdr:rowOff>
    </xdr:to>
    <xdr:sp macro="" textlink="">
      <xdr:nvSpPr>
        <xdr:cNvPr id="24577" name="PASSW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200-00000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absoluteAnchor>
    <xdr:pos x="10637521" y="149543"/>
    <xdr:ext cx="2407920" cy="617220"/>
    <xdr:sp macro="[0]!LOGINDIRTOADMI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637521" y="149543"/>
          <a:ext cx="2407920" cy="61722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  <a:latin typeface="Baskerville Old Face" panose="02020602080505020303" pitchFamily="18" charset="0"/>
            </a:rPr>
            <a:t>MENU</a:t>
          </a:r>
          <a:r>
            <a:rPr lang="fr-FR" sz="3200" b="1" baseline="0">
              <a:solidFill>
                <a:srgbClr val="FFFF00"/>
              </a:solidFill>
              <a:latin typeface="Baskerville Old Face" panose="02020602080505020303" pitchFamily="18" charset="0"/>
            </a:rPr>
            <a:t> </a:t>
          </a:r>
          <a:endParaRPr lang="fr-FR" sz="3200" b="1">
            <a:solidFill>
              <a:srgbClr val="FFFF00"/>
            </a:solidFill>
            <a:latin typeface="Baskerville Old Face" panose="02020602080505020303" pitchFamily="18" charset="0"/>
          </a:endParaRPr>
        </a:p>
      </xdr:txBody>
    </xdr:sp>
    <xdr:clientData/>
  </xdr:absoluteAnchor>
  <xdr:twoCellAnchor editAs="absolute">
    <xdr:from>
      <xdr:col>7</xdr:col>
      <xdr:colOff>0</xdr:colOff>
      <xdr:row>15</xdr:row>
      <xdr:rowOff>0</xdr:rowOff>
    </xdr:from>
    <xdr:to>
      <xdr:col>8</xdr:col>
      <xdr:colOff>85725</xdr:colOff>
      <xdr:row>17</xdr:row>
      <xdr:rowOff>0</xdr:rowOff>
    </xdr:to>
    <xdr:pic>
      <xdr:nvPicPr>
        <xdr:cNvPr id="5" name="PASSW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438525"/>
          <a:ext cx="20383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1074420</xdr:colOff>
      <xdr:row>0</xdr:row>
      <xdr:rowOff>541020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9280" cy="54102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11</xdr:col>
      <xdr:colOff>1116330</xdr:colOff>
      <xdr:row>0</xdr:row>
      <xdr:rowOff>24765</xdr:rowOff>
    </xdr:from>
    <xdr:to>
      <xdr:col>13</xdr:col>
      <xdr:colOff>478378</xdr:colOff>
      <xdr:row>0</xdr:row>
      <xdr:rowOff>520065</xdr:rowOff>
    </xdr:to>
    <xdr:sp macro="[0]!DECONUTLISATEU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3436918" y="24765"/>
          <a:ext cx="2076673" cy="4953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absolute">
    <xdr:from>
      <xdr:col>2</xdr:col>
      <xdr:colOff>591820</xdr:colOff>
      <xdr:row>0</xdr:row>
      <xdr:rowOff>60960</xdr:rowOff>
    </xdr:from>
    <xdr:to>
      <xdr:col>4</xdr:col>
      <xdr:colOff>445300</xdr:colOff>
      <xdr:row>0</xdr:row>
      <xdr:rowOff>492960</xdr:rowOff>
    </xdr:to>
    <xdr:sp macro="" textlink="">
      <xdr:nvSpPr>
        <xdr:cNvPr id="5" name="Rectangle : coins arrondi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119880" y="60960"/>
          <a:ext cx="1728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1</xdr:col>
      <xdr:colOff>1226820</xdr:colOff>
      <xdr:row>0</xdr:row>
      <xdr:rowOff>60960</xdr:rowOff>
    </xdr:from>
    <xdr:to>
      <xdr:col>2</xdr:col>
      <xdr:colOff>211620</xdr:colOff>
      <xdr:row>0</xdr:row>
      <xdr:rowOff>492960</xdr:rowOff>
    </xdr:to>
    <xdr:sp macro="" textlink="">
      <xdr:nvSpPr>
        <xdr:cNvPr id="6" name="Rectangle : coins arrondi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011680" y="60960"/>
          <a:ext cx="1728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4</xdr:col>
      <xdr:colOff>825500</xdr:colOff>
      <xdr:row>0</xdr:row>
      <xdr:rowOff>60960</xdr:rowOff>
    </xdr:from>
    <xdr:to>
      <xdr:col>6</xdr:col>
      <xdr:colOff>381800</xdr:colOff>
      <xdr:row>0</xdr:row>
      <xdr:rowOff>492960</xdr:rowOff>
    </xdr:to>
    <xdr:sp macro="" textlink="">
      <xdr:nvSpPr>
        <xdr:cNvPr id="7" name="Rectangle : coins arrondi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228080" y="60960"/>
          <a:ext cx="1728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6</xdr:col>
      <xdr:colOff>762000</xdr:colOff>
      <xdr:row>0</xdr:row>
      <xdr:rowOff>60960</xdr:rowOff>
    </xdr:from>
    <xdr:to>
      <xdr:col>8</xdr:col>
      <xdr:colOff>638340</xdr:colOff>
      <xdr:row>0</xdr:row>
      <xdr:rowOff>492960</xdr:rowOff>
    </xdr:to>
    <xdr:sp macro="" textlink="">
      <xdr:nvSpPr>
        <xdr:cNvPr id="10" name="Rectangle : coins arrondi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336280" y="60960"/>
          <a:ext cx="1728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>
    <xdr:from>
      <xdr:col>9</xdr:col>
      <xdr:colOff>152400</xdr:colOff>
      <xdr:row>0</xdr:row>
      <xdr:rowOff>19050</xdr:rowOff>
    </xdr:from>
    <xdr:to>
      <xdr:col>11</xdr:col>
      <xdr:colOff>952500</xdr:colOff>
      <xdr:row>0</xdr:row>
      <xdr:rowOff>523875</xdr:rowOff>
    </xdr:to>
    <xdr:sp macro="" textlink="">
      <xdr:nvSpPr>
        <xdr:cNvPr id="11" name="Rectangle : coins arrondi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15788FA-41A5-4BA4-A6DB-B1F4EBA3412F}"/>
            </a:ext>
          </a:extLst>
        </xdr:cNvPr>
        <xdr:cNvSpPr/>
      </xdr:nvSpPr>
      <xdr:spPr>
        <a:xfrm>
          <a:off x="11091863" y="19050"/>
          <a:ext cx="2181225" cy="5048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i="0">
              <a:solidFill>
                <a:schemeClr val="accent4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Nouveau client</a:t>
          </a:r>
          <a:endParaRPr lang="fr-FR" sz="2400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7774</xdr:colOff>
      <xdr:row>2</xdr:row>
      <xdr:rowOff>110247</xdr:rowOff>
    </xdr:from>
    <xdr:to>
      <xdr:col>1</xdr:col>
      <xdr:colOff>110074</xdr:colOff>
      <xdr:row>5</xdr:row>
      <xdr:rowOff>93987</xdr:rowOff>
    </xdr:to>
    <xdr:sp macro="[0]!FILT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774" y="788427"/>
          <a:ext cx="1512000" cy="54000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Valider </a:t>
          </a:r>
        </a:p>
      </xdr:txBody>
    </xdr:sp>
    <xdr:clientData/>
  </xdr:twoCellAnchor>
  <xdr:twoCellAnchor editAs="absolute">
    <xdr:from>
      <xdr:col>1</xdr:col>
      <xdr:colOff>272861</xdr:colOff>
      <xdr:row>2</xdr:row>
      <xdr:rowOff>116070</xdr:rowOff>
    </xdr:from>
    <xdr:to>
      <xdr:col>5</xdr:col>
      <xdr:colOff>17021</xdr:colOff>
      <xdr:row>5</xdr:row>
      <xdr:rowOff>99810</xdr:rowOff>
    </xdr:to>
    <xdr:sp macro="[0]!EFFACERCLIENT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682561" y="794250"/>
          <a:ext cx="1512000" cy="540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Effacer </a:t>
          </a:r>
        </a:p>
      </xdr:txBody>
    </xdr:sp>
    <xdr:clientData/>
  </xdr:twoCellAnchor>
  <xdr:twoCellAnchor>
    <xdr:from>
      <xdr:col>0</xdr:col>
      <xdr:colOff>22860</xdr:colOff>
      <xdr:row>13</xdr:row>
      <xdr:rowOff>137796</xdr:rowOff>
    </xdr:from>
    <xdr:to>
      <xdr:col>7</xdr:col>
      <xdr:colOff>563245</xdr:colOff>
      <xdr:row>14</xdr:row>
      <xdr:rowOff>635</xdr:rowOff>
    </xdr:to>
    <xdr:sp macro="" textlink="">
      <xdr:nvSpPr>
        <xdr:cNvPr id="4" name="docshape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/>
        </xdr:cNvSpPr>
      </xdr:nvSpPr>
      <xdr:spPr bwMode="auto">
        <a:xfrm>
          <a:off x="22860" y="3460116"/>
          <a:ext cx="5264785" cy="45719"/>
        </a:xfrm>
        <a:custGeom>
          <a:avLst/>
          <a:gdLst>
            <a:gd name="T0" fmla="+- 0 10520 1389"/>
            <a:gd name="T1" fmla="*/ T0 w 9131"/>
            <a:gd name="T2" fmla="+- 0 324 300"/>
            <a:gd name="T3" fmla="*/ 324 h 85"/>
            <a:gd name="T4" fmla="+- 0 1389 1389"/>
            <a:gd name="T5" fmla="*/ T4 w 9131"/>
            <a:gd name="T6" fmla="+- 0 324 300"/>
            <a:gd name="T7" fmla="*/ 324 h 85"/>
            <a:gd name="T8" fmla="+- 0 1389 1389"/>
            <a:gd name="T9" fmla="*/ T8 w 9131"/>
            <a:gd name="T10" fmla="+- 0 384 300"/>
            <a:gd name="T11" fmla="*/ 384 h 85"/>
            <a:gd name="T12" fmla="+- 0 10520 1389"/>
            <a:gd name="T13" fmla="*/ T12 w 9131"/>
            <a:gd name="T14" fmla="+- 0 384 300"/>
            <a:gd name="T15" fmla="*/ 384 h 85"/>
            <a:gd name="T16" fmla="+- 0 10520 1389"/>
            <a:gd name="T17" fmla="*/ T16 w 9131"/>
            <a:gd name="T18" fmla="+- 0 324 300"/>
            <a:gd name="T19" fmla="*/ 324 h 85"/>
            <a:gd name="T20" fmla="+- 0 10520 1389"/>
            <a:gd name="T21" fmla="*/ T20 w 9131"/>
            <a:gd name="T22" fmla="+- 0 300 300"/>
            <a:gd name="T23" fmla="*/ 300 h 85"/>
            <a:gd name="T24" fmla="+- 0 1389 1389"/>
            <a:gd name="T25" fmla="*/ T24 w 9131"/>
            <a:gd name="T26" fmla="+- 0 300 300"/>
            <a:gd name="T27" fmla="*/ 300 h 85"/>
            <a:gd name="T28" fmla="+- 0 1389 1389"/>
            <a:gd name="T29" fmla="*/ T28 w 9131"/>
            <a:gd name="T30" fmla="+- 0 312 300"/>
            <a:gd name="T31" fmla="*/ 312 h 85"/>
            <a:gd name="T32" fmla="+- 0 10520 1389"/>
            <a:gd name="T33" fmla="*/ T32 w 9131"/>
            <a:gd name="T34" fmla="+- 0 312 300"/>
            <a:gd name="T35" fmla="*/ 312 h 85"/>
            <a:gd name="T36" fmla="+- 0 10520 1389"/>
            <a:gd name="T37" fmla="*/ T36 w 9131"/>
            <a:gd name="T38" fmla="+- 0 300 300"/>
            <a:gd name="T39" fmla="*/ 300 h 85"/>
          </a:gdLst>
          <a:ahLst/>
          <a:cxnLst>
            <a:cxn ang="0">
              <a:pos x="T1" y="T3"/>
            </a:cxn>
            <a:cxn ang="0">
              <a:pos x="T5" y="T7"/>
            </a:cxn>
            <a:cxn ang="0">
              <a:pos x="T9" y="T11"/>
            </a:cxn>
            <a:cxn ang="0">
              <a:pos x="T13" y="T15"/>
            </a:cxn>
            <a:cxn ang="0">
              <a:pos x="T17" y="T19"/>
            </a:cxn>
            <a:cxn ang="0">
              <a:pos x="T21" y="T23"/>
            </a:cxn>
            <a:cxn ang="0">
              <a:pos x="T25" y="T27"/>
            </a:cxn>
            <a:cxn ang="0">
              <a:pos x="T29" y="T31"/>
            </a:cxn>
            <a:cxn ang="0">
              <a:pos x="T33" y="T35"/>
            </a:cxn>
            <a:cxn ang="0">
              <a:pos x="T37" y="T39"/>
            </a:cxn>
          </a:cxnLst>
          <a:rect l="0" t="0" r="r" b="b"/>
          <a:pathLst>
            <a:path w="9131" h="85">
              <a:moveTo>
                <a:pt x="9131" y="24"/>
              </a:moveTo>
              <a:lnTo>
                <a:pt x="0" y="24"/>
              </a:lnTo>
              <a:lnTo>
                <a:pt x="0" y="84"/>
              </a:lnTo>
              <a:lnTo>
                <a:pt x="9131" y="84"/>
              </a:lnTo>
              <a:lnTo>
                <a:pt x="9131" y="24"/>
              </a:lnTo>
              <a:close/>
              <a:moveTo>
                <a:pt x="9131" y="0"/>
              </a:moveTo>
              <a:lnTo>
                <a:pt x="0" y="0"/>
              </a:lnTo>
              <a:lnTo>
                <a:pt x="0" y="12"/>
              </a:lnTo>
              <a:lnTo>
                <a:pt x="9131" y="12"/>
              </a:lnTo>
              <a:lnTo>
                <a:pt x="9131" y="0"/>
              </a:lnTo>
              <a:close/>
            </a:path>
          </a:pathLst>
        </a:custGeom>
        <a:solidFill>
          <a:srgbClr val="823B0B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 editAs="absolute">
    <xdr:from>
      <xdr:col>13</xdr:col>
      <xdr:colOff>148996</xdr:colOff>
      <xdr:row>10</xdr:row>
      <xdr:rowOff>152400</xdr:rowOff>
    </xdr:from>
    <xdr:to>
      <xdr:col>14</xdr:col>
      <xdr:colOff>704801</xdr:colOff>
      <xdr:row>17</xdr:row>
      <xdr:rowOff>42194</xdr:rowOff>
    </xdr:to>
    <xdr:pic macro="[0]!PDFfichierr">
      <xdr:nvPicPr>
        <xdr:cNvPr id="5" name="Imag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1316" y="2522220"/>
          <a:ext cx="1378765" cy="1215674"/>
        </a:xfrm>
        <a:prstGeom prst="rect">
          <a:avLst/>
        </a:prstGeom>
      </xdr:spPr>
    </xdr:pic>
    <xdr:clientData/>
  </xdr:twoCellAnchor>
  <xdr:twoCellAnchor editAs="oneCell">
    <xdr:from>
      <xdr:col>10</xdr:col>
      <xdr:colOff>457200</xdr:colOff>
      <xdr:row>2</xdr:row>
      <xdr:rowOff>144780</xdr:rowOff>
    </xdr:from>
    <xdr:to>
      <xdr:col>10</xdr:col>
      <xdr:colOff>1973580</xdr:colOff>
      <xdr:row>9</xdr:row>
      <xdr:rowOff>167640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15340"/>
          <a:ext cx="1516380" cy="1516380"/>
        </a:xfrm>
        <a:prstGeom prst="rect">
          <a:avLst/>
        </a:prstGeom>
      </xdr:spPr>
    </xdr:pic>
    <xdr:clientData/>
  </xdr:twoCellAnchor>
  <xdr:twoCellAnchor editAs="absolute">
    <xdr:from>
      <xdr:col>12</xdr:col>
      <xdr:colOff>716280</xdr:colOff>
      <xdr:row>2</xdr:row>
      <xdr:rowOff>127000</xdr:rowOff>
    </xdr:from>
    <xdr:to>
      <xdr:col>15</xdr:col>
      <xdr:colOff>119400</xdr:colOff>
      <xdr:row>4</xdr:row>
      <xdr:rowOff>149620</xdr:rowOff>
    </xdr:to>
    <xdr:sp macro="" textlink="">
      <xdr:nvSpPr>
        <xdr:cNvPr id="11" name="Rectangle : coins arrondi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835640" y="805180"/>
          <a:ext cx="1872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baseline="0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12</xdr:col>
      <xdr:colOff>716280</xdr:colOff>
      <xdr:row>0</xdr:row>
      <xdr:rowOff>297180</xdr:rowOff>
    </xdr:from>
    <xdr:to>
      <xdr:col>15</xdr:col>
      <xdr:colOff>119400</xdr:colOff>
      <xdr:row>2</xdr:row>
      <xdr:rowOff>15000</xdr:rowOff>
    </xdr:to>
    <xdr:sp macro="" textlink="">
      <xdr:nvSpPr>
        <xdr:cNvPr id="13" name="Rectangle : coins arrondi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0835640" y="297180"/>
          <a:ext cx="1872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baseline="0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12</xdr:col>
      <xdr:colOff>716280</xdr:colOff>
      <xdr:row>5</xdr:row>
      <xdr:rowOff>78740</xdr:rowOff>
    </xdr:from>
    <xdr:to>
      <xdr:col>15</xdr:col>
      <xdr:colOff>119400</xdr:colOff>
      <xdr:row>7</xdr:row>
      <xdr:rowOff>108980</xdr:rowOff>
    </xdr:to>
    <xdr:sp macro="" textlink="">
      <xdr:nvSpPr>
        <xdr:cNvPr id="14" name="Rectangle : coins arrondi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0835640" y="1313180"/>
          <a:ext cx="1872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baseline="0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12</xdr:col>
      <xdr:colOff>716280</xdr:colOff>
      <xdr:row>8</xdr:row>
      <xdr:rowOff>38100</xdr:rowOff>
    </xdr:from>
    <xdr:to>
      <xdr:col>15</xdr:col>
      <xdr:colOff>119400</xdr:colOff>
      <xdr:row>9</xdr:row>
      <xdr:rowOff>45480</xdr:rowOff>
    </xdr:to>
    <xdr:sp macro="" textlink="">
      <xdr:nvSpPr>
        <xdr:cNvPr id="10" name="Rectangle : coins arrondi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835640" y="1821180"/>
          <a:ext cx="1872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baseline="0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>
    <xdr:from>
      <xdr:col>12</xdr:col>
      <xdr:colOff>785812</xdr:colOff>
      <xdr:row>18</xdr:row>
      <xdr:rowOff>47625</xdr:rowOff>
    </xdr:from>
    <xdr:to>
      <xdr:col>15</xdr:col>
      <xdr:colOff>395287</xdr:colOff>
      <xdr:row>20</xdr:row>
      <xdr:rowOff>171450</xdr:rowOff>
    </xdr:to>
    <xdr:sp macro="" textlink="">
      <xdr:nvSpPr>
        <xdr:cNvPr id="15" name="Rectangle : coins arrondi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1E7F190-DB45-4AAE-9869-6B4CA36B9794}"/>
            </a:ext>
          </a:extLst>
        </xdr:cNvPr>
        <xdr:cNvSpPr/>
      </xdr:nvSpPr>
      <xdr:spPr>
        <a:xfrm>
          <a:off x="11344275" y="3876675"/>
          <a:ext cx="2181225" cy="5048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400" b="1" i="0">
              <a:solidFill>
                <a:schemeClr val="accent4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Nouveau client</a:t>
          </a:r>
          <a:endParaRPr lang="fr-FR" sz="2400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498158</xdr:colOff>
      <xdr:row>0</xdr:row>
      <xdr:rowOff>30480</xdr:rowOff>
    </xdr:from>
    <xdr:to>
      <xdr:col>12</xdr:col>
      <xdr:colOff>342899</xdr:colOff>
      <xdr:row>0</xdr:row>
      <xdr:rowOff>441961</xdr:rowOff>
    </xdr:to>
    <xdr:sp macro="[0]!DECONUTLISAT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871258" y="30480"/>
          <a:ext cx="2130741" cy="41148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absolute">
    <xdr:from>
      <xdr:col>1</xdr:col>
      <xdr:colOff>598170</xdr:colOff>
      <xdr:row>0</xdr:row>
      <xdr:rowOff>60960</xdr:rowOff>
    </xdr:from>
    <xdr:to>
      <xdr:col>2</xdr:col>
      <xdr:colOff>1167930</xdr:colOff>
      <xdr:row>0</xdr:row>
      <xdr:rowOff>456960</xdr:rowOff>
    </xdr:to>
    <xdr:sp macro="" textlink="">
      <xdr:nvSpPr>
        <xdr:cNvPr id="24" name="Rectangle : coins arrondi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2305050" y="60960"/>
          <a:ext cx="1728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0</xdr:col>
      <xdr:colOff>205740</xdr:colOff>
      <xdr:row>0</xdr:row>
      <xdr:rowOff>60960</xdr:rowOff>
    </xdr:from>
    <xdr:to>
      <xdr:col>1</xdr:col>
      <xdr:colOff>226860</xdr:colOff>
      <xdr:row>0</xdr:row>
      <xdr:rowOff>456960</xdr:rowOff>
    </xdr:to>
    <xdr:sp macro="" textlink="">
      <xdr:nvSpPr>
        <xdr:cNvPr id="25" name="Rectangle : coins arrondi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205740" y="60960"/>
          <a:ext cx="1728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2</xdr:col>
      <xdr:colOff>1539240</xdr:colOff>
      <xdr:row>0</xdr:row>
      <xdr:rowOff>60960</xdr:rowOff>
    </xdr:from>
    <xdr:to>
      <xdr:col>4</xdr:col>
      <xdr:colOff>493560</xdr:colOff>
      <xdr:row>0</xdr:row>
      <xdr:rowOff>456960</xdr:rowOff>
    </xdr:to>
    <xdr:sp macro="" textlink="">
      <xdr:nvSpPr>
        <xdr:cNvPr id="26" name="Rectangle : coins arrondi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4404360" y="60960"/>
          <a:ext cx="1728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4</xdr:col>
      <xdr:colOff>864870</xdr:colOff>
      <xdr:row>0</xdr:row>
      <xdr:rowOff>60960</xdr:rowOff>
    </xdr:from>
    <xdr:to>
      <xdr:col>4</xdr:col>
      <xdr:colOff>2683358</xdr:colOff>
      <xdr:row>0</xdr:row>
      <xdr:rowOff>456960</xdr:rowOff>
    </xdr:to>
    <xdr:sp macro="" textlink="">
      <xdr:nvSpPr>
        <xdr:cNvPr id="27" name="Rectangle : coins arrondi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6503670" y="60960"/>
          <a:ext cx="1728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4</xdr:col>
      <xdr:colOff>2873693</xdr:colOff>
      <xdr:row>0</xdr:row>
      <xdr:rowOff>60960</xdr:rowOff>
    </xdr:from>
    <xdr:to>
      <xdr:col>6</xdr:col>
      <xdr:colOff>656438</xdr:colOff>
      <xdr:row>0</xdr:row>
      <xdr:rowOff>456960</xdr:rowOff>
    </xdr:to>
    <xdr:sp macro="" textlink="">
      <xdr:nvSpPr>
        <xdr:cNvPr id="8" name="Rectangle : coins arrondi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602980" y="60960"/>
          <a:ext cx="1728000" cy="396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>
    <xdr:from>
      <xdr:col>7</xdr:col>
      <xdr:colOff>119063</xdr:colOff>
      <xdr:row>0</xdr:row>
      <xdr:rowOff>42862</xdr:rowOff>
    </xdr:from>
    <xdr:to>
      <xdr:col>9</xdr:col>
      <xdr:colOff>161926</xdr:colOff>
      <xdr:row>0</xdr:row>
      <xdr:rowOff>442912</xdr:rowOff>
    </xdr:to>
    <xdr:sp macro="" textlink="">
      <xdr:nvSpPr>
        <xdr:cNvPr id="9" name="Rectangle : coins arrondi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D2B5B0-D9F3-4DB7-B7CC-14544E398101}"/>
            </a:ext>
          </a:extLst>
        </xdr:cNvPr>
        <xdr:cNvSpPr/>
      </xdr:nvSpPr>
      <xdr:spPr>
        <a:xfrm>
          <a:off x="11353801" y="42862"/>
          <a:ext cx="2181225" cy="4000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i="0">
              <a:solidFill>
                <a:schemeClr val="accent4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Nouveau client</a:t>
          </a:r>
          <a:endParaRPr lang="fr-FR" sz="2400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364162</xdr:colOff>
      <xdr:row>78</xdr:row>
      <xdr:rowOff>67518</xdr:rowOff>
    </xdr:from>
    <xdr:to>
      <xdr:col>15</xdr:col>
      <xdr:colOff>1134209</xdr:colOff>
      <xdr:row>85</xdr:row>
      <xdr:rowOff>133250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3290105" y="4793384"/>
          <a:ext cx="7774586" cy="165567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211016</xdr:colOff>
      <xdr:row>204</xdr:row>
      <xdr:rowOff>58616</xdr:rowOff>
    </xdr:from>
    <xdr:to>
      <xdr:col>2</xdr:col>
      <xdr:colOff>1477109</xdr:colOff>
      <xdr:row>209</xdr:row>
      <xdr:rowOff>55573</xdr:rowOff>
    </xdr:to>
    <xdr:sp macro="[0]!QUITTERSYSTEM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1016" y="21464954"/>
          <a:ext cx="5439508" cy="9348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latin typeface="Algerian" panose="04020705040A02060702" pitchFamily="82" charset="0"/>
            </a:rPr>
            <a:t> QUITTER</a:t>
          </a:r>
          <a:r>
            <a:rPr lang="fr-FR" sz="2800" b="1" baseline="0">
              <a:latin typeface="Algerian" panose="04020705040A02060702" pitchFamily="82" charset="0"/>
            </a:rPr>
            <a:t> LE </a:t>
          </a:r>
          <a:r>
            <a:rPr lang="fr-FR" sz="2800" b="1">
              <a:latin typeface="Algerian" panose="04020705040A02060702" pitchFamily="82" charset="0"/>
            </a:rPr>
            <a:t>SYSTEME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164757</xdr:rowOff>
    </xdr:from>
    <xdr:to>
      <xdr:col>3</xdr:col>
      <xdr:colOff>1379838</xdr:colOff>
      <xdr:row>70</xdr:row>
      <xdr:rowOff>51487</xdr:rowOff>
    </xdr:to>
    <xdr:sp macro="[0]!QUITTERSYSTEM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23601406"/>
          <a:ext cx="6507892" cy="9988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latin typeface="Algerian" panose="04020705040A02060702" pitchFamily="82" charset="0"/>
            </a:rPr>
            <a:t> QUITTER</a:t>
          </a:r>
          <a:r>
            <a:rPr lang="fr-FR" sz="2800" b="1" baseline="0">
              <a:latin typeface="Algerian" panose="04020705040A02060702" pitchFamily="82" charset="0"/>
            </a:rPr>
            <a:t> LE </a:t>
          </a:r>
          <a:r>
            <a:rPr lang="fr-FR" sz="2800" b="1">
              <a:latin typeface="Algerian" panose="04020705040A02060702" pitchFamily="82" charset="0"/>
            </a:rPr>
            <a:t>SYSTEME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1628587</xdr:colOff>
      <xdr:row>0</xdr:row>
      <xdr:rowOff>47626</xdr:rowOff>
    </xdr:from>
    <xdr:to>
      <xdr:col>11</xdr:col>
      <xdr:colOff>390525</xdr:colOff>
      <xdr:row>0</xdr:row>
      <xdr:rowOff>800100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628587" y="47626"/>
          <a:ext cx="16326038" cy="752474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1628774</xdr:colOff>
      <xdr:row>0</xdr:row>
      <xdr:rowOff>866773</xdr:rowOff>
    </xdr:from>
    <xdr:to>
      <xdr:col>9</xdr:col>
      <xdr:colOff>911249</xdr:colOff>
      <xdr:row>0</xdr:row>
      <xdr:rowOff>1514773</xdr:rowOff>
    </xdr:to>
    <xdr:sp macro="[0]!OROFR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3325474" y="866773"/>
          <a:ext cx="2340000" cy="64800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/>
            <a:t>EFFACER</a:t>
          </a:r>
          <a:r>
            <a:rPr lang="fr-FR" sz="2800" baseline="0"/>
            <a:t> </a:t>
          </a:r>
          <a:endParaRPr lang="fr-FR" sz="2800"/>
        </a:p>
      </xdr:txBody>
    </xdr:sp>
    <xdr:clientData/>
  </xdr:twoCellAnchor>
  <xdr:twoCellAnchor editAs="absolute">
    <xdr:from>
      <xdr:col>0</xdr:col>
      <xdr:colOff>0</xdr:colOff>
      <xdr:row>0</xdr:row>
      <xdr:rowOff>137160</xdr:rowOff>
    </xdr:from>
    <xdr:to>
      <xdr:col>0</xdr:col>
      <xdr:colOff>1587471</xdr:colOff>
      <xdr:row>0</xdr:row>
      <xdr:rowOff>677160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160"/>
          <a:ext cx="1587471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0</xdr:col>
      <xdr:colOff>1775457</xdr:colOff>
      <xdr:row>0</xdr:row>
      <xdr:rowOff>180976</xdr:rowOff>
    </xdr:from>
    <xdr:to>
      <xdr:col>1</xdr:col>
      <xdr:colOff>1336107</xdr:colOff>
      <xdr:row>0</xdr:row>
      <xdr:rowOff>684976</xdr:rowOff>
    </xdr:to>
    <xdr:sp macro="" textlink="">
      <xdr:nvSpPr>
        <xdr:cNvPr id="22" name="Rectangle : coins arrondi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775457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1</xdr:col>
      <xdr:colOff>1693829</xdr:colOff>
      <xdr:row>0</xdr:row>
      <xdr:rowOff>180976</xdr:rowOff>
    </xdr:from>
    <xdr:to>
      <xdr:col>3</xdr:col>
      <xdr:colOff>101954</xdr:colOff>
      <xdr:row>0</xdr:row>
      <xdr:rowOff>684976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4113179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0000"/>
              </a:solidFill>
            </a:rPr>
            <a:t>SDCM2</a:t>
          </a:r>
        </a:p>
      </xdr:txBody>
    </xdr:sp>
    <xdr:clientData/>
  </xdr:twoCellAnchor>
  <xdr:twoCellAnchor>
    <xdr:from>
      <xdr:col>0</xdr:col>
      <xdr:colOff>143132</xdr:colOff>
      <xdr:row>0</xdr:row>
      <xdr:rowOff>833051</xdr:rowOff>
    </xdr:from>
    <xdr:to>
      <xdr:col>7</xdr:col>
      <xdr:colOff>1571038</xdr:colOff>
      <xdr:row>0</xdr:row>
      <xdr:rowOff>1485900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43132" y="833051"/>
          <a:ext cx="13124606" cy="65284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274320</xdr:colOff>
      <xdr:row>0</xdr:row>
      <xdr:rowOff>830580</xdr:rowOff>
    </xdr:from>
    <xdr:to>
      <xdr:col>0</xdr:col>
      <xdr:colOff>2074320</xdr:colOff>
      <xdr:row>0</xdr:row>
      <xdr:rowOff>1370580</xdr:rowOff>
    </xdr:to>
    <xdr:grpSp>
      <xdr:nvGrpSpPr>
        <xdr:cNvPr id="42" name="Group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274320" y="830580"/>
          <a:ext cx="1800000" cy="540000"/>
          <a:chOff x="274320" y="830580"/>
          <a:chExt cx="1800000" cy="540000"/>
        </a:xfrm>
      </xdr:grpSpPr>
      <xdr:sp macro="[0]!pompiste1" textlink="">
        <xdr:nvSpPr>
          <xdr:cNvPr id="11" name="Rectangle : coins arrondis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27432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POMPISTE 1</a:t>
            </a:r>
          </a:p>
        </xdr:txBody>
      </xdr:sp>
      <xdr:pic>
        <xdr:nvPicPr>
          <xdr:cNvPr id="12" name="Imag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colorTemperature colorTemp="112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0042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2132330</xdr:colOff>
      <xdr:row>0</xdr:row>
      <xdr:rowOff>830580</xdr:rowOff>
    </xdr:from>
    <xdr:to>
      <xdr:col>1</xdr:col>
      <xdr:colOff>1516790</xdr:colOff>
      <xdr:row>0</xdr:row>
      <xdr:rowOff>1370580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GrpSpPr/>
      </xdr:nvGrpSpPr>
      <xdr:grpSpPr>
        <a:xfrm>
          <a:off x="2132330" y="830580"/>
          <a:ext cx="1901781" cy="540000"/>
          <a:chOff x="2132330" y="830580"/>
          <a:chExt cx="1800000" cy="540000"/>
        </a:xfrm>
      </xdr:grpSpPr>
      <xdr:sp macro="[0]!Module31.pompiste2" textlink="">
        <xdr:nvSpPr>
          <xdr:cNvPr id="14" name="Rectangle : coins arrondi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213233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POMPISTE 2</a:t>
            </a:r>
          </a:p>
        </xdr:txBody>
      </xdr:sp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artisticPastelsSmooth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2182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1539234</xdr:colOff>
      <xdr:row>0</xdr:row>
      <xdr:rowOff>845820</xdr:rowOff>
    </xdr:from>
    <xdr:to>
      <xdr:col>2</xdr:col>
      <xdr:colOff>1614580</xdr:colOff>
      <xdr:row>0</xdr:row>
      <xdr:rowOff>1385820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4056555" y="845820"/>
          <a:ext cx="1912311" cy="540000"/>
          <a:chOff x="3954774" y="845820"/>
          <a:chExt cx="1835566" cy="540000"/>
        </a:xfrm>
      </xdr:grpSpPr>
      <xdr:sp macro="[0]!STOCK111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399034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STOCK</a:t>
            </a:r>
          </a:p>
        </xdr:txBody>
      </xdr:sp>
      <xdr:pic>
        <xdr:nvPicPr>
          <xdr:cNvPr id="31" name="Image 30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54774" y="845820"/>
            <a:ext cx="750375" cy="540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808990</xdr:colOff>
      <xdr:row>0</xdr:row>
      <xdr:rowOff>868680</xdr:rowOff>
    </xdr:from>
    <xdr:to>
      <xdr:col>6</xdr:col>
      <xdr:colOff>1610770</xdr:colOff>
      <xdr:row>0</xdr:row>
      <xdr:rowOff>1408680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GrpSpPr/>
      </xdr:nvGrpSpPr>
      <xdr:grpSpPr>
        <a:xfrm>
          <a:off x="9932580" y="868680"/>
          <a:ext cx="1842726" cy="540000"/>
          <a:chOff x="9564370" y="868680"/>
          <a:chExt cx="1800000" cy="540000"/>
        </a:xfrm>
      </xdr:grpSpPr>
      <xdr:sp macro="[0]!LAVAGE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/>
        </xdr:nvSpPr>
        <xdr:spPr>
          <a:xfrm>
            <a:off x="956437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LAVAGE/ENTRETIEN</a:t>
            </a:r>
          </a:p>
        </xdr:txBody>
      </xdr:sp>
      <xdr:pic>
        <xdr:nvPicPr>
          <xdr:cNvPr id="35" name="Image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70720" y="8686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1668780</xdr:colOff>
      <xdr:row>0</xdr:row>
      <xdr:rowOff>845820</xdr:rowOff>
    </xdr:from>
    <xdr:to>
      <xdr:col>7</xdr:col>
      <xdr:colOff>1540920</xdr:colOff>
      <xdr:row>0</xdr:row>
      <xdr:rowOff>1385820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GrpSpPr/>
      </xdr:nvGrpSpPr>
      <xdr:grpSpPr>
        <a:xfrm>
          <a:off x="11833316" y="845820"/>
          <a:ext cx="1879194" cy="540000"/>
          <a:chOff x="11422380" y="845820"/>
          <a:chExt cx="1800000" cy="540000"/>
        </a:xfrm>
      </xdr:grpSpPr>
      <xdr:sp macro="[0]!CONTROLE" textlink="">
        <xdr:nvSpPr>
          <xdr:cNvPr id="28" name="Rectangle : coins arrondis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/>
        </xdr:nvSpPr>
        <xdr:spPr>
          <a:xfrm>
            <a:off x="1142238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CONTROLE</a:t>
            </a:r>
          </a:p>
        </xdr:txBody>
      </xdr:sp>
      <xdr:pic>
        <xdr:nvPicPr>
          <xdr:cNvPr id="37" name="Imag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7620" y="84582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1732280</xdr:colOff>
      <xdr:row>0</xdr:row>
      <xdr:rowOff>830580</xdr:rowOff>
    </xdr:from>
    <xdr:to>
      <xdr:col>5</xdr:col>
      <xdr:colOff>750980</xdr:colOff>
      <xdr:row>0</xdr:row>
      <xdr:rowOff>1370580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7964351" y="830580"/>
          <a:ext cx="1910219" cy="540000"/>
          <a:chOff x="7706360" y="830580"/>
          <a:chExt cx="1800000" cy="540000"/>
        </a:xfrm>
      </xdr:grpSpPr>
      <xdr:sp macro="[0]!DEPENSE" textlink="">
        <xdr:nvSpPr>
          <xdr:cNvPr id="26" name="Rectangle : coins arrondis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770636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DEPENSES</a:t>
            </a:r>
          </a:p>
        </xdr:txBody>
      </xdr:sp>
      <xdr:pic>
        <xdr:nvPicPr>
          <xdr:cNvPr id="39" name="Image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19060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1683029</xdr:colOff>
      <xdr:row>0</xdr:row>
      <xdr:rowOff>887574</xdr:rowOff>
    </xdr:from>
    <xdr:to>
      <xdr:col>3</xdr:col>
      <xdr:colOff>1684709</xdr:colOff>
      <xdr:row>0</xdr:row>
      <xdr:rowOff>1427574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GrpSpPr/>
      </xdr:nvGrpSpPr>
      <xdr:grpSpPr>
        <a:xfrm>
          <a:off x="6037315" y="887574"/>
          <a:ext cx="1879465" cy="540000"/>
          <a:chOff x="5848350" y="845820"/>
          <a:chExt cx="1800000" cy="540000"/>
        </a:xfrm>
      </xdr:grpSpPr>
      <xdr:sp macro="" textlink="">
        <xdr:nvSpPr>
          <xdr:cNvPr id="20" name="Rectangle : coins arrondis 1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5848350" y="942975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CREDIT</a:t>
            </a:r>
          </a:p>
        </xdr:txBody>
      </xdr:sp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66460" y="845820"/>
            <a:ext cx="540000" cy="540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993598</xdr:colOff>
      <xdr:row>0</xdr:row>
      <xdr:rowOff>906567</xdr:rowOff>
    </xdr:from>
    <xdr:to>
      <xdr:col>11</xdr:col>
      <xdr:colOff>343723</xdr:colOff>
      <xdr:row>0</xdr:row>
      <xdr:rowOff>1446567</xdr:rowOff>
    </xdr:to>
    <xdr:sp macro="[0]!DECONUTLISATEUR" textlink="">
      <xdr:nvSpPr>
        <xdr:cNvPr id="36" name="Rectangle : coins arrondis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15747823" y="906567"/>
          <a:ext cx="2160000" cy="540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absolute">
    <xdr:from>
      <xdr:col>3</xdr:col>
      <xdr:colOff>459676</xdr:colOff>
      <xdr:row>0</xdr:row>
      <xdr:rowOff>180976</xdr:rowOff>
    </xdr:from>
    <xdr:to>
      <xdr:col>4</xdr:col>
      <xdr:colOff>706126</xdr:colOff>
      <xdr:row>0</xdr:row>
      <xdr:rowOff>684976</xdr:rowOff>
    </xdr:to>
    <xdr:sp macro="[0]!deppp" textlink="">
      <xdr:nvSpPr>
        <xdr:cNvPr id="56" name="Rectangle : coins arrondis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>
          <a:off x="6450901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DEPENSES</a:t>
          </a:r>
        </a:p>
      </xdr:txBody>
    </xdr:sp>
    <xdr:clientData/>
  </xdr:twoCellAnchor>
  <xdr:twoCellAnchor editAs="absolute">
    <xdr:from>
      <xdr:col>5</xdr:col>
      <xdr:colOff>16098</xdr:colOff>
      <xdr:row>0</xdr:row>
      <xdr:rowOff>180976</xdr:rowOff>
    </xdr:from>
    <xdr:to>
      <xdr:col>6</xdr:col>
      <xdr:colOff>995973</xdr:colOff>
      <xdr:row>0</xdr:row>
      <xdr:rowOff>684976</xdr:rowOff>
    </xdr:to>
    <xdr:sp macro="" textlink="">
      <xdr:nvSpPr>
        <xdr:cNvPr id="57" name="Rectangle : coins arrondis 5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>
        <a:xfrm>
          <a:off x="8788623" y="180976"/>
          <a:ext cx="1980000" cy="504000"/>
        </a:xfrm>
        <a:prstGeom prst="roundRect">
          <a:avLst>
            <a:gd name="adj" fmla="val 15105"/>
          </a:avLst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MENU</a:t>
          </a:r>
        </a:p>
      </xdr:txBody>
    </xdr:sp>
    <xdr:clientData/>
  </xdr:twoCellAnchor>
  <xdr:twoCellAnchor editAs="absolute">
    <xdr:from>
      <xdr:col>6</xdr:col>
      <xdr:colOff>1353695</xdr:colOff>
      <xdr:row>0</xdr:row>
      <xdr:rowOff>180976</xdr:rowOff>
    </xdr:from>
    <xdr:to>
      <xdr:col>7</xdr:col>
      <xdr:colOff>1409645</xdr:colOff>
      <xdr:row>0</xdr:row>
      <xdr:rowOff>684976</xdr:rowOff>
    </xdr:to>
    <xdr:sp macro="" textlink="">
      <xdr:nvSpPr>
        <xdr:cNvPr id="58" name="Rectangle : coins arrondis 5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>
        <a:xfrm>
          <a:off x="11126345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8</xdr:col>
      <xdr:colOff>33817</xdr:colOff>
      <xdr:row>0</xdr:row>
      <xdr:rowOff>180976</xdr:rowOff>
    </xdr:from>
    <xdr:to>
      <xdr:col>9</xdr:col>
      <xdr:colOff>689842</xdr:colOff>
      <xdr:row>0</xdr:row>
      <xdr:rowOff>684976</xdr:rowOff>
    </xdr:to>
    <xdr:sp macro="" textlink="">
      <xdr:nvSpPr>
        <xdr:cNvPr id="59" name="Rectangle : coins arrondis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>
        <a:xfrm>
          <a:off x="13464067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9</xdr:col>
      <xdr:colOff>1047562</xdr:colOff>
      <xdr:row>0</xdr:row>
      <xdr:rowOff>180976</xdr:rowOff>
    </xdr:from>
    <xdr:to>
      <xdr:col>11</xdr:col>
      <xdr:colOff>217687</xdr:colOff>
      <xdr:row>0</xdr:row>
      <xdr:rowOff>684976</xdr:rowOff>
    </xdr:to>
    <xdr:sp macro="" textlink="">
      <xdr:nvSpPr>
        <xdr:cNvPr id="34" name="Rectangle : coins arrondis 3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801787" y="180976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DIRECTION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313996</xdr:colOff>
      <xdr:row>0</xdr:row>
      <xdr:rowOff>121920</xdr:rowOff>
    </xdr:from>
    <xdr:to>
      <xdr:col>11</xdr:col>
      <xdr:colOff>709036</xdr:colOff>
      <xdr:row>2</xdr:row>
      <xdr:rowOff>184718</xdr:rowOff>
    </xdr:to>
    <xdr:sp macro="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324896" y="121920"/>
          <a:ext cx="1980000" cy="540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SDCM2</a:t>
          </a:r>
        </a:p>
      </xdr:txBody>
    </xdr:sp>
    <xdr:clientData/>
  </xdr:twoCellAnchor>
  <xdr:twoCellAnchor editAs="absolute">
    <xdr:from>
      <xdr:col>9</xdr:col>
      <xdr:colOff>313996</xdr:colOff>
      <xdr:row>3</xdr:row>
      <xdr:rowOff>144780</xdr:rowOff>
    </xdr:from>
    <xdr:to>
      <xdr:col>11</xdr:col>
      <xdr:colOff>709036</xdr:colOff>
      <xdr:row>6</xdr:row>
      <xdr:rowOff>136140</xdr:rowOff>
    </xdr:to>
    <xdr:sp macro="[0]!EFACCESDCCLT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324896" y="807720"/>
          <a:ext cx="1980000" cy="54000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EFFACER</a:t>
          </a:r>
        </a:p>
      </xdr:txBody>
    </xdr:sp>
    <xdr:clientData/>
  </xdr:twoCellAnchor>
  <xdr:twoCellAnchor editAs="absolute">
    <xdr:from>
      <xdr:col>9</xdr:col>
      <xdr:colOff>313996</xdr:colOff>
      <xdr:row>7</xdr:row>
      <xdr:rowOff>99060</xdr:rowOff>
    </xdr:from>
    <xdr:to>
      <xdr:col>11</xdr:col>
      <xdr:colOff>709036</xdr:colOff>
      <xdr:row>10</xdr:row>
      <xdr:rowOff>90420</xdr:rowOff>
    </xdr:to>
    <xdr:sp macro="[0]!DECONUTLISATEUR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1324896" y="1493520"/>
          <a:ext cx="1980000" cy="540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oneCell">
    <xdr:from>
      <xdr:col>8</xdr:col>
      <xdr:colOff>30480</xdr:colOff>
      <xdr:row>2</xdr:row>
      <xdr:rowOff>38100</xdr:rowOff>
    </xdr:from>
    <xdr:to>
      <xdr:col>9</xdr:col>
      <xdr:colOff>7620</xdr:colOff>
      <xdr:row>12</xdr:row>
      <xdr:rowOff>106680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3520" y="510540"/>
          <a:ext cx="1905000" cy="1905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365759</xdr:colOff>
      <xdr:row>0</xdr:row>
      <xdr:rowOff>129540</xdr:rowOff>
    </xdr:from>
    <xdr:to>
      <xdr:col>11</xdr:col>
      <xdr:colOff>760799</xdr:colOff>
      <xdr:row>3</xdr:row>
      <xdr:rowOff>6600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1376659" y="129540"/>
          <a:ext cx="1980000" cy="540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SDCM1</a:t>
          </a:r>
        </a:p>
      </xdr:txBody>
    </xdr:sp>
    <xdr:clientData/>
  </xdr:twoCellAnchor>
  <xdr:twoCellAnchor editAs="absolute">
    <xdr:from>
      <xdr:col>9</xdr:col>
      <xdr:colOff>365759</xdr:colOff>
      <xdr:row>3</xdr:row>
      <xdr:rowOff>167640</xdr:rowOff>
    </xdr:from>
    <xdr:to>
      <xdr:col>11</xdr:col>
      <xdr:colOff>760799</xdr:colOff>
      <xdr:row>6</xdr:row>
      <xdr:rowOff>159000</xdr:rowOff>
    </xdr:to>
    <xdr:sp macro="[0]!EFACCESDCCLTM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1376659" y="830580"/>
          <a:ext cx="1980000" cy="54000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EFFACER</a:t>
          </a:r>
        </a:p>
      </xdr:txBody>
    </xdr:sp>
    <xdr:clientData/>
  </xdr:twoCellAnchor>
  <xdr:twoCellAnchor editAs="absolute">
    <xdr:from>
      <xdr:col>9</xdr:col>
      <xdr:colOff>365759</xdr:colOff>
      <xdr:row>7</xdr:row>
      <xdr:rowOff>137160</xdr:rowOff>
    </xdr:from>
    <xdr:to>
      <xdr:col>11</xdr:col>
      <xdr:colOff>760799</xdr:colOff>
      <xdr:row>10</xdr:row>
      <xdr:rowOff>128520</xdr:rowOff>
    </xdr:to>
    <xdr:sp macro="[0]!DECONUTLISATEUR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1376659" y="1531620"/>
          <a:ext cx="1980000" cy="540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oneCell">
    <xdr:from>
      <xdr:col>8</xdr:col>
      <xdr:colOff>30480</xdr:colOff>
      <xdr:row>2</xdr:row>
      <xdr:rowOff>37490</xdr:rowOff>
    </xdr:from>
    <xdr:to>
      <xdr:col>9</xdr:col>
      <xdr:colOff>7620</xdr:colOff>
      <xdr:row>12</xdr:row>
      <xdr:rowOff>106070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3520" y="509930"/>
          <a:ext cx="1905000" cy="1905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164123</xdr:colOff>
      <xdr:row>0</xdr:row>
      <xdr:rowOff>804477</xdr:rowOff>
    </xdr:from>
    <xdr:to>
      <xdr:col>7</xdr:col>
      <xdr:colOff>1589049</xdr:colOff>
      <xdr:row>0</xdr:row>
      <xdr:rowOff>1388594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164123" y="804477"/>
          <a:ext cx="13115121" cy="5841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1657350</xdr:colOff>
      <xdr:row>0</xdr:row>
      <xdr:rowOff>66675</xdr:rowOff>
    </xdr:from>
    <xdr:to>
      <xdr:col>11</xdr:col>
      <xdr:colOff>514350</xdr:colOff>
      <xdr:row>0</xdr:row>
      <xdr:rowOff>733425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657350" y="66675"/>
          <a:ext cx="16421100" cy="6667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15238</xdr:colOff>
      <xdr:row>0</xdr:row>
      <xdr:rowOff>754380</xdr:rowOff>
    </xdr:from>
    <xdr:to>
      <xdr:col>9</xdr:col>
      <xdr:colOff>1031263</xdr:colOff>
      <xdr:row>0</xdr:row>
      <xdr:rowOff>1402380</xdr:rowOff>
    </xdr:to>
    <xdr:sp macro="[0]!OROF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3445488" y="754380"/>
          <a:ext cx="2340000" cy="64800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/>
            <a:t>EFFACER</a:t>
          </a:r>
          <a:r>
            <a:rPr lang="fr-FR" sz="2800" baseline="0"/>
            <a:t> </a:t>
          </a:r>
          <a:endParaRPr lang="fr-FR" sz="2800"/>
        </a:p>
      </xdr:txBody>
    </xdr:sp>
    <xdr:clientData/>
  </xdr:twoCellAnchor>
  <xdr:twoCellAnchor editAs="absolute">
    <xdr:from>
      <xdr:col>0</xdr:col>
      <xdr:colOff>0</xdr:colOff>
      <xdr:row>0</xdr:row>
      <xdr:rowOff>144780</xdr:rowOff>
    </xdr:from>
    <xdr:to>
      <xdr:col>0</xdr:col>
      <xdr:colOff>1587471</xdr:colOff>
      <xdr:row>0</xdr:row>
      <xdr:rowOff>684780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780"/>
          <a:ext cx="1587471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0</xdr:col>
      <xdr:colOff>1790989</xdr:colOff>
      <xdr:row>0</xdr:row>
      <xdr:rowOff>140969</xdr:rowOff>
    </xdr:from>
    <xdr:to>
      <xdr:col>1</xdr:col>
      <xdr:colOff>1351639</xdr:colOff>
      <xdr:row>0</xdr:row>
      <xdr:rowOff>644969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79098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0000"/>
              </a:solidFill>
            </a:rPr>
            <a:t>SDCM1</a:t>
          </a:r>
        </a:p>
      </xdr:txBody>
    </xdr:sp>
    <xdr:clientData/>
  </xdr:twoCellAnchor>
  <xdr:twoCellAnchor editAs="absolute">
    <xdr:from>
      <xdr:col>2</xdr:col>
      <xdr:colOff>3464</xdr:colOff>
      <xdr:row>0</xdr:row>
      <xdr:rowOff>140969</xdr:rowOff>
    </xdr:from>
    <xdr:to>
      <xdr:col>3</xdr:col>
      <xdr:colOff>135614</xdr:colOff>
      <xdr:row>0</xdr:row>
      <xdr:rowOff>644969</xdr:rowOff>
    </xdr:to>
    <xdr:sp macro="" textlink="">
      <xdr:nvSpPr>
        <xdr:cNvPr id="8" name="Rectangle : coins arrondi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14683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3</xdr:col>
      <xdr:colOff>511464</xdr:colOff>
      <xdr:row>0</xdr:row>
      <xdr:rowOff>140969</xdr:rowOff>
    </xdr:from>
    <xdr:to>
      <xdr:col>4</xdr:col>
      <xdr:colOff>757914</xdr:colOff>
      <xdr:row>0</xdr:row>
      <xdr:rowOff>644969</xdr:rowOff>
    </xdr:to>
    <xdr:sp macro="[0]!deppp" textlink="">
      <xdr:nvSpPr>
        <xdr:cNvPr id="10" name="Rectangle : coins arrondi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50268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DEPENSES</a:t>
          </a:r>
        </a:p>
      </xdr:txBody>
    </xdr:sp>
    <xdr:clientData/>
  </xdr:twoCellAnchor>
  <xdr:twoCellAnchor editAs="absolute">
    <xdr:from>
      <xdr:col>5</xdr:col>
      <xdr:colOff>86014</xdr:colOff>
      <xdr:row>0</xdr:row>
      <xdr:rowOff>140969</xdr:rowOff>
    </xdr:from>
    <xdr:to>
      <xdr:col>6</xdr:col>
      <xdr:colOff>1065889</xdr:colOff>
      <xdr:row>0</xdr:row>
      <xdr:rowOff>644969</xdr:rowOff>
    </xdr:to>
    <xdr:sp macro="" textlink="">
      <xdr:nvSpPr>
        <xdr:cNvPr id="12" name="Rectangle : coins arrondi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858539" y="140969"/>
          <a:ext cx="1980000" cy="504000"/>
        </a:xfrm>
        <a:prstGeom prst="roundRect">
          <a:avLst>
            <a:gd name="adj" fmla="val 15105"/>
          </a:avLst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MENU</a:t>
          </a:r>
        </a:p>
      </xdr:txBody>
    </xdr:sp>
    <xdr:clientData/>
  </xdr:twoCellAnchor>
  <xdr:twoCellAnchor>
    <xdr:from>
      <xdr:col>0</xdr:col>
      <xdr:colOff>228600</xdr:colOff>
      <xdr:row>0</xdr:row>
      <xdr:rowOff>838200</xdr:rowOff>
    </xdr:from>
    <xdr:to>
      <xdr:col>0</xdr:col>
      <xdr:colOff>2028600</xdr:colOff>
      <xdr:row>0</xdr:row>
      <xdr:rowOff>1378200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GrpSpPr/>
      </xdr:nvGrpSpPr>
      <xdr:grpSpPr>
        <a:xfrm>
          <a:off x="228600" y="838200"/>
          <a:ext cx="1800000" cy="540000"/>
          <a:chOff x="274320" y="830580"/>
          <a:chExt cx="1800000" cy="540000"/>
        </a:xfrm>
      </xdr:grpSpPr>
      <xdr:sp macro="[0]!pompiste1" textlink="">
        <xdr:nvSpPr>
          <xdr:cNvPr id="51" name="Rectangle : coins arrondis 50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27432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POMPISTE 1</a:t>
            </a:r>
          </a:p>
        </xdr:txBody>
      </xdr:sp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colorTemperature colorTemp="112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0042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2086610</xdr:colOff>
      <xdr:row>0</xdr:row>
      <xdr:rowOff>838200</xdr:rowOff>
    </xdr:from>
    <xdr:to>
      <xdr:col>1</xdr:col>
      <xdr:colOff>1471070</xdr:colOff>
      <xdr:row>0</xdr:row>
      <xdr:rowOff>1378200</xdr:rowOff>
    </xdr:to>
    <xdr:grpSp>
      <xdr:nvGrpSpPr>
        <xdr:cNvPr id="53" name="Groupe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GrpSpPr/>
      </xdr:nvGrpSpPr>
      <xdr:grpSpPr>
        <a:xfrm>
          <a:off x="2086610" y="838200"/>
          <a:ext cx="1901781" cy="540000"/>
          <a:chOff x="2132330" y="830580"/>
          <a:chExt cx="1800000" cy="540000"/>
        </a:xfrm>
      </xdr:grpSpPr>
      <xdr:sp macro="[0]!Module31.pompiste2" textlink="">
        <xdr:nvSpPr>
          <xdr:cNvPr id="54" name="Rectangle : coins arrondis 53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213233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POMPISTE 2</a:t>
            </a:r>
          </a:p>
        </xdr:txBody>
      </xdr:sp>
      <xdr:pic>
        <xdr:nvPicPr>
          <xdr:cNvPr id="55" name="Image 54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artisticPastelsSmooth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2182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1493514</xdr:colOff>
      <xdr:row>0</xdr:row>
      <xdr:rowOff>853440</xdr:rowOff>
    </xdr:from>
    <xdr:to>
      <xdr:col>2</xdr:col>
      <xdr:colOff>1568860</xdr:colOff>
      <xdr:row>0</xdr:row>
      <xdr:rowOff>1393440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GrpSpPr/>
      </xdr:nvGrpSpPr>
      <xdr:grpSpPr>
        <a:xfrm>
          <a:off x="4010835" y="853440"/>
          <a:ext cx="1912311" cy="540000"/>
          <a:chOff x="3954774" y="845820"/>
          <a:chExt cx="1835566" cy="540000"/>
        </a:xfrm>
      </xdr:grpSpPr>
      <xdr:sp macro="[0]!STOCK111" textlink="">
        <xdr:nvSpPr>
          <xdr:cNvPr id="57" name="Rectangle : coins arrondis 56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399034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STOCK</a:t>
            </a: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54774" y="845820"/>
            <a:ext cx="750375" cy="540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763270</xdr:colOff>
      <xdr:row>0</xdr:row>
      <xdr:rowOff>876300</xdr:rowOff>
    </xdr:from>
    <xdr:to>
      <xdr:col>6</xdr:col>
      <xdr:colOff>1565050</xdr:colOff>
      <xdr:row>0</xdr:row>
      <xdr:rowOff>1416300</xdr:rowOff>
    </xdr:to>
    <xdr:grpSp>
      <xdr:nvGrpSpPr>
        <xdr:cNvPr id="59" name="Groupe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GrpSpPr/>
      </xdr:nvGrpSpPr>
      <xdr:grpSpPr>
        <a:xfrm>
          <a:off x="9886860" y="876300"/>
          <a:ext cx="1842726" cy="540000"/>
          <a:chOff x="9564370" y="868680"/>
          <a:chExt cx="1800000" cy="540000"/>
        </a:xfrm>
      </xdr:grpSpPr>
      <xdr:sp macro="[0]!LAVAGE" textlink="">
        <xdr:nvSpPr>
          <xdr:cNvPr id="60" name="Rectangle : coins arrondis 59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/>
        </xdr:nvSpPr>
        <xdr:spPr>
          <a:xfrm>
            <a:off x="956437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LAVAGE/ENTRETIEN</a:t>
            </a:r>
          </a:p>
        </xdr:txBody>
      </xdr:sp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70720" y="8686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1623060</xdr:colOff>
      <xdr:row>0</xdr:row>
      <xdr:rowOff>853440</xdr:rowOff>
    </xdr:from>
    <xdr:to>
      <xdr:col>7</xdr:col>
      <xdr:colOff>1495200</xdr:colOff>
      <xdr:row>0</xdr:row>
      <xdr:rowOff>1393440</xdr:rowOff>
    </xdr:to>
    <xdr:grpSp>
      <xdr:nvGrpSpPr>
        <xdr:cNvPr id="62" name="Groupe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GrpSpPr/>
      </xdr:nvGrpSpPr>
      <xdr:grpSpPr>
        <a:xfrm>
          <a:off x="11787596" y="853440"/>
          <a:ext cx="1879194" cy="540000"/>
          <a:chOff x="11422380" y="845820"/>
          <a:chExt cx="1800000" cy="540000"/>
        </a:xfrm>
      </xdr:grpSpPr>
      <xdr:sp macro="[0]!CONTROLE" textlink="">
        <xdr:nvSpPr>
          <xdr:cNvPr id="63" name="Rectangle : coins arrondis 62">
            <a:extLst>
              <a:ext uri="{FF2B5EF4-FFF2-40B4-BE49-F238E27FC236}">
                <a16:creationId xmlns:a16="http://schemas.microsoft.com/office/drawing/2014/main" id="{00000000-0008-0000-0B00-00003F000000}"/>
              </a:ext>
            </a:extLst>
          </xdr:cNvPr>
          <xdr:cNvSpPr/>
        </xdr:nvSpPr>
        <xdr:spPr>
          <a:xfrm>
            <a:off x="1142238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CONTROLE</a:t>
            </a:r>
          </a:p>
        </xdr:txBody>
      </xdr:sp>
      <xdr:pic>
        <xdr:nvPicPr>
          <xdr:cNvPr id="64" name="Image 63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7620" y="84582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1686560</xdr:colOff>
      <xdr:row>0</xdr:row>
      <xdr:rowOff>838200</xdr:rowOff>
    </xdr:from>
    <xdr:to>
      <xdr:col>5</xdr:col>
      <xdr:colOff>705260</xdr:colOff>
      <xdr:row>0</xdr:row>
      <xdr:rowOff>1378200</xdr:rowOff>
    </xdr:to>
    <xdr:grpSp>
      <xdr:nvGrpSpPr>
        <xdr:cNvPr id="65" name="Groupe 64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GrpSpPr/>
      </xdr:nvGrpSpPr>
      <xdr:grpSpPr>
        <a:xfrm>
          <a:off x="7918631" y="838200"/>
          <a:ext cx="1910219" cy="540000"/>
          <a:chOff x="7706360" y="830580"/>
          <a:chExt cx="1800000" cy="540000"/>
        </a:xfrm>
      </xdr:grpSpPr>
      <xdr:sp macro="[0]!DEPENSE" textlink="">
        <xdr:nvSpPr>
          <xdr:cNvPr id="66" name="Rectangle : coins arrondis 65">
            <a:extLst>
              <a:ext uri="{FF2B5EF4-FFF2-40B4-BE49-F238E27FC236}">
                <a16:creationId xmlns:a16="http://schemas.microsoft.com/office/drawing/2014/main" id="{00000000-0008-0000-0B00-000042000000}"/>
              </a:ext>
            </a:extLst>
          </xdr:cNvPr>
          <xdr:cNvSpPr/>
        </xdr:nvSpPr>
        <xdr:spPr>
          <a:xfrm>
            <a:off x="770636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DEPENSES</a:t>
            </a:r>
          </a:p>
        </xdr:txBody>
      </xdr:sp>
      <xdr:pic>
        <xdr:nvPicPr>
          <xdr:cNvPr id="67" name="Image 66">
            <a:extLst>
              <a:ext uri="{FF2B5EF4-FFF2-40B4-BE49-F238E27FC236}">
                <a16:creationId xmlns:a16="http://schemas.microsoft.com/office/drawing/2014/main" id="{00000000-0008-0000-0B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19060" y="830580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1626870</xdr:colOff>
      <xdr:row>0</xdr:row>
      <xdr:rowOff>853440</xdr:rowOff>
    </xdr:from>
    <xdr:to>
      <xdr:col>3</xdr:col>
      <xdr:colOff>1628550</xdr:colOff>
      <xdr:row>0</xdr:row>
      <xdr:rowOff>1393440</xdr:rowOff>
    </xdr:to>
    <xdr:grpSp>
      <xdr:nvGrpSpPr>
        <xdr:cNvPr id="68" name="Groupe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GrpSpPr/>
      </xdr:nvGrpSpPr>
      <xdr:grpSpPr>
        <a:xfrm>
          <a:off x="5981156" y="853440"/>
          <a:ext cx="1879465" cy="540000"/>
          <a:chOff x="5848350" y="845820"/>
          <a:chExt cx="1800000" cy="540000"/>
        </a:xfrm>
      </xdr:grpSpPr>
      <xdr:sp macro="" textlink="">
        <xdr:nvSpPr>
          <xdr:cNvPr id="69" name="Rectangle : coins arrondis 68">
            <a:extLst>
              <a:ext uri="{FF2B5EF4-FFF2-40B4-BE49-F238E27FC236}">
                <a16:creationId xmlns:a16="http://schemas.microsoft.com/office/drawing/2014/main" id="{00000000-0008-0000-0B00-000045000000}"/>
              </a:ext>
            </a:extLst>
          </xdr:cNvPr>
          <xdr:cNvSpPr/>
        </xdr:nvSpPr>
        <xdr:spPr>
          <a:xfrm>
            <a:off x="5848350" y="990600"/>
            <a:ext cx="1800000" cy="288000"/>
          </a:xfrm>
          <a:prstGeom prst="roundRect">
            <a:avLst/>
          </a:prstGeom>
          <a:solidFill>
            <a:schemeClr val="bg2">
              <a:lumMod val="85000"/>
            </a:schemeClr>
          </a:solidFill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100" b="1">
                <a:solidFill>
                  <a:schemeClr val="tx1"/>
                </a:solidFill>
              </a:rPr>
              <a:t>CREDIT</a:t>
            </a:r>
          </a:p>
        </xdr:txBody>
      </xdr:sp>
      <xdr:pic>
        <xdr:nvPicPr>
          <xdr:cNvPr id="70" name="Image 6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66460" y="845820"/>
            <a:ext cx="540000" cy="540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1126100</xdr:colOff>
      <xdr:row>0</xdr:row>
      <xdr:rowOff>782355</xdr:rowOff>
    </xdr:from>
    <xdr:to>
      <xdr:col>11</xdr:col>
      <xdr:colOff>476225</xdr:colOff>
      <xdr:row>0</xdr:row>
      <xdr:rowOff>1322355</xdr:rowOff>
    </xdr:to>
    <xdr:sp macro="[0]!DECONUTLISATEUR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5880325" y="782355"/>
          <a:ext cx="2160000" cy="5400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absolute">
    <xdr:from>
      <xdr:col>6</xdr:col>
      <xdr:colOff>1441739</xdr:colOff>
      <xdr:row>0</xdr:row>
      <xdr:rowOff>140969</xdr:rowOff>
    </xdr:from>
    <xdr:to>
      <xdr:col>7</xdr:col>
      <xdr:colOff>1497689</xdr:colOff>
      <xdr:row>0</xdr:row>
      <xdr:rowOff>644969</xdr:rowOff>
    </xdr:to>
    <xdr:sp macro="" textlink="">
      <xdr:nvSpPr>
        <xdr:cNvPr id="35" name="Rectangle : coins arrondis 3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1121438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8</xdr:col>
      <xdr:colOff>139989</xdr:colOff>
      <xdr:row>0</xdr:row>
      <xdr:rowOff>140969</xdr:rowOff>
    </xdr:from>
    <xdr:to>
      <xdr:col>9</xdr:col>
      <xdr:colOff>796014</xdr:colOff>
      <xdr:row>0</xdr:row>
      <xdr:rowOff>644969</xdr:rowOff>
    </xdr:to>
    <xdr:sp macro="" textlink="">
      <xdr:nvSpPr>
        <xdr:cNvPr id="36" name="Rectangle : coins arrondis 3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1357023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10</xdr:col>
      <xdr:colOff>289</xdr:colOff>
      <xdr:row>0</xdr:row>
      <xdr:rowOff>140969</xdr:rowOff>
    </xdr:from>
    <xdr:to>
      <xdr:col>11</xdr:col>
      <xdr:colOff>341989</xdr:colOff>
      <xdr:row>0</xdr:row>
      <xdr:rowOff>644969</xdr:rowOff>
    </xdr:to>
    <xdr:sp macro="" textlink="">
      <xdr:nvSpPr>
        <xdr:cNvPr id="34" name="Rectangle : coins arrondis 3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926089" y="140969"/>
          <a:ext cx="1980000" cy="504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rgbClr val="FFFF00"/>
              </a:solidFill>
            </a:rPr>
            <a:t>DIRECTION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301625</xdr:colOff>
      <xdr:row>65</xdr:row>
      <xdr:rowOff>103188</xdr:rowOff>
    </xdr:from>
    <xdr:to>
      <xdr:col>4</xdr:col>
      <xdr:colOff>177065</xdr:colOff>
      <xdr:row>69</xdr:row>
      <xdr:rowOff>143619</xdr:rowOff>
    </xdr:to>
    <xdr:sp macro="[0]!QUITTERSYSTEM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865438" y="23495001"/>
          <a:ext cx="3995002" cy="77068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latin typeface="Algerian" panose="04020705040A02060702" pitchFamily="82" charset="0"/>
            </a:rPr>
            <a:t> QUITTER</a:t>
          </a:r>
          <a:r>
            <a:rPr lang="fr-FR" sz="2800" b="1" baseline="0">
              <a:latin typeface="Algerian" panose="04020705040A02060702" pitchFamily="82" charset="0"/>
            </a:rPr>
            <a:t> LE </a:t>
          </a:r>
          <a:r>
            <a:rPr lang="fr-FR" sz="2800" b="1">
              <a:latin typeface="Algerian" panose="04020705040A02060702" pitchFamily="82" charset="0"/>
            </a:rPr>
            <a:t>SYSTEME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69</xdr:row>
      <xdr:rowOff>180371</xdr:rowOff>
    </xdr:from>
    <xdr:to>
      <xdr:col>15</xdr:col>
      <xdr:colOff>464345</xdr:colOff>
      <xdr:row>77</xdr:row>
      <xdr:rowOff>66640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3502939" y="2680684"/>
          <a:ext cx="7167562" cy="169601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583407</xdr:colOff>
      <xdr:row>206</xdr:row>
      <xdr:rowOff>0</xdr:rowOff>
    </xdr:from>
    <xdr:to>
      <xdr:col>2</xdr:col>
      <xdr:colOff>1571625</xdr:colOff>
      <xdr:row>210</xdr:row>
      <xdr:rowOff>56306</xdr:rowOff>
    </xdr:to>
    <xdr:sp macro="[0]!QUITTERSYSTEM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583407" y="20943094"/>
          <a:ext cx="5167312" cy="77068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latin typeface="Algerian" panose="04020705040A02060702" pitchFamily="82" charset="0"/>
            </a:rPr>
            <a:t> QUITTER</a:t>
          </a:r>
          <a:r>
            <a:rPr lang="fr-FR" sz="2800" b="1" baseline="0">
              <a:latin typeface="Algerian" panose="04020705040A02060702" pitchFamily="82" charset="0"/>
            </a:rPr>
            <a:t> LE </a:t>
          </a:r>
          <a:r>
            <a:rPr lang="fr-FR" sz="2800" b="1">
              <a:latin typeface="Algerian" panose="04020705040A02060702" pitchFamily="82" charset="0"/>
            </a:rPr>
            <a:t>SYSTEME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19049</xdr:colOff>
      <xdr:row>0</xdr:row>
      <xdr:rowOff>395287</xdr:rowOff>
    </xdr:from>
    <xdr:to>
      <xdr:col>28</xdr:col>
      <xdr:colOff>102869</xdr:colOff>
      <xdr:row>11</xdr:row>
      <xdr:rowOff>99059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24398287" y="395287"/>
          <a:ext cx="1741170" cy="19659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350520</xdr:colOff>
      <xdr:row>4</xdr:row>
      <xdr:rowOff>137160</xdr:rowOff>
    </xdr:from>
    <xdr:to>
      <xdr:col>32</xdr:col>
      <xdr:colOff>457200</xdr:colOff>
      <xdr:row>8</xdr:row>
      <xdr:rowOff>45720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27142440" y="868680"/>
          <a:ext cx="1691640" cy="6400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1587471</xdr:colOff>
      <xdr:row>0</xdr:row>
      <xdr:rowOff>540000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7471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0</xdr:col>
      <xdr:colOff>380998</xdr:colOff>
      <xdr:row>0</xdr:row>
      <xdr:rowOff>761999</xdr:rowOff>
    </xdr:from>
    <xdr:to>
      <xdr:col>1</xdr:col>
      <xdr:colOff>352198</xdr:colOff>
      <xdr:row>0</xdr:row>
      <xdr:rowOff>1301999</xdr:rowOff>
    </xdr:to>
    <xdr:sp macro="" textlink="">
      <xdr:nvSpPr>
        <xdr:cNvPr id="12" name="Rectangle : coins arrondi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380998" y="761999"/>
          <a:ext cx="1800000" cy="540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baseline="0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2</xdr:col>
      <xdr:colOff>236905</xdr:colOff>
      <xdr:row>0</xdr:row>
      <xdr:rowOff>761999</xdr:rowOff>
    </xdr:from>
    <xdr:to>
      <xdr:col>4</xdr:col>
      <xdr:colOff>451945</xdr:colOff>
      <xdr:row>0</xdr:row>
      <xdr:rowOff>1301999</xdr:rowOff>
    </xdr:to>
    <xdr:sp macro="" textlink="">
      <xdr:nvSpPr>
        <xdr:cNvPr id="13" name="Rectangle : coins arrondi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2858185" y="761999"/>
          <a:ext cx="1800000" cy="540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baseline="0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5</xdr:col>
      <xdr:colOff>336652</xdr:colOff>
      <xdr:row>0</xdr:row>
      <xdr:rowOff>761999</xdr:rowOff>
    </xdr:from>
    <xdr:to>
      <xdr:col>7</xdr:col>
      <xdr:colOff>551692</xdr:colOff>
      <xdr:row>0</xdr:row>
      <xdr:rowOff>1301999</xdr:rowOff>
    </xdr:to>
    <xdr:sp macro="" textlink="">
      <xdr:nvSpPr>
        <xdr:cNvPr id="14" name="Rectangle : coins arrondi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335372" y="761999"/>
          <a:ext cx="1800000" cy="540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baseline="0">
              <a:solidFill>
                <a:srgbClr val="FFFF00"/>
              </a:solidFill>
            </a:rPr>
            <a:t>DEPENSES</a:t>
          </a:r>
        </a:p>
      </xdr:txBody>
    </xdr:sp>
    <xdr:clientData/>
  </xdr:twoCellAnchor>
  <xdr:twoCellAnchor editAs="absolute">
    <xdr:from>
      <xdr:col>1</xdr:col>
      <xdr:colOff>22860</xdr:colOff>
      <xdr:row>0</xdr:row>
      <xdr:rowOff>129540</xdr:rowOff>
    </xdr:from>
    <xdr:to>
      <xdr:col>11</xdr:col>
      <xdr:colOff>655320</xdr:colOff>
      <xdr:row>0</xdr:row>
      <xdr:rowOff>489540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851660" y="129540"/>
          <a:ext cx="10241280" cy="360000"/>
        </a:xfrm>
        <a:prstGeom prst="roundRect">
          <a:avLst>
            <a:gd name="adj" fmla="val 15105"/>
          </a:avLst>
        </a:prstGeom>
        <a:solidFill>
          <a:schemeClr val="tx1"/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MENU</a:t>
          </a:r>
        </a:p>
      </xdr:txBody>
    </xdr:sp>
    <xdr:clientData/>
  </xdr:twoCellAnchor>
  <xdr:twoCellAnchor>
    <xdr:from>
      <xdr:col>3</xdr:col>
      <xdr:colOff>501015</xdr:colOff>
      <xdr:row>1</xdr:row>
      <xdr:rowOff>106680</xdr:rowOff>
    </xdr:from>
    <xdr:to>
      <xdr:col>6</xdr:col>
      <xdr:colOff>573674</xdr:colOff>
      <xdr:row>11</xdr:row>
      <xdr:rowOff>108300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GrpSpPr/>
      </xdr:nvGrpSpPr>
      <xdr:grpSpPr>
        <a:xfrm>
          <a:off x="4068128" y="1616393"/>
          <a:ext cx="2558684" cy="754095"/>
          <a:chOff x="2758440" y="1211580"/>
          <a:chExt cx="2450099" cy="728125"/>
        </a:xfrm>
      </xdr:grpSpPr>
      <xdr:sp macro="[0]!Module36.ETATTRANSFERE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2796539" y="1223695"/>
            <a:ext cx="2412000" cy="716010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2000" b="1"/>
              <a:t>TRANSFERET</a:t>
            </a:r>
            <a:r>
              <a:rPr lang="fr-FR" sz="2400" baseline="0"/>
              <a:t> </a:t>
            </a:r>
            <a:endParaRPr lang="fr-FR" sz="2400"/>
          </a:p>
        </xdr:txBody>
      </xdr:sp>
      <xdr:pic>
        <xdr:nvPicPr>
          <xdr:cNvPr id="18" name="Image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58440" y="121158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1043940</xdr:colOff>
      <xdr:row>1</xdr:row>
      <xdr:rowOff>149274</xdr:rowOff>
    </xdr:from>
    <xdr:to>
      <xdr:col>9</xdr:col>
      <xdr:colOff>202200</xdr:colOff>
      <xdr:row>11</xdr:row>
      <xdr:rowOff>150894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GrpSpPr/>
      </xdr:nvGrpSpPr>
      <xdr:grpSpPr>
        <a:xfrm>
          <a:off x="7925753" y="1658987"/>
          <a:ext cx="2568210" cy="754095"/>
          <a:chOff x="6004560" y="1200832"/>
          <a:chExt cx="2427240" cy="1265210"/>
        </a:xfrm>
      </xdr:grpSpPr>
      <xdr:sp macro="[0]!EFFACERTOUTPROBLEM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/>
        </xdr:nvSpPr>
        <xdr:spPr>
          <a:xfrm>
            <a:off x="6019800" y="1200832"/>
            <a:ext cx="2412000" cy="126521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1800" b="1"/>
              <a:t>EFFACER</a:t>
            </a:r>
            <a:r>
              <a:rPr lang="fr-FR" sz="1800" b="1" baseline="0"/>
              <a:t> LA BASE </a:t>
            </a:r>
            <a:endParaRPr lang="fr-FR" sz="1800" b="1"/>
          </a:p>
        </xdr:txBody>
      </xdr:sp>
      <xdr:pic macro="[0]!EFFACERTOUTPROBLEM"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4560" y="1226821"/>
            <a:ext cx="655320" cy="1088712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76200</xdr:colOff>
      <xdr:row>0</xdr:row>
      <xdr:rowOff>53338</xdr:rowOff>
    </xdr:from>
    <xdr:to>
      <xdr:col>14</xdr:col>
      <xdr:colOff>487680</xdr:colOff>
      <xdr:row>0</xdr:row>
      <xdr:rowOff>662940</xdr:rowOff>
    </xdr:to>
    <xdr:sp macro="[0]!DECONUTLISATEUR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2306300" y="53338"/>
          <a:ext cx="1996440" cy="609602"/>
        </a:xfrm>
        <a:prstGeom prst="round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DÉCONNEXION </a:t>
          </a:r>
        </a:p>
      </xdr:txBody>
    </xdr:sp>
    <xdr:clientData/>
  </xdr:twoCellAnchor>
  <xdr:twoCellAnchor editAs="absolute">
    <xdr:from>
      <xdr:col>7</xdr:col>
      <xdr:colOff>1228879</xdr:colOff>
      <xdr:row>0</xdr:row>
      <xdr:rowOff>761999</xdr:rowOff>
    </xdr:from>
    <xdr:to>
      <xdr:col>8</xdr:col>
      <xdr:colOff>552379</xdr:colOff>
      <xdr:row>0</xdr:row>
      <xdr:rowOff>1301999</xdr:rowOff>
    </xdr:to>
    <xdr:sp macro="" textlink="">
      <xdr:nvSpPr>
        <xdr:cNvPr id="16" name="Rectangle : coins arrondi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7812559" y="761999"/>
          <a:ext cx="1800000" cy="540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baseline="0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9</xdr:col>
      <xdr:colOff>437087</xdr:colOff>
      <xdr:row>0</xdr:row>
      <xdr:rowOff>761999</xdr:rowOff>
    </xdr:from>
    <xdr:to>
      <xdr:col>11</xdr:col>
      <xdr:colOff>652127</xdr:colOff>
      <xdr:row>0</xdr:row>
      <xdr:rowOff>1301999</xdr:rowOff>
    </xdr:to>
    <xdr:sp macro="" textlink="">
      <xdr:nvSpPr>
        <xdr:cNvPr id="17" name="Rectangle : coins arrondis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10289747" y="761999"/>
          <a:ext cx="1800000" cy="540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baseline="0">
              <a:solidFill>
                <a:srgbClr val="FFFF00"/>
              </a:solidFill>
            </a:rPr>
            <a:t>ETATREMB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657225</xdr:colOff>
      <xdr:row>5</xdr:row>
      <xdr:rowOff>33338</xdr:rowOff>
    </xdr:from>
    <xdr:to>
      <xdr:col>19</xdr:col>
      <xdr:colOff>709612</xdr:colOff>
      <xdr:row>14</xdr:row>
      <xdr:rowOff>166688</xdr:rowOff>
    </xdr:to>
    <xdr:sp macro="[0]!QQETAT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193125" y="985838"/>
          <a:ext cx="2424112" cy="17526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QUITTER ETATCLIENT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928872</xdr:colOff>
      <xdr:row>6</xdr:row>
      <xdr:rowOff>68580</xdr:rowOff>
    </xdr:from>
    <xdr:to>
      <xdr:col>23</xdr:col>
      <xdr:colOff>622344</xdr:colOff>
      <xdr:row>16</xdr:row>
      <xdr:rowOff>114300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9262592" y="1844040"/>
          <a:ext cx="5172252" cy="187452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300038</xdr:colOff>
      <xdr:row>6</xdr:row>
      <xdr:rowOff>20954</xdr:rowOff>
    </xdr:from>
    <xdr:to>
      <xdr:col>12</xdr:col>
      <xdr:colOff>597218</xdr:colOff>
      <xdr:row>10</xdr:row>
      <xdr:rowOff>113347</xdr:rowOff>
    </xdr:to>
    <xdr:sp macro="[0]!DECONDIREC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0701338" y="1321117"/>
          <a:ext cx="1954530" cy="816293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Rockwell Extra Bold" panose="02060903040505020403" pitchFamily="18" charset="0"/>
            </a:rPr>
            <a:t>DECONNECTER ADMIN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1132522</xdr:colOff>
      <xdr:row>0</xdr:row>
      <xdr:rowOff>111442</xdr:rowOff>
    </xdr:from>
    <xdr:to>
      <xdr:col>10</xdr:col>
      <xdr:colOff>1243012</xdr:colOff>
      <xdr:row>0</xdr:row>
      <xdr:rowOff>621982</xdr:rowOff>
    </xdr:to>
    <xdr:sp macro="[0]!DECONUTLISATEU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628947" y="111442"/>
          <a:ext cx="1925003" cy="51054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DÉCONNEXION </a:t>
          </a:r>
        </a:p>
      </xdr:txBody>
    </xdr:sp>
    <xdr:clientData/>
  </xdr:twoCellAnchor>
  <xdr:twoCellAnchor editAs="absolute">
    <xdr:from>
      <xdr:col>1</xdr:col>
      <xdr:colOff>386715</xdr:colOff>
      <xdr:row>0</xdr:row>
      <xdr:rowOff>220980</xdr:rowOff>
    </xdr:from>
    <xdr:to>
      <xdr:col>9</xdr:col>
      <xdr:colOff>776288</xdr:colOff>
      <xdr:row>0</xdr:row>
      <xdr:rowOff>685800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SpPr/>
      </xdr:nvSpPr>
      <xdr:spPr>
        <a:xfrm>
          <a:off x="1101090" y="220980"/>
          <a:ext cx="9171623" cy="464820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175260</xdr:rowOff>
    </xdr:from>
    <xdr:to>
      <xdr:col>1</xdr:col>
      <xdr:colOff>914054</xdr:colOff>
      <xdr:row>0</xdr:row>
      <xdr:rowOff>715260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260"/>
          <a:ext cx="1579851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2</xdr:col>
      <xdr:colOff>604028</xdr:colOff>
      <xdr:row>0</xdr:row>
      <xdr:rowOff>800101</xdr:rowOff>
    </xdr:from>
    <xdr:to>
      <xdr:col>4</xdr:col>
      <xdr:colOff>649088</xdr:colOff>
      <xdr:row>0</xdr:row>
      <xdr:rowOff>1298386</xdr:rowOff>
    </xdr:to>
    <xdr:sp macro="" textlink="">
      <xdr:nvSpPr>
        <xdr:cNvPr id="16" name="Rectangle : coins arrondi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2699528" y="800101"/>
          <a:ext cx="2292960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SDCM2</a:t>
          </a:r>
        </a:p>
      </xdr:txBody>
    </xdr:sp>
    <xdr:clientData/>
  </xdr:twoCellAnchor>
  <xdr:twoCellAnchor editAs="absolute">
    <xdr:from>
      <xdr:col>0</xdr:col>
      <xdr:colOff>66818</xdr:colOff>
      <xdr:row>0</xdr:row>
      <xdr:rowOff>809626</xdr:rowOff>
    </xdr:from>
    <xdr:to>
      <xdr:col>2</xdr:col>
      <xdr:colOff>284281</xdr:colOff>
      <xdr:row>0</xdr:row>
      <xdr:rowOff>1309816</xdr:rowOff>
    </xdr:to>
    <xdr:sp macro="" textlink="">
      <xdr:nvSpPr>
        <xdr:cNvPr id="17" name="Rectangle : coins arrondi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66818" y="809626"/>
          <a:ext cx="2312963" cy="50019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SDCM1</a:t>
          </a:r>
        </a:p>
      </xdr:txBody>
    </xdr:sp>
    <xdr:clientData/>
  </xdr:twoCellAnchor>
  <xdr:twoCellAnchor editAs="absolute">
    <xdr:from>
      <xdr:col>9</xdr:col>
      <xdr:colOff>1053608</xdr:colOff>
      <xdr:row>0</xdr:row>
      <xdr:rowOff>758191</xdr:rowOff>
    </xdr:from>
    <xdr:to>
      <xdr:col>10</xdr:col>
      <xdr:colOff>1471095</xdr:colOff>
      <xdr:row>0</xdr:row>
      <xdr:rowOff>1256476</xdr:rowOff>
    </xdr:to>
    <xdr:sp macro="" textlink="">
      <xdr:nvSpPr>
        <xdr:cNvPr id="18" name="Rectangle : coins arrondi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SpPr/>
      </xdr:nvSpPr>
      <xdr:spPr>
        <a:xfrm>
          <a:off x="10550033" y="758191"/>
          <a:ext cx="2232000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6</xdr:col>
      <xdr:colOff>1099328</xdr:colOff>
      <xdr:row>0</xdr:row>
      <xdr:rowOff>769621</xdr:rowOff>
    </xdr:from>
    <xdr:to>
      <xdr:col>9</xdr:col>
      <xdr:colOff>824348</xdr:colOff>
      <xdr:row>0</xdr:row>
      <xdr:rowOff>1267906</xdr:rowOff>
    </xdr:to>
    <xdr:sp macro="" textlink="">
      <xdr:nvSpPr>
        <xdr:cNvPr id="19" name="Rectangle : coins arrondis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/>
      </xdr:nvSpPr>
      <xdr:spPr>
        <a:xfrm>
          <a:off x="7943041" y="769621"/>
          <a:ext cx="2377732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4</xdr:col>
      <xdr:colOff>1009793</xdr:colOff>
      <xdr:row>0</xdr:row>
      <xdr:rowOff>781051</xdr:rowOff>
    </xdr:from>
    <xdr:to>
      <xdr:col>6</xdr:col>
      <xdr:colOff>793868</xdr:colOff>
      <xdr:row>0</xdr:row>
      <xdr:rowOff>1279336</xdr:rowOff>
    </xdr:to>
    <xdr:sp macro="[0]!deppp" textlink="">
      <xdr:nvSpPr>
        <xdr:cNvPr id="20" name="Rectangle : coins arrondis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/>
      </xdr:nvSpPr>
      <xdr:spPr>
        <a:xfrm>
          <a:off x="5353193" y="781051"/>
          <a:ext cx="2284388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DEPENSES</a:t>
          </a:r>
        </a:p>
      </xdr:txBody>
    </xdr:sp>
    <xdr:clientData/>
  </xdr:twoCellAnchor>
  <xdr:twoCellAnchor editAs="absolute">
    <xdr:from>
      <xdr:col>4</xdr:col>
      <xdr:colOff>419100</xdr:colOff>
      <xdr:row>2</xdr:row>
      <xdr:rowOff>219075</xdr:rowOff>
    </xdr:from>
    <xdr:to>
      <xdr:col>6</xdr:col>
      <xdr:colOff>296519</xdr:colOff>
      <xdr:row>4</xdr:row>
      <xdr:rowOff>2985</xdr:rowOff>
    </xdr:to>
    <xdr:sp macro="[0]!ANALYSEDIR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4762500" y="1766888"/>
          <a:ext cx="2377732" cy="498285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ANALYSER</a:t>
          </a:r>
        </a:p>
      </xdr:txBody>
    </xdr:sp>
    <xdr:clientData/>
  </xdr:twoCellAnchor>
  <xdr:twoCellAnchor>
    <xdr:from>
      <xdr:col>7</xdr:col>
      <xdr:colOff>190499</xdr:colOff>
      <xdr:row>2</xdr:row>
      <xdr:rowOff>247649</xdr:rowOff>
    </xdr:from>
    <xdr:to>
      <xdr:col>9</xdr:col>
      <xdr:colOff>1023936</xdr:colOff>
      <xdr:row>4</xdr:row>
      <xdr:rowOff>38099</xdr:rowOff>
    </xdr:to>
    <xdr:sp macro="" textlink="">
      <xdr:nvSpPr>
        <xdr:cNvPr id="2" name="Rectangle : coins arrondis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626C215-37E8-4CD9-BF86-86EAD4C80EC8}"/>
            </a:ext>
          </a:extLst>
        </xdr:cNvPr>
        <xdr:cNvSpPr/>
      </xdr:nvSpPr>
      <xdr:spPr>
        <a:xfrm>
          <a:off x="8334374" y="1795462"/>
          <a:ext cx="2181225" cy="5048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400" b="1" i="0">
              <a:solidFill>
                <a:schemeClr val="accent4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Nouveau client</a:t>
          </a:r>
          <a:endParaRPr lang="fr-FR" sz="2400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146685</xdr:colOff>
      <xdr:row>0</xdr:row>
      <xdr:rowOff>111442</xdr:rowOff>
    </xdr:from>
    <xdr:to>
      <xdr:col>9</xdr:col>
      <xdr:colOff>1223962</xdr:colOff>
      <xdr:row>0</xdr:row>
      <xdr:rowOff>621982</xdr:rowOff>
    </xdr:to>
    <xdr:sp macro="[0]!DECONUTLISATEUR" textlink="">
      <xdr:nvSpPr>
        <xdr:cNvPr id="2" name="Rectangle 1">
          <a:extLst>
            <a:ext uri="{FF2B5EF4-FFF2-40B4-BE49-F238E27FC236}">
              <a16:creationId xmlns:a16="http://schemas.microsoft.com/office/drawing/2014/main" id="{E5DE3CED-2B37-43F3-939A-CF280873EC3D}"/>
            </a:ext>
          </a:extLst>
        </xdr:cNvPr>
        <xdr:cNvSpPr/>
      </xdr:nvSpPr>
      <xdr:spPr>
        <a:xfrm>
          <a:off x="10624185" y="111442"/>
          <a:ext cx="1925002" cy="51054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DÉCONNEXION </a:t>
          </a:r>
        </a:p>
      </xdr:txBody>
    </xdr:sp>
    <xdr:clientData/>
  </xdr:twoCellAnchor>
  <xdr:twoCellAnchor editAs="absolute">
    <xdr:from>
      <xdr:col>1</xdr:col>
      <xdr:colOff>386715</xdr:colOff>
      <xdr:row>0</xdr:row>
      <xdr:rowOff>220980</xdr:rowOff>
    </xdr:from>
    <xdr:to>
      <xdr:col>7</xdr:col>
      <xdr:colOff>290513</xdr:colOff>
      <xdr:row>0</xdr:row>
      <xdr:rowOff>685800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BCD103-BEC5-4139-A8E2-C3466FE9F557}"/>
            </a:ext>
          </a:extLst>
        </xdr:cNvPr>
        <xdr:cNvSpPr/>
      </xdr:nvSpPr>
      <xdr:spPr>
        <a:xfrm>
          <a:off x="1101090" y="220980"/>
          <a:ext cx="9166861" cy="464820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Nouveau client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175260</xdr:rowOff>
    </xdr:from>
    <xdr:to>
      <xdr:col>1</xdr:col>
      <xdr:colOff>914054</xdr:colOff>
      <xdr:row>0</xdr:row>
      <xdr:rowOff>715260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99DFA8-BA6E-400E-A8D7-27E0FAF0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260"/>
          <a:ext cx="1628429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0</xdr:col>
      <xdr:colOff>66818</xdr:colOff>
      <xdr:row>0</xdr:row>
      <xdr:rowOff>809626</xdr:rowOff>
    </xdr:from>
    <xdr:to>
      <xdr:col>2</xdr:col>
      <xdr:colOff>244080</xdr:colOff>
      <xdr:row>0</xdr:row>
      <xdr:rowOff>1309816</xdr:rowOff>
    </xdr:to>
    <xdr:sp macro="" textlink="">
      <xdr:nvSpPr>
        <xdr:cNvPr id="6" name="Rectangle : coins arrondi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3116C9-042E-4CF5-8B19-23BEEB6019C2}"/>
            </a:ext>
          </a:extLst>
        </xdr:cNvPr>
        <xdr:cNvSpPr/>
      </xdr:nvSpPr>
      <xdr:spPr>
        <a:xfrm>
          <a:off x="66818" y="809626"/>
          <a:ext cx="2268000" cy="50019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 editAs="absolute">
    <xdr:from>
      <xdr:col>6</xdr:col>
      <xdr:colOff>58245</xdr:colOff>
      <xdr:row>0</xdr:row>
      <xdr:rowOff>810578</xdr:rowOff>
    </xdr:from>
    <xdr:to>
      <xdr:col>8</xdr:col>
      <xdr:colOff>521258</xdr:colOff>
      <xdr:row>0</xdr:row>
      <xdr:rowOff>1308863</xdr:rowOff>
    </xdr:to>
    <xdr:sp macro="" textlink="">
      <xdr:nvSpPr>
        <xdr:cNvPr id="7" name="Rectangle : coins arrondi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8A98BD-3070-4AE6-A1FF-B8C817479392}"/>
            </a:ext>
          </a:extLst>
        </xdr:cNvPr>
        <xdr:cNvSpPr/>
      </xdr:nvSpPr>
      <xdr:spPr>
        <a:xfrm>
          <a:off x="8730758" y="810578"/>
          <a:ext cx="2268000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ETATCLIENT</a:t>
          </a:r>
        </a:p>
      </xdr:txBody>
    </xdr:sp>
    <xdr:clientData/>
  </xdr:twoCellAnchor>
  <xdr:twoCellAnchor editAs="absolute">
    <xdr:from>
      <xdr:col>3</xdr:col>
      <xdr:colOff>985027</xdr:colOff>
      <xdr:row>0</xdr:row>
      <xdr:rowOff>822008</xdr:rowOff>
    </xdr:from>
    <xdr:to>
      <xdr:col>5</xdr:col>
      <xdr:colOff>719377</xdr:colOff>
      <xdr:row>0</xdr:row>
      <xdr:rowOff>1320293</xdr:rowOff>
    </xdr:to>
    <xdr:sp macro="" textlink="">
      <xdr:nvSpPr>
        <xdr:cNvPr id="8" name="Rectangle : coins arrondi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073BF3-F94E-4643-B885-74E602412306}"/>
            </a:ext>
          </a:extLst>
        </xdr:cNvPr>
        <xdr:cNvSpPr/>
      </xdr:nvSpPr>
      <xdr:spPr>
        <a:xfrm>
          <a:off x="5714190" y="822008"/>
          <a:ext cx="2268000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ETATREMB</a:t>
          </a:r>
        </a:p>
      </xdr:txBody>
    </xdr:sp>
    <xdr:clientData/>
  </xdr:twoCellAnchor>
  <xdr:twoCellAnchor editAs="absolute">
    <xdr:from>
      <xdr:col>2</xdr:col>
      <xdr:colOff>671655</xdr:colOff>
      <xdr:row>0</xdr:row>
      <xdr:rowOff>823914</xdr:rowOff>
    </xdr:from>
    <xdr:to>
      <xdr:col>3</xdr:col>
      <xdr:colOff>301230</xdr:colOff>
      <xdr:row>0</xdr:row>
      <xdr:rowOff>1322199</xdr:rowOff>
    </xdr:to>
    <xdr:sp macro="[0]!deppp" textlink="">
      <xdr:nvSpPr>
        <xdr:cNvPr id="9" name="Rectangle : coins arrondi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5A77ABD-93DF-4334-B9F9-981C1F2CD97D}"/>
            </a:ext>
          </a:extLst>
        </xdr:cNvPr>
        <xdr:cNvSpPr/>
      </xdr:nvSpPr>
      <xdr:spPr>
        <a:xfrm>
          <a:off x="2762393" y="823914"/>
          <a:ext cx="2268000" cy="49828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DEPENSES</a:t>
          </a:r>
        </a:p>
      </xdr:txBody>
    </xdr:sp>
    <xdr:clientData/>
  </xdr:twoCellAnchor>
  <xdr:twoCellAnchor>
    <xdr:from>
      <xdr:col>4</xdr:col>
      <xdr:colOff>714375</xdr:colOff>
      <xdr:row>32</xdr:row>
      <xdr:rowOff>38101</xdr:rowOff>
    </xdr:from>
    <xdr:to>
      <xdr:col>6</xdr:col>
      <xdr:colOff>19050</xdr:colOff>
      <xdr:row>33</xdr:row>
      <xdr:rowOff>176214</xdr:rowOff>
    </xdr:to>
    <xdr:sp macro="[0]!AjouterLigneTableau16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BA2F8D78-15FB-4168-B72C-E3693A5D8EE7}"/>
            </a:ext>
          </a:extLst>
        </xdr:cNvPr>
        <xdr:cNvSpPr/>
      </xdr:nvSpPr>
      <xdr:spPr>
        <a:xfrm>
          <a:off x="5053013" y="7453314"/>
          <a:ext cx="1804987" cy="319088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AJOUTER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45720</xdr:colOff>
      <xdr:row>0</xdr:row>
      <xdr:rowOff>769620</xdr:rowOff>
    </xdr:from>
    <xdr:to>
      <xdr:col>11</xdr:col>
      <xdr:colOff>1615440</xdr:colOff>
      <xdr:row>0</xdr:row>
      <xdr:rowOff>1333500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SpPr/>
      </xdr:nvSpPr>
      <xdr:spPr>
        <a:xfrm>
          <a:off x="45720" y="769620"/>
          <a:ext cx="11582400" cy="5638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11</xdr:col>
      <xdr:colOff>2019300</xdr:colOff>
      <xdr:row>0</xdr:row>
      <xdr:rowOff>45720</xdr:rowOff>
    </xdr:from>
    <xdr:to>
      <xdr:col>12</xdr:col>
      <xdr:colOff>523500</xdr:colOff>
      <xdr:row>0</xdr:row>
      <xdr:rowOff>333720</xdr:rowOff>
    </xdr:to>
    <xdr:sp macro="[0]!DECONUTLISATEU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12024360" y="45720"/>
          <a:ext cx="1476000" cy="28800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quitter</a:t>
          </a:r>
          <a:r>
            <a:rPr lang="fr-FR" sz="105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 </a:t>
          </a:r>
          <a:endParaRPr lang="fr-FR" sz="105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twoCellAnchor>
  <xdr:twoCellAnchor editAs="absolute">
    <xdr:from>
      <xdr:col>11</xdr:col>
      <xdr:colOff>2019300</xdr:colOff>
      <xdr:row>0</xdr:row>
      <xdr:rowOff>401320</xdr:rowOff>
    </xdr:from>
    <xdr:to>
      <xdr:col>12</xdr:col>
      <xdr:colOff>523500</xdr:colOff>
      <xdr:row>0</xdr:row>
      <xdr:rowOff>689320</xdr:rowOff>
    </xdr:to>
    <xdr:sp macro="[0]!CompterEtAfficherDoublon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12024360" y="401320"/>
          <a:ext cx="1476000" cy="28800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verification</a:t>
          </a:r>
        </a:p>
      </xdr:txBody>
    </xdr:sp>
    <xdr:clientData/>
  </xdr:twoCellAnchor>
  <xdr:twoCellAnchor editAs="absolute">
    <xdr:from>
      <xdr:col>3</xdr:col>
      <xdr:colOff>542347</xdr:colOff>
      <xdr:row>0</xdr:row>
      <xdr:rowOff>891540</xdr:rowOff>
    </xdr:from>
    <xdr:to>
      <xdr:col>5</xdr:col>
      <xdr:colOff>802567</xdr:colOff>
      <xdr:row>0</xdr:row>
      <xdr:rowOff>1251540</xdr:rowOff>
    </xdr:to>
    <xdr:sp macro="[0]!CopierFeuilleDansNouveauClasseuretatlavag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1715827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 LAVAGE ENTRETIEN </a:t>
          </a:r>
        </a:p>
      </xdr:txBody>
    </xdr:sp>
    <xdr:clientData/>
  </xdr:twoCellAnchor>
  <xdr:twoCellAnchor editAs="absolute">
    <xdr:from>
      <xdr:col>0</xdr:col>
      <xdr:colOff>80840</xdr:colOff>
      <xdr:row>0</xdr:row>
      <xdr:rowOff>891540</xdr:rowOff>
    </xdr:from>
    <xdr:to>
      <xdr:col>3</xdr:col>
      <xdr:colOff>455360</xdr:colOff>
      <xdr:row>0</xdr:row>
      <xdr:rowOff>1251540</xdr:rowOff>
    </xdr:to>
    <xdr:sp macro="[0]!CopierFeuilleDansNouveauClasseuretatclient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80840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ETATCLIENT</a:t>
          </a:r>
        </a:p>
      </xdr:txBody>
    </xdr:sp>
    <xdr:clientData/>
  </xdr:twoCellAnchor>
  <xdr:twoCellAnchor editAs="absolute">
    <xdr:from>
      <xdr:col>6</xdr:col>
      <xdr:colOff>1206281</xdr:colOff>
      <xdr:row>0</xdr:row>
      <xdr:rowOff>891540</xdr:rowOff>
    </xdr:from>
    <xdr:to>
      <xdr:col>9</xdr:col>
      <xdr:colOff>178721</xdr:colOff>
      <xdr:row>0</xdr:row>
      <xdr:rowOff>1251540</xdr:rowOff>
    </xdr:to>
    <xdr:sp macro="[0]!CopierFeuilleDansNouveauClasseuretatdepens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4985801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ETATDEPENSE</a:t>
          </a:r>
        </a:p>
      </xdr:txBody>
    </xdr:sp>
    <xdr:clientData/>
  </xdr:twoCellAnchor>
  <xdr:twoCellAnchor editAs="absolute">
    <xdr:from>
      <xdr:col>10</xdr:col>
      <xdr:colOff>186195</xdr:colOff>
      <xdr:row>0</xdr:row>
      <xdr:rowOff>891540</xdr:rowOff>
    </xdr:from>
    <xdr:to>
      <xdr:col>10</xdr:col>
      <xdr:colOff>1734195</xdr:colOff>
      <xdr:row>0</xdr:row>
      <xdr:rowOff>1251540</xdr:rowOff>
    </xdr:to>
    <xdr:sp macro="[0]!CopierFeuilleDansNouveauClasseuretatversemen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/>
      </xdr:nvSpPr>
      <xdr:spPr>
        <a:xfrm>
          <a:off x="8255775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ETATVERSEMENT</a:t>
          </a:r>
        </a:p>
      </xdr:txBody>
    </xdr:sp>
    <xdr:clientData/>
  </xdr:twoCellAnchor>
  <xdr:twoCellAnchor editAs="absolute">
    <xdr:from>
      <xdr:col>5</xdr:col>
      <xdr:colOff>889554</xdr:colOff>
      <xdr:row>0</xdr:row>
      <xdr:rowOff>891540</xdr:rowOff>
    </xdr:from>
    <xdr:to>
      <xdr:col>6</xdr:col>
      <xdr:colOff>1119294</xdr:colOff>
      <xdr:row>0</xdr:row>
      <xdr:rowOff>1251540</xdr:rowOff>
    </xdr:to>
    <xdr:sp macro="[0]!CopierFeuilleDansNouveauClasseuretatsdc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SpPr/>
      </xdr:nvSpPr>
      <xdr:spPr>
        <a:xfrm>
          <a:off x="3350814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</a:t>
          </a:r>
          <a:r>
            <a:rPr lang="fr-FR" sz="1400" b="1" baseline="0"/>
            <a:t> SDC</a:t>
          </a:r>
          <a:endParaRPr lang="fr-FR" sz="1400" b="1"/>
        </a:p>
      </xdr:txBody>
    </xdr:sp>
    <xdr:clientData/>
  </xdr:twoCellAnchor>
  <xdr:twoCellAnchor editAs="absolute">
    <xdr:from>
      <xdr:col>9</xdr:col>
      <xdr:colOff>265708</xdr:colOff>
      <xdr:row>0</xdr:row>
      <xdr:rowOff>891540</xdr:rowOff>
    </xdr:from>
    <xdr:to>
      <xdr:col>10</xdr:col>
      <xdr:colOff>99208</xdr:colOff>
      <xdr:row>0</xdr:row>
      <xdr:rowOff>1251540</xdr:rowOff>
    </xdr:to>
    <xdr:sp macro="[0]!CopierFeuilleDansNouveauClasseuretatecart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SpPr/>
      </xdr:nvSpPr>
      <xdr:spPr>
        <a:xfrm>
          <a:off x="6620788" y="891540"/>
          <a:ext cx="1548000" cy="36000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ETAT</a:t>
          </a:r>
          <a:r>
            <a:rPr lang="fr-FR" sz="1400" b="1" baseline="0"/>
            <a:t> ECART</a:t>
          </a:r>
          <a:endParaRPr lang="fr-FR" sz="1400" b="1"/>
        </a:p>
      </xdr:txBody>
    </xdr:sp>
    <xdr:clientData/>
  </xdr:twoCellAnchor>
  <xdr:twoCellAnchor editAs="absolute">
    <xdr:from>
      <xdr:col>2</xdr:col>
      <xdr:colOff>243840</xdr:colOff>
      <xdr:row>0</xdr:row>
      <xdr:rowOff>220980</xdr:rowOff>
    </xdr:from>
    <xdr:to>
      <xdr:col>9</xdr:col>
      <xdr:colOff>739140</xdr:colOff>
      <xdr:row>0</xdr:row>
      <xdr:rowOff>685800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1066800" y="220980"/>
          <a:ext cx="6012180" cy="464820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rgbClr val="FFFF00"/>
              </a:solidFill>
            </a:rPr>
            <a:t>DIRECTION</a:t>
          </a:r>
        </a:p>
      </xdr:txBody>
    </xdr:sp>
    <xdr:clientData/>
  </xdr:twoCellAnchor>
  <xdr:twoCellAnchor editAs="absolute">
    <xdr:from>
      <xdr:col>10</xdr:col>
      <xdr:colOff>1821180</xdr:colOff>
      <xdr:row>0</xdr:row>
      <xdr:rowOff>891540</xdr:rowOff>
    </xdr:from>
    <xdr:to>
      <xdr:col>11</xdr:col>
      <xdr:colOff>1426080</xdr:colOff>
      <xdr:row>0</xdr:row>
      <xdr:rowOff>1251540</xdr:rowOff>
    </xdr:to>
    <xdr:sp macro="" textlink="">
      <xdr:nvSpPr>
        <xdr:cNvPr id="13" name="Rectangle : coins arrondi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SpPr/>
      </xdr:nvSpPr>
      <xdr:spPr>
        <a:xfrm>
          <a:off x="9890760" y="891540"/>
          <a:ext cx="1548000" cy="360000"/>
        </a:xfrm>
        <a:prstGeom prst="roundRect">
          <a:avLst>
            <a:gd name="adj" fmla="val 15105"/>
          </a:avLst>
        </a:prstGeom>
        <a:solidFill>
          <a:schemeClr val="tx1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MENU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175260</xdr:rowOff>
    </xdr:from>
    <xdr:to>
      <xdr:col>3</xdr:col>
      <xdr:colOff>413991</xdr:colOff>
      <xdr:row>0</xdr:row>
      <xdr:rowOff>715260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260"/>
          <a:ext cx="1587471" cy="54000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9</xdr:col>
      <xdr:colOff>937260</xdr:colOff>
      <xdr:row>0</xdr:row>
      <xdr:rowOff>266700</xdr:rowOff>
    </xdr:from>
    <xdr:to>
      <xdr:col>10</xdr:col>
      <xdr:colOff>740280</xdr:colOff>
      <xdr:row>0</xdr:row>
      <xdr:rowOff>626700</xdr:rowOff>
    </xdr:to>
    <xdr:sp macro="[0]!CopierFeuilleDansNouveauClasseuretatsupp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7269480" y="266700"/>
          <a:ext cx="1548000" cy="360000"/>
        </a:xfrm>
        <a:prstGeom prst="roundRect">
          <a:avLst>
            <a:gd name="adj" fmla="val 15105"/>
          </a:avLst>
        </a:prstGeom>
        <a:solidFill>
          <a:schemeClr val="tx1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SUPP</a:t>
          </a:r>
        </a:p>
      </xdr:txBody>
    </xdr:sp>
    <xdr:clientData/>
  </xdr:twoCellAnchor>
  <xdr:twoCellAnchor editAs="absolute">
    <xdr:from>
      <xdr:col>0</xdr:col>
      <xdr:colOff>276225</xdr:colOff>
      <xdr:row>1</xdr:row>
      <xdr:rowOff>166688</xdr:rowOff>
    </xdr:from>
    <xdr:to>
      <xdr:col>5</xdr:col>
      <xdr:colOff>862013</xdr:colOff>
      <xdr:row>3</xdr:row>
      <xdr:rowOff>162053</xdr:rowOff>
    </xdr:to>
    <xdr:sp macro="[0]!CopierPlusieursFeuilles_EnregistrerSurBureau_EtFermer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SpPr/>
      </xdr:nvSpPr>
      <xdr:spPr>
        <a:xfrm>
          <a:off x="276225" y="1619251"/>
          <a:ext cx="3119438" cy="500190"/>
        </a:xfrm>
        <a:prstGeom prst="roundRect">
          <a:avLst/>
        </a:prstGeom>
        <a:solidFill>
          <a:srgbClr val="FFFF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EXTRAIRE ETAT GUEDE OIL</a:t>
          </a:r>
        </a:p>
      </xdr:txBody>
    </xdr:sp>
    <xdr:clientData/>
  </xdr:twoCellAnchor>
  <xdr:twoCellAnchor editAs="absolute">
    <xdr:from>
      <xdr:col>5</xdr:col>
      <xdr:colOff>1371600</xdr:colOff>
      <xdr:row>2</xdr:row>
      <xdr:rowOff>9525</xdr:rowOff>
    </xdr:from>
    <xdr:to>
      <xdr:col>8</xdr:col>
      <xdr:colOff>433387</xdr:colOff>
      <xdr:row>3</xdr:row>
      <xdr:rowOff>185865</xdr:rowOff>
    </xdr:to>
    <xdr:sp macro="[0]!FERMERFEUILLE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3905250" y="1643063"/>
          <a:ext cx="2276475" cy="500190"/>
        </a:xfrm>
        <a:prstGeom prst="roundRect">
          <a:avLst/>
        </a:prstGeom>
        <a:solidFill>
          <a:srgbClr val="FFFF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FERRMER ETAT GUEDE OIL</a:t>
          </a:r>
        </a:p>
      </xdr:txBody>
    </xdr:sp>
    <xdr:clientData/>
  </xdr:twoCellAnchor>
  <xdr:twoCellAnchor editAs="absolute">
    <xdr:from>
      <xdr:col>8</xdr:col>
      <xdr:colOff>776287</xdr:colOff>
      <xdr:row>1</xdr:row>
      <xdr:rowOff>142875</xdr:rowOff>
    </xdr:from>
    <xdr:to>
      <xdr:col>10</xdr:col>
      <xdr:colOff>390525</xdr:colOff>
      <xdr:row>3</xdr:row>
      <xdr:rowOff>138240</xdr:rowOff>
    </xdr:to>
    <xdr:sp macro="[0]!SYSTEM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6524625" y="1595438"/>
          <a:ext cx="2276475" cy="500190"/>
        </a:xfrm>
        <a:prstGeom prst="roundRect">
          <a:avLst/>
        </a:prstGeom>
        <a:solidFill>
          <a:srgbClr val="FFFF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SYSTEM</a:t>
          </a:r>
        </a:p>
      </xdr:txBody>
    </xdr:sp>
    <xdr:clientData/>
  </xdr:twoCellAnchor>
  <xdr:twoCellAnchor editAs="absolute">
    <xdr:from>
      <xdr:col>10</xdr:col>
      <xdr:colOff>762000</xdr:colOff>
      <xdr:row>1</xdr:row>
      <xdr:rowOff>157162</xdr:rowOff>
    </xdr:from>
    <xdr:to>
      <xdr:col>11</xdr:col>
      <xdr:colOff>1019175</xdr:colOff>
      <xdr:row>3</xdr:row>
      <xdr:rowOff>152527</xdr:rowOff>
    </xdr:to>
    <xdr:sp macro="[0]!FERMERSYSTEM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SpPr/>
      </xdr:nvSpPr>
      <xdr:spPr>
        <a:xfrm>
          <a:off x="9172575" y="1609725"/>
          <a:ext cx="2276475" cy="500190"/>
        </a:xfrm>
        <a:prstGeom prst="roundRect">
          <a:avLst/>
        </a:prstGeom>
        <a:solidFill>
          <a:srgbClr val="FFFF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FERMER SYSTEM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21</xdr:row>
      <xdr:rowOff>22860</xdr:rowOff>
    </xdr:from>
    <xdr:to>
      <xdr:col>12</xdr:col>
      <xdr:colOff>452274</xdr:colOff>
      <xdr:row>22</xdr:row>
      <xdr:rowOff>256771</xdr:rowOff>
    </xdr:to>
    <xdr:sp macro="[0]!FERM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9479280" y="3863340"/>
          <a:ext cx="3317394" cy="53109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FERMER</a:t>
          </a:r>
          <a:r>
            <a:rPr lang="fr-FR" sz="1800" b="1" baseline="0"/>
            <a:t> LA FEUILLE</a:t>
          </a:r>
          <a:endParaRPr lang="fr-FR" sz="18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472440</xdr:colOff>
      <xdr:row>0</xdr:row>
      <xdr:rowOff>160020</xdr:rowOff>
    </xdr:from>
    <xdr:to>
      <xdr:col>10</xdr:col>
      <xdr:colOff>650394</xdr:colOff>
      <xdr:row>3</xdr:row>
      <xdr:rowOff>142471</xdr:rowOff>
    </xdr:to>
    <xdr:sp macro="[0]!FERM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8778240" y="160020"/>
          <a:ext cx="3317394" cy="53109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FERMER</a:t>
          </a:r>
          <a:r>
            <a:rPr lang="fr-FR" sz="1800" b="1" baseline="0"/>
            <a:t> LA FEUILLE</a:t>
          </a:r>
          <a:endParaRPr lang="fr-FR" sz="1800" b="1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1074420</xdr:colOff>
      <xdr:row>0</xdr:row>
      <xdr:rowOff>541020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9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9280" cy="541020"/>
        </a:xfrm>
        <a:prstGeom prst="ellipse">
          <a:avLst/>
        </a:prstGeom>
        <a:ln w="6350">
          <a:noFill/>
        </a:ln>
        <a:effectLst>
          <a:glow rad="38100">
            <a:schemeClr val="bg1">
              <a:alpha val="40000"/>
            </a:schemeClr>
          </a:glow>
          <a:softEdge rad="12700"/>
        </a:effectLst>
      </xdr:spPr>
    </xdr:pic>
    <xdr:clientData/>
  </xdr:twoCellAnchor>
  <xdr:twoCellAnchor editAs="absolute">
    <xdr:from>
      <xdr:col>1</xdr:col>
      <xdr:colOff>1165860</xdr:colOff>
      <xdr:row>0</xdr:row>
      <xdr:rowOff>91440</xdr:rowOff>
    </xdr:from>
    <xdr:to>
      <xdr:col>3</xdr:col>
      <xdr:colOff>5400</xdr:colOff>
      <xdr:row>0</xdr:row>
      <xdr:rowOff>451440</xdr:rowOff>
    </xdr:to>
    <xdr:sp macro="" textlink="">
      <xdr:nvSpPr>
        <xdr:cNvPr id="3" name="Rectangle : coins arrondi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950720" y="91440"/>
          <a:ext cx="2520000" cy="360000"/>
        </a:xfrm>
        <a:prstGeom prst="roundRect">
          <a:avLst>
            <a:gd name="adj" fmla="val 15105"/>
          </a:avLst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54" displayName="Tableau54" ref="B2:I134" totalsRowShown="0" headerRowDxfId="142" dataDxfId="140" headerRowBorderDxfId="141" tableBorderDxfId="139" totalsRowBorderDxfId="138">
  <autoFilter ref="B2:I134" xr:uid="{00000000-0009-0000-0100-000003000000}"/>
  <tableColumns count="8">
    <tableColumn id="1" xr3:uid="{00000000-0010-0000-0000-000001000000}" name="clients" dataDxfId="137">
      <calculatedColumnFormula>CLT!B2</calculatedColumnFormula>
    </tableColumn>
    <tableColumn id="2" xr3:uid="{00000000-0010-0000-0000-000002000000}" name="CREDIT" dataDxfId="136">
      <calculatedColumnFormula>SUMIFS(Tableau10[MTE],Tableau10[[CLIENT ]],Tableau54[[#This Row],[clients]],Tableau10[DSG],Tableau54[[#Headers],[CREDIT]])</calculatedColumnFormula>
    </tableColumn>
    <tableColumn id="5" xr3:uid="{00000000-0010-0000-0000-000005000000}" name="BANQREMB" dataDxfId="135">
      <calculatedColumnFormula>SUMIFS(Tableau10[MTE],Tableau10[[CLIENT ]],Tableau54[[#This Row],[clients]],Tableau10[DSG],Tableau54[[#Headers],[BANQREMB]])</calculatedColumnFormula>
    </tableColumn>
    <tableColumn id="3" xr3:uid="{00000000-0010-0000-0000-000003000000}" name="REMBOURSEMENT" dataDxfId="134">
      <calculatedColumnFormula>SUMIFS(Tableau10[MTE],Tableau10[[CLIENT ]],Tableau54[[#This Row],[clients]],Tableau10[DSG],Tableau54[[#Headers],[REMBOURSEMENT]])</calculatedColumnFormula>
    </tableColumn>
    <tableColumn id="4" xr3:uid="{00000000-0010-0000-0000-000004000000}" name="RESULTAT" dataDxfId="133">
      <calculatedColumnFormula>E3+D3-C3</calculatedColumnFormula>
    </tableColumn>
    <tableColumn id="6" xr3:uid="{00000000-0010-0000-0000-000006000000}" name="PLAFOND " dataDxfId="132" dataCellStyle="Normal 9">
      <calculatedColumnFormula>CLT!C2</calculatedColumnFormula>
    </tableColumn>
    <tableColumn id="7" xr3:uid="{00000000-0010-0000-0000-000007000000}" name="ETAT" dataDxfId="131" dataCellStyle="Normal 9">
      <calculatedColumnFormula>Tableau54[[#This Row],[RESULTAT]]+Tableau54[[#This Row],[PLAFOND ]]</calculatedColumnFormula>
    </tableColumn>
    <tableColumn id="8" xr3:uid="{00000000-0010-0000-0000-000008000000}" name="SITUATION" dataDxfId="130" dataCellStyle="Normal 9">
      <calculatedColumnFormula>IF(Tableau54[[#This Row],[ETAT]]&lt;0,"BLOQUER","OK")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au8115" displayName="Tableau8115" ref="A18:J20" totalsRowShown="0" headerRowDxfId="129">
  <autoFilter ref="A18:J20" xr:uid="{00000000-0009-0000-0100-000004000000}">
    <filterColumn colId="3">
      <filters blank="1"/>
    </filterColumn>
  </autoFilter>
  <sortState xmlns:xlrd2="http://schemas.microsoft.com/office/spreadsheetml/2017/richdata2" ref="A19:I19">
    <sortCondition ref="D18:D19"/>
  </sortState>
  <tableColumns count="10">
    <tableColumn id="1" xr3:uid="{00000000-0010-0000-0100-000001000000}" name=" DESTINATION"/>
    <tableColumn id="2" xr3:uid="{00000000-0010-0000-0100-000002000000}" name="DATE " dataDxfId="128"/>
    <tableColumn id="3" xr3:uid="{00000000-0010-0000-0100-000003000000}" name="NOM PRENOM POMPISTE "/>
    <tableColumn id="4" xr3:uid="{00000000-0010-0000-0100-000004000000}" name="CLIENT "/>
    <tableColumn id="5" xr3:uid="{00000000-0010-0000-0100-000005000000}" name="N°BC ET IMMAT ET HP"/>
    <tableColumn id="6" xr3:uid="{00000000-0010-0000-0100-000006000000}" name="DESIGNATION "/>
    <tableColumn id="7" xr3:uid="{00000000-0010-0000-0100-000007000000}" name="QUANTITE "/>
    <tableColumn id="8" xr3:uid="{00000000-0010-0000-0100-000008000000}" name="PU VENTE"/>
    <tableColumn id="9" xr3:uid="{00000000-0010-0000-0100-000009000000}" name="MONTANT "/>
    <tableColumn id="10" xr3:uid="{00000000-0010-0000-0100-00000A000000}" name="TYPE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Tableau15" displayName="Tableau15" ref="A2:I1500" totalsRowShown="0">
  <autoFilter ref="A2:I1500" xr:uid="{00000000-0009-0000-0100-00000F000000}"/>
  <tableColumns count="9">
    <tableColumn id="1" xr3:uid="{00000000-0010-0000-0200-000001000000}" name="DST"/>
    <tableColumn id="2" xr3:uid="{00000000-0010-0000-0200-000002000000}" name="TYP"/>
    <tableColumn id="4" xr3:uid="{00000000-0010-0000-0200-000004000000}" name="Fournisseurs"/>
    <tableColumn id="5" xr3:uid="{00000000-0010-0000-0200-000005000000}" name="Num Facture "/>
    <tableColumn id="6" xr3:uid="{00000000-0010-0000-0200-000006000000}" name="Nature du bien ou du service acquis"/>
    <tableColumn id="9" xr3:uid="{00000000-0010-0000-0200-000009000000}" name="DATE FACTURE " dataDxfId="127"/>
    <tableColumn id="10" xr3:uid="{00000000-0010-0000-0200-00000A000000}" name="MTE"/>
    <tableColumn id="11" xr3:uid="{00000000-0010-0000-0200-00000B000000}" name="MODE DE PAIMENT"/>
    <tableColumn id="14" xr3:uid="{00000000-0010-0000-0200-00000E000000}" name="MOIS" dataDxfId="126">
      <calculatedColumnFormula>MONTH(Tableau15[[#This Row],[DATE FACTURE ]])</calculatedColumnFormula>
    </tableColumn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eau912" displayName="Tableau912" ref="A66:L150" totalsRowShown="0" headerRowDxfId="125" dataDxfId="123" headerRowBorderDxfId="124" tableBorderDxfId="122" totalsRowBorderDxfId="121">
  <autoFilter ref="A66:L150" xr:uid="{00000000-0009-0000-0100-00000B000000}"/>
  <tableColumns count="12">
    <tableColumn id="9" xr3:uid="{00000000-0010-0000-0300-000009000000}" name=" DESTINATION" dataDxfId="120"/>
    <tableColumn id="1" xr3:uid="{00000000-0010-0000-0300-000001000000}" name="DATE " dataDxfId="119"/>
    <tableColumn id="2" xr3:uid="{00000000-0010-0000-0300-000002000000}" name="NOM PRENOM POMPISTE " dataDxfId="118">
      <calculatedColumnFormula>SDCCLTM1!A3</calculatedColumnFormula>
    </tableColumn>
    <tableColumn id="3" xr3:uid="{00000000-0010-0000-0300-000003000000}" name="CLIENT " dataDxfId="117">
      <calculatedColumnFormula>SDCCLTM1!B3</calculatedColumnFormula>
    </tableColumn>
    <tableColumn id="12" xr3:uid="{00000000-0010-0000-0300-00000C000000}" name="N°BC ET IMMATRICULE" dataDxfId="116">
      <calculatedColumnFormula>SDCCLTM1!C3</calculatedColumnFormula>
    </tableColumn>
    <tableColumn id="4" xr3:uid="{00000000-0010-0000-0300-000004000000}" name="DESIGNATION " dataDxfId="115">
      <calculatedColumnFormula>SDCCLTM1!D3</calculatedColumnFormula>
    </tableColumn>
    <tableColumn id="5" xr3:uid="{00000000-0010-0000-0300-000005000000}" name="QUANTITE " dataDxfId="114">
      <calculatedColumnFormula>Tableau912[[#This Row],[MONTANT ]]/Tableau912[[#This Row],[PU VENTE]]</calculatedColumnFormula>
    </tableColumn>
    <tableColumn id="6" xr3:uid="{00000000-0010-0000-0300-000006000000}" name="PU VENTE" dataDxfId="113">
      <calculatedColumnFormula>VLOOKUP(Tableau912[[#This Row],[DESIGNATION ]],DIRECTION!$M$3:$N$71,2,FALSE)</calculatedColumnFormula>
    </tableColumn>
    <tableColumn id="7" xr3:uid="{00000000-0010-0000-0300-000007000000}" name="MONTANT " dataDxfId="112">
      <calculatedColumnFormula>SDCCLTM1!E3</calculatedColumnFormula>
    </tableColumn>
    <tableColumn id="8" xr3:uid="{00000000-0010-0000-0300-000008000000}" name="TYPE " dataDxfId="111">
      <calculatedColumnFormula>SDCCLTM1!F3</calculatedColumnFormula>
    </tableColumn>
    <tableColumn id="10" xr3:uid="{00000000-0010-0000-0300-00000A000000}" name="MOIS" dataDxfId="110">
      <calculatedColumnFormula>MONTH(Tableau912[[#This Row],[DATE ]])</calculatedColumnFormula>
    </tableColumn>
    <tableColumn id="11" xr3:uid="{00000000-0010-0000-0300-00000B000000}" name="REF " dataDxfId="109">
      <calculatedColumnFormula>CONCATENATE(K67,D67)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9122" displayName="Tableau9122" ref="A66:L150" totalsRowShown="0" headerRowDxfId="108" dataDxfId="106" headerRowBorderDxfId="107" tableBorderDxfId="105" totalsRowBorderDxfId="104">
  <autoFilter ref="A66:L150" xr:uid="{00000000-0009-0000-0100-000001000000}"/>
  <tableColumns count="12">
    <tableColumn id="9" xr3:uid="{00000000-0010-0000-0400-000009000000}" name=" DESTINATION" dataDxfId="103"/>
    <tableColumn id="1" xr3:uid="{00000000-0010-0000-0400-000001000000}" name="DATE " dataDxfId="102"/>
    <tableColumn id="2" xr3:uid="{00000000-0010-0000-0400-000002000000}" name="NOM PRENOM POMPISTE " dataDxfId="101">
      <calculatedColumnFormula>SDCCLTM2!A3</calculatedColumnFormula>
    </tableColumn>
    <tableColumn id="3" xr3:uid="{00000000-0010-0000-0400-000003000000}" name="CLIENT " dataDxfId="100">
      <calculatedColumnFormula>SDCCLTM2!B3</calculatedColumnFormula>
    </tableColumn>
    <tableColumn id="12" xr3:uid="{00000000-0010-0000-0400-00000C000000}" name="N°BC ET IMMATRICULE" dataDxfId="99">
      <calculatedColumnFormula>SDCCLTM2!C3</calculatedColumnFormula>
    </tableColumn>
    <tableColumn id="4" xr3:uid="{00000000-0010-0000-0400-000004000000}" name="DESIGNATION " dataDxfId="98">
      <calculatedColumnFormula>SDCCLTM2!D3</calculatedColumnFormula>
    </tableColumn>
    <tableColumn id="5" xr3:uid="{00000000-0010-0000-0400-000005000000}" name="QUANTITE " dataDxfId="97">
      <calculatedColumnFormula>Tableau9122[[#This Row],[MONTANT ]]/Tableau9122[[#This Row],[PU VENTE]]</calculatedColumnFormula>
    </tableColumn>
    <tableColumn id="6" xr3:uid="{00000000-0010-0000-0400-000006000000}" name="PU VENTE" dataDxfId="96">
      <calculatedColumnFormula>VLOOKUP(Tableau9122[[#This Row],[DESIGNATION ]],DIRECTION!$M$3:$N$71,2,FALSE)</calculatedColumnFormula>
    </tableColumn>
    <tableColumn id="7" xr3:uid="{00000000-0010-0000-0400-000007000000}" name="MONTANT " dataDxfId="95">
      <calculatedColumnFormula>SDCCLTM2!E3</calculatedColumnFormula>
    </tableColumn>
    <tableColumn id="8" xr3:uid="{00000000-0010-0000-0400-000008000000}" name="TYPE " dataDxfId="94">
      <calculatedColumnFormula>SDCCLTM2!F3</calculatedColumnFormula>
    </tableColumn>
    <tableColumn id="10" xr3:uid="{00000000-0010-0000-0400-00000A000000}" name="MOIS" dataDxfId="93">
      <calculatedColumnFormula>MONTH(Tableau9122[[#This Row],[DATE ]])</calculatedColumnFormula>
    </tableColumn>
    <tableColumn id="11" xr3:uid="{00000000-0010-0000-0400-00000B000000}" name="REF " dataDxfId="92">
      <calculatedColumnFormula>CONCATENATE(K67,D67)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eau16" displayName="Tableau16" ref="A1:C133" totalsRowShown="0">
  <autoFilter ref="A1:C133" xr:uid="{00000000-0009-0000-0100-000010000000}">
    <filterColumn colId="0">
      <filters>
        <filter val="VRAI"/>
      </filters>
    </filterColumn>
  </autoFilter>
  <tableColumns count="3">
    <tableColumn id="1" xr3:uid="{00000000-0010-0000-0500-000001000000}" name="FAUX/VRAI">
      <calculatedColumnFormula>ISNUMBER(FIND($H$1,Tableau16[[#All],[client]],1))</calculatedColumnFormula>
    </tableColumn>
    <tableColumn id="2" xr3:uid="{00000000-0010-0000-0500-000002000000}" name="client"/>
    <tableColumn id="3" xr3:uid="{00000000-0010-0000-0500-000003000000}" name="PLAFON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eau10" displayName="Tableau10" ref="A1:L416" totalsRowShown="0" headerRowDxfId="91" dataDxfId="89" headerRowBorderDxfId="90" tableBorderDxfId="88">
  <autoFilter ref="A1:L416" xr:uid="{00000000-0009-0000-0100-000009000000}"/>
  <tableColumns count="12">
    <tableColumn id="1" xr3:uid="{00000000-0010-0000-0600-000001000000}" name="DST" dataDxfId="87"/>
    <tableColumn id="2" xr3:uid="{00000000-0010-0000-0600-000002000000}" name="DATE " dataDxfId="86" totalsRowDxfId="85"/>
    <tableColumn id="3" xr3:uid="{00000000-0010-0000-0600-000003000000}" name="NOM PRENOM POMPISTE " dataDxfId="84"/>
    <tableColumn id="4" xr3:uid="{00000000-0010-0000-0600-000004000000}" name="CLIENT " dataDxfId="83"/>
    <tableColumn id="11" xr3:uid="{00000000-0010-0000-0600-00000B000000}" name="IMMATRICULE" dataDxfId="82"/>
    <tableColumn id="5" xr3:uid="{00000000-0010-0000-0600-000005000000}" name="DESIGNATION " dataDxfId="81"/>
    <tableColumn id="6" xr3:uid="{00000000-0010-0000-0600-000006000000}" name="QUANTITE " dataDxfId="80"/>
    <tableColumn id="7" xr3:uid="{00000000-0010-0000-0600-000007000000}" name="PU VENTE" dataDxfId="79"/>
    <tableColumn id="8" xr3:uid="{00000000-0010-0000-0600-000008000000}" name="MTE" dataDxfId="78"/>
    <tableColumn id="9" xr3:uid="{00000000-0010-0000-0600-000009000000}" name="DSG" dataDxfId="77"/>
    <tableColumn id="12" xr3:uid="{00000000-0010-0000-0600-00000C000000}" name="MOIS" dataDxfId="76"/>
    <tableColumn id="10" xr3:uid="{00000000-0010-0000-0600-00000A000000}" name="REF" dataDxfId="7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leau12" displayName="Tableau12" ref="A1:O299" totalsRowShown="0">
  <autoFilter ref="A1:O299" xr:uid="{00000000-0009-0000-0100-00000C000000}"/>
  <tableColumns count="15">
    <tableColumn id="1" xr3:uid="{00000000-0010-0000-0700-000001000000}" name="DATE" dataDxfId="74"/>
    <tableColumn id="2" xr3:uid="{00000000-0010-0000-0700-000002000000}" name="DST"/>
    <tableColumn id="3" xr3:uid="{00000000-0010-0000-0700-000003000000}" name="DSG"/>
    <tableColumn id="4" xr3:uid="{00000000-0010-0000-0700-000004000000}" name="INDEX  O"/>
    <tableColumn id="5" xr3:uid="{00000000-0010-0000-0700-000005000000}" name="INDEX F "/>
    <tableColumn id="6" xr3:uid="{00000000-0010-0000-0700-000006000000}" name="QTE"/>
    <tableColumn id="7" xr3:uid="{00000000-0010-0000-0700-000007000000}" name="PU VENTE"/>
    <tableColumn id="8" xr3:uid="{00000000-0010-0000-0700-000008000000}" name="MONTANT "/>
    <tableColumn id="9" xr3:uid="{00000000-0010-0000-0700-000009000000}" name="RC"/>
    <tableColumn id="10" xr3:uid="{00000000-0010-0000-0700-00000A000000}" name="MONTANT RC "/>
    <tableColumn id="11" xr3:uid="{00000000-0010-0000-0700-00000B000000}" name="QTEL"/>
    <tableColumn id="12" xr3:uid="{00000000-0010-0000-0700-00000C000000}" name="PU ACHAT HUILE"/>
    <tableColumn id="13" xr3:uid="{00000000-0010-0000-0700-00000D000000}" name="SF CUVE "/>
    <tableColumn id="14" xr3:uid="{00000000-0010-0000-0700-00000E000000}" name="MOIS">
      <calculatedColumnFormula>MONTH(Tableau12[[#This Row],[DATE]])</calculatedColumnFormula>
    </tableColumn>
    <tableColumn id="15" xr3:uid="{00000000-0010-0000-0700-00000F000000}" name="Colonne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au6" displayName="Tableau6" ref="A1:F597" totalsRowShown="0" headerRowDxfId="73">
  <autoFilter ref="A1:F597" xr:uid="{00000000-0009-0000-0100-000006000000}"/>
  <tableColumns count="6">
    <tableColumn id="1" xr3:uid="{00000000-0010-0000-0800-000001000000}" name="POMPISTE"/>
    <tableColumn id="2" xr3:uid="{00000000-0010-0000-0800-000002000000}" name="DATE" dataDxfId="72"/>
    <tableColumn id="3" xr3:uid="{00000000-0010-0000-0800-000003000000}" name="DST" dataDxfId="71"/>
    <tableColumn id="4" xr3:uid="{00000000-0010-0000-0800-000004000000}" name="DSG" dataDxfId="70"/>
    <tableColumn id="5" xr3:uid="{00000000-0010-0000-0800-000005000000}" name="MTE" dataDxfId="69"/>
    <tableColumn id="6" xr3:uid="{00000000-0010-0000-0800-000006000000}" name="MOIS" dataDxfId="68">
      <calculatedColumnFormula>MONTH(Tableau6[[#This Row],[DATE]])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9000000}" name="Tableau5" displayName="Tableau5" ref="A1:P299" totalsRowShown="0">
  <autoFilter ref="A1:P299" xr:uid="{00000000-0009-0000-0100-000005000000}"/>
  <tableColumns count="16">
    <tableColumn id="1" xr3:uid="{00000000-0010-0000-0900-000001000000}" name="POMPISTE"/>
    <tableColumn id="2" xr3:uid="{00000000-0010-0000-0900-000002000000}" name="DATE" dataDxfId="67"/>
    <tableColumn id="3" xr3:uid="{00000000-0010-0000-0900-000003000000}" name="DST"/>
    <tableColumn id="4" xr3:uid="{00000000-0010-0000-0900-000004000000}" name="INVESTISSEMENTS"/>
    <tableColumn id="5" xr3:uid="{00000000-0010-0000-0900-000005000000}" name="COMMENTAIRE INVEST  "/>
    <tableColumn id="6" xr3:uid="{00000000-0010-0000-0900-000006000000}" name="SECTION INVEST"/>
    <tableColumn id="7" xr3:uid="{00000000-0010-0000-0900-000007000000}" name="MODE DE PAIEMENT INVEST"/>
    <tableColumn id="8" xr3:uid="{00000000-0010-0000-0900-000008000000}" name="CHARGES VARIABLES "/>
    <tableColumn id="9" xr3:uid="{00000000-0010-0000-0900-000009000000}" name="COMMENTAIRE DEPENSES"/>
    <tableColumn id="10" xr3:uid="{00000000-0010-0000-0900-00000A000000}" name="SECTION  CHARGES VARIABLES "/>
    <tableColumn id="11" xr3:uid="{00000000-0010-0000-0900-00000B000000}" name="MODE DE PAIEMENT CHARGES VARIABLES "/>
    <tableColumn id="12" xr3:uid="{00000000-0010-0000-0900-00000C000000}" name="CHARGES FIXES"/>
    <tableColumn id="13" xr3:uid="{00000000-0010-0000-0900-00000D000000}" name="COMMENTAIRE CHARGES FIXES"/>
    <tableColumn id="14" xr3:uid="{00000000-0010-0000-0900-00000E000000}" name="MODE  DE PAIEMENT CHARGES FIXES"/>
    <tableColumn id="15" xr3:uid="{00000000-0010-0000-0900-00000F000000}" name="MTE"/>
    <tableColumn id="16" xr3:uid="{00000000-0010-0000-0900-000010000000}" name="MOIS">
      <calculatedColumnFormula>MONTH(Tableau5[[#This Row],[DATE]])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leau3" displayName="Tableau3" ref="A1:H301" totalsRowShown="0">
  <autoFilter ref="A1:H301" xr:uid="{00000000-0009-0000-0100-000002000000}"/>
  <tableColumns count="8">
    <tableColumn id="1" xr3:uid="{00000000-0010-0000-0A00-000001000000}" name="DATE" dataDxfId="66"/>
    <tableColumn id="2" xr3:uid="{00000000-0010-0000-0A00-000002000000}" name="DST"/>
    <tableColumn id="3" xr3:uid="{00000000-0010-0000-0A00-000003000000}" name="DECHARGE"/>
    <tableColumn id="4" xr3:uid="{00000000-0010-0000-0A00-000004000000}" name="VERSEMENT"/>
    <tableColumn id="5" xr3:uid="{00000000-0010-0000-0A00-000005000000}" name="LUB"/>
    <tableColumn id="6" xr3:uid="{00000000-0010-0000-0A00-000006000000}" name="VRES"/>
    <tableColumn id="7" xr3:uid="{00000000-0010-0000-0A00-000007000000}" name="POMPISTE"/>
    <tableColumn id="8" xr3:uid="{00000000-0010-0000-0A00-000008000000}" name="MOIS" dataDxfId="65">
      <calculatedColumnFormula>MONTH(Tableau3[[#This Row],[DATE]])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Tableau13" displayName="Tableau13" ref="A1:D301" totalsRowShown="0">
  <autoFilter ref="A1:D301" xr:uid="{00000000-0009-0000-0100-00000D000000}"/>
  <tableColumns count="4">
    <tableColumn id="4" xr3:uid="{00000000-0010-0000-0B00-000004000000}" name="DESTINATION"/>
    <tableColumn id="1" xr3:uid="{00000000-0010-0000-0B00-000001000000}" name="DATE " dataDxfId="64"/>
    <tableColumn id="2" xr3:uid="{00000000-0010-0000-0B00-000002000000}" name="POMPISTE"/>
    <tableColumn id="3" xr3:uid="{00000000-0010-0000-0B00-000003000000}" name="ECART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au8" displayName="Tableau8" ref="A1:F97" totalsRowShown="0" headerRowDxfId="63">
  <autoFilter ref="A1:F97" xr:uid="{00000000-0009-0000-0100-000007000000}"/>
  <tableColumns count="6">
    <tableColumn id="1" xr3:uid="{00000000-0010-0000-0C00-000001000000}" name="DATE " dataDxfId="62"/>
    <tableColumn id="2" xr3:uid="{00000000-0010-0000-0C00-000002000000}" name="HEURE OPERATION " dataDxfId="61"/>
    <tableColumn id="3" xr3:uid="{00000000-0010-0000-0C00-000003000000}" name="DATE OPERATION" dataDxfId="60"/>
    <tableColumn id="4" xr3:uid="{00000000-0010-0000-0C00-000004000000}" name="VERSEMENT M2"/>
    <tableColumn id="5" xr3:uid="{00000000-0010-0000-0C00-000005000000}" name="VERSEMENT M1"/>
    <tableColumn id="6" xr3:uid="{00000000-0010-0000-0C00-000006000000}" name="NATU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D000000}" name="Tableau11" displayName="Tableau11" ref="A1:G107" totalsRowShown="0">
  <autoFilter ref="A1:G107" xr:uid="{00000000-0009-0000-0100-00000A000000}"/>
  <tableColumns count="7">
    <tableColumn id="1" xr3:uid="{00000000-0010-0000-0D00-000001000000}" name="DATE " dataDxfId="59"/>
    <tableColumn id="2" xr3:uid="{00000000-0010-0000-0D00-000002000000}" name="HEURE D'ENTRE " dataDxfId="58"/>
    <tableColumn id="3" xr3:uid="{00000000-0010-0000-0D00-000003000000}" name="HEUR DE SORTIE " dataDxfId="57"/>
    <tableColumn id="4" xr3:uid="{00000000-0010-0000-0D00-000004000000}" name="RESPONSABLE "/>
    <tableColumn id="5" xr3:uid="{00000000-0010-0000-0D00-000005000000}" name="DUREE" dataDxfId="56">
      <calculatedColumnFormula>Tableau11[[#This Row],[HEUR DE SORTIE ]]-Tableau11[[#This Row],[HEURE D''ENTRE ]]</calculatedColumnFormula>
    </tableColumn>
    <tableColumn id="6" xr3:uid="{00000000-0010-0000-0D00-000006000000}" name="CHEMIN"/>
    <tableColumn id="7" xr3:uid="{00000000-0010-0000-0D00-000007000000}" name="Colonne1" dataDxfId="5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ableau549" displayName="Tableau549" ref="B2:I151" totalsRowShown="0" headerRowBorderDxfId="54" tableBorderDxfId="53" totalsRowBorderDxfId="52">
  <autoFilter ref="B2:I151" xr:uid="{00000000-0009-0000-0100-000008000000}"/>
  <tableColumns count="8">
    <tableColumn id="1" xr3:uid="{00000000-0010-0000-0E00-000001000000}" name="clients" dataDxfId="51">
      <calculatedColumnFormula>LD!I2</calculatedColumnFormula>
    </tableColumn>
    <tableColumn id="2" xr3:uid="{00000000-0010-0000-0E00-000002000000}" name="CREDIT" dataDxfId="50">
      <calculatedColumnFormula>SUMIFS(Tableau10[MTE],Tableau10[MOIS],$L$2,Tableau10[[CLIENT ]],B3,Tableau10[DSG],$C$2)</calculatedColumnFormula>
    </tableColumn>
    <tableColumn id="5" xr3:uid="{00000000-0010-0000-0E00-000005000000}" name="BANQREMB" dataDxfId="49">
      <calculatedColumnFormula>SUMIFS(Tableau10[MTE],Tableau10[MOIS],$L$2,Tableau10[[CLIENT ]],B3,Tableau10[DSG],$D$2)</calculatedColumnFormula>
    </tableColumn>
    <tableColumn id="3" xr3:uid="{00000000-0010-0000-0E00-000003000000}" name="REMBOURSEMENT" dataDxfId="48">
      <calculatedColumnFormula>SUMIFS(Tableau10[MTE],Tableau10[MOIS],$L$2,Tableau10[[CLIENT ]],B3,Tableau10[DSG],$E$2)</calculatedColumnFormula>
    </tableColumn>
    <tableColumn id="6" xr3:uid="{00000000-0010-0000-0E00-000006000000}" name="ETAT GLOBAL" dataDxfId="47" dataCellStyle="Milliers">
      <calculatedColumnFormula>Tableau54[[#This Row],[RESULTAT]]</calculatedColumnFormula>
    </tableColumn>
    <tableColumn id="7" xr3:uid="{00000000-0010-0000-0E00-000007000000}" name="ETAT" dataDxfId="46" dataCellStyle="Milliers">
      <calculatedColumnFormula>Tableau549[[#This Row],[CREDIT]]</calculatedColumnFormula>
    </tableColumn>
    <tableColumn id="8" xr3:uid="{00000000-0010-0000-0E00-000008000000}" name="CREDIT M-1 NON REM" dataDxfId="45" dataCellStyle="Milliers">
      <calculatedColumnFormula>Tableau549[[#This Row],[ETAT GLOBAL]]+Tableau549[[#This Row],[ETAT]]</calculatedColumnFormula>
    </tableColumn>
    <tableColumn id="9" xr3:uid="{00000000-0010-0000-0E00-000009000000}" name="M-1" dataDxfId="44" dataCellStyle="Milliers">
      <calculatedColumnFormula>IF(Tableau549[[#This Row],[CREDIT M-1 NON REM]]&lt;0,Tableau549[[#This Row],[CREDIT M-1 NON REM]],0)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guedeoil2022@gmail.com" TargetMode="Externa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3"/>
  <dimension ref="A1:AC658"/>
  <sheetViews>
    <sheetView showGridLines="0" showRowColHeaders="0" tabSelected="1" topLeftCell="B1" zoomScale="90" zoomScaleNormal="90" workbookViewId="0">
      <selection activeCell="D149" sqref="D149"/>
    </sheetView>
  </sheetViews>
  <sheetFormatPr baseColWidth="10" defaultColWidth="11.59765625" defaultRowHeight="10.5" x14ac:dyDescent="0.35"/>
  <cols>
    <col min="1" max="1" width="4" style="249" hidden="1" customWidth="1"/>
    <col min="2" max="2" width="26.73046875" style="249" customWidth="1"/>
    <col min="3" max="3" width="19.265625" style="249" customWidth="1"/>
    <col min="4" max="4" width="11.59765625" style="249" bestFit="1" customWidth="1"/>
    <col min="5" max="5" width="30.1328125" style="271" bestFit="1" customWidth="1"/>
    <col min="6" max="6" width="11.265625" style="249" customWidth="1"/>
    <col min="7" max="7" width="15.265625" style="249" bestFit="1" customWidth="1"/>
    <col min="8" max="8" width="14.73046875" style="249" bestFit="1" customWidth="1"/>
    <col min="9" max="9" width="14.59765625" style="249" bestFit="1" customWidth="1"/>
    <col min="10" max="10" width="16.59765625" style="249" bestFit="1" customWidth="1"/>
    <col min="11" max="11" width="11.1328125" style="249" bestFit="1" customWidth="1"/>
    <col min="12" max="12" width="46.86328125" style="249" customWidth="1"/>
    <col min="13" max="13" width="1.3984375" style="249" customWidth="1"/>
    <col min="14" max="14" width="14.73046875" style="249" bestFit="1" customWidth="1"/>
    <col min="15" max="15" width="13.73046875" style="249" customWidth="1"/>
    <col min="16" max="19" width="11.59765625" style="249"/>
    <col min="20" max="20" width="14.73046875" style="249" bestFit="1" customWidth="1"/>
    <col min="21" max="16384" width="11.59765625" style="249"/>
  </cols>
  <sheetData>
    <row r="1" spans="1:29" x14ac:dyDescent="0.35">
      <c r="A1" s="245"/>
      <c r="B1" s="246"/>
      <c r="C1" s="421" t="s">
        <v>410</v>
      </c>
      <c r="D1" s="421"/>
      <c r="E1" s="421"/>
      <c r="F1" s="421"/>
      <c r="G1" s="421"/>
      <c r="H1" s="421"/>
      <c r="I1" s="247" t="s">
        <v>178</v>
      </c>
      <c r="J1" s="248">
        <f ca="1">TODAY()</f>
        <v>46097</v>
      </c>
      <c r="K1" s="245"/>
      <c r="L1" s="245"/>
      <c r="M1" s="334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6"/>
      <c r="AC1" s="336"/>
    </row>
    <row r="2" spans="1:29" x14ac:dyDescent="0.35">
      <c r="A2" s="245"/>
      <c r="B2" s="250"/>
      <c r="C2" s="421"/>
      <c r="D2" s="421"/>
      <c r="E2" s="421"/>
      <c r="F2" s="421"/>
      <c r="G2" s="421"/>
      <c r="H2" s="421"/>
      <c r="I2" s="247" t="s">
        <v>349</v>
      </c>
      <c r="J2" s="251">
        <f ca="1">NOW()</f>
        <v>46097.616509837964</v>
      </c>
      <c r="K2" s="252"/>
      <c r="L2" s="245"/>
      <c r="M2" s="334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</row>
    <row r="3" spans="1:29" ht="14.45" customHeight="1" x14ac:dyDescent="0.35">
      <c r="A3" s="245"/>
      <c r="B3" s="250"/>
      <c r="C3" s="421"/>
      <c r="D3" s="421"/>
      <c r="E3" s="421"/>
      <c r="F3" s="421"/>
      <c r="G3" s="421"/>
      <c r="H3" s="421"/>
      <c r="I3" s="245"/>
      <c r="J3" s="245"/>
      <c r="K3" s="253"/>
      <c r="L3" s="245"/>
      <c r="M3" s="334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6"/>
      <c r="Y3" s="336"/>
      <c r="Z3" s="336"/>
      <c r="AA3" s="336"/>
      <c r="AB3" s="336"/>
      <c r="AC3" s="336"/>
    </row>
    <row r="4" spans="1:29" ht="15" customHeight="1" x14ac:dyDescent="0.35">
      <c r="A4" s="245"/>
      <c r="B4" s="250"/>
      <c r="C4" s="421"/>
      <c r="D4" s="421"/>
      <c r="E4" s="421"/>
      <c r="F4" s="421"/>
      <c r="G4" s="421"/>
      <c r="H4" s="421"/>
      <c r="I4" s="245"/>
      <c r="J4" s="245"/>
      <c r="K4" s="245"/>
      <c r="L4" s="245"/>
      <c r="M4" s="334"/>
      <c r="N4" s="336"/>
      <c r="O4" s="336"/>
      <c r="P4" s="336"/>
      <c r="Q4" s="336"/>
      <c r="R4" s="336"/>
      <c r="S4" s="336"/>
      <c r="T4" s="336"/>
      <c r="U4" s="336"/>
      <c r="V4" s="336"/>
      <c r="W4" s="336"/>
      <c r="X4" s="336"/>
      <c r="Y4" s="336"/>
      <c r="Z4" s="336"/>
      <c r="AA4" s="336"/>
      <c r="AB4" s="336"/>
      <c r="AC4" s="336"/>
    </row>
    <row r="5" spans="1:29" x14ac:dyDescent="0.35">
      <c r="A5" s="245"/>
      <c r="B5" s="246"/>
      <c r="C5" s="246"/>
      <c r="D5" s="245"/>
      <c r="E5" s="264"/>
      <c r="F5" s="245"/>
      <c r="G5" s="245"/>
      <c r="H5" s="245"/>
      <c r="I5" s="245"/>
      <c r="J5" s="245"/>
      <c r="K5" s="245"/>
      <c r="L5" s="245"/>
      <c r="M5" s="334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</row>
    <row r="6" spans="1:29" x14ac:dyDescent="0.35">
      <c r="A6" s="245"/>
      <c r="B6" s="245"/>
      <c r="C6" s="245"/>
      <c r="D6" s="245"/>
      <c r="E6" s="264"/>
      <c r="F6" s="245"/>
      <c r="G6" s="245"/>
      <c r="H6" s="245"/>
      <c r="I6" s="245"/>
      <c r="J6" s="245"/>
      <c r="K6" s="245"/>
      <c r="L6" s="245"/>
      <c r="M6" s="334"/>
      <c r="N6" s="336"/>
      <c r="O6" s="336"/>
      <c r="P6" s="336"/>
      <c r="Q6" s="336"/>
      <c r="R6" s="336"/>
      <c r="S6" s="336"/>
      <c r="T6" s="336"/>
      <c r="U6" s="336"/>
      <c r="V6" s="336"/>
      <c r="W6" s="336"/>
      <c r="X6" s="336"/>
      <c r="Y6" s="336"/>
      <c r="Z6" s="336"/>
      <c r="AA6" s="336"/>
      <c r="AB6" s="336"/>
      <c r="AC6" s="336"/>
    </row>
    <row r="7" spans="1:29" ht="13.35" customHeight="1" x14ac:dyDescent="0.35">
      <c r="A7" s="245"/>
      <c r="B7" s="245"/>
      <c r="C7" s="245"/>
      <c r="D7" s="246"/>
      <c r="E7" s="265"/>
      <c r="F7" s="246"/>
      <c r="G7" s="246"/>
      <c r="H7" s="246"/>
      <c r="I7" s="246"/>
      <c r="J7" s="246"/>
      <c r="K7" s="245"/>
      <c r="L7" s="245"/>
      <c r="M7" s="334"/>
      <c r="N7" s="336"/>
      <c r="O7" s="336"/>
      <c r="P7" s="336"/>
      <c r="Q7" s="336"/>
      <c r="R7" s="336"/>
      <c r="S7" s="336"/>
      <c r="T7" s="336"/>
      <c r="U7" s="336"/>
      <c r="V7" s="336"/>
      <c r="W7" s="336"/>
      <c r="X7" s="336"/>
      <c r="Y7" s="336"/>
      <c r="Z7" s="336"/>
      <c r="AA7" s="336"/>
      <c r="AB7" s="336"/>
      <c r="AC7" s="336"/>
    </row>
    <row r="8" spans="1:29" x14ac:dyDescent="0.35">
      <c r="A8" s="245"/>
      <c r="B8" s="245"/>
      <c r="C8" s="245"/>
      <c r="D8" s="246"/>
      <c r="E8" s="265"/>
      <c r="F8" s="246"/>
      <c r="G8" s="246"/>
      <c r="H8" s="246"/>
      <c r="I8" s="246"/>
      <c r="J8" s="246"/>
      <c r="K8" s="245"/>
      <c r="L8" s="245"/>
      <c r="M8" s="334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</row>
    <row r="9" spans="1:29" x14ac:dyDescent="0.35">
      <c r="A9" s="245"/>
      <c r="B9" s="255" t="s">
        <v>149</v>
      </c>
      <c r="C9" s="256">
        <f>TRANSFERE!H26</f>
        <v>46096</v>
      </c>
      <c r="D9" s="359"/>
      <c r="E9" s="360"/>
      <c r="F9" s="359"/>
      <c r="G9" s="258"/>
      <c r="H9" s="258"/>
      <c r="I9" s="258"/>
      <c r="J9" s="254"/>
      <c r="K9" s="254"/>
      <c r="L9" s="246"/>
      <c r="M9" s="334"/>
      <c r="N9" s="329"/>
      <c r="O9" s="336"/>
      <c r="P9" s="336"/>
      <c r="Q9" s="336"/>
      <c r="R9" s="336"/>
      <c r="S9" s="336"/>
      <c r="T9" s="336"/>
      <c r="U9" s="336"/>
      <c r="V9" s="336"/>
      <c r="W9" s="336"/>
      <c r="X9" s="336"/>
      <c r="Y9" s="336"/>
      <c r="Z9" s="336"/>
      <c r="AA9" s="336"/>
      <c r="AB9" s="336"/>
      <c r="AC9" s="336"/>
    </row>
    <row r="10" spans="1:29" x14ac:dyDescent="0.35">
      <c r="A10" s="245"/>
      <c r="B10" s="255" t="s">
        <v>150</v>
      </c>
      <c r="C10" s="256">
        <f>TRANSFERE!H27</f>
        <v>46096</v>
      </c>
      <c r="D10" s="359"/>
      <c r="E10" s="360"/>
      <c r="F10" s="359"/>
      <c r="G10" s="258"/>
      <c r="H10" s="258"/>
      <c r="I10" s="258"/>
      <c r="J10" s="258"/>
      <c r="K10" s="258"/>
      <c r="L10" s="246"/>
      <c r="M10" s="334"/>
      <c r="N10" s="329"/>
      <c r="O10" s="336"/>
      <c r="P10" s="336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</row>
    <row r="11" spans="1:29" x14ac:dyDescent="0.35">
      <c r="A11" s="245"/>
      <c r="B11" s="257"/>
      <c r="C11" s="258"/>
      <c r="D11" s="258"/>
      <c r="E11" s="255"/>
      <c r="F11" s="256"/>
      <c r="G11" s="258"/>
      <c r="H11" s="258"/>
      <c r="I11" s="258"/>
      <c r="J11" s="258"/>
      <c r="K11" s="258"/>
      <c r="L11" s="246"/>
      <c r="M11" s="334"/>
      <c r="N11" s="329"/>
      <c r="O11" s="336"/>
      <c r="P11" s="336"/>
      <c r="Q11" s="336"/>
      <c r="R11" s="336"/>
      <c r="S11" s="336"/>
      <c r="T11" s="336"/>
      <c r="U11" s="336"/>
      <c r="V11" s="336"/>
      <c r="W11" s="336"/>
      <c r="X11" s="336"/>
      <c r="Y11" s="336"/>
      <c r="Z11" s="336"/>
      <c r="AA11" s="336"/>
      <c r="AB11" s="336"/>
      <c r="AC11" s="336"/>
    </row>
    <row r="12" spans="1:29" x14ac:dyDescent="0.35">
      <c r="A12" s="245"/>
      <c r="B12" s="257"/>
      <c r="C12" s="258"/>
      <c r="D12" s="258"/>
      <c r="E12" s="255"/>
      <c r="F12" s="256"/>
      <c r="G12" s="258"/>
      <c r="H12" s="258"/>
      <c r="I12" s="258"/>
      <c r="J12" s="258"/>
      <c r="K12" s="258"/>
      <c r="L12" s="246"/>
      <c r="M12" s="334"/>
      <c r="N12" s="329"/>
      <c r="O12" s="336"/>
      <c r="P12" s="336"/>
      <c r="Q12" s="336"/>
      <c r="R12" s="336"/>
      <c r="S12" s="336"/>
      <c r="T12" s="336"/>
      <c r="U12" s="336"/>
      <c r="V12" s="336"/>
      <c r="W12" s="336"/>
      <c r="X12" s="336"/>
      <c r="Y12" s="336"/>
      <c r="Z12" s="336"/>
      <c r="AA12" s="336"/>
      <c r="AB12" s="336"/>
      <c r="AC12" s="336"/>
    </row>
    <row r="13" spans="1:29" ht="18" x14ac:dyDescent="0.55000000000000004">
      <c r="A13" s="245"/>
      <c r="B13" s="423" t="s">
        <v>390</v>
      </c>
      <c r="C13" s="423"/>
      <c r="D13" s="423"/>
      <c r="E13" s="423"/>
      <c r="F13" s="423"/>
      <c r="G13" s="423"/>
      <c r="H13" s="423"/>
      <c r="I13" s="423"/>
      <c r="J13" s="423"/>
      <c r="K13" s="423"/>
      <c r="L13" s="423"/>
      <c r="M13" s="334"/>
      <c r="N13" s="329"/>
      <c r="O13" s="336"/>
      <c r="P13" s="336"/>
      <c r="Q13" s="336"/>
      <c r="R13" s="336"/>
      <c r="S13" s="336"/>
      <c r="T13" s="336"/>
      <c r="U13" s="336"/>
      <c r="V13" s="336"/>
      <c r="W13" s="336"/>
      <c r="X13" s="336"/>
      <c r="Y13" s="336"/>
      <c r="Z13" s="336"/>
      <c r="AA13" s="336"/>
      <c r="AB13" s="336"/>
      <c r="AC13" s="336"/>
    </row>
    <row r="14" spans="1:29" x14ac:dyDescent="0.35">
      <c r="A14" s="245"/>
      <c r="B14" s="257"/>
      <c r="C14" s="258"/>
      <c r="D14" s="258"/>
      <c r="E14" s="255"/>
      <c r="F14" s="256"/>
      <c r="G14" s="258"/>
      <c r="H14" s="258"/>
      <c r="I14" s="258"/>
      <c r="J14" s="258"/>
      <c r="K14" s="258"/>
      <c r="L14" s="246"/>
      <c r="M14" s="334"/>
      <c r="N14" s="329"/>
      <c r="O14" s="336"/>
      <c r="P14" s="336"/>
      <c r="Q14" s="336"/>
      <c r="R14" s="336"/>
      <c r="S14" s="336"/>
      <c r="T14" s="336"/>
      <c r="U14" s="336"/>
      <c r="V14" s="336"/>
      <c r="W14" s="336"/>
      <c r="X14" s="336"/>
      <c r="Y14" s="336"/>
      <c r="Z14" s="336"/>
      <c r="AA14" s="336"/>
      <c r="AB14" s="336"/>
      <c r="AC14" s="336"/>
    </row>
    <row r="15" spans="1:29" x14ac:dyDescent="0.35">
      <c r="A15" s="245"/>
      <c r="B15" s="257"/>
      <c r="C15" s="422" t="s">
        <v>406</v>
      </c>
      <c r="D15" s="422"/>
      <c r="E15" s="422"/>
      <c r="F15" s="422"/>
      <c r="G15" s="258"/>
      <c r="H15" s="422" t="s">
        <v>161</v>
      </c>
      <c r="I15" s="422"/>
      <c r="J15" s="422"/>
      <c r="K15" s="422"/>
      <c r="L15" s="246"/>
      <c r="M15" s="334"/>
      <c r="N15" s="329"/>
      <c r="O15" s="336"/>
      <c r="P15" s="336"/>
      <c r="Q15" s="336"/>
      <c r="R15" s="336"/>
      <c r="S15" s="336"/>
      <c r="T15" s="336"/>
      <c r="U15" s="336"/>
      <c r="V15" s="336"/>
      <c r="W15" s="336"/>
      <c r="X15" s="336"/>
      <c r="Y15" s="336"/>
      <c r="Z15" s="336"/>
      <c r="AA15" s="336"/>
      <c r="AB15" s="336"/>
      <c r="AC15" s="336"/>
    </row>
    <row r="16" spans="1:29" x14ac:dyDescent="0.35">
      <c r="A16" s="245"/>
      <c r="B16" s="257"/>
      <c r="C16" s="258"/>
      <c r="D16" s="258"/>
      <c r="E16" s="255"/>
      <c r="F16" s="256"/>
      <c r="G16" s="258"/>
      <c r="H16" s="258"/>
      <c r="I16" s="258"/>
      <c r="J16" s="258"/>
      <c r="K16" s="258"/>
      <c r="L16" s="246"/>
      <c r="M16" s="334"/>
      <c r="N16" s="329"/>
      <c r="O16" s="336"/>
      <c r="P16" s="336"/>
      <c r="Q16" s="336"/>
      <c r="R16" s="336"/>
      <c r="S16" s="336"/>
      <c r="T16" s="336"/>
      <c r="U16" s="336"/>
      <c r="V16" s="336"/>
      <c r="W16" s="336"/>
      <c r="X16" s="336"/>
      <c r="Y16" s="336"/>
      <c r="Z16" s="336"/>
      <c r="AA16" s="336"/>
      <c r="AB16" s="336"/>
      <c r="AC16" s="336"/>
    </row>
    <row r="17" spans="1:29" x14ac:dyDescent="0.35">
      <c r="A17" s="245"/>
      <c r="B17" s="257" t="str">
        <f>SDCM1!A6</f>
        <v xml:space="preserve">POMPE </v>
      </c>
      <c r="C17" s="324" t="str">
        <f>SDCM1!B6</f>
        <v>INDEX FINAL</v>
      </c>
      <c r="D17" s="325" t="str">
        <f>SDCM1!C6</f>
        <v>QUANTITE VENDU</v>
      </c>
      <c r="E17" s="326" t="str">
        <f>SDCM1!D6</f>
        <v>INDEX OUVERTURE</v>
      </c>
      <c r="F17" s="325" t="str">
        <f>SDCM1!E6</f>
        <v>RC</v>
      </c>
      <c r="G17" s="258"/>
      <c r="H17" s="324" t="str">
        <f>SDCM1!B28</f>
        <v>INDEX FINAL</v>
      </c>
      <c r="I17" s="325" t="str">
        <f>SDCM1!C28</f>
        <v>QUANTITE VENDU</v>
      </c>
      <c r="J17" s="326" t="str">
        <f>SDCM1!D28</f>
        <v>INDEX OUVERTURE</v>
      </c>
      <c r="K17" s="325" t="str">
        <f>SDCM1!E28</f>
        <v>RC</v>
      </c>
      <c r="L17" s="246"/>
      <c r="M17" s="334"/>
      <c r="N17" s="329"/>
      <c r="O17" s="336"/>
      <c r="P17" s="336"/>
      <c r="Q17" s="336"/>
      <c r="R17" s="336"/>
      <c r="S17" s="336"/>
      <c r="T17" s="336"/>
      <c r="U17" s="336"/>
      <c r="V17" s="336"/>
      <c r="W17" s="336"/>
      <c r="X17" s="336"/>
      <c r="Y17" s="336"/>
      <c r="Z17" s="336"/>
      <c r="AA17" s="336"/>
      <c r="AB17" s="336"/>
      <c r="AC17" s="336"/>
    </row>
    <row r="18" spans="1:29" x14ac:dyDescent="0.35">
      <c r="A18" s="245"/>
      <c r="B18" s="257"/>
      <c r="C18" s="257"/>
      <c r="D18" s="257"/>
      <c r="E18" s="257"/>
      <c r="F18" s="257"/>
      <c r="G18" s="258"/>
      <c r="H18" s="257"/>
      <c r="I18" s="257"/>
      <c r="J18" s="257"/>
      <c r="K18" s="257"/>
      <c r="L18" s="246"/>
      <c r="M18" s="334"/>
      <c r="N18" s="329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</row>
    <row r="19" spans="1:29" x14ac:dyDescent="0.35">
      <c r="A19" s="245"/>
      <c r="B19" s="257" t="str">
        <f>SDCM1!A8</f>
        <v>POMPE GASOIL N 1:</v>
      </c>
      <c r="C19" s="324">
        <f>SDCM1!B8</f>
        <v>1516618</v>
      </c>
      <c r="D19" s="325">
        <f>SDCM1!C8</f>
        <v>364</v>
      </c>
      <c r="E19" s="325">
        <f>SDCM1!D8</f>
        <v>1516254</v>
      </c>
      <c r="F19" s="257" t="str">
        <f>SDCM1!E8</f>
        <v>RC GASOIL</v>
      </c>
      <c r="G19" s="258"/>
      <c r="H19" s="324">
        <f>SDCM1!B30</f>
        <v>0</v>
      </c>
      <c r="I19" s="325">
        <f>SDCM1!C30</f>
        <v>0</v>
      </c>
      <c r="J19" s="325">
        <f>SDCM1!D30</f>
        <v>0</v>
      </c>
      <c r="K19" s="257" t="str">
        <f>SDCM1!E30</f>
        <v>RC GASOIL</v>
      </c>
      <c r="L19" s="246"/>
      <c r="M19" s="334"/>
      <c r="N19" s="329"/>
      <c r="O19" s="336"/>
      <c r="P19" s="336"/>
      <c r="Q19" s="336"/>
      <c r="R19" s="336"/>
      <c r="S19" s="336"/>
      <c r="T19" s="336"/>
      <c r="U19" s="336"/>
      <c r="V19" s="336"/>
      <c r="W19" s="336"/>
      <c r="X19" s="336"/>
      <c r="Y19" s="336"/>
      <c r="Z19" s="336"/>
      <c r="AA19" s="336"/>
      <c r="AB19" s="336"/>
      <c r="AC19" s="336"/>
    </row>
    <row r="20" spans="1:29" x14ac:dyDescent="0.35">
      <c r="A20" s="245"/>
      <c r="B20" s="257"/>
      <c r="C20" s="257"/>
      <c r="D20" s="257"/>
      <c r="E20" s="257"/>
      <c r="F20" s="324">
        <f>SDCM1!E9</f>
        <v>0</v>
      </c>
      <c r="G20" s="258"/>
      <c r="H20" s="257"/>
      <c r="I20" s="257"/>
      <c r="J20" s="257"/>
      <c r="K20" s="324">
        <f>SDCM1!E31</f>
        <v>0</v>
      </c>
      <c r="L20" s="246"/>
      <c r="M20" s="334"/>
      <c r="N20" s="329"/>
      <c r="O20" s="336"/>
      <c r="P20" s="336"/>
      <c r="Q20" s="336"/>
      <c r="R20" s="336"/>
      <c r="S20" s="336"/>
      <c r="T20" s="336"/>
      <c r="U20" s="336"/>
      <c r="V20" s="336"/>
      <c r="W20" s="336"/>
      <c r="X20" s="336"/>
      <c r="Y20" s="336"/>
      <c r="Z20" s="336"/>
      <c r="AA20" s="336"/>
      <c r="AB20" s="336"/>
      <c r="AC20" s="336"/>
    </row>
    <row r="21" spans="1:29" x14ac:dyDescent="0.35">
      <c r="A21" s="245"/>
      <c r="B21" s="257" t="str">
        <f>SDCM1!A10</f>
        <v>POMPE GASOIL N 2:</v>
      </c>
      <c r="C21" s="324">
        <f>SDCM1!B10</f>
        <v>442111</v>
      </c>
      <c r="D21" s="325">
        <f>SDCM1!C10</f>
        <v>0</v>
      </c>
      <c r="E21" s="325">
        <f>SDCM1!D10</f>
        <v>442111</v>
      </c>
      <c r="F21" s="257"/>
      <c r="G21" s="258"/>
      <c r="H21" s="324">
        <f>SDCM1!B32</f>
        <v>0</v>
      </c>
      <c r="I21" s="325">
        <f>SDCM1!C32</f>
        <v>0</v>
      </c>
      <c r="J21" s="325">
        <f>SDCM1!D32</f>
        <v>0</v>
      </c>
      <c r="K21" s="257"/>
      <c r="L21" s="246"/>
      <c r="M21" s="334"/>
      <c r="N21" s="329"/>
      <c r="O21" s="336"/>
      <c r="P21" s="336"/>
      <c r="Q21" s="336"/>
      <c r="R21" s="336"/>
      <c r="S21" s="336"/>
      <c r="T21" s="336"/>
      <c r="U21" s="336"/>
      <c r="V21" s="336"/>
      <c r="W21" s="336"/>
      <c r="X21" s="336"/>
      <c r="Y21" s="336"/>
      <c r="Z21" s="336"/>
      <c r="AA21" s="336"/>
      <c r="AB21" s="336"/>
      <c r="AC21" s="336"/>
    </row>
    <row r="22" spans="1:29" x14ac:dyDescent="0.35">
      <c r="A22" s="245"/>
      <c r="B22" s="257"/>
      <c r="C22" s="257"/>
      <c r="D22" s="257"/>
      <c r="E22" s="257"/>
      <c r="F22" s="257"/>
      <c r="G22" s="258"/>
      <c r="H22" s="257"/>
      <c r="I22" s="257"/>
      <c r="J22" s="257"/>
      <c r="K22" s="257"/>
      <c r="L22" s="246"/>
      <c r="M22" s="334"/>
      <c r="N22" s="329"/>
      <c r="O22" s="336"/>
      <c r="P22" s="336"/>
      <c r="Q22" s="336"/>
      <c r="R22" s="336"/>
      <c r="S22" s="336"/>
      <c r="T22" s="336"/>
      <c r="U22" s="336"/>
      <c r="V22" s="336"/>
      <c r="W22" s="336"/>
      <c r="X22" s="336"/>
      <c r="Y22" s="336"/>
      <c r="Z22" s="336"/>
      <c r="AA22" s="336"/>
      <c r="AB22" s="336"/>
      <c r="AC22" s="336"/>
    </row>
    <row r="23" spans="1:29" x14ac:dyDescent="0.35">
      <c r="A23" s="245"/>
      <c r="B23" s="257" t="str">
        <f>SDCM1!A12</f>
        <v>POMPE GASOIL N 3:</v>
      </c>
      <c r="C23" s="324">
        <f>SDCM1!B12</f>
        <v>647264</v>
      </c>
      <c r="D23" s="325">
        <f>SDCM1!C12</f>
        <v>890</v>
      </c>
      <c r="E23" s="325">
        <f>SDCM1!D12</f>
        <v>646374</v>
      </c>
      <c r="F23" s="257"/>
      <c r="G23" s="258"/>
      <c r="H23" s="324">
        <f>SDCM1!B34</f>
        <v>0</v>
      </c>
      <c r="I23" s="325">
        <f>SDCM1!C34</f>
        <v>0</v>
      </c>
      <c r="J23" s="325">
        <f>SDCM1!D34</f>
        <v>0</v>
      </c>
      <c r="K23" s="257"/>
      <c r="L23" s="246"/>
      <c r="M23" s="334"/>
      <c r="N23" s="329"/>
      <c r="O23" s="336"/>
      <c r="P23" s="336"/>
      <c r="Q23" s="336"/>
      <c r="R23" s="336"/>
      <c r="S23" s="336"/>
      <c r="T23" s="336"/>
      <c r="U23" s="336"/>
      <c r="V23" s="336"/>
      <c r="W23" s="336"/>
      <c r="X23" s="336"/>
      <c r="Y23" s="336"/>
      <c r="Z23" s="336"/>
      <c r="AA23" s="336"/>
      <c r="AB23" s="336"/>
      <c r="AC23" s="336"/>
    </row>
    <row r="24" spans="1:29" x14ac:dyDescent="0.35">
      <c r="A24" s="245"/>
      <c r="B24" s="257"/>
      <c r="C24" s="257"/>
      <c r="D24" s="257"/>
      <c r="E24" s="257"/>
      <c r="F24" s="257"/>
      <c r="G24" s="258"/>
      <c r="H24" s="257"/>
      <c r="I24" s="257"/>
      <c r="J24" s="257"/>
      <c r="K24" s="257"/>
      <c r="L24" s="246"/>
      <c r="M24" s="334"/>
      <c r="N24" s="329"/>
      <c r="O24" s="336"/>
      <c r="P24" s="336"/>
      <c r="Q24" s="33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336"/>
      <c r="AC24" s="336"/>
    </row>
    <row r="25" spans="1:29" x14ac:dyDescent="0.35">
      <c r="A25" s="245"/>
      <c r="B25" s="257" t="str">
        <f>SDCM1!A14</f>
        <v>POMPE GASOIL N 4:</v>
      </c>
      <c r="C25" s="324">
        <f>SDCM1!B14</f>
        <v>0</v>
      </c>
      <c r="D25" s="325">
        <f>SDCM1!C14</f>
        <v>0</v>
      </c>
      <c r="E25" s="325">
        <f>SDCM1!D14</f>
        <v>0</v>
      </c>
      <c r="F25" s="257"/>
      <c r="G25" s="258"/>
      <c r="H25" s="324">
        <f>SDCM1!B36</f>
        <v>0</v>
      </c>
      <c r="I25" s="325">
        <f>SDCM1!C36</f>
        <v>0</v>
      </c>
      <c r="J25" s="325">
        <f>SDCM1!D36</f>
        <v>0</v>
      </c>
      <c r="K25" s="257"/>
      <c r="L25" s="246"/>
      <c r="M25" s="334"/>
      <c r="N25" s="329"/>
      <c r="O25" s="336"/>
      <c r="P25" s="336"/>
      <c r="Q25" s="33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336"/>
      <c r="AC25" s="336"/>
    </row>
    <row r="26" spans="1:29" x14ac:dyDescent="0.35">
      <c r="A26" s="245"/>
      <c r="B26" s="257"/>
      <c r="C26" s="257"/>
      <c r="D26" s="257"/>
      <c r="E26" s="257"/>
      <c r="F26" s="257"/>
      <c r="G26" s="258"/>
      <c r="H26" s="257"/>
      <c r="I26" s="257"/>
      <c r="J26" s="257"/>
      <c r="K26" s="257"/>
      <c r="L26" s="246"/>
      <c r="M26" s="334"/>
      <c r="N26" s="329"/>
      <c r="O26" s="336"/>
      <c r="P26" s="336"/>
      <c r="Q26" s="336"/>
      <c r="R26" s="336"/>
      <c r="S26" s="336"/>
      <c r="T26" s="336"/>
      <c r="U26" s="336"/>
      <c r="V26" s="336"/>
      <c r="W26" s="336"/>
      <c r="X26" s="336"/>
      <c r="Y26" s="336"/>
      <c r="Z26" s="336"/>
      <c r="AA26" s="336"/>
      <c r="AB26" s="336"/>
      <c r="AC26" s="336"/>
    </row>
    <row r="27" spans="1:29" x14ac:dyDescent="0.35">
      <c r="A27" s="245"/>
      <c r="B27" s="257" t="str">
        <f>SDCM1!A16</f>
        <v>POMPE SUPER  N 1:</v>
      </c>
      <c r="C27" s="324">
        <f>SDCM1!B16</f>
        <v>312073</v>
      </c>
      <c r="D27" s="325">
        <f>SDCM1!C16</f>
        <v>338</v>
      </c>
      <c r="E27" s="325">
        <f>SDCM1!D16</f>
        <v>311735</v>
      </c>
      <c r="F27" s="257" t="str">
        <f>SDCM1!E16</f>
        <v>RC SUPER</v>
      </c>
      <c r="G27" s="258"/>
      <c r="H27" s="324">
        <f>SDCM1!B38</f>
        <v>0</v>
      </c>
      <c r="I27" s="325">
        <f>SDCM1!C38</f>
        <v>0</v>
      </c>
      <c r="J27" s="325">
        <f>SDCM1!D38</f>
        <v>0</v>
      </c>
      <c r="K27" s="257" t="str">
        <f>SDCM1!E38</f>
        <v>RC SUPER</v>
      </c>
      <c r="L27" s="246"/>
      <c r="M27" s="334"/>
      <c r="N27" s="329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336"/>
      <c r="AC27" s="336"/>
    </row>
    <row r="28" spans="1:29" x14ac:dyDescent="0.35">
      <c r="A28" s="245"/>
      <c r="B28" s="257"/>
      <c r="C28" s="257"/>
      <c r="D28" s="257"/>
      <c r="E28" s="257"/>
      <c r="F28" s="324"/>
      <c r="G28" s="258"/>
      <c r="H28" s="257"/>
      <c r="I28" s="257"/>
      <c r="J28" s="257"/>
      <c r="K28" s="324">
        <f>SDCM1!E39</f>
        <v>0</v>
      </c>
      <c r="L28" s="246"/>
      <c r="M28" s="334"/>
      <c r="N28" s="329"/>
      <c r="O28" s="336"/>
      <c r="P28" s="336"/>
      <c r="Q28" s="336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336"/>
      <c r="AC28" s="336"/>
    </row>
    <row r="29" spans="1:29" x14ac:dyDescent="0.35">
      <c r="A29" s="245"/>
      <c r="B29" s="257" t="str">
        <f>SDCM1!A18</f>
        <v>POMPE SUPER  N 2:</v>
      </c>
      <c r="C29" s="324">
        <f>SDCM1!B18</f>
        <v>0</v>
      </c>
      <c r="D29" s="325">
        <f>SDCM1!C18</f>
        <v>0</v>
      </c>
      <c r="E29" s="325">
        <f>SDCM1!D18</f>
        <v>0</v>
      </c>
      <c r="F29" s="257"/>
      <c r="G29" s="258"/>
      <c r="H29" s="324">
        <f>SDCM1!B40</f>
        <v>0</v>
      </c>
      <c r="I29" s="325">
        <f>SDCM1!C40</f>
        <v>0</v>
      </c>
      <c r="J29" s="325">
        <f>SDCM1!D40</f>
        <v>0</v>
      </c>
      <c r="K29" s="257"/>
      <c r="L29" s="246"/>
      <c r="M29" s="334"/>
      <c r="N29" s="329"/>
      <c r="O29" s="336"/>
      <c r="P29" s="336"/>
      <c r="Q29" s="336"/>
      <c r="R29" s="336"/>
      <c r="S29" s="336"/>
      <c r="T29" s="336"/>
      <c r="U29" s="336"/>
      <c r="V29" s="336"/>
      <c r="W29" s="336"/>
      <c r="X29" s="336"/>
      <c r="Y29" s="336"/>
      <c r="Z29" s="336"/>
      <c r="AA29" s="336"/>
      <c r="AB29" s="336"/>
      <c r="AC29" s="336"/>
    </row>
    <row r="30" spans="1:29" x14ac:dyDescent="0.35">
      <c r="A30" s="245"/>
      <c r="B30" s="257"/>
      <c r="C30" s="258"/>
      <c r="D30" s="258"/>
      <c r="E30" s="255"/>
      <c r="F30" s="256"/>
      <c r="G30" s="258"/>
      <c r="H30" s="258"/>
      <c r="I30" s="258"/>
      <c r="J30" s="258"/>
      <c r="K30" s="258"/>
      <c r="L30" s="246"/>
      <c r="M30" s="334"/>
      <c r="N30" s="329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6"/>
      <c r="AB30" s="336"/>
      <c r="AC30" s="336"/>
    </row>
    <row r="31" spans="1:29" x14ac:dyDescent="0.35">
      <c r="A31" s="245"/>
      <c r="B31" s="257"/>
      <c r="C31" s="258"/>
      <c r="D31" s="258" t="str">
        <f>SDCM1!A21</f>
        <v>TOTAL MONTANT</v>
      </c>
      <c r="E31" s="328">
        <f>SDCM1!B21</f>
        <v>1163680</v>
      </c>
      <c r="F31" s="256"/>
      <c r="G31" s="258"/>
      <c r="H31" s="258"/>
      <c r="I31" s="258" t="str">
        <f>SDCM1!A43</f>
        <v>TOTAL MONTANT</v>
      </c>
      <c r="J31" s="328">
        <f>SDCM1!B43</f>
        <v>0</v>
      </c>
      <c r="K31" s="258"/>
      <c r="L31" s="246"/>
      <c r="M31" s="334"/>
      <c r="N31" s="329"/>
      <c r="O31" s="336"/>
      <c r="P31" s="336"/>
      <c r="Q31" s="336"/>
      <c r="R31" s="336"/>
      <c r="S31" s="336"/>
      <c r="T31" s="336"/>
      <c r="U31" s="336"/>
      <c r="V31" s="336"/>
      <c r="W31" s="336"/>
      <c r="X31" s="336"/>
      <c r="Y31" s="336"/>
      <c r="Z31" s="336"/>
      <c r="AA31" s="336"/>
      <c r="AB31" s="336"/>
      <c r="AC31" s="336"/>
    </row>
    <row r="32" spans="1:29" x14ac:dyDescent="0.35">
      <c r="A32" s="245"/>
      <c r="B32" s="257"/>
      <c r="C32" s="258"/>
      <c r="D32" s="258"/>
      <c r="E32" s="255"/>
      <c r="F32" s="256"/>
      <c r="G32" s="258"/>
      <c r="H32" s="258"/>
      <c r="I32" s="258"/>
      <c r="J32" s="258"/>
      <c r="K32" s="258"/>
      <c r="L32" s="246"/>
      <c r="M32" s="334"/>
      <c r="N32" s="329"/>
      <c r="O32" s="336"/>
      <c r="P32" s="336"/>
      <c r="Q32" s="336"/>
      <c r="R32" s="336"/>
      <c r="S32" s="336"/>
      <c r="T32" s="336"/>
      <c r="U32" s="336"/>
      <c r="V32" s="336"/>
      <c r="W32" s="336"/>
      <c r="X32" s="336"/>
      <c r="Y32" s="336"/>
      <c r="Z32" s="336"/>
      <c r="AA32" s="336"/>
      <c r="AB32" s="336"/>
      <c r="AC32" s="336"/>
    </row>
    <row r="33" spans="1:29" x14ac:dyDescent="0.35">
      <c r="A33" s="245"/>
      <c r="B33" s="257"/>
      <c r="C33" s="258"/>
      <c r="D33" s="258"/>
      <c r="E33" s="255"/>
      <c r="F33" s="256"/>
      <c r="G33" s="258"/>
      <c r="H33" s="258"/>
      <c r="I33" s="258"/>
      <c r="J33" s="258"/>
      <c r="K33" s="258"/>
      <c r="L33" s="246"/>
      <c r="M33" s="334"/>
      <c r="N33" s="329"/>
      <c r="O33" s="336"/>
      <c r="P33" s="336"/>
      <c r="Q33" s="336"/>
      <c r="R33" s="336"/>
      <c r="S33" s="336"/>
      <c r="T33" s="336"/>
      <c r="U33" s="336"/>
      <c r="V33" s="336"/>
      <c r="W33" s="336"/>
      <c r="X33" s="336"/>
      <c r="Y33" s="336"/>
      <c r="Z33" s="336"/>
      <c r="AA33" s="336"/>
      <c r="AB33" s="336"/>
      <c r="AC33" s="336"/>
    </row>
    <row r="34" spans="1:29" x14ac:dyDescent="0.35">
      <c r="A34" s="245"/>
      <c r="B34" s="257"/>
      <c r="C34" s="258"/>
      <c r="D34" s="258"/>
      <c r="E34" s="266"/>
      <c r="F34" s="258"/>
      <c r="G34" s="258"/>
      <c r="H34" s="258"/>
      <c r="I34" s="258"/>
      <c r="J34" s="258"/>
      <c r="K34" s="258"/>
      <c r="L34" s="246"/>
      <c r="M34" s="334"/>
      <c r="N34" s="329"/>
      <c r="O34" s="336"/>
      <c r="P34" s="336"/>
      <c r="Q34" s="336"/>
      <c r="R34" s="336"/>
      <c r="S34" s="336"/>
      <c r="T34" s="336"/>
      <c r="U34" s="336"/>
      <c r="V34" s="336"/>
      <c r="W34" s="336"/>
      <c r="X34" s="336"/>
      <c r="Y34" s="336"/>
      <c r="Z34" s="336"/>
      <c r="AA34" s="336"/>
      <c r="AB34" s="336"/>
      <c r="AC34" s="336"/>
    </row>
    <row r="35" spans="1:29" x14ac:dyDescent="0.35">
      <c r="A35" s="245"/>
      <c r="B35" s="257"/>
      <c r="C35" s="258"/>
      <c r="D35" s="258"/>
      <c r="E35" s="426" t="s">
        <v>407</v>
      </c>
      <c r="F35" s="426"/>
      <c r="G35" s="426"/>
      <c r="H35" s="426"/>
      <c r="I35" s="426"/>
      <c r="J35" s="426"/>
      <c r="K35" s="426"/>
      <c r="L35" s="427"/>
      <c r="M35" s="334"/>
      <c r="N35" s="329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336"/>
      <c r="AC35" s="336"/>
    </row>
    <row r="36" spans="1:29" x14ac:dyDescent="0.35">
      <c r="A36" s="245"/>
      <c r="B36" s="259" t="str">
        <f>Mbacke1!A187</f>
        <v>TYPE</v>
      </c>
      <c r="C36" s="259" t="str">
        <f>Mbacke1!B187</f>
        <v xml:space="preserve">NOM PRENOM POMPISTE </v>
      </c>
      <c r="D36" s="259" t="str">
        <f>Mbacke1!C187</f>
        <v>MONTANT CER</v>
      </c>
      <c r="E36" s="332" t="str">
        <f>Mbacke1!D187</f>
        <v xml:space="preserve">MONTANT SDC </v>
      </c>
      <c r="F36" s="259" t="str">
        <f>Mbacke1!E187</f>
        <v>MDP</v>
      </c>
      <c r="G36" s="259" t="str">
        <f>Mbacke1!F187</f>
        <v>MONTANT DEPENSES</v>
      </c>
      <c r="H36" s="259" t="str">
        <f>Mbacke1!G187</f>
        <v>MONTANT LE</v>
      </c>
      <c r="I36" s="259" t="str">
        <f>Mbacke1!H187</f>
        <v>VERSMENT</v>
      </c>
      <c r="J36" s="259" t="str">
        <f>Mbacke1!I187</f>
        <v>VERSMENT</v>
      </c>
      <c r="K36" s="259" t="str">
        <f>Mbacke1!J187</f>
        <v xml:space="preserve">ECART </v>
      </c>
      <c r="L36" s="258"/>
      <c r="M36" s="334"/>
      <c r="N36" s="338"/>
      <c r="O36" s="338"/>
      <c r="P36" s="338"/>
      <c r="Q36" s="338"/>
      <c r="R36" s="338"/>
      <c r="S36" s="336"/>
      <c r="T36" s="336"/>
      <c r="U36" s="336"/>
      <c r="V36" s="336"/>
      <c r="W36" s="336"/>
      <c r="X36" s="336"/>
      <c r="Y36" s="336"/>
      <c r="Z36" s="336"/>
      <c r="AA36" s="336"/>
      <c r="AB36" s="336"/>
      <c r="AC36" s="336"/>
    </row>
    <row r="37" spans="1:29" x14ac:dyDescent="0.35">
      <c r="A37" s="245"/>
      <c r="B37" s="259" t="str">
        <f>Mbacke1!A188</f>
        <v>CREDIT</v>
      </c>
      <c r="C37" s="259" t="str">
        <f>Mbacke1!B188</f>
        <v>BARA DIOP</v>
      </c>
      <c r="D37" s="259">
        <f>Mbacke1!C188</f>
        <v>25000</v>
      </c>
      <c r="E37" s="332">
        <f>Mbacke1!D188</f>
        <v>1163680</v>
      </c>
      <c r="F37" s="259" t="str">
        <f>Mbacke1!E188</f>
        <v xml:space="preserve">CAISSE </v>
      </c>
      <c r="G37" s="259">
        <f>Mbacke1!F188</f>
        <v>3500</v>
      </c>
      <c r="H37" s="259">
        <f>Mbacke1!G188</f>
        <v>2000</v>
      </c>
      <c r="I37" s="259">
        <f>Mbacke1!H188</f>
        <v>1145380</v>
      </c>
      <c r="J37" s="330">
        <f>Mbacke1!I188</f>
        <v>1145400</v>
      </c>
      <c r="K37" s="259">
        <f>Mbacke1!J188</f>
        <v>20</v>
      </c>
      <c r="L37" s="258"/>
      <c r="M37" s="334"/>
      <c r="N37" s="338"/>
      <c r="O37" s="338"/>
      <c r="P37" s="338"/>
      <c r="Q37" s="338"/>
      <c r="R37" s="338"/>
      <c r="S37" s="338"/>
      <c r="T37" s="336"/>
      <c r="U37" s="336"/>
      <c r="V37" s="336"/>
      <c r="W37" s="336"/>
      <c r="X37" s="336"/>
      <c r="Y37" s="336"/>
      <c r="Z37" s="336"/>
      <c r="AA37" s="336"/>
      <c r="AB37" s="336"/>
      <c r="AC37" s="336"/>
    </row>
    <row r="38" spans="1:29" x14ac:dyDescent="0.35">
      <c r="A38" s="245"/>
      <c r="B38" s="259" t="str">
        <f>Mbacke1!A189</f>
        <v>REMBOURSEMENT</v>
      </c>
      <c r="C38" s="259" t="str">
        <f>Mbacke1!B189</f>
        <v>BARA DIOP</v>
      </c>
      <c r="D38" s="259">
        <f>Mbacke1!C189</f>
        <v>0</v>
      </c>
      <c r="E38" s="266"/>
      <c r="F38" s="258"/>
      <c r="G38" s="258"/>
      <c r="H38" s="259" t="str">
        <f>SDCM1!H119</f>
        <v>LUBRIFIANT</v>
      </c>
      <c r="I38" s="259" t="s">
        <v>409</v>
      </c>
      <c r="J38" s="258"/>
      <c r="K38" s="258"/>
      <c r="L38" s="258"/>
      <c r="M38" s="334"/>
      <c r="N38" s="338"/>
      <c r="O38" s="338"/>
      <c r="P38" s="338"/>
      <c r="Q38" s="338"/>
      <c r="R38" s="338"/>
      <c r="S38" s="336"/>
      <c r="T38" s="336"/>
      <c r="U38" s="336"/>
      <c r="V38" s="336"/>
      <c r="W38" s="336"/>
      <c r="X38" s="336"/>
      <c r="Y38" s="336"/>
      <c r="Z38" s="336"/>
      <c r="AA38" s="336"/>
      <c r="AB38" s="336"/>
      <c r="AC38" s="336"/>
    </row>
    <row r="39" spans="1:29" x14ac:dyDescent="0.35">
      <c r="A39" s="245"/>
      <c r="B39" s="259" t="str">
        <f>Mbacke1!A190</f>
        <v xml:space="preserve">EMPRUNT ET DETTE </v>
      </c>
      <c r="C39" s="259" t="str">
        <f>Mbacke1!B190</f>
        <v>BARA DIOP</v>
      </c>
      <c r="D39" s="259">
        <f>Mbacke1!C190</f>
        <v>0</v>
      </c>
      <c r="E39" s="266"/>
      <c r="F39" s="258"/>
      <c r="G39" s="258"/>
      <c r="H39" s="259">
        <f>SDCM1!H120</f>
        <v>8200</v>
      </c>
      <c r="I39" s="347">
        <f>J37-H40</f>
        <v>1135200</v>
      </c>
      <c r="J39" s="258"/>
      <c r="K39" s="258"/>
      <c r="L39" s="258"/>
      <c r="M39" s="334"/>
      <c r="N39" s="338"/>
      <c r="O39" s="338"/>
      <c r="P39" s="338"/>
      <c r="Q39" s="338"/>
      <c r="R39" s="338"/>
      <c r="S39" s="336"/>
      <c r="T39" s="336"/>
      <c r="U39" s="336"/>
      <c r="V39" s="336"/>
      <c r="W39" s="336"/>
      <c r="X39" s="336"/>
      <c r="Y39" s="336"/>
      <c r="Z39" s="336"/>
      <c r="AA39" s="336"/>
      <c r="AB39" s="336"/>
      <c r="AC39" s="336"/>
    </row>
    <row r="40" spans="1:29" x14ac:dyDescent="0.35">
      <c r="A40" s="245"/>
      <c r="B40" s="259" t="str">
        <f>Mbacke1!A191</f>
        <v>REMBOURSEMENT EMPRUNT ET DETTE</v>
      </c>
      <c r="C40" s="259" t="str">
        <f>Mbacke1!B191</f>
        <v>BARA DIOP</v>
      </c>
      <c r="D40" s="259">
        <f>Mbacke1!C191</f>
        <v>0</v>
      </c>
      <c r="E40" s="266"/>
      <c r="F40" s="258"/>
      <c r="G40" s="258"/>
      <c r="H40" s="346">
        <f>H37+H39</f>
        <v>10200</v>
      </c>
      <c r="I40" s="258"/>
      <c r="J40" s="258"/>
      <c r="K40" s="258"/>
      <c r="L40" s="258"/>
      <c r="M40" s="334"/>
      <c r="N40" s="338"/>
      <c r="O40" s="338"/>
      <c r="P40" s="338"/>
      <c r="Q40" s="338"/>
      <c r="R40" s="336"/>
      <c r="S40" s="336"/>
      <c r="T40" s="336"/>
      <c r="U40" s="336"/>
      <c r="V40" s="336"/>
      <c r="W40" s="336"/>
      <c r="X40" s="336"/>
      <c r="Y40" s="336"/>
      <c r="Z40" s="336"/>
      <c r="AA40" s="336"/>
      <c r="AB40" s="336"/>
      <c r="AC40" s="336"/>
    </row>
    <row r="41" spans="1:29" x14ac:dyDescent="0.35">
      <c r="A41" s="245"/>
      <c r="B41" s="259" t="s">
        <v>262</v>
      </c>
      <c r="C41" s="259" t="str">
        <f>C40</f>
        <v>BARA DIOP</v>
      </c>
      <c r="D41" s="348">
        <f>Mbacke1!B183</f>
        <v>0</v>
      </c>
      <c r="E41" s="266"/>
      <c r="F41" s="258"/>
      <c r="G41" s="258"/>
      <c r="H41" s="258"/>
      <c r="I41" s="258"/>
      <c r="J41" s="258"/>
      <c r="K41" s="258"/>
      <c r="L41" s="258"/>
      <c r="M41" s="334"/>
      <c r="N41" s="338"/>
      <c r="O41" s="338"/>
      <c r="P41" s="338"/>
      <c r="Q41" s="338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336"/>
      <c r="AC41" s="336"/>
    </row>
    <row r="42" spans="1:29" x14ac:dyDescent="0.35">
      <c r="A42" s="245"/>
      <c r="B42" s="259" t="str">
        <f>Mbacke1!A192</f>
        <v>TYPE</v>
      </c>
      <c r="C42" s="259" t="str">
        <f>Mbacke1!B192</f>
        <v xml:space="preserve">NOM PRENOM POMPISTE </v>
      </c>
      <c r="D42" s="331"/>
      <c r="E42" s="426" t="s">
        <v>408</v>
      </c>
      <c r="F42" s="426"/>
      <c r="G42" s="426"/>
      <c r="H42" s="426"/>
      <c r="I42" s="426"/>
      <c r="J42" s="426"/>
      <c r="K42" s="426"/>
      <c r="L42" s="427"/>
      <c r="M42" s="334"/>
      <c r="N42" s="338"/>
      <c r="O42" s="338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336"/>
      <c r="AC42" s="336"/>
    </row>
    <row r="43" spans="1:29" x14ac:dyDescent="0.35">
      <c r="A43" s="245"/>
      <c r="B43" s="259" t="str">
        <f>Mbacke1!A193</f>
        <v>CREDIT</v>
      </c>
      <c r="C43" s="259">
        <f>Mbacke1!B193</f>
        <v>0</v>
      </c>
      <c r="D43" s="259">
        <f>Mbacke1!C193</f>
        <v>0</v>
      </c>
      <c r="E43" s="332">
        <f>Mbacke1!D193</f>
        <v>0</v>
      </c>
      <c r="F43" s="259" t="str">
        <f>Mbacke1!E193</f>
        <v xml:space="preserve">CAISSE </v>
      </c>
      <c r="G43" s="259">
        <f>Mbacke1!F193</f>
        <v>0</v>
      </c>
      <c r="H43" s="259">
        <f>Mbacke1!G193</f>
        <v>0</v>
      </c>
      <c r="I43" s="259">
        <f>Mbacke1!H193</f>
        <v>0</v>
      </c>
      <c r="J43" s="330">
        <f>Mbacke1!I193</f>
        <v>0</v>
      </c>
      <c r="K43" s="259">
        <f>Mbacke1!J193</f>
        <v>0</v>
      </c>
      <c r="L43" s="258"/>
      <c r="M43" s="334"/>
      <c r="N43" s="329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6"/>
    </row>
    <row r="44" spans="1:29" x14ac:dyDescent="0.35">
      <c r="A44" s="245"/>
      <c r="B44" s="259" t="str">
        <f>Mbacke1!A194</f>
        <v>REMBOURSEMENT</v>
      </c>
      <c r="C44" s="259">
        <f>Mbacke1!B194</f>
        <v>0</v>
      </c>
      <c r="D44" s="259">
        <f>Mbacke1!C194</f>
        <v>0</v>
      </c>
      <c r="E44" s="266"/>
      <c r="F44" s="258"/>
      <c r="G44" s="258"/>
      <c r="H44" s="259" t="str">
        <f>H38</f>
        <v>LUBRIFIANT</v>
      </c>
      <c r="I44" s="259" t="s">
        <v>409</v>
      </c>
      <c r="J44" s="258"/>
      <c r="K44" s="258"/>
      <c r="L44" s="258"/>
      <c r="M44" s="334"/>
      <c r="N44" s="329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</row>
    <row r="45" spans="1:29" x14ac:dyDescent="0.35">
      <c r="A45" s="245"/>
      <c r="B45" s="259" t="str">
        <f>Mbacke1!A195</f>
        <v xml:space="preserve">EMPRUNT ET DETTE </v>
      </c>
      <c r="C45" s="259">
        <f>Mbacke1!B195</f>
        <v>0</v>
      </c>
      <c r="D45" s="259">
        <f>Mbacke1!C195</f>
        <v>0</v>
      </c>
      <c r="E45" s="266"/>
      <c r="F45" s="258"/>
      <c r="G45" s="258"/>
      <c r="H45" s="259">
        <f>SDCM1!H125</f>
        <v>0</v>
      </c>
      <c r="I45" s="347">
        <f>J43-H46</f>
        <v>0</v>
      </c>
      <c r="J45" s="258"/>
      <c r="K45" s="258"/>
      <c r="L45" s="258"/>
      <c r="M45" s="334"/>
      <c r="N45" s="329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</row>
    <row r="46" spans="1:29" x14ac:dyDescent="0.35">
      <c r="A46" s="245"/>
      <c r="B46" s="259" t="str">
        <f>Mbacke1!A196</f>
        <v>REMBOURSEMENT EMPRUNT ET DETTE</v>
      </c>
      <c r="C46" s="259">
        <f>Mbacke1!B196</f>
        <v>0</v>
      </c>
      <c r="D46" s="259">
        <f>Mbacke1!C196</f>
        <v>0</v>
      </c>
      <c r="E46" s="266"/>
      <c r="F46" s="258"/>
      <c r="G46" s="258"/>
      <c r="H46" s="346">
        <f>H43+H45</f>
        <v>0</v>
      </c>
      <c r="I46" s="258"/>
      <c r="J46" s="258"/>
      <c r="K46" s="258"/>
      <c r="L46" s="258"/>
      <c r="M46" s="334"/>
      <c r="N46" s="329"/>
      <c r="O46" s="336"/>
      <c r="P46" s="336"/>
      <c r="Q46" s="33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336"/>
      <c r="AC46" s="336"/>
    </row>
    <row r="47" spans="1:29" x14ac:dyDescent="0.35">
      <c r="A47" s="245"/>
      <c r="B47" s="259" t="s">
        <v>262</v>
      </c>
      <c r="C47" s="259">
        <f>C46</f>
        <v>0</v>
      </c>
      <c r="D47" s="348">
        <f>Mbacke1!E183</f>
        <v>0</v>
      </c>
      <c r="E47" s="266"/>
      <c r="F47" s="258"/>
      <c r="G47" s="258"/>
      <c r="H47" s="258"/>
      <c r="I47" s="258"/>
      <c r="J47" s="258"/>
      <c r="K47" s="258"/>
      <c r="L47" s="258"/>
      <c r="M47" s="334"/>
      <c r="N47" s="329"/>
      <c r="O47" s="336"/>
      <c r="P47" s="336"/>
      <c r="Q47" s="33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336"/>
      <c r="AC47" s="336"/>
    </row>
    <row r="48" spans="1:29" x14ac:dyDescent="0.35">
      <c r="A48" s="245"/>
      <c r="B48" s="258"/>
      <c r="C48" s="258"/>
      <c r="D48" s="258"/>
      <c r="E48" s="266"/>
      <c r="F48" s="258"/>
      <c r="G48" s="258"/>
      <c r="H48" s="258"/>
      <c r="I48" s="258"/>
      <c r="J48" s="258"/>
      <c r="K48" s="258"/>
      <c r="L48" s="258"/>
      <c r="M48" s="334"/>
      <c r="N48" s="329"/>
      <c r="O48" s="336"/>
      <c r="P48" s="336"/>
      <c r="Q48" s="33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336"/>
      <c r="AC48" s="336"/>
    </row>
    <row r="49" spans="1:29" x14ac:dyDescent="0.35">
      <c r="A49" s="245"/>
      <c r="B49" s="259" t="str">
        <f>SDCM1!A47</f>
        <v>SF CUVE</v>
      </c>
      <c r="C49" s="259" t="str">
        <f>SDCM1!B47</f>
        <v>SO CUVE</v>
      </c>
      <c r="D49" s="267" t="str">
        <f>SDCM1!D47</f>
        <v>Q,LIVREE</v>
      </c>
      <c r="E49" s="259" t="str">
        <f>SDCM1!G47</f>
        <v>QTE SORTIE CUVE</v>
      </c>
      <c r="F49" s="259" t="str">
        <f>SDCM1!H47</f>
        <v>VARIATION</v>
      </c>
      <c r="G49" s="261" t="s">
        <v>391</v>
      </c>
      <c r="H49" s="424" t="s">
        <v>392</v>
      </c>
      <c r="I49" s="424"/>
      <c r="J49" s="424"/>
      <c r="K49" s="424"/>
      <c r="L49" s="424"/>
      <c r="M49" s="334"/>
      <c r="N49" s="329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</row>
    <row r="50" spans="1:29" x14ac:dyDescent="0.35">
      <c r="A50" s="245"/>
      <c r="B50" s="259" t="str">
        <f>SDCM1!A48</f>
        <v>STOCK GASOIL</v>
      </c>
      <c r="C50" s="259" t="str">
        <f>SDCM1!B48</f>
        <v>STOCK GASOIL</v>
      </c>
      <c r="D50" s="267" t="str">
        <f>SDCM1!D48</f>
        <v>Q;GAZOIL</v>
      </c>
      <c r="E50" s="259" t="str">
        <f>SDCM1!G48</f>
        <v>STOCK GASOIL</v>
      </c>
      <c r="F50" s="259" t="str">
        <f>SDCM1!H48</f>
        <v>STOCK GASOIL</v>
      </c>
      <c r="G50" s="341">
        <f>Mbacke1!O155</f>
        <v>3500</v>
      </c>
      <c r="H50" s="424" t="str">
        <f>CONCATENATE(Mbacke1!E155,Mbacke1!I155,Mbacke1!M155)</f>
        <v>0TRANSPORT GERANT,REMISE CLIENT0</v>
      </c>
      <c r="I50" s="424"/>
      <c r="J50" s="424"/>
      <c r="K50" s="424"/>
      <c r="L50" s="424"/>
      <c r="M50" s="334"/>
      <c r="N50" s="329"/>
      <c r="O50" s="336"/>
      <c r="P50" s="336"/>
      <c r="Q50" s="33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336"/>
      <c r="AC50" s="336"/>
    </row>
    <row r="51" spans="1:29" x14ac:dyDescent="0.35">
      <c r="A51" s="245"/>
      <c r="B51" s="344">
        <f>SDCM1!A49</f>
        <v>14680</v>
      </c>
      <c r="C51" s="344">
        <f>SDCM1!B49</f>
        <v>16030</v>
      </c>
      <c r="D51" s="345">
        <f>SDCM1!D49</f>
        <v>0</v>
      </c>
      <c r="E51" s="344">
        <f>SDCM1!G49</f>
        <v>1350</v>
      </c>
      <c r="F51" s="333">
        <f>SDCM1!H49</f>
        <v>-96</v>
      </c>
      <c r="G51" s="341">
        <f>Mbacke1!O156</f>
        <v>0</v>
      </c>
      <c r="H51" s="424" t="str">
        <f>CONCATENATE(Mbacke1!E156,Mbacke1!I156,Mbacke1!M156)</f>
        <v>000</v>
      </c>
      <c r="I51" s="424"/>
      <c r="J51" s="424"/>
      <c r="K51" s="424"/>
      <c r="L51" s="424"/>
      <c r="M51" s="334"/>
      <c r="N51" s="329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336"/>
      <c r="AC51" s="336"/>
    </row>
    <row r="52" spans="1:29" x14ac:dyDescent="0.35">
      <c r="A52" s="245"/>
      <c r="B52" s="259" t="str">
        <f>SDCM1!A57</f>
        <v>STOCK SUPER</v>
      </c>
      <c r="C52" s="259" t="str">
        <f>SDCM1!B57</f>
        <v>STOCK SUPER</v>
      </c>
      <c r="D52" s="267" t="str">
        <f>SDCM1!D57</f>
        <v>Q;SUPER</v>
      </c>
      <c r="E52" s="259" t="str">
        <f>SDCM1!G57</f>
        <v>STOCK SUPER</v>
      </c>
      <c r="F52" s="259" t="str">
        <f>SDCM1!H57</f>
        <v>STOCK SUPER</v>
      </c>
      <c r="G52" s="258"/>
      <c r="H52" s="258"/>
      <c r="I52" s="258"/>
      <c r="J52" s="258"/>
      <c r="K52" s="258"/>
      <c r="L52" s="258"/>
      <c r="M52" s="334"/>
      <c r="N52" s="329"/>
      <c r="O52" s="336"/>
      <c r="P52" s="336"/>
      <c r="Q52" s="33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336"/>
      <c r="AC52" s="336"/>
    </row>
    <row r="53" spans="1:29" x14ac:dyDescent="0.35">
      <c r="A53" s="245"/>
      <c r="B53" s="344">
        <f>SDCM1!A58</f>
        <v>7200</v>
      </c>
      <c r="C53" s="344">
        <f>SDCM1!B58</f>
        <v>7500</v>
      </c>
      <c r="D53" s="345">
        <f>SDCM1!D58</f>
        <v>0</v>
      </c>
      <c r="E53" s="344">
        <f>SDCM1!G58</f>
        <v>300</v>
      </c>
      <c r="F53" s="333">
        <f>SDCM1!H58</f>
        <v>38</v>
      </c>
      <c r="G53" s="258"/>
      <c r="H53" s="258"/>
      <c r="I53" s="258"/>
      <c r="J53" s="258"/>
      <c r="K53" s="258"/>
      <c r="L53" s="258"/>
      <c r="M53" s="334"/>
      <c r="N53" s="329"/>
      <c r="O53" s="336"/>
      <c r="P53" s="336"/>
      <c r="Q53" s="33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336"/>
      <c r="AC53" s="336"/>
    </row>
    <row r="54" spans="1:29" x14ac:dyDescent="0.35">
      <c r="A54" s="245"/>
      <c r="B54" s="258"/>
      <c r="C54" s="258"/>
      <c r="D54" s="258"/>
      <c r="E54" s="266"/>
      <c r="F54" s="258"/>
      <c r="G54" s="258"/>
      <c r="H54" s="258"/>
      <c r="I54" s="258"/>
      <c r="J54" s="258"/>
      <c r="K54" s="258"/>
      <c r="L54" s="258"/>
      <c r="M54" s="334"/>
      <c r="N54" s="329"/>
      <c r="O54" s="336"/>
      <c r="P54" s="336"/>
      <c r="Q54" s="336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336"/>
      <c r="AC54" s="336"/>
    </row>
    <row r="55" spans="1:29" x14ac:dyDescent="0.35">
      <c r="A55" s="245"/>
      <c r="B55" s="261" t="str">
        <f>SDCCLTM1!B2</f>
        <v xml:space="preserve">CLIENT </v>
      </c>
      <c r="C55" s="261" t="str">
        <f>SDCCLTM1!C2</f>
        <v>N°BC ET IMMAT ET HP</v>
      </c>
      <c r="D55" s="261" t="str">
        <f>SDCCLTM1!D2</f>
        <v xml:space="preserve">DESIGNATION </v>
      </c>
      <c r="E55" s="269" t="str">
        <f>SDCCLTM1!E2</f>
        <v xml:space="preserve">MONTANT </v>
      </c>
      <c r="F55" s="261" t="str">
        <f>SDCCLTM1!F2</f>
        <v xml:space="preserve">TYPE </v>
      </c>
      <c r="G55" s="258"/>
      <c r="H55" s="258"/>
      <c r="I55" s="258"/>
      <c r="J55" s="258"/>
      <c r="K55" s="258"/>
      <c r="L55" s="258"/>
      <c r="M55" s="334"/>
      <c r="N55" s="329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</row>
    <row r="56" spans="1:29" x14ac:dyDescent="0.35">
      <c r="A56" s="245"/>
      <c r="B56" s="261" t="str">
        <f>SDCCLTM1!B3</f>
        <v xml:space="preserve">BINTO BOUTIQUE </v>
      </c>
      <c r="C56" s="261" t="str">
        <f>SDCCLTM1!C3</f>
        <v>AVANCE SALAIRE</v>
      </c>
      <c r="D56" s="261" t="str">
        <f>SDCCLTM1!D3</f>
        <v>ESPESE</v>
      </c>
      <c r="E56" s="269">
        <f>SDCCLTM1!E3</f>
        <v>25000</v>
      </c>
      <c r="F56" s="261" t="str">
        <f>SDCCLTM1!F3</f>
        <v>CREDIT</v>
      </c>
      <c r="G56" s="258"/>
      <c r="H56" s="258"/>
      <c r="I56" s="258"/>
      <c r="J56" s="258"/>
      <c r="K56" s="258"/>
      <c r="L56" s="258"/>
      <c r="M56" s="334"/>
      <c r="N56" s="329"/>
      <c r="O56" s="336"/>
      <c r="P56" s="336"/>
      <c r="Q56" s="336"/>
      <c r="R56" s="336"/>
      <c r="S56" s="336"/>
      <c r="T56" s="336"/>
      <c r="U56" s="336"/>
      <c r="V56" s="336"/>
      <c r="W56" s="336"/>
      <c r="X56" s="336"/>
      <c r="Y56" s="336"/>
      <c r="Z56" s="336"/>
      <c r="AA56" s="336"/>
      <c r="AB56" s="336"/>
      <c r="AC56" s="336"/>
    </row>
    <row r="57" spans="1:29" x14ac:dyDescent="0.35">
      <c r="A57" s="245"/>
      <c r="B57" s="261">
        <f>SDCCLTM1!B4</f>
        <v>0</v>
      </c>
      <c r="C57" s="261">
        <f>SDCCLTM1!C4</f>
        <v>0</v>
      </c>
      <c r="D57" s="261">
        <f>SDCCLTM1!D4</f>
        <v>0</v>
      </c>
      <c r="E57" s="269">
        <f>SDCCLTM1!E4</f>
        <v>0</v>
      </c>
      <c r="F57" s="261">
        <f>SDCCLTM1!F4</f>
        <v>0</v>
      </c>
      <c r="G57" s="258"/>
      <c r="H57" s="258"/>
      <c r="I57" s="258"/>
      <c r="J57" s="258"/>
      <c r="K57" s="258"/>
      <c r="L57" s="258"/>
      <c r="M57" s="334"/>
      <c r="N57" s="329"/>
      <c r="O57" s="336"/>
      <c r="P57" s="336"/>
      <c r="Q57" s="336"/>
      <c r="R57" s="336"/>
      <c r="S57" s="336"/>
      <c r="T57" s="336"/>
      <c r="U57" s="336"/>
      <c r="V57" s="336"/>
      <c r="W57" s="336"/>
      <c r="X57" s="336"/>
      <c r="Y57" s="336"/>
      <c r="Z57" s="336"/>
      <c r="AA57" s="336"/>
      <c r="AB57" s="336"/>
      <c r="AC57" s="336"/>
    </row>
    <row r="58" spans="1:29" x14ac:dyDescent="0.35">
      <c r="A58" s="245"/>
      <c r="B58" s="261">
        <f>SDCCLTM1!B5</f>
        <v>0</v>
      </c>
      <c r="C58" s="261">
        <f>SDCCLTM1!C5</f>
        <v>0</v>
      </c>
      <c r="D58" s="261">
        <f>SDCCLTM1!D5</f>
        <v>0</v>
      </c>
      <c r="E58" s="269">
        <f>SDCCLTM1!E5</f>
        <v>0</v>
      </c>
      <c r="F58" s="261">
        <f>SDCCLTM1!F5</f>
        <v>0</v>
      </c>
      <c r="G58" s="258"/>
      <c r="H58" s="258"/>
      <c r="I58" s="258"/>
      <c r="J58" s="258"/>
      <c r="K58" s="258"/>
      <c r="L58" s="258"/>
      <c r="M58" s="334"/>
      <c r="N58" s="329"/>
      <c r="O58" s="336"/>
      <c r="P58" s="336"/>
      <c r="Q58" s="336"/>
      <c r="R58" s="336"/>
      <c r="S58" s="336"/>
      <c r="T58" s="336"/>
      <c r="U58" s="336"/>
      <c r="V58" s="336"/>
      <c r="W58" s="336"/>
      <c r="X58" s="336"/>
      <c r="Y58" s="336"/>
      <c r="Z58" s="336"/>
      <c r="AA58" s="336"/>
      <c r="AB58" s="336"/>
      <c r="AC58" s="336"/>
    </row>
    <row r="59" spans="1:29" x14ac:dyDescent="0.35">
      <c r="A59" s="245"/>
      <c r="B59" s="261">
        <f>SDCCLTM1!B6</f>
        <v>0</v>
      </c>
      <c r="C59" s="261">
        <f>SDCCLTM1!C6</f>
        <v>0</v>
      </c>
      <c r="D59" s="261">
        <f>SDCCLTM1!D6</f>
        <v>0</v>
      </c>
      <c r="E59" s="269">
        <f>SDCCLTM1!E6</f>
        <v>0</v>
      </c>
      <c r="F59" s="261">
        <f>SDCCLTM1!F6</f>
        <v>0</v>
      </c>
      <c r="G59" s="258"/>
      <c r="H59" s="258"/>
      <c r="I59" s="258"/>
      <c r="J59" s="258"/>
      <c r="K59" s="258"/>
      <c r="L59" s="258"/>
      <c r="M59" s="334"/>
      <c r="N59" s="329"/>
      <c r="O59" s="336"/>
      <c r="P59" s="336"/>
      <c r="Q59" s="336"/>
      <c r="R59" s="336"/>
      <c r="S59" s="336"/>
      <c r="T59" s="336"/>
      <c r="U59" s="336"/>
      <c r="V59" s="336"/>
      <c r="W59" s="336"/>
      <c r="X59" s="336"/>
      <c r="Y59" s="336"/>
      <c r="Z59" s="336"/>
      <c r="AA59" s="336"/>
      <c r="AB59" s="336"/>
      <c r="AC59" s="336"/>
    </row>
    <row r="60" spans="1:29" x14ac:dyDescent="0.35">
      <c r="A60" s="245"/>
      <c r="B60" s="261">
        <f>SDCCLTM1!B7</f>
        <v>0</v>
      </c>
      <c r="C60" s="261">
        <f>SDCCLTM1!C7</f>
        <v>0</v>
      </c>
      <c r="D60" s="261">
        <f>SDCCLTM1!D7</f>
        <v>0</v>
      </c>
      <c r="E60" s="269">
        <f>SDCCLTM1!E7</f>
        <v>0</v>
      </c>
      <c r="F60" s="261">
        <f>SDCCLTM1!F7</f>
        <v>0</v>
      </c>
      <c r="G60" s="258"/>
      <c r="H60" s="258"/>
      <c r="I60" s="258"/>
      <c r="J60" s="258"/>
      <c r="K60" s="258"/>
      <c r="L60" s="258"/>
      <c r="M60" s="334"/>
      <c r="N60" s="329"/>
      <c r="O60" s="336"/>
      <c r="P60" s="336"/>
      <c r="Q60" s="336"/>
      <c r="R60" s="336"/>
      <c r="S60" s="336"/>
      <c r="T60" s="336"/>
      <c r="U60" s="336"/>
      <c r="V60" s="336"/>
      <c r="W60" s="336"/>
      <c r="X60" s="336"/>
      <c r="Y60" s="336"/>
      <c r="Z60" s="336"/>
      <c r="AA60" s="336"/>
      <c r="AB60" s="336"/>
      <c r="AC60" s="336"/>
    </row>
    <row r="61" spans="1:29" x14ac:dyDescent="0.35">
      <c r="A61" s="245"/>
      <c r="B61" s="261">
        <f>SDCCLTM1!B8</f>
        <v>0</v>
      </c>
      <c r="C61" s="261">
        <f>SDCCLTM1!C8</f>
        <v>0</v>
      </c>
      <c r="D61" s="261">
        <f>SDCCLTM1!D8</f>
        <v>0</v>
      </c>
      <c r="E61" s="269">
        <f>SDCCLTM1!E8</f>
        <v>0</v>
      </c>
      <c r="F61" s="261">
        <f>SDCCLTM1!F8</f>
        <v>0</v>
      </c>
      <c r="G61" s="258"/>
      <c r="H61" s="258"/>
      <c r="I61" s="258"/>
      <c r="J61" s="258"/>
      <c r="K61" s="258"/>
      <c r="L61" s="258"/>
      <c r="M61" s="334"/>
      <c r="N61" s="329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</row>
    <row r="62" spans="1:29" x14ac:dyDescent="0.35">
      <c r="A62" s="245"/>
      <c r="B62" s="261">
        <f>SDCCLTM1!B9</f>
        <v>0</v>
      </c>
      <c r="C62" s="261">
        <f>SDCCLTM1!C9</f>
        <v>0</v>
      </c>
      <c r="D62" s="261">
        <f>SDCCLTM1!D9</f>
        <v>0</v>
      </c>
      <c r="E62" s="269">
        <f>SDCCLTM1!E9</f>
        <v>0</v>
      </c>
      <c r="F62" s="261">
        <f>SDCCLTM1!F9</f>
        <v>0</v>
      </c>
      <c r="G62" s="258"/>
      <c r="H62" s="258"/>
      <c r="I62" s="258"/>
      <c r="J62" s="258"/>
      <c r="K62" s="258"/>
      <c r="L62" s="258"/>
      <c r="M62" s="334"/>
      <c r="N62" s="329"/>
      <c r="O62" s="336"/>
      <c r="P62" s="336"/>
      <c r="Q62" s="336"/>
      <c r="R62" s="336"/>
      <c r="S62" s="336"/>
      <c r="T62" s="336"/>
      <c r="U62" s="336"/>
      <c r="V62" s="336"/>
      <c r="W62" s="336"/>
      <c r="X62" s="336"/>
      <c r="Y62" s="336"/>
      <c r="Z62" s="336"/>
      <c r="AA62" s="336"/>
      <c r="AB62" s="336"/>
      <c r="AC62" s="336"/>
    </row>
    <row r="63" spans="1:29" x14ac:dyDescent="0.35">
      <c r="A63" s="245"/>
      <c r="B63" s="261">
        <f>SDCCLTM1!B10</f>
        <v>0</v>
      </c>
      <c r="C63" s="261">
        <f>SDCCLTM1!C10</f>
        <v>0</v>
      </c>
      <c r="D63" s="261">
        <f>SDCCLTM1!D10</f>
        <v>0</v>
      </c>
      <c r="E63" s="269">
        <f>SDCCLTM1!E10</f>
        <v>0</v>
      </c>
      <c r="F63" s="261">
        <f>SDCCLTM1!F10</f>
        <v>0</v>
      </c>
      <c r="G63" s="258"/>
      <c r="H63" s="258"/>
      <c r="I63" s="258"/>
      <c r="J63" s="258"/>
      <c r="K63" s="258"/>
      <c r="L63" s="258"/>
      <c r="M63" s="334"/>
      <c r="N63" s="329"/>
      <c r="O63" s="336"/>
      <c r="P63" s="336"/>
      <c r="Q63" s="336"/>
      <c r="R63" s="336"/>
      <c r="S63" s="336"/>
      <c r="T63" s="336"/>
      <c r="U63" s="336"/>
      <c r="V63" s="336"/>
      <c r="W63" s="336"/>
      <c r="X63" s="336"/>
      <c r="Y63" s="336"/>
      <c r="Z63" s="336"/>
      <c r="AA63" s="336"/>
      <c r="AB63" s="336"/>
      <c r="AC63" s="336"/>
    </row>
    <row r="64" spans="1:29" x14ac:dyDescent="0.35">
      <c r="A64" s="245"/>
      <c r="B64" s="261">
        <f>SDCCLTM1!B11</f>
        <v>0</v>
      </c>
      <c r="C64" s="261">
        <f>SDCCLTM1!C11</f>
        <v>0</v>
      </c>
      <c r="D64" s="261">
        <f>SDCCLTM1!D11</f>
        <v>0</v>
      </c>
      <c r="E64" s="269">
        <f>SDCCLTM1!E11</f>
        <v>0</v>
      </c>
      <c r="F64" s="261">
        <f>SDCCLTM1!F11</f>
        <v>0</v>
      </c>
      <c r="G64" s="258"/>
      <c r="H64" s="258"/>
      <c r="I64" s="258"/>
      <c r="J64" s="258"/>
      <c r="K64" s="258"/>
      <c r="L64" s="258"/>
      <c r="M64" s="334"/>
      <c r="N64" s="329"/>
      <c r="O64" s="336"/>
      <c r="P64" s="336"/>
      <c r="Q64" s="336"/>
      <c r="R64" s="336"/>
      <c r="S64" s="336"/>
      <c r="T64" s="336"/>
      <c r="U64" s="336"/>
      <c r="V64" s="336"/>
      <c r="W64" s="336"/>
      <c r="X64" s="336"/>
      <c r="Y64" s="336"/>
      <c r="Z64" s="336"/>
      <c r="AA64" s="336"/>
      <c r="AB64" s="336"/>
      <c r="AC64" s="336"/>
    </row>
    <row r="65" spans="1:29" x14ac:dyDescent="0.35">
      <c r="A65" s="245"/>
      <c r="B65" s="261">
        <f>SDCCLTM1!B12</f>
        <v>0</v>
      </c>
      <c r="C65" s="261">
        <f>SDCCLTM1!C12</f>
        <v>0</v>
      </c>
      <c r="D65" s="261">
        <f>SDCCLTM1!D12</f>
        <v>0</v>
      </c>
      <c r="E65" s="269">
        <f>SDCCLTM1!E12</f>
        <v>0</v>
      </c>
      <c r="F65" s="261">
        <f>SDCCLTM1!F12</f>
        <v>0</v>
      </c>
      <c r="G65" s="258"/>
      <c r="H65" s="258"/>
      <c r="I65" s="258"/>
      <c r="J65" s="258"/>
      <c r="K65" s="258"/>
      <c r="L65" s="258"/>
      <c r="M65" s="334"/>
      <c r="N65" s="329"/>
      <c r="O65" s="336"/>
      <c r="P65" s="336"/>
      <c r="Q65" s="336"/>
      <c r="R65" s="336"/>
      <c r="S65" s="336"/>
      <c r="T65" s="336"/>
      <c r="U65" s="336"/>
      <c r="V65" s="336"/>
      <c r="W65" s="336"/>
      <c r="X65" s="336"/>
      <c r="Y65" s="336"/>
      <c r="Z65" s="336"/>
      <c r="AA65" s="336"/>
      <c r="AB65" s="336"/>
      <c r="AC65" s="336"/>
    </row>
    <row r="66" spans="1:29" x14ac:dyDescent="0.35">
      <c r="A66" s="245"/>
      <c r="B66" s="261">
        <f>SDCCLTM1!B13</f>
        <v>0</v>
      </c>
      <c r="C66" s="261">
        <f>SDCCLTM1!C13</f>
        <v>0</v>
      </c>
      <c r="D66" s="261">
        <f>SDCCLTM1!D13</f>
        <v>0</v>
      </c>
      <c r="E66" s="269">
        <f>SDCCLTM1!E13</f>
        <v>0</v>
      </c>
      <c r="F66" s="261">
        <f>SDCCLTM1!F13</f>
        <v>0</v>
      </c>
      <c r="G66" s="258"/>
      <c r="H66" s="258"/>
      <c r="I66" s="258"/>
      <c r="J66" s="258"/>
      <c r="K66" s="258"/>
      <c r="L66" s="258"/>
      <c r="M66" s="334"/>
      <c r="N66" s="329"/>
      <c r="O66" s="336"/>
      <c r="P66" s="336"/>
      <c r="Q66" s="336"/>
      <c r="R66" s="336"/>
      <c r="S66" s="336"/>
      <c r="T66" s="336"/>
      <c r="U66" s="336"/>
      <c r="V66" s="336"/>
      <c r="W66" s="336"/>
      <c r="X66" s="336"/>
      <c r="Y66" s="336"/>
      <c r="Z66" s="336"/>
      <c r="AA66" s="336"/>
      <c r="AB66" s="336"/>
      <c r="AC66" s="336"/>
    </row>
    <row r="67" spans="1:29" x14ac:dyDescent="0.35">
      <c r="A67" s="245"/>
      <c r="B67" s="261">
        <f>SDCCLTM1!B14</f>
        <v>0</v>
      </c>
      <c r="C67" s="261">
        <f>SDCCLTM1!C14</f>
        <v>0</v>
      </c>
      <c r="D67" s="261">
        <f>SDCCLTM1!D14</f>
        <v>0</v>
      </c>
      <c r="E67" s="269">
        <f>SDCCLTM1!E14</f>
        <v>0</v>
      </c>
      <c r="F67" s="261">
        <f>SDCCLTM1!F14</f>
        <v>0</v>
      </c>
      <c r="G67" s="258"/>
      <c r="H67" s="258"/>
      <c r="I67" s="258"/>
      <c r="J67" s="258"/>
      <c r="K67" s="258"/>
      <c r="L67" s="258"/>
      <c r="M67" s="334"/>
      <c r="N67" s="329"/>
      <c r="O67" s="336"/>
      <c r="P67" s="336"/>
      <c r="Q67" s="336"/>
      <c r="R67" s="336"/>
      <c r="S67" s="336"/>
      <c r="T67" s="336"/>
      <c r="U67" s="336"/>
      <c r="V67" s="336"/>
      <c r="W67" s="336"/>
      <c r="X67" s="336"/>
      <c r="Y67" s="336"/>
      <c r="Z67" s="336"/>
      <c r="AA67" s="336"/>
      <c r="AB67" s="336"/>
      <c r="AC67" s="336"/>
    </row>
    <row r="68" spans="1:29" x14ac:dyDescent="0.35">
      <c r="A68" s="245"/>
      <c r="B68" s="261">
        <f>SDCCLTM1!B15</f>
        <v>0</v>
      </c>
      <c r="C68" s="261">
        <f>SDCCLTM1!C15</f>
        <v>0</v>
      </c>
      <c r="D68" s="261">
        <f>SDCCLTM1!D15</f>
        <v>0</v>
      </c>
      <c r="E68" s="269">
        <f>SDCCLTM1!E15</f>
        <v>0</v>
      </c>
      <c r="F68" s="261">
        <f>SDCCLTM1!F15</f>
        <v>0</v>
      </c>
      <c r="G68" s="258"/>
      <c r="H68" s="258"/>
      <c r="I68" s="258"/>
      <c r="J68" s="258"/>
      <c r="K68" s="258"/>
      <c r="L68" s="258"/>
      <c r="M68" s="334"/>
      <c r="N68" s="329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</row>
    <row r="69" spans="1:29" x14ac:dyDescent="0.35">
      <c r="A69" s="245"/>
      <c r="B69" s="261">
        <f>SDCCLTM1!B16</f>
        <v>0</v>
      </c>
      <c r="C69" s="261">
        <f>SDCCLTM1!C16</f>
        <v>0</v>
      </c>
      <c r="D69" s="261">
        <f>SDCCLTM1!D16</f>
        <v>0</v>
      </c>
      <c r="E69" s="269">
        <f>SDCCLTM1!E16</f>
        <v>0</v>
      </c>
      <c r="F69" s="261">
        <f>SDCCLTM1!F16</f>
        <v>0</v>
      </c>
      <c r="G69" s="258"/>
      <c r="H69" s="258"/>
      <c r="I69" s="258"/>
      <c r="J69" s="258"/>
      <c r="K69" s="258"/>
      <c r="L69" s="258"/>
      <c r="M69" s="334"/>
      <c r="N69" s="329"/>
      <c r="O69" s="336"/>
      <c r="P69" s="336"/>
      <c r="Q69" s="336"/>
      <c r="R69" s="336"/>
      <c r="S69" s="336"/>
      <c r="T69" s="336"/>
      <c r="U69" s="336"/>
      <c r="V69" s="336"/>
      <c r="W69" s="336"/>
      <c r="X69" s="336"/>
      <c r="Y69" s="336"/>
      <c r="Z69" s="336"/>
      <c r="AA69" s="336"/>
      <c r="AB69" s="336"/>
      <c r="AC69" s="336"/>
    </row>
    <row r="70" spans="1:29" x14ac:dyDescent="0.35">
      <c r="A70" s="245"/>
      <c r="B70" s="261">
        <f>SDCCLTM1!B17</f>
        <v>0</v>
      </c>
      <c r="C70" s="261">
        <f>SDCCLTM1!C17</f>
        <v>0</v>
      </c>
      <c r="D70" s="261">
        <f>SDCCLTM1!D17</f>
        <v>0</v>
      </c>
      <c r="E70" s="269">
        <f>SDCCLTM1!E17</f>
        <v>0</v>
      </c>
      <c r="F70" s="261">
        <f>SDCCLTM1!F17</f>
        <v>0</v>
      </c>
      <c r="G70" s="258"/>
      <c r="H70" s="258"/>
      <c r="I70" s="258"/>
      <c r="J70" s="258"/>
      <c r="K70" s="258"/>
      <c r="L70" s="258"/>
      <c r="M70" s="334"/>
      <c r="N70" s="329"/>
      <c r="O70" s="336"/>
      <c r="P70" s="336"/>
      <c r="Q70" s="336"/>
      <c r="R70" s="336"/>
      <c r="S70" s="336"/>
      <c r="T70" s="336"/>
      <c r="U70" s="336"/>
      <c r="V70" s="336"/>
      <c r="W70" s="336"/>
      <c r="X70" s="336"/>
      <c r="Y70" s="336"/>
      <c r="Z70" s="336"/>
      <c r="AA70" s="336"/>
      <c r="AB70" s="336"/>
      <c r="AC70" s="336"/>
    </row>
    <row r="71" spans="1:29" x14ac:dyDescent="0.35">
      <c r="A71" s="245"/>
      <c r="B71" s="261">
        <f>SDCCLTM1!B18</f>
        <v>0</v>
      </c>
      <c r="C71" s="261">
        <f>SDCCLTM1!C18</f>
        <v>0</v>
      </c>
      <c r="D71" s="261">
        <f>SDCCLTM1!D18</f>
        <v>0</v>
      </c>
      <c r="E71" s="269">
        <f>SDCCLTM1!E18</f>
        <v>0</v>
      </c>
      <c r="F71" s="261">
        <f>SDCCLTM1!F18</f>
        <v>0</v>
      </c>
      <c r="G71" s="258"/>
      <c r="H71" s="258"/>
      <c r="I71" s="258"/>
      <c r="J71" s="258"/>
      <c r="K71" s="258"/>
      <c r="L71" s="258"/>
      <c r="M71" s="334"/>
      <c r="N71" s="329"/>
      <c r="O71" s="336"/>
      <c r="P71" s="336"/>
      <c r="Q71" s="336"/>
      <c r="R71" s="336"/>
      <c r="S71" s="336"/>
      <c r="T71" s="336"/>
      <c r="U71" s="336"/>
      <c r="V71" s="336"/>
      <c r="W71" s="336"/>
      <c r="X71" s="336"/>
      <c r="Y71" s="336"/>
      <c r="Z71" s="336"/>
      <c r="AA71" s="336"/>
      <c r="AB71" s="336"/>
      <c r="AC71" s="336"/>
    </row>
    <row r="72" spans="1:29" x14ac:dyDescent="0.35">
      <c r="A72" s="245"/>
      <c r="B72" s="261">
        <f>SDCCLTM1!B19</f>
        <v>0</v>
      </c>
      <c r="C72" s="261">
        <f>SDCCLTM1!C19</f>
        <v>0</v>
      </c>
      <c r="D72" s="261">
        <f>SDCCLTM1!D19</f>
        <v>0</v>
      </c>
      <c r="E72" s="269">
        <f>SDCCLTM1!E19</f>
        <v>0</v>
      </c>
      <c r="F72" s="261">
        <f>SDCCLTM1!F19</f>
        <v>0</v>
      </c>
      <c r="G72" s="258"/>
      <c r="H72" s="258"/>
      <c r="I72" s="258"/>
      <c r="J72" s="258"/>
      <c r="K72" s="258"/>
      <c r="L72" s="258"/>
      <c r="M72" s="334"/>
      <c r="N72" s="329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</row>
    <row r="73" spans="1:29" x14ac:dyDescent="0.35">
      <c r="A73" s="245"/>
      <c r="B73" s="261">
        <f>SDCCLTM1!B20</f>
        <v>0</v>
      </c>
      <c r="C73" s="261">
        <f>SDCCLTM1!C20</f>
        <v>0</v>
      </c>
      <c r="D73" s="261">
        <f>SDCCLTM1!D20</f>
        <v>0</v>
      </c>
      <c r="E73" s="269">
        <f>SDCCLTM1!E20</f>
        <v>0</v>
      </c>
      <c r="F73" s="261">
        <f>SDCCLTM1!F20</f>
        <v>0</v>
      </c>
      <c r="G73" s="258"/>
      <c r="H73" s="258"/>
      <c r="I73" s="258"/>
      <c r="J73" s="258"/>
      <c r="K73" s="258"/>
      <c r="L73" s="258"/>
      <c r="M73" s="334"/>
      <c r="N73" s="329"/>
      <c r="O73" s="336"/>
      <c r="P73" s="336"/>
      <c r="Q73" s="336"/>
      <c r="R73" s="336"/>
      <c r="S73" s="336"/>
      <c r="T73" s="336"/>
      <c r="U73" s="336"/>
      <c r="V73" s="336"/>
      <c r="W73" s="336"/>
      <c r="X73" s="336"/>
      <c r="Y73" s="336"/>
      <c r="Z73" s="336"/>
      <c r="AA73" s="336"/>
      <c r="AB73" s="336"/>
      <c r="AC73" s="336"/>
    </row>
    <row r="74" spans="1:29" x14ac:dyDescent="0.35">
      <c r="A74" s="245"/>
      <c r="B74" s="261">
        <f>SDCCLTM1!B21</f>
        <v>0</v>
      </c>
      <c r="C74" s="261">
        <f>SDCCLTM1!C21</f>
        <v>0</v>
      </c>
      <c r="D74" s="261">
        <f>SDCCLTM1!D21</f>
        <v>0</v>
      </c>
      <c r="E74" s="269">
        <f>SDCCLTM1!E21</f>
        <v>0</v>
      </c>
      <c r="F74" s="261">
        <f>SDCCLTM1!F21</f>
        <v>0</v>
      </c>
      <c r="G74" s="258"/>
      <c r="H74" s="258"/>
      <c r="I74" s="258"/>
      <c r="J74" s="258"/>
      <c r="K74" s="258"/>
      <c r="L74" s="258"/>
      <c r="M74" s="334"/>
      <c r="N74" s="329"/>
      <c r="O74" s="336"/>
      <c r="P74" s="336"/>
      <c r="Q74" s="336"/>
      <c r="R74" s="336"/>
      <c r="S74" s="336"/>
      <c r="T74" s="336"/>
      <c r="U74" s="336"/>
      <c r="V74" s="336"/>
      <c r="W74" s="336"/>
      <c r="X74" s="336"/>
      <c r="Y74" s="336"/>
      <c r="Z74" s="336"/>
      <c r="AA74" s="336"/>
      <c r="AB74" s="336"/>
      <c r="AC74" s="336"/>
    </row>
    <row r="75" spans="1:29" x14ac:dyDescent="0.35">
      <c r="A75" s="245"/>
      <c r="B75" s="261">
        <f>SDCCLTM1!B22</f>
        <v>0</v>
      </c>
      <c r="C75" s="261">
        <f>SDCCLTM1!C22</f>
        <v>0</v>
      </c>
      <c r="D75" s="261">
        <f>SDCCLTM1!D22</f>
        <v>0</v>
      </c>
      <c r="E75" s="269">
        <f>SDCCLTM1!E22</f>
        <v>0</v>
      </c>
      <c r="F75" s="261">
        <f>SDCCLTM1!F22</f>
        <v>0</v>
      </c>
      <c r="G75" s="258"/>
      <c r="H75" s="258"/>
      <c r="I75" s="258"/>
      <c r="J75" s="258"/>
      <c r="K75" s="258"/>
      <c r="L75" s="258"/>
      <c r="M75" s="334"/>
      <c r="N75" s="329"/>
      <c r="O75" s="336"/>
      <c r="P75" s="336"/>
      <c r="Q75" s="336"/>
      <c r="R75" s="336"/>
      <c r="S75" s="336"/>
      <c r="T75" s="336"/>
      <c r="U75" s="336"/>
      <c r="V75" s="336"/>
      <c r="W75" s="336"/>
      <c r="X75" s="336"/>
      <c r="Y75" s="336"/>
      <c r="Z75" s="336"/>
      <c r="AA75" s="336"/>
      <c r="AB75" s="336"/>
      <c r="AC75" s="336"/>
    </row>
    <row r="76" spans="1:29" x14ac:dyDescent="0.35">
      <c r="A76" s="245"/>
      <c r="B76" s="261">
        <f>SDCCLTM1!B23</f>
        <v>0</v>
      </c>
      <c r="C76" s="261">
        <f>SDCCLTM1!C23</f>
        <v>0</v>
      </c>
      <c r="D76" s="261">
        <f>SDCCLTM1!D23</f>
        <v>0</v>
      </c>
      <c r="E76" s="269">
        <f>SDCCLTM1!E23</f>
        <v>0</v>
      </c>
      <c r="F76" s="261">
        <f>SDCCLTM1!F23</f>
        <v>0</v>
      </c>
      <c r="G76" s="258"/>
      <c r="H76" s="258"/>
      <c r="I76" s="258"/>
      <c r="J76" s="258"/>
      <c r="K76" s="258"/>
      <c r="L76" s="258"/>
      <c r="M76" s="334"/>
      <c r="N76" s="329"/>
      <c r="O76" s="336"/>
      <c r="P76" s="336"/>
      <c r="Q76" s="336"/>
      <c r="R76" s="336"/>
      <c r="S76" s="336"/>
      <c r="T76" s="336"/>
      <c r="U76" s="336"/>
      <c r="V76" s="336"/>
      <c r="W76" s="336"/>
      <c r="X76" s="336"/>
      <c r="Y76" s="336"/>
      <c r="Z76" s="336"/>
      <c r="AA76" s="336"/>
      <c r="AB76" s="336"/>
      <c r="AC76" s="336"/>
    </row>
    <row r="77" spans="1:29" x14ac:dyDescent="0.35">
      <c r="A77" s="245"/>
      <c r="B77" s="261">
        <f>SDCCLTM1!B24</f>
        <v>0</v>
      </c>
      <c r="C77" s="261">
        <f>SDCCLTM1!C24</f>
        <v>0</v>
      </c>
      <c r="D77" s="261">
        <f>SDCCLTM1!D24</f>
        <v>0</v>
      </c>
      <c r="E77" s="269">
        <f>SDCCLTM1!E24</f>
        <v>0</v>
      </c>
      <c r="F77" s="261">
        <f>SDCCLTM1!F24</f>
        <v>0</v>
      </c>
      <c r="G77" s="258"/>
      <c r="H77" s="258"/>
      <c r="I77" s="258"/>
      <c r="J77" s="258"/>
      <c r="K77" s="258"/>
      <c r="L77" s="258"/>
      <c r="M77" s="334"/>
      <c r="N77" s="329"/>
      <c r="O77" s="336"/>
      <c r="P77" s="336"/>
      <c r="Q77" s="336"/>
      <c r="R77" s="336"/>
      <c r="S77" s="336"/>
      <c r="T77" s="336"/>
      <c r="U77" s="336"/>
      <c r="V77" s="336"/>
      <c r="W77" s="336"/>
      <c r="X77" s="336"/>
      <c r="Y77" s="336"/>
      <c r="Z77" s="336"/>
      <c r="AA77" s="336"/>
      <c r="AB77" s="336"/>
      <c r="AC77" s="336"/>
    </row>
    <row r="78" spans="1:29" x14ac:dyDescent="0.35">
      <c r="A78" s="245"/>
      <c r="B78" s="261">
        <f>SDCCLTM1!B25</f>
        <v>0</v>
      </c>
      <c r="C78" s="261">
        <f>SDCCLTM1!C25</f>
        <v>0</v>
      </c>
      <c r="D78" s="261">
        <f>SDCCLTM1!D25</f>
        <v>0</v>
      </c>
      <c r="E78" s="269">
        <f>SDCCLTM1!E25</f>
        <v>0</v>
      </c>
      <c r="F78" s="261">
        <f>SDCCLTM1!F25</f>
        <v>0</v>
      </c>
      <c r="G78" s="258"/>
      <c r="H78" s="258"/>
      <c r="I78" s="258"/>
      <c r="J78" s="258"/>
      <c r="K78" s="258"/>
      <c r="L78" s="258"/>
      <c r="M78" s="334"/>
      <c r="N78" s="329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</row>
    <row r="79" spans="1:29" x14ac:dyDescent="0.35">
      <c r="A79" s="245"/>
      <c r="B79" s="261">
        <f>SDCCLTM1!B26</f>
        <v>0</v>
      </c>
      <c r="C79" s="261">
        <f>SDCCLTM1!C26</f>
        <v>0</v>
      </c>
      <c r="D79" s="261">
        <f>SDCCLTM1!D26</f>
        <v>0</v>
      </c>
      <c r="E79" s="269">
        <f>SDCCLTM1!E26</f>
        <v>0</v>
      </c>
      <c r="F79" s="261">
        <f>SDCCLTM1!F26</f>
        <v>0</v>
      </c>
      <c r="G79" s="258"/>
      <c r="H79" s="258"/>
      <c r="I79" s="258"/>
      <c r="J79" s="258"/>
      <c r="K79" s="258"/>
      <c r="L79" s="258"/>
      <c r="M79" s="334"/>
      <c r="N79" s="329"/>
      <c r="O79" s="336"/>
      <c r="P79" s="336"/>
      <c r="Q79" s="336"/>
      <c r="R79" s="336"/>
      <c r="S79" s="336"/>
      <c r="T79" s="336"/>
      <c r="U79" s="336"/>
      <c r="V79" s="336"/>
      <c r="W79" s="336"/>
      <c r="X79" s="336"/>
      <c r="Y79" s="336"/>
      <c r="Z79" s="336"/>
      <c r="AA79" s="336"/>
      <c r="AB79" s="336"/>
      <c r="AC79" s="336"/>
    </row>
    <row r="80" spans="1:29" x14ac:dyDescent="0.35">
      <c r="A80" s="245"/>
      <c r="B80" s="261">
        <f>SDCCLTM1!B27</f>
        <v>0</v>
      </c>
      <c r="C80" s="261">
        <f>SDCCLTM1!C27</f>
        <v>0</v>
      </c>
      <c r="D80" s="261">
        <f>SDCCLTM1!D27</f>
        <v>0</v>
      </c>
      <c r="E80" s="269">
        <f>SDCCLTM1!E27</f>
        <v>0</v>
      </c>
      <c r="F80" s="261">
        <f>SDCCLTM1!F27</f>
        <v>0</v>
      </c>
      <c r="G80" s="258"/>
      <c r="H80" s="258"/>
      <c r="I80" s="258"/>
      <c r="J80" s="258"/>
      <c r="K80" s="258"/>
      <c r="L80" s="258"/>
      <c r="M80" s="334"/>
      <c r="N80" s="329"/>
      <c r="O80" s="336"/>
      <c r="P80" s="336"/>
      <c r="Q80" s="336"/>
      <c r="R80" s="336"/>
      <c r="S80" s="336"/>
      <c r="T80" s="336"/>
      <c r="U80" s="336"/>
      <c r="V80" s="336"/>
      <c r="W80" s="336"/>
      <c r="X80" s="336"/>
      <c r="Y80" s="336"/>
      <c r="Z80" s="336"/>
      <c r="AA80" s="336"/>
      <c r="AB80" s="336"/>
      <c r="AC80" s="336"/>
    </row>
    <row r="81" spans="1:29" x14ac:dyDescent="0.35">
      <c r="A81" s="245"/>
      <c r="B81" s="261">
        <f>SDCCLTM1!B28</f>
        <v>0</v>
      </c>
      <c r="C81" s="261">
        <f>SDCCLTM1!C28</f>
        <v>0</v>
      </c>
      <c r="D81" s="261">
        <f>SDCCLTM1!D28</f>
        <v>0</v>
      </c>
      <c r="E81" s="269">
        <f>SDCCLTM1!E28</f>
        <v>0</v>
      </c>
      <c r="F81" s="261">
        <f>SDCCLTM1!F28</f>
        <v>0</v>
      </c>
      <c r="G81" s="258"/>
      <c r="H81" s="258"/>
      <c r="I81" s="258"/>
      <c r="J81" s="258"/>
      <c r="K81" s="258"/>
      <c r="L81" s="258"/>
      <c r="M81" s="334"/>
      <c r="N81" s="329"/>
      <c r="O81" s="336"/>
      <c r="P81" s="336"/>
      <c r="Q81" s="336"/>
      <c r="R81" s="336"/>
      <c r="S81" s="336"/>
      <c r="T81" s="336"/>
      <c r="U81" s="336"/>
      <c r="V81" s="336"/>
      <c r="W81" s="336"/>
      <c r="X81" s="336"/>
      <c r="Y81" s="336"/>
      <c r="Z81" s="336"/>
      <c r="AA81" s="336"/>
      <c r="AB81" s="336"/>
      <c r="AC81" s="336"/>
    </row>
    <row r="82" spans="1:29" x14ac:dyDescent="0.35">
      <c r="A82" s="245"/>
      <c r="B82" s="261">
        <f>SDCCLTM1!B29</f>
        <v>0</v>
      </c>
      <c r="C82" s="261">
        <f>SDCCLTM1!C29</f>
        <v>0</v>
      </c>
      <c r="D82" s="261">
        <f>SDCCLTM1!D29</f>
        <v>0</v>
      </c>
      <c r="E82" s="269">
        <f>SDCCLTM1!E29</f>
        <v>0</v>
      </c>
      <c r="F82" s="261">
        <f>SDCCLTM1!F29</f>
        <v>0</v>
      </c>
      <c r="G82" s="258"/>
      <c r="H82" s="258"/>
      <c r="I82" s="258"/>
      <c r="J82" s="258"/>
      <c r="K82" s="258"/>
      <c r="L82" s="258"/>
      <c r="M82" s="334"/>
      <c r="N82" s="329"/>
      <c r="O82" s="336"/>
      <c r="P82" s="336"/>
      <c r="Q82" s="336"/>
      <c r="R82" s="336"/>
      <c r="S82" s="336"/>
      <c r="T82" s="336"/>
      <c r="U82" s="336"/>
      <c r="V82" s="336"/>
      <c r="W82" s="336"/>
      <c r="X82" s="336"/>
      <c r="Y82" s="336"/>
      <c r="Z82" s="336"/>
      <c r="AA82" s="336"/>
      <c r="AB82" s="336"/>
      <c r="AC82" s="336"/>
    </row>
    <row r="83" spans="1:29" x14ac:dyDescent="0.35">
      <c r="A83" s="245"/>
      <c r="B83" s="261">
        <f>SDCCLTM1!B30</f>
        <v>0</v>
      </c>
      <c r="C83" s="261">
        <f>SDCCLTM1!C30</f>
        <v>0</v>
      </c>
      <c r="D83" s="261">
        <f>SDCCLTM1!D30</f>
        <v>0</v>
      </c>
      <c r="E83" s="269">
        <f>SDCCLTM1!E30</f>
        <v>0</v>
      </c>
      <c r="F83" s="261">
        <f>SDCCLTM1!F30</f>
        <v>0</v>
      </c>
      <c r="G83" s="258"/>
      <c r="H83" s="258"/>
      <c r="I83" s="258"/>
      <c r="J83" s="258"/>
      <c r="K83" s="258"/>
      <c r="L83" s="258"/>
      <c r="M83" s="334"/>
      <c r="N83" s="329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</row>
    <row r="84" spans="1:29" x14ac:dyDescent="0.35">
      <c r="A84" s="245"/>
      <c r="B84" s="261">
        <f>SDCCLTM1!B31</f>
        <v>0</v>
      </c>
      <c r="C84" s="261">
        <f>SDCCLTM1!C31</f>
        <v>0</v>
      </c>
      <c r="D84" s="261">
        <f>SDCCLTM1!D31</f>
        <v>0</v>
      </c>
      <c r="E84" s="269">
        <f>SDCCLTM1!E31</f>
        <v>0</v>
      </c>
      <c r="F84" s="261">
        <f>SDCCLTM1!F31</f>
        <v>0</v>
      </c>
      <c r="G84" s="258"/>
      <c r="H84" s="258"/>
      <c r="I84" s="258"/>
      <c r="J84" s="258"/>
      <c r="K84" s="258"/>
      <c r="L84" s="258"/>
      <c r="M84" s="334"/>
      <c r="N84" s="329"/>
      <c r="O84" s="336"/>
      <c r="P84" s="336"/>
      <c r="Q84" s="336"/>
      <c r="R84" s="336"/>
      <c r="S84" s="336"/>
      <c r="T84" s="336"/>
      <c r="U84" s="336"/>
      <c r="V84" s="336"/>
      <c r="W84" s="336"/>
      <c r="X84" s="336"/>
      <c r="Y84" s="336"/>
      <c r="Z84" s="336"/>
      <c r="AA84" s="336"/>
      <c r="AB84" s="336"/>
      <c r="AC84" s="336"/>
    </row>
    <row r="85" spans="1:29" x14ac:dyDescent="0.35">
      <c r="A85" s="245"/>
      <c r="B85" s="261">
        <f>SDCCLTM1!B32</f>
        <v>0</v>
      </c>
      <c r="C85" s="261">
        <f>SDCCLTM1!C32</f>
        <v>0</v>
      </c>
      <c r="D85" s="261">
        <f>SDCCLTM1!D32</f>
        <v>0</v>
      </c>
      <c r="E85" s="269">
        <f>SDCCLTM1!E32</f>
        <v>0</v>
      </c>
      <c r="F85" s="261">
        <f>SDCCLTM1!F32</f>
        <v>0</v>
      </c>
      <c r="G85" s="258"/>
      <c r="H85" s="258"/>
      <c r="I85" s="258"/>
      <c r="J85" s="258"/>
      <c r="K85" s="258"/>
      <c r="L85" s="258"/>
      <c r="M85" s="334"/>
      <c r="N85" s="329"/>
      <c r="O85" s="336"/>
      <c r="P85" s="336"/>
      <c r="Q85" s="336"/>
      <c r="R85" s="336"/>
      <c r="S85" s="336"/>
      <c r="T85" s="336"/>
      <c r="U85" s="336"/>
      <c r="V85" s="336"/>
      <c r="W85" s="336"/>
      <c r="X85" s="336"/>
      <c r="Y85" s="336"/>
      <c r="Z85" s="336"/>
      <c r="AA85" s="336"/>
      <c r="AB85" s="336"/>
      <c r="AC85" s="336"/>
    </row>
    <row r="86" spans="1:29" x14ac:dyDescent="0.35">
      <c r="A86" s="245"/>
      <c r="B86" s="261">
        <f>SDCCLTM1!B33</f>
        <v>0</v>
      </c>
      <c r="C86" s="261">
        <f>SDCCLTM1!C33</f>
        <v>0</v>
      </c>
      <c r="D86" s="261">
        <f>SDCCLTM1!D33</f>
        <v>0</v>
      </c>
      <c r="E86" s="269">
        <f>SDCCLTM1!E33</f>
        <v>0</v>
      </c>
      <c r="F86" s="261">
        <f>SDCCLTM1!F33</f>
        <v>0</v>
      </c>
      <c r="G86" s="258"/>
      <c r="H86" s="258"/>
      <c r="I86" s="258"/>
      <c r="J86" s="258"/>
      <c r="K86" s="258"/>
      <c r="L86" s="258"/>
      <c r="M86" s="334"/>
      <c r="N86" s="329"/>
      <c r="O86" s="336"/>
      <c r="P86" s="336"/>
      <c r="Q86" s="336"/>
      <c r="R86" s="336"/>
      <c r="S86" s="336"/>
      <c r="T86" s="336"/>
      <c r="U86" s="336"/>
      <c r="V86" s="336"/>
      <c r="W86" s="336"/>
      <c r="X86" s="336"/>
      <c r="Y86" s="336"/>
      <c r="Z86" s="336"/>
      <c r="AA86" s="336"/>
      <c r="AB86" s="336"/>
      <c r="AC86" s="336"/>
    </row>
    <row r="87" spans="1:29" x14ac:dyDescent="0.35">
      <c r="A87" s="245"/>
      <c r="B87" s="261">
        <f>SDCCLTM1!B34</f>
        <v>0</v>
      </c>
      <c r="C87" s="261">
        <f>SDCCLTM1!C34</f>
        <v>0</v>
      </c>
      <c r="D87" s="261">
        <f>SDCCLTM1!D34</f>
        <v>0</v>
      </c>
      <c r="E87" s="269">
        <f>SDCCLTM1!E34</f>
        <v>0</v>
      </c>
      <c r="F87" s="261">
        <f>SDCCLTM1!F34</f>
        <v>0</v>
      </c>
      <c r="G87" s="258"/>
      <c r="H87" s="258"/>
      <c r="I87" s="258"/>
      <c r="J87" s="258"/>
      <c r="K87" s="258"/>
      <c r="L87" s="258"/>
      <c r="M87" s="334"/>
      <c r="N87" s="329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</row>
    <row r="88" spans="1:29" x14ac:dyDescent="0.35">
      <c r="A88" s="245"/>
      <c r="B88" s="261">
        <f>SDCCLTM1!B35</f>
        <v>0</v>
      </c>
      <c r="C88" s="261">
        <f>SDCCLTM1!C35</f>
        <v>0</v>
      </c>
      <c r="D88" s="261">
        <f>SDCCLTM1!D35</f>
        <v>0</v>
      </c>
      <c r="E88" s="269">
        <f>SDCCLTM1!E35</f>
        <v>0</v>
      </c>
      <c r="F88" s="261">
        <f>SDCCLTM1!F35</f>
        <v>0</v>
      </c>
      <c r="G88" s="258"/>
      <c r="H88" s="258"/>
      <c r="I88" s="258"/>
      <c r="J88" s="258"/>
      <c r="K88" s="258"/>
      <c r="L88" s="258"/>
      <c r="M88" s="334"/>
      <c r="N88" s="329"/>
      <c r="O88" s="336"/>
      <c r="P88" s="336"/>
      <c r="Q88" s="336"/>
      <c r="R88" s="336"/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</row>
    <row r="89" spans="1:29" x14ac:dyDescent="0.35">
      <c r="A89" s="245"/>
      <c r="B89" s="261">
        <f>SDCCLTM1!B36</f>
        <v>0</v>
      </c>
      <c r="C89" s="261">
        <f>SDCCLTM1!C36</f>
        <v>0</v>
      </c>
      <c r="D89" s="261">
        <f>SDCCLTM1!D36</f>
        <v>0</v>
      </c>
      <c r="E89" s="269">
        <f>SDCCLTM1!E36</f>
        <v>0</v>
      </c>
      <c r="F89" s="261">
        <f>SDCCLTM1!F36</f>
        <v>0</v>
      </c>
      <c r="G89" s="258"/>
      <c r="H89" s="258"/>
      <c r="I89" s="258"/>
      <c r="J89" s="258"/>
      <c r="K89" s="258"/>
      <c r="L89" s="258"/>
      <c r="M89" s="334"/>
      <c r="N89" s="329"/>
      <c r="O89" s="336"/>
      <c r="P89" s="336"/>
      <c r="Q89" s="336"/>
      <c r="R89" s="336"/>
      <c r="S89" s="336"/>
      <c r="T89" s="336"/>
      <c r="U89" s="336"/>
      <c r="V89" s="336"/>
      <c r="W89" s="336"/>
      <c r="X89" s="336"/>
      <c r="Y89" s="336"/>
      <c r="Z89" s="336"/>
      <c r="AA89" s="336"/>
      <c r="AB89" s="336"/>
      <c r="AC89" s="336"/>
    </row>
    <row r="90" spans="1:29" x14ac:dyDescent="0.35">
      <c r="A90" s="245"/>
      <c r="B90" s="261">
        <f>SDCCLTM1!B37</f>
        <v>0</v>
      </c>
      <c r="C90" s="261">
        <f>SDCCLTM1!C37</f>
        <v>0</v>
      </c>
      <c r="D90" s="261">
        <f>SDCCLTM1!D37</f>
        <v>0</v>
      </c>
      <c r="E90" s="269">
        <f>SDCCLTM1!E37</f>
        <v>0</v>
      </c>
      <c r="F90" s="261">
        <f>SDCCLTM1!F37</f>
        <v>0</v>
      </c>
      <c r="G90" s="258"/>
      <c r="H90" s="258"/>
      <c r="I90" s="258"/>
      <c r="J90" s="258"/>
      <c r="K90" s="258"/>
      <c r="L90" s="258"/>
      <c r="M90" s="334"/>
      <c r="N90" s="329"/>
      <c r="O90" s="336"/>
      <c r="P90" s="336"/>
      <c r="Q90" s="336"/>
      <c r="R90" s="336"/>
      <c r="S90" s="336"/>
      <c r="T90" s="336"/>
      <c r="U90" s="336"/>
      <c r="V90" s="336"/>
      <c r="W90" s="336"/>
      <c r="X90" s="336"/>
      <c r="Y90" s="336"/>
      <c r="Z90" s="336"/>
      <c r="AA90" s="336"/>
      <c r="AB90" s="336"/>
      <c r="AC90" s="336"/>
    </row>
    <row r="91" spans="1:29" x14ac:dyDescent="0.35">
      <c r="A91" s="245"/>
      <c r="B91" s="261">
        <f>SDCCLTM1!B38</f>
        <v>0</v>
      </c>
      <c r="C91" s="261">
        <f>SDCCLTM1!C38</f>
        <v>0</v>
      </c>
      <c r="D91" s="261">
        <f>SDCCLTM1!D38</f>
        <v>0</v>
      </c>
      <c r="E91" s="269">
        <f>SDCCLTM1!E38</f>
        <v>0</v>
      </c>
      <c r="F91" s="261">
        <f>SDCCLTM1!F38</f>
        <v>0</v>
      </c>
      <c r="G91" s="258"/>
      <c r="H91" s="258"/>
      <c r="I91" s="258"/>
      <c r="J91" s="258"/>
      <c r="K91" s="258"/>
      <c r="L91" s="258"/>
      <c r="M91" s="334"/>
      <c r="N91" s="329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</row>
    <row r="92" spans="1:29" x14ac:dyDescent="0.35">
      <c r="A92" s="245"/>
      <c r="B92" s="261">
        <f>SDCCLTM1!B39</f>
        <v>0</v>
      </c>
      <c r="C92" s="261">
        <f>SDCCLTM1!C39</f>
        <v>0</v>
      </c>
      <c r="D92" s="261">
        <f>SDCCLTM1!D39</f>
        <v>0</v>
      </c>
      <c r="E92" s="269">
        <f>SDCCLTM1!E39</f>
        <v>0</v>
      </c>
      <c r="F92" s="261">
        <f>SDCCLTM1!F39</f>
        <v>0</v>
      </c>
      <c r="G92" s="258"/>
      <c r="H92" s="258"/>
      <c r="I92" s="258"/>
      <c r="J92" s="258"/>
      <c r="K92" s="258"/>
      <c r="L92" s="258"/>
      <c r="M92" s="334"/>
      <c r="N92" s="329"/>
      <c r="O92" s="336"/>
      <c r="P92" s="336"/>
      <c r="Q92" s="336"/>
      <c r="R92" s="336"/>
      <c r="S92" s="336"/>
      <c r="T92" s="336"/>
      <c r="U92" s="336"/>
      <c r="V92" s="336"/>
      <c r="W92" s="336"/>
      <c r="X92" s="336"/>
      <c r="Y92" s="336"/>
      <c r="Z92" s="336"/>
      <c r="AA92" s="336"/>
      <c r="AB92" s="336"/>
      <c r="AC92" s="336"/>
    </row>
    <row r="93" spans="1:29" x14ac:dyDescent="0.35">
      <c r="A93" s="245"/>
      <c r="B93" s="261">
        <f>SDCCLTM1!B40</f>
        <v>0</v>
      </c>
      <c r="C93" s="261">
        <f>SDCCLTM1!C40</f>
        <v>0</v>
      </c>
      <c r="D93" s="261">
        <f>SDCCLTM1!D40</f>
        <v>0</v>
      </c>
      <c r="E93" s="269">
        <f>SDCCLTM1!E40</f>
        <v>0</v>
      </c>
      <c r="F93" s="261">
        <f>SDCCLTM1!F40</f>
        <v>0</v>
      </c>
      <c r="G93" s="258"/>
      <c r="H93" s="258"/>
      <c r="I93" s="258"/>
      <c r="J93" s="258"/>
      <c r="K93" s="258"/>
      <c r="L93" s="258"/>
      <c r="M93" s="334"/>
      <c r="N93" s="329"/>
      <c r="O93" s="336"/>
      <c r="P93" s="336"/>
      <c r="Q93" s="336"/>
      <c r="R93" s="336"/>
      <c r="S93" s="336"/>
      <c r="T93" s="336"/>
      <c r="U93" s="336"/>
      <c r="V93" s="336"/>
      <c r="W93" s="336"/>
      <c r="X93" s="336"/>
      <c r="Y93" s="336"/>
      <c r="Z93" s="336"/>
      <c r="AA93" s="336"/>
      <c r="AB93" s="336"/>
      <c r="AC93" s="336"/>
    </row>
    <row r="94" spans="1:29" x14ac:dyDescent="0.35">
      <c r="A94" s="245"/>
      <c r="B94" s="261">
        <f>SDCCLTM1!B41</f>
        <v>0</v>
      </c>
      <c r="C94" s="261">
        <f>SDCCLTM1!C41</f>
        <v>0</v>
      </c>
      <c r="D94" s="261">
        <f>SDCCLTM1!D41</f>
        <v>0</v>
      </c>
      <c r="E94" s="269">
        <f>SDCCLTM1!E41</f>
        <v>0</v>
      </c>
      <c r="F94" s="261">
        <f>SDCCLTM1!F41</f>
        <v>0</v>
      </c>
      <c r="G94" s="258"/>
      <c r="H94" s="258"/>
      <c r="I94" s="258"/>
      <c r="J94" s="258"/>
      <c r="K94" s="258"/>
      <c r="L94" s="258"/>
      <c r="M94" s="334"/>
      <c r="N94" s="329"/>
      <c r="O94" s="336"/>
      <c r="P94" s="336"/>
      <c r="Q94" s="336"/>
      <c r="R94" s="336"/>
      <c r="S94" s="336"/>
      <c r="T94" s="336"/>
      <c r="U94" s="336"/>
      <c r="V94" s="336"/>
      <c r="W94" s="336"/>
      <c r="X94" s="336"/>
      <c r="Y94" s="336"/>
      <c r="Z94" s="336"/>
      <c r="AA94" s="336"/>
      <c r="AB94" s="336"/>
      <c r="AC94" s="336"/>
    </row>
    <row r="95" spans="1:29" x14ac:dyDescent="0.35">
      <c r="A95" s="245"/>
      <c r="B95" s="261">
        <f>SDCCLTM1!B42</f>
        <v>0</v>
      </c>
      <c r="C95" s="261">
        <f>SDCCLTM1!C42</f>
        <v>0</v>
      </c>
      <c r="D95" s="261">
        <f>SDCCLTM1!D42</f>
        <v>0</v>
      </c>
      <c r="E95" s="269">
        <f>SDCCLTM1!E42</f>
        <v>0</v>
      </c>
      <c r="F95" s="261">
        <f>SDCCLTM1!F42</f>
        <v>0</v>
      </c>
      <c r="G95" s="258"/>
      <c r="H95" s="258"/>
      <c r="I95" s="258"/>
      <c r="J95" s="258"/>
      <c r="K95" s="258"/>
      <c r="L95" s="258"/>
      <c r="M95" s="334"/>
      <c r="N95" s="329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</row>
    <row r="96" spans="1:29" x14ac:dyDescent="0.35">
      <c r="A96" s="245"/>
      <c r="B96" s="261">
        <f>SDCCLTM1!B43</f>
        <v>0</v>
      </c>
      <c r="C96" s="261">
        <f>SDCCLTM1!C43</f>
        <v>0</v>
      </c>
      <c r="D96" s="261">
        <f>SDCCLTM1!D43</f>
        <v>0</v>
      </c>
      <c r="E96" s="269">
        <f>SDCCLTM1!E43</f>
        <v>0</v>
      </c>
      <c r="F96" s="261">
        <f>SDCCLTM1!F43</f>
        <v>0</v>
      </c>
      <c r="G96" s="258"/>
      <c r="H96" s="258"/>
      <c r="I96" s="258"/>
      <c r="J96" s="258"/>
      <c r="K96" s="258"/>
      <c r="L96" s="258"/>
      <c r="M96" s="334"/>
      <c r="N96" s="329"/>
      <c r="O96" s="336"/>
      <c r="P96" s="336"/>
      <c r="Q96" s="336"/>
      <c r="R96" s="336"/>
      <c r="S96" s="336"/>
      <c r="T96" s="336"/>
      <c r="U96" s="336"/>
      <c r="V96" s="336"/>
      <c r="W96" s="336"/>
      <c r="X96" s="336"/>
      <c r="Y96" s="336"/>
      <c r="Z96" s="336"/>
      <c r="AA96" s="336"/>
      <c r="AB96" s="336"/>
      <c r="AC96" s="336"/>
    </row>
    <row r="97" spans="1:29" x14ac:dyDescent="0.35">
      <c r="A97" s="245"/>
      <c r="B97" s="261">
        <f>SDCCLTM1!B44</f>
        <v>0</v>
      </c>
      <c r="C97" s="261">
        <f>SDCCLTM1!C44</f>
        <v>0</v>
      </c>
      <c r="D97" s="261">
        <f>SDCCLTM1!D44</f>
        <v>0</v>
      </c>
      <c r="E97" s="269">
        <f>SDCCLTM1!E44</f>
        <v>0</v>
      </c>
      <c r="F97" s="261">
        <f>SDCCLTM1!F44</f>
        <v>0</v>
      </c>
      <c r="G97" s="258"/>
      <c r="H97" s="258"/>
      <c r="I97" s="258"/>
      <c r="J97" s="258"/>
      <c r="K97" s="258"/>
      <c r="L97" s="258"/>
      <c r="M97" s="334"/>
      <c r="N97" s="329"/>
      <c r="O97" s="336"/>
      <c r="P97" s="336"/>
      <c r="Q97" s="336"/>
      <c r="R97" s="336"/>
      <c r="S97" s="336"/>
      <c r="T97" s="336"/>
      <c r="U97" s="336"/>
      <c r="V97" s="336"/>
      <c r="W97" s="336"/>
      <c r="X97" s="336"/>
      <c r="Y97" s="336"/>
      <c r="Z97" s="336"/>
      <c r="AA97" s="336"/>
      <c r="AB97" s="336"/>
      <c r="AC97" s="336"/>
    </row>
    <row r="98" spans="1:29" x14ac:dyDescent="0.35">
      <c r="A98" s="245"/>
      <c r="B98" s="261">
        <f>SDCCLTM1!B45</f>
        <v>0</v>
      </c>
      <c r="C98" s="261">
        <f>SDCCLTM1!C45</f>
        <v>0</v>
      </c>
      <c r="D98" s="261">
        <f>SDCCLTM1!D45</f>
        <v>0</v>
      </c>
      <c r="E98" s="269">
        <f>SDCCLTM1!E45</f>
        <v>0</v>
      </c>
      <c r="F98" s="261">
        <f>SDCCLTM1!F45</f>
        <v>0</v>
      </c>
      <c r="G98" s="258"/>
      <c r="H98" s="258"/>
      <c r="I98" s="258"/>
      <c r="J98" s="258"/>
      <c r="K98" s="258"/>
      <c r="L98" s="258"/>
      <c r="M98" s="334"/>
      <c r="N98" s="329"/>
      <c r="O98" s="336"/>
      <c r="P98" s="336"/>
      <c r="Q98" s="336"/>
      <c r="R98" s="336"/>
      <c r="S98" s="336"/>
      <c r="T98" s="336"/>
      <c r="U98" s="336"/>
      <c r="V98" s="336"/>
      <c r="W98" s="336"/>
      <c r="X98" s="336"/>
      <c r="Y98" s="336"/>
      <c r="Z98" s="336"/>
      <c r="AA98" s="336"/>
      <c r="AB98" s="336"/>
      <c r="AC98" s="336"/>
    </row>
    <row r="99" spans="1:29" x14ac:dyDescent="0.35">
      <c r="A99" s="245"/>
      <c r="B99" s="261">
        <f>SDCCLTM1!B46</f>
        <v>0</v>
      </c>
      <c r="C99" s="261">
        <f>SDCCLTM1!C46</f>
        <v>0</v>
      </c>
      <c r="D99" s="261">
        <f>SDCCLTM1!D46</f>
        <v>0</v>
      </c>
      <c r="E99" s="269">
        <f>SDCCLTM1!E46</f>
        <v>0</v>
      </c>
      <c r="F99" s="261">
        <f>SDCCLTM1!F46</f>
        <v>0</v>
      </c>
      <c r="G99" s="258"/>
      <c r="H99" s="258"/>
      <c r="I99" s="258"/>
      <c r="J99" s="258"/>
      <c r="K99" s="258"/>
      <c r="L99" s="258"/>
      <c r="M99" s="334"/>
      <c r="N99" s="329"/>
      <c r="O99" s="336"/>
      <c r="P99" s="336"/>
      <c r="Q99" s="336"/>
      <c r="R99" s="336"/>
      <c r="S99" s="336"/>
      <c r="T99" s="336"/>
      <c r="U99" s="336"/>
      <c r="V99" s="336"/>
      <c r="W99" s="336"/>
      <c r="X99" s="336"/>
      <c r="Y99" s="336"/>
      <c r="Z99" s="336"/>
      <c r="AA99" s="336"/>
      <c r="AB99" s="336"/>
      <c r="AC99" s="336"/>
    </row>
    <row r="100" spans="1:29" x14ac:dyDescent="0.35">
      <c r="A100" s="245"/>
      <c r="B100" s="261">
        <f>SDCCLTM1!B47</f>
        <v>0</v>
      </c>
      <c r="C100" s="261">
        <f>SDCCLTM1!C47</f>
        <v>0</v>
      </c>
      <c r="D100" s="261">
        <f>SDCCLTM1!D47</f>
        <v>0</v>
      </c>
      <c r="E100" s="269">
        <f>SDCCLTM1!E47</f>
        <v>0</v>
      </c>
      <c r="F100" s="261">
        <f>SDCCLTM1!F47</f>
        <v>0</v>
      </c>
      <c r="G100" s="258"/>
      <c r="H100" s="258"/>
      <c r="I100" s="258"/>
      <c r="J100" s="258"/>
      <c r="K100" s="258"/>
      <c r="L100" s="258"/>
      <c r="M100" s="334"/>
      <c r="N100" s="329"/>
      <c r="O100" s="336"/>
      <c r="P100" s="336"/>
      <c r="Q100" s="336"/>
      <c r="R100" s="336"/>
      <c r="S100" s="336"/>
      <c r="T100" s="336"/>
      <c r="U100" s="336"/>
      <c r="V100" s="336"/>
      <c r="W100" s="336"/>
      <c r="X100" s="336"/>
      <c r="Y100" s="336"/>
      <c r="Z100" s="336"/>
      <c r="AA100" s="336"/>
      <c r="AB100" s="336"/>
      <c r="AC100" s="336"/>
    </row>
    <row r="101" spans="1:29" x14ac:dyDescent="0.35">
      <c r="A101" s="245"/>
      <c r="B101" s="261">
        <f>SDCCLTM1!B48</f>
        <v>0</v>
      </c>
      <c r="C101" s="261">
        <f>SDCCLTM1!C48</f>
        <v>0</v>
      </c>
      <c r="D101" s="261">
        <f>SDCCLTM1!D48</f>
        <v>0</v>
      </c>
      <c r="E101" s="269">
        <f>SDCCLTM1!E48</f>
        <v>0</v>
      </c>
      <c r="F101" s="261">
        <f>SDCCLTM1!F48</f>
        <v>0</v>
      </c>
      <c r="G101" s="258"/>
      <c r="H101" s="258"/>
      <c r="I101" s="258"/>
      <c r="J101" s="258"/>
      <c r="K101" s="258"/>
      <c r="L101" s="258"/>
      <c r="M101" s="334"/>
      <c r="N101" s="329"/>
      <c r="O101" s="336"/>
      <c r="P101" s="336"/>
      <c r="Q101" s="336"/>
      <c r="R101" s="336"/>
      <c r="S101" s="336"/>
      <c r="T101" s="336"/>
      <c r="U101" s="336"/>
      <c r="V101" s="336"/>
      <c r="W101" s="336"/>
      <c r="X101" s="336"/>
      <c r="Y101" s="336"/>
      <c r="Z101" s="336"/>
      <c r="AA101" s="336"/>
      <c r="AB101" s="336"/>
      <c r="AC101" s="336"/>
    </row>
    <row r="102" spans="1:29" x14ac:dyDescent="0.35">
      <c r="A102" s="245"/>
      <c r="B102" s="261">
        <f>SDCCLTM1!B49</f>
        <v>0</v>
      </c>
      <c r="C102" s="261">
        <f>SDCCLTM1!C49</f>
        <v>0</v>
      </c>
      <c r="D102" s="261">
        <f>SDCCLTM1!D49</f>
        <v>0</v>
      </c>
      <c r="E102" s="269">
        <f>SDCCLTM1!E49</f>
        <v>0</v>
      </c>
      <c r="F102" s="261">
        <f>SDCCLTM1!F49</f>
        <v>0</v>
      </c>
      <c r="G102" s="258"/>
      <c r="H102" s="258"/>
      <c r="I102" s="258"/>
      <c r="J102" s="258"/>
      <c r="K102" s="258"/>
      <c r="L102" s="258"/>
      <c r="M102" s="334"/>
      <c r="N102" s="329"/>
      <c r="O102" s="336"/>
      <c r="P102" s="336"/>
      <c r="Q102" s="336"/>
      <c r="R102" s="336"/>
      <c r="S102" s="336"/>
      <c r="T102" s="336"/>
      <c r="U102" s="336"/>
      <c r="V102" s="336"/>
      <c r="W102" s="336"/>
      <c r="X102" s="336"/>
      <c r="Y102" s="336"/>
      <c r="Z102" s="336"/>
      <c r="AA102" s="336"/>
      <c r="AB102" s="336"/>
      <c r="AC102" s="336"/>
    </row>
    <row r="103" spans="1:29" x14ac:dyDescent="0.35">
      <c r="A103" s="245"/>
      <c r="B103" s="261">
        <f>SDCCLTM1!B50</f>
        <v>0</v>
      </c>
      <c r="C103" s="261">
        <f>SDCCLTM1!C50</f>
        <v>0</v>
      </c>
      <c r="D103" s="261">
        <f>SDCCLTM1!D50</f>
        <v>0</v>
      </c>
      <c r="E103" s="269">
        <f>SDCCLTM1!E50</f>
        <v>0</v>
      </c>
      <c r="F103" s="261">
        <f>SDCCLTM1!F50</f>
        <v>0</v>
      </c>
      <c r="G103" s="258"/>
      <c r="H103" s="258"/>
      <c r="I103" s="258"/>
      <c r="J103" s="258"/>
      <c r="K103" s="258"/>
      <c r="L103" s="258"/>
      <c r="M103" s="334"/>
      <c r="N103" s="329"/>
      <c r="O103" s="336"/>
      <c r="P103" s="336"/>
      <c r="Q103" s="336"/>
      <c r="R103" s="336"/>
      <c r="S103" s="336"/>
      <c r="T103" s="336"/>
      <c r="U103" s="336"/>
      <c r="V103" s="336"/>
      <c r="W103" s="336"/>
      <c r="X103" s="336"/>
      <c r="Y103" s="336"/>
      <c r="Z103" s="336"/>
      <c r="AA103" s="336"/>
      <c r="AB103" s="336"/>
      <c r="AC103" s="336"/>
    </row>
    <row r="104" spans="1:29" x14ac:dyDescent="0.35">
      <c r="A104" s="245"/>
      <c r="B104" s="261">
        <f>SDCCLTM1!B51</f>
        <v>0</v>
      </c>
      <c r="C104" s="261">
        <f>SDCCLTM1!C51</f>
        <v>0</v>
      </c>
      <c r="D104" s="261">
        <f>SDCCLTM1!D51</f>
        <v>0</v>
      </c>
      <c r="E104" s="269">
        <f>SDCCLTM1!E51</f>
        <v>0</v>
      </c>
      <c r="F104" s="261">
        <f>SDCCLTM1!F51</f>
        <v>0</v>
      </c>
      <c r="G104" s="258"/>
      <c r="H104" s="258"/>
      <c r="I104" s="258"/>
      <c r="J104" s="258"/>
      <c r="K104" s="258"/>
      <c r="L104" s="258"/>
      <c r="M104" s="334"/>
      <c r="N104" s="329"/>
      <c r="O104" s="336"/>
      <c r="P104" s="336"/>
      <c r="Q104" s="336"/>
      <c r="R104" s="336"/>
      <c r="S104" s="336"/>
      <c r="T104" s="336"/>
      <c r="U104" s="336"/>
      <c r="V104" s="336"/>
      <c r="W104" s="336"/>
      <c r="X104" s="336"/>
      <c r="Y104" s="336"/>
      <c r="Z104" s="336"/>
      <c r="AA104" s="336"/>
      <c r="AB104" s="336"/>
      <c r="AC104" s="336"/>
    </row>
    <row r="105" spans="1:29" x14ac:dyDescent="0.35">
      <c r="A105" s="245"/>
      <c r="B105" s="261">
        <f>SDCCLTM1!B52</f>
        <v>0</v>
      </c>
      <c r="C105" s="261">
        <f>SDCCLTM1!C52</f>
        <v>0</v>
      </c>
      <c r="D105" s="261">
        <f>SDCCLTM1!D52</f>
        <v>0</v>
      </c>
      <c r="E105" s="269">
        <f>SDCCLTM1!E52</f>
        <v>0</v>
      </c>
      <c r="F105" s="261">
        <f>SDCCLTM1!F52</f>
        <v>0</v>
      </c>
      <c r="G105" s="258"/>
      <c r="H105" s="258"/>
      <c r="I105" s="258"/>
      <c r="J105" s="258"/>
      <c r="K105" s="258"/>
      <c r="L105" s="258"/>
      <c r="M105" s="334"/>
      <c r="N105" s="329"/>
      <c r="O105" s="336"/>
      <c r="P105" s="336"/>
      <c r="Q105" s="336"/>
      <c r="R105" s="336"/>
      <c r="S105" s="336"/>
      <c r="T105" s="336"/>
      <c r="U105" s="336"/>
      <c r="V105" s="336"/>
      <c r="W105" s="336"/>
      <c r="X105" s="336"/>
      <c r="Y105" s="336"/>
      <c r="Z105" s="336"/>
      <c r="AA105" s="336"/>
      <c r="AB105" s="336"/>
      <c r="AC105" s="336"/>
    </row>
    <row r="106" spans="1:29" x14ac:dyDescent="0.35">
      <c r="A106" s="245"/>
      <c r="B106" s="261">
        <f>SDCCLTM1!B53</f>
        <v>0</v>
      </c>
      <c r="C106" s="261">
        <f>SDCCLTM1!C53</f>
        <v>0</v>
      </c>
      <c r="D106" s="261">
        <f>SDCCLTM1!D53</f>
        <v>0</v>
      </c>
      <c r="E106" s="269">
        <f>SDCCLTM1!E53</f>
        <v>0</v>
      </c>
      <c r="F106" s="261">
        <f>SDCCLTM1!F53</f>
        <v>0</v>
      </c>
      <c r="G106" s="258"/>
      <c r="H106" s="258"/>
      <c r="I106" s="258"/>
      <c r="J106" s="258"/>
      <c r="K106" s="258"/>
      <c r="L106" s="258"/>
      <c r="M106" s="334"/>
      <c r="N106" s="329"/>
      <c r="O106" s="336"/>
      <c r="P106" s="336"/>
      <c r="Q106" s="336"/>
      <c r="R106" s="336"/>
      <c r="S106" s="336"/>
      <c r="T106" s="336"/>
      <c r="U106" s="336"/>
      <c r="V106" s="336"/>
      <c r="W106" s="336"/>
      <c r="X106" s="336"/>
      <c r="Y106" s="336"/>
      <c r="Z106" s="336"/>
      <c r="AA106" s="336"/>
      <c r="AB106" s="336"/>
      <c r="AC106" s="336"/>
    </row>
    <row r="107" spans="1:29" x14ac:dyDescent="0.35">
      <c r="A107" s="245"/>
      <c r="B107" s="261">
        <f>SDCCLTM1!B54</f>
        <v>0</v>
      </c>
      <c r="C107" s="261">
        <f>SDCCLTM1!C54</f>
        <v>0</v>
      </c>
      <c r="D107" s="261">
        <f>SDCCLTM1!D54</f>
        <v>0</v>
      </c>
      <c r="E107" s="269">
        <f>SDCCLTM1!E54</f>
        <v>0</v>
      </c>
      <c r="F107" s="261">
        <f>SDCCLTM1!F54</f>
        <v>0</v>
      </c>
      <c r="G107" s="258"/>
      <c r="H107" s="258"/>
      <c r="I107" s="258"/>
      <c r="J107" s="258"/>
      <c r="K107" s="258"/>
      <c r="L107" s="258"/>
      <c r="M107" s="334"/>
      <c r="N107" s="329"/>
      <c r="O107" s="336"/>
      <c r="P107" s="336"/>
      <c r="Q107" s="336"/>
      <c r="R107" s="336"/>
      <c r="S107" s="336"/>
      <c r="T107" s="336"/>
      <c r="U107" s="336"/>
      <c r="V107" s="336"/>
      <c r="W107" s="336"/>
      <c r="X107" s="336"/>
      <c r="Y107" s="336"/>
      <c r="Z107" s="336"/>
      <c r="AA107" s="336"/>
      <c r="AB107" s="336"/>
      <c r="AC107" s="336"/>
    </row>
    <row r="108" spans="1:29" x14ac:dyDescent="0.35">
      <c r="A108" s="245"/>
      <c r="B108" s="261">
        <f>SDCCLTM1!B55</f>
        <v>0</v>
      </c>
      <c r="C108" s="261">
        <f>SDCCLTM1!C55</f>
        <v>0</v>
      </c>
      <c r="D108" s="261">
        <f>SDCCLTM1!D55</f>
        <v>0</v>
      </c>
      <c r="E108" s="269">
        <f>SDCCLTM1!E55</f>
        <v>0</v>
      </c>
      <c r="F108" s="261">
        <f>SDCCLTM1!F55</f>
        <v>0</v>
      </c>
      <c r="G108" s="258"/>
      <c r="H108" s="258"/>
      <c r="I108" s="258"/>
      <c r="J108" s="258"/>
      <c r="K108" s="258"/>
      <c r="L108" s="258"/>
      <c r="M108" s="334"/>
      <c r="N108" s="329"/>
      <c r="O108" s="336"/>
      <c r="P108" s="336"/>
      <c r="Q108" s="336"/>
      <c r="R108" s="336"/>
      <c r="S108" s="336"/>
      <c r="T108" s="336"/>
      <c r="U108" s="336"/>
      <c r="V108" s="336"/>
      <c r="W108" s="336"/>
      <c r="X108" s="336"/>
      <c r="Y108" s="336"/>
      <c r="Z108" s="336"/>
      <c r="AA108" s="336"/>
      <c r="AB108" s="336"/>
      <c r="AC108" s="336"/>
    </row>
    <row r="109" spans="1:29" x14ac:dyDescent="0.35">
      <c r="A109" s="245"/>
      <c r="B109" s="261">
        <f>SDCCLTM1!B56</f>
        <v>0</v>
      </c>
      <c r="C109" s="261">
        <f>SDCCLTM1!C56</f>
        <v>0</v>
      </c>
      <c r="D109" s="261">
        <f>SDCCLTM1!D56</f>
        <v>0</v>
      </c>
      <c r="E109" s="269">
        <f>SDCCLTM1!E56</f>
        <v>0</v>
      </c>
      <c r="F109" s="261">
        <f>SDCCLTM1!F56</f>
        <v>0</v>
      </c>
      <c r="G109" s="258"/>
      <c r="H109" s="258"/>
      <c r="I109" s="258"/>
      <c r="J109" s="258"/>
      <c r="K109" s="258"/>
      <c r="L109" s="258"/>
      <c r="M109" s="334"/>
      <c r="N109" s="329"/>
      <c r="O109" s="336"/>
      <c r="P109" s="336"/>
      <c r="Q109" s="336"/>
      <c r="R109" s="336"/>
      <c r="S109" s="336"/>
      <c r="T109" s="336"/>
      <c r="U109" s="336"/>
      <c r="V109" s="336"/>
      <c r="W109" s="336"/>
      <c r="X109" s="336"/>
      <c r="Y109" s="336"/>
      <c r="Z109" s="336"/>
      <c r="AA109" s="336"/>
      <c r="AB109" s="336"/>
      <c r="AC109" s="336"/>
    </row>
    <row r="110" spans="1:29" x14ac:dyDescent="0.35">
      <c r="A110" s="245"/>
      <c r="B110" s="261">
        <f>SDCCLTM1!B57</f>
        <v>0</v>
      </c>
      <c r="C110" s="261">
        <f>SDCCLTM1!C57</f>
        <v>0</v>
      </c>
      <c r="D110" s="261">
        <f>SDCCLTM1!D57</f>
        <v>0</v>
      </c>
      <c r="E110" s="269">
        <f>SDCCLTM1!E57</f>
        <v>0</v>
      </c>
      <c r="F110" s="261">
        <f>SDCCLTM1!F57</f>
        <v>0</v>
      </c>
      <c r="G110" s="258"/>
      <c r="H110" s="258"/>
      <c r="I110" s="258"/>
      <c r="J110" s="258"/>
      <c r="K110" s="258"/>
      <c r="L110" s="258"/>
      <c r="M110" s="334"/>
      <c r="N110" s="329"/>
      <c r="O110" s="336"/>
      <c r="P110" s="336"/>
      <c r="Q110" s="336"/>
      <c r="R110" s="336"/>
      <c r="S110" s="336"/>
      <c r="T110" s="336"/>
      <c r="U110" s="336"/>
      <c r="V110" s="336"/>
      <c r="W110" s="336"/>
      <c r="X110" s="336"/>
      <c r="Y110" s="336"/>
      <c r="Z110" s="336"/>
      <c r="AA110" s="336"/>
      <c r="AB110" s="336"/>
      <c r="AC110" s="336"/>
    </row>
    <row r="111" spans="1:29" x14ac:dyDescent="0.35">
      <c r="A111" s="245"/>
      <c r="B111" s="261">
        <f>SDCCLTM1!B58</f>
        <v>0</v>
      </c>
      <c r="C111" s="261">
        <f>SDCCLTM1!C58</f>
        <v>0</v>
      </c>
      <c r="D111" s="261">
        <f>SDCCLTM1!D58</f>
        <v>0</v>
      </c>
      <c r="E111" s="269">
        <f>SDCCLTM1!E58</f>
        <v>0</v>
      </c>
      <c r="F111" s="261">
        <f>SDCCLTM1!F58</f>
        <v>0</v>
      </c>
      <c r="G111" s="258"/>
      <c r="H111" s="258"/>
      <c r="I111" s="258"/>
      <c r="J111" s="258"/>
      <c r="K111" s="258"/>
      <c r="L111" s="258"/>
      <c r="M111" s="334"/>
      <c r="N111" s="329"/>
      <c r="O111" s="336"/>
      <c r="P111" s="336"/>
      <c r="Q111" s="336"/>
      <c r="R111" s="336"/>
      <c r="S111" s="336"/>
      <c r="T111" s="336"/>
      <c r="U111" s="336"/>
      <c r="V111" s="336"/>
      <c r="W111" s="336"/>
      <c r="X111" s="336"/>
      <c r="Y111" s="336"/>
      <c r="Z111" s="336"/>
      <c r="AA111" s="336"/>
      <c r="AB111" s="336"/>
      <c r="AC111" s="336"/>
    </row>
    <row r="112" spans="1:29" x14ac:dyDescent="0.35">
      <c r="A112" s="245"/>
      <c r="B112" s="261">
        <f>SDCCLTM1!B59</f>
        <v>0</v>
      </c>
      <c r="C112" s="261">
        <f>SDCCLTM1!C59</f>
        <v>0</v>
      </c>
      <c r="D112" s="261">
        <f>SDCCLTM1!D59</f>
        <v>0</v>
      </c>
      <c r="E112" s="269">
        <f>SDCCLTM1!E59</f>
        <v>0</v>
      </c>
      <c r="F112" s="261">
        <f>SDCCLTM1!F59</f>
        <v>0</v>
      </c>
      <c r="G112" s="258"/>
      <c r="H112" s="258"/>
      <c r="I112" s="258"/>
      <c r="J112" s="258"/>
      <c r="K112" s="258"/>
      <c r="L112" s="258"/>
      <c r="M112" s="334"/>
      <c r="N112" s="329"/>
      <c r="O112" s="336"/>
      <c r="P112" s="336"/>
      <c r="Q112" s="336"/>
      <c r="R112" s="336"/>
      <c r="S112" s="336"/>
      <c r="T112" s="336"/>
      <c r="U112" s="336"/>
      <c r="V112" s="336"/>
      <c r="W112" s="336"/>
      <c r="X112" s="336"/>
      <c r="Y112" s="336"/>
      <c r="Z112" s="336"/>
      <c r="AA112" s="336"/>
      <c r="AB112" s="336"/>
      <c r="AC112" s="336"/>
    </row>
    <row r="113" spans="1:29" x14ac:dyDescent="0.35">
      <c r="A113" s="245"/>
      <c r="B113" s="261">
        <f>SDCCLTM1!B60</f>
        <v>0</v>
      </c>
      <c r="C113" s="261">
        <f>SDCCLTM1!C60</f>
        <v>0</v>
      </c>
      <c r="D113" s="261">
        <f>SDCCLTM1!D60</f>
        <v>0</v>
      </c>
      <c r="E113" s="269">
        <f>SDCCLTM1!E60</f>
        <v>0</v>
      </c>
      <c r="F113" s="261">
        <f>SDCCLTM1!F60</f>
        <v>0</v>
      </c>
      <c r="G113" s="258"/>
      <c r="H113" s="258"/>
      <c r="I113" s="258"/>
      <c r="J113" s="258"/>
      <c r="K113" s="258"/>
      <c r="L113" s="258"/>
      <c r="M113" s="334"/>
      <c r="N113" s="329"/>
      <c r="O113" s="336"/>
      <c r="P113" s="336"/>
      <c r="Q113" s="336"/>
      <c r="R113" s="336"/>
      <c r="S113" s="336"/>
      <c r="T113" s="336"/>
      <c r="U113" s="336"/>
      <c r="V113" s="336"/>
      <c r="W113" s="336"/>
      <c r="X113" s="336"/>
      <c r="Y113" s="336"/>
      <c r="Z113" s="336"/>
      <c r="AA113" s="336"/>
      <c r="AB113" s="336"/>
      <c r="AC113" s="336"/>
    </row>
    <row r="114" spans="1:29" x14ac:dyDescent="0.35">
      <c r="A114" s="245"/>
      <c r="B114" s="261">
        <f>SDCCLTM1!B61</f>
        <v>0</v>
      </c>
      <c r="C114" s="261">
        <f>SDCCLTM1!C61</f>
        <v>0</v>
      </c>
      <c r="D114" s="261">
        <f>SDCCLTM1!D61</f>
        <v>0</v>
      </c>
      <c r="E114" s="269">
        <f>SDCCLTM1!E61</f>
        <v>0</v>
      </c>
      <c r="F114" s="261">
        <f>SDCCLTM1!F61</f>
        <v>0</v>
      </c>
      <c r="G114" s="258"/>
      <c r="H114" s="258"/>
      <c r="I114" s="258"/>
      <c r="J114" s="258"/>
      <c r="K114" s="258"/>
      <c r="L114" s="258"/>
      <c r="M114" s="334"/>
      <c r="N114" s="329"/>
      <c r="O114" s="336"/>
      <c r="P114" s="336"/>
      <c r="Q114" s="336"/>
      <c r="R114" s="336"/>
      <c r="S114" s="336"/>
      <c r="T114" s="336"/>
      <c r="U114" s="336"/>
      <c r="V114" s="336"/>
      <c r="W114" s="336"/>
      <c r="X114" s="336"/>
      <c r="Y114" s="336"/>
      <c r="Z114" s="336"/>
      <c r="AA114" s="336"/>
      <c r="AB114" s="336"/>
      <c r="AC114" s="336"/>
    </row>
    <row r="115" spans="1:29" x14ac:dyDescent="0.35">
      <c r="A115" s="245"/>
      <c r="B115" s="261">
        <f>SDCCLTM1!B62</f>
        <v>0</v>
      </c>
      <c r="C115" s="261">
        <f>SDCCLTM1!C62</f>
        <v>0</v>
      </c>
      <c r="D115" s="261">
        <f>SDCCLTM1!D62</f>
        <v>0</v>
      </c>
      <c r="E115" s="269">
        <f>SDCCLTM1!E62</f>
        <v>0</v>
      </c>
      <c r="F115" s="261">
        <f>SDCCLTM1!F62</f>
        <v>0</v>
      </c>
      <c r="G115" s="258"/>
      <c r="H115" s="258"/>
      <c r="I115" s="258"/>
      <c r="J115" s="258"/>
      <c r="K115" s="258"/>
      <c r="L115" s="258"/>
      <c r="M115" s="334"/>
      <c r="N115" s="329"/>
      <c r="O115" s="336"/>
      <c r="P115" s="336"/>
      <c r="Q115" s="336"/>
      <c r="R115" s="336"/>
      <c r="S115" s="336"/>
      <c r="T115" s="336"/>
      <c r="U115" s="336"/>
      <c r="V115" s="336"/>
      <c r="W115" s="336"/>
      <c r="X115" s="336"/>
      <c r="Y115" s="336"/>
      <c r="Z115" s="336"/>
      <c r="AA115" s="336"/>
      <c r="AB115" s="336"/>
      <c r="AC115" s="336"/>
    </row>
    <row r="116" spans="1:29" x14ac:dyDescent="0.35">
      <c r="A116" s="245"/>
      <c r="B116" s="261">
        <f>SDCCLTM1!B63</f>
        <v>0</v>
      </c>
      <c r="C116" s="261">
        <f>SDCCLTM1!C63</f>
        <v>0</v>
      </c>
      <c r="D116" s="261">
        <f>SDCCLTM1!D63</f>
        <v>0</v>
      </c>
      <c r="E116" s="269">
        <f>SDCCLTM1!E63</f>
        <v>0</v>
      </c>
      <c r="F116" s="261">
        <f>SDCCLTM1!F63</f>
        <v>0</v>
      </c>
      <c r="G116" s="258"/>
      <c r="H116" s="258"/>
      <c r="I116" s="258"/>
      <c r="J116" s="258"/>
      <c r="K116" s="258"/>
      <c r="L116" s="258"/>
      <c r="M116" s="334"/>
      <c r="N116" s="329"/>
      <c r="O116" s="336"/>
      <c r="P116" s="336"/>
      <c r="Q116" s="336"/>
      <c r="R116" s="336"/>
      <c r="S116" s="336"/>
      <c r="T116" s="336"/>
      <c r="U116" s="336"/>
      <c r="V116" s="336"/>
      <c r="W116" s="336"/>
      <c r="X116" s="336"/>
      <c r="Y116" s="336"/>
      <c r="Z116" s="336"/>
      <c r="AA116" s="336"/>
      <c r="AB116" s="336"/>
      <c r="AC116" s="336"/>
    </row>
    <row r="117" spans="1:29" x14ac:dyDescent="0.35">
      <c r="A117" s="245"/>
      <c r="B117" s="261">
        <f>SDCCLTM1!B64</f>
        <v>0</v>
      </c>
      <c r="C117" s="261">
        <f>SDCCLTM1!C64</f>
        <v>0</v>
      </c>
      <c r="D117" s="261">
        <f>SDCCLTM1!D64</f>
        <v>0</v>
      </c>
      <c r="E117" s="269">
        <f>SDCCLTM1!E64</f>
        <v>0</v>
      </c>
      <c r="F117" s="261">
        <f>SDCCLTM1!F64</f>
        <v>0</v>
      </c>
      <c r="G117" s="258"/>
      <c r="H117" s="258"/>
      <c r="I117" s="258"/>
      <c r="J117" s="258"/>
      <c r="K117" s="258"/>
      <c r="L117" s="258"/>
      <c r="M117" s="334"/>
      <c r="N117" s="329"/>
      <c r="O117" s="336"/>
      <c r="P117" s="336"/>
      <c r="Q117" s="336"/>
      <c r="R117" s="336"/>
      <c r="S117" s="336"/>
      <c r="T117" s="336"/>
      <c r="U117" s="336"/>
      <c r="V117" s="336"/>
      <c r="W117" s="336"/>
      <c r="X117" s="336"/>
      <c r="Y117" s="336"/>
      <c r="Z117" s="336"/>
      <c r="AA117" s="336"/>
      <c r="AB117" s="336"/>
      <c r="AC117" s="336"/>
    </row>
    <row r="118" spans="1:29" x14ac:dyDescent="0.35">
      <c r="A118" s="245"/>
      <c r="B118" s="261">
        <f>SDCCLTM1!B65</f>
        <v>0</v>
      </c>
      <c r="C118" s="261">
        <f>SDCCLTM1!C65</f>
        <v>0</v>
      </c>
      <c r="D118" s="261">
        <f>SDCCLTM1!D65</f>
        <v>0</v>
      </c>
      <c r="E118" s="269">
        <f>SDCCLTM1!E65</f>
        <v>0</v>
      </c>
      <c r="F118" s="261">
        <f>SDCCLTM1!F65</f>
        <v>0</v>
      </c>
      <c r="G118" s="258"/>
      <c r="H118" s="258"/>
      <c r="I118" s="258"/>
      <c r="J118" s="258"/>
      <c r="K118" s="258"/>
      <c r="L118" s="258"/>
      <c r="M118" s="334"/>
      <c r="N118" s="329"/>
      <c r="O118" s="336"/>
      <c r="P118" s="336"/>
      <c r="Q118" s="336"/>
      <c r="R118" s="336"/>
      <c r="S118" s="336"/>
      <c r="T118" s="336"/>
      <c r="U118" s="336"/>
      <c r="V118" s="336"/>
      <c r="W118" s="336"/>
      <c r="X118" s="336"/>
      <c r="Y118" s="336"/>
      <c r="Z118" s="336"/>
      <c r="AA118" s="336"/>
      <c r="AB118" s="336"/>
      <c r="AC118" s="336"/>
    </row>
    <row r="119" spans="1:29" x14ac:dyDescent="0.35">
      <c r="A119" s="245"/>
      <c r="B119" s="261">
        <f>SDCCLTM1!B66</f>
        <v>0</v>
      </c>
      <c r="C119" s="261">
        <f>SDCCLTM1!C66</f>
        <v>0</v>
      </c>
      <c r="D119" s="261">
        <f>SDCCLTM1!D66</f>
        <v>0</v>
      </c>
      <c r="E119" s="269">
        <f>SDCCLTM1!E66</f>
        <v>0</v>
      </c>
      <c r="F119" s="261">
        <f>SDCCLTM1!F66</f>
        <v>0</v>
      </c>
      <c r="G119" s="258"/>
      <c r="H119" s="258"/>
      <c r="I119" s="258"/>
      <c r="J119" s="258"/>
      <c r="K119" s="258"/>
      <c r="L119" s="258"/>
      <c r="M119" s="334"/>
      <c r="N119" s="329"/>
      <c r="O119" s="336"/>
      <c r="P119" s="336"/>
      <c r="Q119" s="336"/>
      <c r="R119" s="336"/>
      <c r="S119" s="336"/>
      <c r="T119" s="336"/>
      <c r="U119" s="336"/>
      <c r="V119" s="336"/>
      <c r="W119" s="336"/>
      <c r="X119" s="336"/>
      <c r="Y119" s="336"/>
      <c r="Z119" s="336"/>
      <c r="AA119" s="336"/>
      <c r="AB119" s="336"/>
      <c r="AC119" s="336"/>
    </row>
    <row r="120" spans="1:29" x14ac:dyDescent="0.35">
      <c r="A120" s="245"/>
      <c r="B120" s="261">
        <f>SDCCLTM1!B67</f>
        <v>0</v>
      </c>
      <c r="C120" s="261">
        <f>SDCCLTM1!C67</f>
        <v>0</v>
      </c>
      <c r="D120" s="261">
        <f>SDCCLTM1!D67</f>
        <v>0</v>
      </c>
      <c r="E120" s="269">
        <f>SDCCLTM1!E67</f>
        <v>0</v>
      </c>
      <c r="F120" s="261">
        <f>SDCCLTM1!F67</f>
        <v>0</v>
      </c>
      <c r="G120" s="258"/>
      <c r="H120" s="258"/>
      <c r="I120" s="258"/>
      <c r="J120" s="258"/>
      <c r="K120" s="258"/>
      <c r="L120" s="258"/>
      <c r="M120" s="334"/>
      <c r="N120" s="329"/>
      <c r="O120" s="336"/>
      <c r="P120" s="336"/>
      <c r="Q120" s="336"/>
      <c r="R120" s="336"/>
      <c r="S120" s="336"/>
      <c r="T120" s="336"/>
      <c r="U120" s="336"/>
      <c r="V120" s="336"/>
      <c r="W120" s="336"/>
      <c r="X120" s="336"/>
      <c r="Y120" s="336"/>
      <c r="Z120" s="336"/>
      <c r="AA120" s="336"/>
      <c r="AB120" s="336"/>
      <c r="AC120" s="336"/>
    </row>
    <row r="121" spans="1:29" x14ac:dyDescent="0.35">
      <c r="A121" s="245"/>
      <c r="B121" s="261">
        <f>SDCCLTM1!B68</f>
        <v>0</v>
      </c>
      <c r="C121" s="261">
        <f>SDCCLTM1!C68</f>
        <v>0</v>
      </c>
      <c r="D121" s="261">
        <f>SDCCLTM1!D68</f>
        <v>0</v>
      </c>
      <c r="E121" s="269">
        <f>SDCCLTM1!E68</f>
        <v>0</v>
      </c>
      <c r="F121" s="261">
        <f>SDCCLTM1!F68</f>
        <v>0</v>
      </c>
      <c r="G121" s="258"/>
      <c r="H121" s="258"/>
      <c r="I121" s="258"/>
      <c r="J121" s="258"/>
      <c r="K121" s="258"/>
      <c r="L121" s="258"/>
      <c r="M121" s="334"/>
      <c r="N121" s="329"/>
      <c r="O121" s="336"/>
      <c r="P121" s="336"/>
      <c r="Q121" s="336"/>
      <c r="R121" s="336"/>
      <c r="S121" s="336"/>
      <c r="T121" s="336"/>
      <c r="U121" s="336"/>
      <c r="V121" s="336"/>
      <c r="W121" s="336"/>
      <c r="X121" s="336"/>
      <c r="Y121" s="336"/>
      <c r="Z121" s="336"/>
      <c r="AA121" s="336"/>
      <c r="AB121" s="336"/>
      <c r="AC121" s="336"/>
    </row>
    <row r="122" spans="1:29" x14ac:dyDescent="0.35">
      <c r="A122" s="245"/>
      <c r="B122" s="261">
        <f>SDCCLTM1!B69</f>
        <v>0</v>
      </c>
      <c r="C122" s="261">
        <f>SDCCLTM1!C69</f>
        <v>0</v>
      </c>
      <c r="D122" s="261">
        <f>SDCCLTM1!D69</f>
        <v>0</v>
      </c>
      <c r="E122" s="269">
        <f>SDCCLTM1!E69</f>
        <v>0</v>
      </c>
      <c r="F122" s="261">
        <f>SDCCLTM1!F69</f>
        <v>0</v>
      </c>
      <c r="G122" s="258"/>
      <c r="H122" s="258"/>
      <c r="I122" s="258"/>
      <c r="J122" s="258"/>
      <c r="K122" s="258"/>
      <c r="L122" s="258"/>
      <c r="M122" s="334"/>
      <c r="N122" s="329"/>
      <c r="O122" s="336"/>
      <c r="P122" s="336"/>
      <c r="Q122" s="336"/>
      <c r="R122" s="336"/>
      <c r="S122" s="336"/>
      <c r="T122" s="336"/>
      <c r="U122" s="336"/>
      <c r="V122" s="336"/>
      <c r="W122" s="336"/>
      <c r="X122" s="336"/>
      <c r="Y122" s="336"/>
      <c r="Z122" s="336"/>
      <c r="AA122" s="336"/>
      <c r="AB122" s="336"/>
      <c r="AC122" s="336"/>
    </row>
    <row r="123" spans="1:29" x14ac:dyDescent="0.35">
      <c r="A123" s="245"/>
      <c r="B123" s="261">
        <f>SDCCLTM1!B70</f>
        <v>0</v>
      </c>
      <c r="C123" s="261">
        <f>SDCCLTM1!C70</f>
        <v>0</v>
      </c>
      <c r="D123" s="261">
        <f>SDCCLTM1!D70</f>
        <v>0</v>
      </c>
      <c r="E123" s="269">
        <f>SDCCLTM1!E70</f>
        <v>0</v>
      </c>
      <c r="F123" s="261">
        <f>SDCCLTM1!F70</f>
        <v>0</v>
      </c>
      <c r="G123" s="258"/>
      <c r="H123" s="258"/>
      <c r="I123" s="258"/>
      <c r="J123" s="258"/>
      <c r="K123" s="258"/>
      <c r="L123" s="258"/>
      <c r="M123" s="334"/>
      <c r="N123" s="329"/>
      <c r="O123" s="336"/>
      <c r="P123" s="336"/>
      <c r="Q123" s="336"/>
      <c r="R123" s="336"/>
      <c r="S123" s="336"/>
      <c r="T123" s="336"/>
      <c r="U123" s="336"/>
      <c r="V123" s="336"/>
      <c r="W123" s="336"/>
      <c r="X123" s="336"/>
      <c r="Y123" s="336"/>
      <c r="Z123" s="336"/>
      <c r="AA123" s="336"/>
      <c r="AB123" s="336"/>
      <c r="AC123" s="336"/>
    </row>
    <row r="124" spans="1:29" x14ac:dyDescent="0.35">
      <c r="A124" s="245"/>
      <c r="B124" s="261">
        <f>SDCCLTM1!B71</f>
        <v>0</v>
      </c>
      <c r="C124" s="261">
        <f>SDCCLTM1!C71</f>
        <v>0</v>
      </c>
      <c r="D124" s="261">
        <f>SDCCLTM1!D71</f>
        <v>0</v>
      </c>
      <c r="E124" s="269">
        <f>SDCCLTM1!E71</f>
        <v>0</v>
      </c>
      <c r="F124" s="261">
        <f>SDCCLTM1!F71</f>
        <v>0</v>
      </c>
      <c r="G124" s="258"/>
      <c r="H124" s="258"/>
      <c r="I124" s="258"/>
      <c r="J124" s="258"/>
      <c r="K124" s="258"/>
      <c r="L124" s="258"/>
      <c r="M124" s="334"/>
      <c r="N124" s="329"/>
      <c r="O124" s="336"/>
      <c r="P124" s="336"/>
      <c r="Q124" s="336"/>
      <c r="R124" s="336"/>
      <c r="S124" s="336"/>
      <c r="T124" s="336"/>
      <c r="U124" s="336"/>
      <c r="V124" s="336"/>
      <c r="W124" s="336"/>
      <c r="X124" s="336"/>
      <c r="Y124" s="336"/>
      <c r="Z124" s="336"/>
      <c r="AA124" s="336"/>
      <c r="AB124" s="336"/>
      <c r="AC124" s="336"/>
    </row>
    <row r="125" spans="1:29" x14ac:dyDescent="0.35">
      <c r="A125" s="245"/>
      <c r="B125" s="261">
        <f>SDCCLTM1!B72</f>
        <v>0</v>
      </c>
      <c r="C125" s="261">
        <f>SDCCLTM1!C72</f>
        <v>0</v>
      </c>
      <c r="D125" s="261">
        <f>SDCCLTM1!D72</f>
        <v>0</v>
      </c>
      <c r="E125" s="269">
        <f>SDCCLTM1!E72</f>
        <v>0</v>
      </c>
      <c r="F125" s="261">
        <f>SDCCLTM1!F72</f>
        <v>0</v>
      </c>
      <c r="G125" s="258"/>
      <c r="H125" s="258"/>
      <c r="I125" s="258"/>
      <c r="J125" s="258"/>
      <c r="K125" s="258"/>
      <c r="L125" s="258"/>
      <c r="M125" s="334"/>
      <c r="N125" s="329"/>
      <c r="O125" s="336"/>
      <c r="P125" s="336"/>
      <c r="Q125" s="336"/>
      <c r="R125" s="336"/>
      <c r="S125" s="336"/>
      <c r="T125" s="336"/>
      <c r="U125" s="336"/>
      <c r="V125" s="336"/>
      <c r="W125" s="336"/>
      <c r="X125" s="336"/>
      <c r="Y125" s="336"/>
      <c r="Z125" s="336"/>
      <c r="AA125" s="336"/>
      <c r="AB125" s="336"/>
      <c r="AC125" s="336"/>
    </row>
    <row r="126" spans="1:29" x14ac:dyDescent="0.35">
      <c r="A126" s="245"/>
      <c r="B126" s="261">
        <f>SDCCLTM1!B73</f>
        <v>0</v>
      </c>
      <c r="C126" s="261">
        <f>SDCCLTM1!C73</f>
        <v>0</v>
      </c>
      <c r="D126" s="261">
        <f>SDCCLTM1!D73</f>
        <v>0</v>
      </c>
      <c r="E126" s="269">
        <f>SDCCLTM1!E73</f>
        <v>0</v>
      </c>
      <c r="F126" s="261">
        <f>SDCCLTM1!F73</f>
        <v>0</v>
      </c>
      <c r="G126" s="258"/>
      <c r="H126" s="258"/>
      <c r="I126" s="258"/>
      <c r="J126" s="258"/>
      <c r="K126" s="258"/>
      <c r="L126" s="258"/>
      <c r="M126" s="334"/>
      <c r="N126" s="329"/>
      <c r="O126" s="336"/>
      <c r="P126" s="336"/>
      <c r="Q126" s="336"/>
      <c r="R126" s="336"/>
      <c r="S126" s="336"/>
      <c r="T126" s="336"/>
      <c r="U126" s="336"/>
      <c r="V126" s="336"/>
      <c r="W126" s="336"/>
      <c r="X126" s="336"/>
      <c r="Y126" s="336"/>
      <c r="Z126" s="336"/>
      <c r="AA126" s="336"/>
      <c r="AB126" s="336"/>
      <c r="AC126" s="336"/>
    </row>
    <row r="127" spans="1:29" x14ac:dyDescent="0.35">
      <c r="A127" s="245"/>
      <c r="B127" s="261">
        <f>SDCCLTM1!B74</f>
        <v>0</v>
      </c>
      <c r="C127" s="261">
        <f>SDCCLTM1!C74</f>
        <v>0</v>
      </c>
      <c r="D127" s="261">
        <f>SDCCLTM1!D74</f>
        <v>0</v>
      </c>
      <c r="E127" s="269">
        <f>SDCCLTM1!E74</f>
        <v>0</v>
      </c>
      <c r="F127" s="261">
        <f>SDCCLTM1!F74</f>
        <v>0</v>
      </c>
      <c r="G127" s="258"/>
      <c r="H127" s="258"/>
      <c r="I127" s="258"/>
      <c r="J127" s="258"/>
      <c r="K127" s="258"/>
      <c r="L127" s="258"/>
      <c r="M127" s="334"/>
      <c r="N127" s="329"/>
      <c r="O127" s="336"/>
      <c r="P127" s="336"/>
      <c r="Q127" s="336"/>
      <c r="R127" s="336"/>
      <c r="S127" s="336"/>
      <c r="T127" s="336"/>
      <c r="U127" s="336"/>
      <c r="V127" s="336"/>
      <c r="W127" s="336"/>
      <c r="X127" s="336"/>
      <c r="Y127" s="336"/>
      <c r="Z127" s="336"/>
      <c r="AA127" s="336"/>
      <c r="AB127" s="336"/>
      <c r="AC127" s="336"/>
    </row>
    <row r="128" spans="1:29" x14ac:dyDescent="0.35">
      <c r="A128" s="245"/>
      <c r="B128" s="261">
        <f>SDCCLTM1!B75</f>
        <v>0</v>
      </c>
      <c r="C128" s="261">
        <f>SDCCLTM1!C75</f>
        <v>0</v>
      </c>
      <c r="D128" s="261">
        <f>SDCCLTM1!D75</f>
        <v>0</v>
      </c>
      <c r="E128" s="269">
        <f>SDCCLTM1!E75</f>
        <v>0</v>
      </c>
      <c r="F128" s="261">
        <f>SDCCLTM1!F75</f>
        <v>0</v>
      </c>
      <c r="G128" s="258"/>
      <c r="H128" s="258"/>
      <c r="I128" s="258"/>
      <c r="J128" s="258"/>
      <c r="K128" s="258"/>
      <c r="L128" s="258"/>
      <c r="M128" s="334"/>
      <c r="N128" s="329"/>
      <c r="O128" s="336"/>
      <c r="P128" s="336"/>
      <c r="Q128" s="336"/>
      <c r="R128" s="336"/>
      <c r="S128" s="336"/>
      <c r="T128" s="336"/>
      <c r="U128" s="336"/>
      <c r="V128" s="336"/>
      <c r="W128" s="336"/>
      <c r="X128" s="336"/>
      <c r="Y128" s="336"/>
      <c r="Z128" s="336"/>
      <c r="AA128" s="336"/>
      <c r="AB128" s="336"/>
      <c r="AC128" s="336"/>
    </row>
    <row r="129" spans="1:29" x14ac:dyDescent="0.35">
      <c r="A129" s="245"/>
      <c r="B129" s="261">
        <f>SDCCLTM1!B76</f>
        <v>0</v>
      </c>
      <c r="C129" s="261">
        <f>SDCCLTM1!C76</f>
        <v>0</v>
      </c>
      <c r="D129" s="261">
        <f>SDCCLTM1!D76</f>
        <v>0</v>
      </c>
      <c r="E129" s="269">
        <f>SDCCLTM1!E76</f>
        <v>0</v>
      </c>
      <c r="F129" s="261">
        <f>SDCCLTM1!F76</f>
        <v>0</v>
      </c>
      <c r="G129" s="258"/>
      <c r="H129" s="258"/>
      <c r="I129" s="258"/>
      <c r="J129" s="258"/>
      <c r="K129" s="258"/>
      <c r="L129" s="258"/>
      <c r="M129" s="334"/>
      <c r="N129" s="329"/>
      <c r="O129" s="336"/>
      <c r="P129" s="336"/>
      <c r="Q129" s="336"/>
      <c r="R129" s="336"/>
      <c r="S129" s="336"/>
      <c r="T129" s="336"/>
      <c r="U129" s="336"/>
      <c r="V129" s="336"/>
      <c r="W129" s="336"/>
      <c r="X129" s="336"/>
      <c r="Y129" s="336"/>
      <c r="Z129" s="336"/>
      <c r="AA129" s="336"/>
      <c r="AB129" s="336"/>
      <c r="AC129" s="336"/>
    </row>
    <row r="130" spans="1:29" x14ac:dyDescent="0.35">
      <c r="A130" s="245"/>
      <c r="B130" s="261">
        <f>SDCCLTM1!B77</f>
        <v>0</v>
      </c>
      <c r="C130" s="261">
        <f>SDCCLTM1!C77</f>
        <v>0</v>
      </c>
      <c r="D130" s="261">
        <f>SDCCLTM1!D77</f>
        <v>0</v>
      </c>
      <c r="E130" s="269">
        <f>SDCCLTM1!E77</f>
        <v>0</v>
      </c>
      <c r="F130" s="261">
        <f>SDCCLTM1!F77</f>
        <v>0</v>
      </c>
      <c r="G130" s="258"/>
      <c r="H130" s="258"/>
      <c r="I130" s="258"/>
      <c r="J130" s="258"/>
      <c r="K130" s="258"/>
      <c r="L130" s="258"/>
      <c r="M130" s="334"/>
      <c r="N130" s="329"/>
      <c r="O130" s="336"/>
      <c r="P130" s="336"/>
      <c r="Q130" s="336"/>
      <c r="R130" s="336"/>
      <c r="S130" s="336"/>
      <c r="T130" s="336"/>
      <c r="U130" s="336"/>
      <c r="V130" s="336"/>
      <c r="W130" s="336"/>
      <c r="X130" s="336"/>
      <c r="Y130" s="336"/>
      <c r="Z130" s="336"/>
      <c r="AA130" s="336"/>
      <c r="AB130" s="336"/>
      <c r="AC130" s="336"/>
    </row>
    <row r="131" spans="1:29" x14ac:dyDescent="0.35">
      <c r="A131" s="245"/>
      <c r="B131" s="261">
        <f>SDCCLTM1!B78</f>
        <v>0</v>
      </c>
      <c r="C131" s="261">
        <f>SDCCLTM1!C78</f>
        <v>0</v>
      </c>
      <c r="D131" s="261">
        <f>SDCCLTM1!D78</f>
        <v>0</v>
      </c>
      <c r="E131" s="269">
        <f>SDCCLTM1!E78</f>
        <v>0</v>
      </c>
      <c r="F131" s="261">
        <f>SDCCLTM1!F78</f>
        <v>0</v>
      </c>
      <c r="G131" s="258"/>
      <c r="H131" s="258"/>
      <c r="I131" s="258"/>
      <c r="J131" s="258"/>
      <c r="K131" s="258"/>
      <c r="L131" s="258"/>
      <c r="M131" s="334"/>
      <c r="N131" s="329"/>
      <c r="O131" s="336"/>
      <c r="P131" s="336"/>
      <c r="Q131" s="336"/>
      <c r="R131" s="336"/>
      <c r="S131" s="336"/>
      <c r="T131" s="336"/>
      <c r="U131" s="336"/>
      <c r="V131" s="336"/>
      <c r="W131" s="336"/>
      <c r="X131" s="336"/>
      <c r="Y131" s="336"/>
      <c r="Z131" s="336"/>
      <c r="AA131" s="336"/>
      <c r="AB131" s="336"/>
      <c r="AC131" s="336"/>
    </row>
    <row r="132" spans="1:29" x14ac:dyDescent="0.35">
      <c r="A132" s="245"/>
      <c r="B132" s="261">
        <f>SDCCLTM1!B79</f>
        <v>0</v>
      </c>
      <c r="C132" s="261">
        <f>SDCCLTM1!C79</f>
        <v>0</v>
      </c>
      <c r="D132" s="261">
        <f>SDCCLTM1!D79</f>
        <v>0</v>
      </c>
      <c r="E132" s="269">
        <f>SDCCLTM1!E79</f>
        <v>0</v>
      </c>
      <c r="F132" s="261">
        <f>SDCCLTM1!F79</f>
        <v>0</v>
      </c>
      <c r="G132" s="258"/>
      <c r="H132" s="258"/>
      <c r="I132" s="258"/>
      <c r="J132" s="258"/>
      <c r="K132" s="258"/>
      <c r="L132" s="258"/>
      <c r="M132" s="334"/>
      <c r="N132" s="329"/>
      <c r="O132" s="336"/>
      <c r="P132" s="336"/>
      <c r="Q132" s="336"/>
      <c r="R132" s="336"/>
      <c r="S132" s="336"/>
      <c r="T132" s="336"/>
      <c r="U132" s="336"/>
      <c r="V132" s="336"/>
      <c r="W132" s="336"/>
      <c r="X132" s="336"/>
      <c r="Y132" s="336"/>
      <c r="Z132" s="336"/>
      <c r="AA132" s="336"/>
      <c r="AB132" s="336"/>
      <c r="AC132" s="336"/>
    </row>
    <row r="133" spans="1:29" x14ac:dyDescent="0.35">
      <c r="A133" s="245"/>
      <c r="B133" s="261">
        <f>SDCCLTM1!B80</f>
        <v>0</v>
      </c>
      <c r="C133" s="261">
        <f>SDCCLTM1!C80</f>
        <v>0</v>
      </c>
      <c r="D133" s="261">
        <f>SDCCLTM1!D80</f>
        <v>0</v>
      </c>
      <c r="E133" s="269">
        <f>SDCCLTM1!E80</f>
        <v>0</v>
      </c>
      <c r="F133" s="261">
        <f>SDCCLTM1!F80</f>
        <v>0</v>
      </c>
      <c r="G133" s="258"/>
      <c r="H133" s="258"/>
      <c r="I133" s="258"/>
      <c r="J133" s="258"/>
      <c r="K133" s="258"/>
      <c r="L133" s="258"/>
      <c r="M133" s="334"/>
      <c r="N133" s="329"/>
      <c r="O133" s="336"/>
      <c r="P133" s="336"/>
      <c r="Q133" s="336"/>
      <c r="R133" s="336"/>
      <c r="S133" s="336"/>
      <c r="T133" s="336"/>
      <c r="U133" s="336"/>
      <c r="V133" s="336"/>
      <c r="W133" s="336"/>
      <c r="X133" s="336"/>
      <c r="Y133" s="336"/>
      <c r="Z133" s="336"/>
      <c r="AA133" s="336"/>
      <c r="AB133" s="336"/>
      <c r="AC133" s="336"/>
    </row>
    <row r="134" spans="1:29" x14ac:dyDescent="0.35">
      <c r="A134" s="245"/>
      <c r="B134" s="261">
        <f>SDCCLTM1!B81</f>
        <v>0</v>
      </c>
      <c r="C134" s="261">
        <f>SDCCLTM1!C81</f>
        <v>0</v>
      </c>
      <c r="D134" s="261">
        <f>SDCCLTM1!D81</f>
        <v>0</v>
      </c>
      <c r="E134" s="269">
        <f>SDCCLTM1!E81</f>
        <v>0</v>
      </c>
      <c r="F134" s="261">
        <f>SDCCLTM1!F81</f>
        <v>0</v>
      </c>
      <c r="G134" s="258"/>
      <c r="H134" s="258"/>
      <c r="I134" s="258"/>
      <c r="J134" s="258"/>
      <c r="K134" s="258"/>
      <c r="L134" s="258"/>
      <c r="M134" s="334"/>
      <c r="N134" s="329"/>
      <c r="O134" s="336"/>
      <c r="P134" s="336"/>
      <c r="Q134" s="336"/>
      <c r="R134" s="336"/>
      <c r="S134" s="336"/>
      <c r="T134" s="336"/>
      <c r="U134" s="336"/>
      <c r="V134" s="336"/>
      <c r="W134" s="336"/>
      <c r="X134" s="336"/>
      <c r="Y134" s="336"/>
      <c r="Z134" s="336"/>
      <c r="AA134" s="336"/>
      <c r="AB134" s="336"/>
      <c r="AC134" s="336"/>
    </row>
    <row r="135" spans="1:29" x14ac:dyDescent="0.35">
      <c r="A135" s="245"/>
      <c r="B135" s="261">
        <f>SDCCLTM1!B82</f>
        <v>0</v>
      </c>
      <c r="C135" s="261">
        <f>SDCCLTM1!C82</f>
        <v>0</v>
      </c>
      <c r="D135" s="261">
        <f>SDCCLTM1!D82</f>
        <v>0</v>
      </c>
      <c r="E135" s="269">
        <f>SDCCLTM1!E82</f>
        <v>0</v>
      </c>
      <c r="F135" s="261">
        <f>SDCCLTM1!F82</f>
        <v>0</v>
      </c>
      <c r="G135" s="258"/>
      <c r="H135" s="258"/>
      <c r="I135" s="258"/>
      <c r="J135" s="258"/>
      <c r="K135" s="258"/>
      <c r="L135" s="258"/>
      <c r="M135" s="334"/>
      <c r="N135" s="329"/>
      <c r="O135" s="336"/>
      <c r="P135" s="336"/>
      <c r="Q135" s="336"/>
      <c r="R135" s="336"/>
      <c r="S135" s="336"/>
      <c r="T135" s="336"/>
      <c r="U135" s="336"/>
      <c r="V135" s="336"/>
      <c r="W135" s="336"/>
      <c r="X135" s="336"/>
      <c r="Y135" s="336"/>
      <c r="Z135" s="336"/>
      <c r="AA135" s="336"/>
      <c r="AB135" s="336"/>
      <c r="AC135" s="336"/>
    </row>
    <row r="136" spans="1:29" x14ac:dyDescent="0.35">
      <c r="A136" s="245"/>
      <c r="B136" s="261">
        <f>SDCCLTM1!B83</f>
        <v>0</v>
      </c>
      <c r="C136" s="261">
        <f>SDCCLTM1!C83</f>
        <v>0</v>
      </c>
      <c r="D136" s="261">
        <f>SDCCLTM1!D83</f>
        <v>0</v>
      </c>
      <c r="E136" s="269">
        <f>SDCCLTM1!E83</f>
        <v>0</v>
      </c>
      <c r="F136" s="261">
        <f>SDCCLTM1!F83</f>
        <v>0</v>
      </c>
      <c r="G136" s="258"/>
      <c r="H136" s="258"/>
      <c r="I136" s="258"/>
      <c r="J136" s="258"/>
      <c r="K136" s="258"/>
      <c r="L136" s="258"/>
      <c r="M136" s="334"/>
      <c r="N136" s="329"/>
      <c r="O136" s="336"/>
      <c r="P136" s="336"/>
      <c r="Q136" s="336"/>
      <c r="R136" s="336"/>
      <c r="S136" s="336"/>
      <c r="T136" s="336"/>
      <c r="U136" s="336"/>
      <c r="V136" s="336"/>
      <c r="W136" s="336"/>
      <c r="X136" s="336"/>
      <c r="Y136" s="336"/>
      <c r="Z136" s="336"/>
      <c r="AA136" s="336"/>
      <c r="AB136" s="336"/>
      <c r="AC136" s="336"/>
    </row>
    <row r="137" spans="1:29" x14ac:dyDescent="0.35">
      <c r="A137" s="245"/>
      <c r="B137" s="261">
        <f>SDCCLTM1!B84</f>
        <v>0</v>
      </c>
      <c r="C137" s="261">
        <f>SDCCLTM1!C84</f>
        <v>0</v>
      </c>
      <c r="D137" s="261">
        <f>SDCCLTM1!D84</f>
        <v>0</v>
      </c>
      <c r="E137" s="269">
        <f>SDCCLTM1!E84</f>
        <v>0</v>
      </c>
      <c r="F137" s="261">
        <f>SDCCLTM1!F84</f>
        <v>0</v>
      </c>
      <c r="G137" s="258"/>
      <c r="H137" s="258"/>
      <c r="I137" s="258"/>
      <c r="J137" s="258"/>
      <c r="K137" s="258"/>
      <c r="L137" s="258"/>
      <c r="M137" s="334"/>
      <c r="N137" s="329"/>
      <c r="O137" s="336"/>
      <c r="P137" s="336"/>
      <c r="Q137" s="336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336"/>
      <c r="AC137" s="336"/>
    </row>
    <row r="138" spans="1:29" x14ac:dyDescent="0.35">
      <c r="A138" s="245"/>
      <c r="B138" s="261">
        <f>SDCCLTM1!B85</f>
        <v>0</v>
      </c>
      <c r="C138" s="261">
        <f>SDCCLTM1!C85</f>
        <v>0</v>
      </c>
      <c r="D138" s="261">
        <f>SDCCLTM1!D85</f>
        <v>0</v>
      </c>
      <c r="E138" s="269">
        <f>SDCCLTM1!E85</f>
        <v>0</v>
      </c>
      <c r="F138" s="261">
        <f>SDCCLTM1!F85</f>
        <v>0</v>
      </c>
      <c r="G138" s="258"/>
      <c r="H138" s="258"/>
      <c r="I138" s="258"/>
      <c r="J138" s="258"/>
      <c r="K138" s="258"/>
      <c r="L138" s="258"/>
      <c r="M138" s="334"/>
      <c r="N138" s="329"/>
      <c r="O138" s="336"/>
      <c r="P138" s="336"/>
      <c r="Q138" s="336"/>
      <c r="R138" s="336"/>
      <c r="S138" s="336"/>
      <c r="T138" s="336"/>
      <c r="U138" s="336"/>
      <c r="V138" s="336"/>
      <c r="W138" s="336"/>
      <c r="X138" s="336"/>
      <c r="Y138" s="336"/>
      <c r="Z138" s="336"/>
      <c r="AA138" s="336"/>
      <c r="AB138" s="336"/>
      <c r="AC138" s="336"/>
    </row>
    <row r="139" spans="1:29" x14ac:dyDescent="0.35">
      <c r="A139" s="245"/>
      <c r="B139" s="261">
        <f>SDCCLTM1!B86</f>
        <v>0</v>
      </c>
      <c r="C139" s="261">
        <f>SDCCLTM1!C86</f>
        <v>0</v>
      </c>
      <c r="D139" s="261">
        <f>SDCCLTM1!D86</f>
        <v>0</v>
      </c>
      <c r="E139" s="269">
        <f>SDCCLTM1!E86</f>
        <v>0</v>
      </c>
      <c r="F139" s="261">
        <f>SDCCLTM1!F86</f>
        <v>0</v>
      </c>
      <c r="G139" s="258"/>
      <c r="H139" s="258"/>
      <c r="I139" s="258"/>
      <c r="J139" s="258"/>
      <c r="K139" s="258"/>
      <c r="L139" s="258"/>
      <c r="M139" s="334"/>
      <c r="N139" s="329"/>
      <c r="O139" s="336"/>
      <c r="P139" s="336"/>
      <c r="Q139" s="336"/>
      <c r="R139" s="336"/>
      <c r="S139" s="336"/>
      <c r="T139" s="336"/>
      <c r="U139" s="336"/>
      <c r="V139" s="336"/>
      <c r="W139" s="336"/>
      <c r="X139" s="336"/>
      <c r="Y139" s="336"/>
      <c r="Z139" s="336"/>
      <c r="AA139" s="336"/>
      <c r="AB139" s="336"/>
      <c r="AC139" s="336"/>
    </row>
    <row r="140" spans="1:29" x14ac:dyDescent="0.35">
      <c r="A140" s="245"/>
      <c r="B140" s="258"/>
      <c r="C140" s="258"/>
      <c r="D140" s="258"/>
      <c r="E140" s="266"/>
      <c r="F140" s="258"/>
      <c r="G140" s="258"/>
      <c r="H140" s="258"/>
      <c r="I140" s="258"/>
      <c r="J140" s="258"/>
      <c r="K140" s="258"/>
      <c r="L140" s="258"/>
      <c r="M140" s="334"/>
      <c r="N140" s="329"/>
      <c r="O140" s="336"/>
      <c r="P140" s="336"/>
      <c r="Q140" s="336"/>
      <c r="R140" s="336"/>
      <c r="S140" s="336"/>
      <c r="T140" s="336"/>
      <c r="U140" s="336"/>
      <c r="V140" s="336"/>
      <c r="W140" s="336"/>
      <c r="X140" s="336"/>
      <c r="Y140" s="336"/>
      <c r="Z140" s="336"/>
      <c r="AA140" s="336"/>
      <c r="AB140" s="336"/>
      <c r="AC140" s="336"/>
    </row>
    <row r="141" spans="1:29" x14ac:dyDescent="0.35">
      <c r="A141" s="245"/>
      <c r="B141" s="258"/>
      <c r="C141" s="258"/>
      <c r="D141" s="258"/>
      <c r="E141" s="266"/>
      <c r="F141" s="258"/>
      <c r="G141" s="258"/>
      <c r="H141" s="258"/>
      <c r="I141" s="258"/>
      <c r="J141" s="258"/>
      <c r="K141" s="258"/>
      <c r="L141" s="258"/>
      <c r="M141" s="334"/>
      <c r="N141" s="329"/>
      <c r="O141" s="336"/>
      <c r="P141" s="336"/>
      <c r="Q141" s="336"/>
      <c r="R141" s="336"/>
      <c r="S141" s="336"/>
      <c r="T141" s="336"/>
      <c r="U141" s="336"/>
      <c r="V141" s="336"/>
      <c r="W141" s="336"/>
      <c r="X141" s="336"/>
      <c r="Y141" s="336"/>
      <c r="Z141" s="336"/>
      <c r="AA141" s="336"/>
      <c r="AB141" s="336"/>
      <c r="AC141" s="336"/>
    </row>
    <row r="142" spans="1:29" ht="18" x14ac:dyDescent="0.55000000000000004">
      <c r="A142" s="245"/>
      <c r="B142" s="423" t="s">
        <v>375</v>
      </c>
      <c r="C142" s="423"/>
      <c r="D142" s="423"/>
      <c r="E142" s="423"/>
      <c r="F142" s="423"/>
      <c r="G142" s="423"/>
      <c r="H142" s="423"/>
      <c r="I142" s="423"/>
      <c r="J142" s="423"/>
      <c r="K142" s="423"/>
      <c r="L142" s="423"/>
      <c r="M142" s="334"/>
      <c r="N142" s="329"/>
      <c r="O142" s="336"/>
      <c r="P142" s="336"/>
      <c r="Q142" s="336"/>
      <c r="R142" s="336"/>
      <c r="S142" s="336"/>
      <c r="T142" s="336"/>
      <c r="U142" s="336"/>
      <c r="V142" s="336"/>
      <c r="W142" s="336"/>
      <c r="X142" s="336"/>
      <c r="Y142" s="336"/>
      <c r="Z142" s="336"/>
      <c r="AA142" s="336"/>
      <c r="AB142" s="336"/>
      <c r="AC142" s="336"/>
    </row>
    <row r="143" spans="1:29" x14ac:dyDescent="0.35">
      <c r="A143" s="245"/>
      <c r="B143" s="258"/>
      <c r="C143" s="258"/>
      <c r="D143" s="258"/>
      <c r="E143" s="266"/>
      <c r="F143" s="258"/>
      <c r="G143" s="258"/>
      <c r="H143" s="258"/>
      <c r="I143" s="258"/>
      <c r="J143" s="258"/>
      <c r="K143" s="258"/>
      <c r="L143" s="258"/>
      <c r="M143" s="334"/>
      <c r="N143" s="329"/>
      <c r="O143" s="336"/>
      <c r="P143" s="336"/>
      <c r="Q143" s="336"/>
      <c r="R143" s="336"/>
      <c r="S143" s="336"/>
      <c r="T143" s="336"/>
      <c r="U143" s="336"/>
      <c r="V143" s="336"/>
      <c r="W143" s="336"/>
      <c r="X143" s="336"/>
      <c r="Y143" s="336"/>
      <c r="Z143" s="336"/>
      <c r="AA143" s="336"/>
      <c r="AB143" s="336"/>
      <c r="AC143" s="336"/>
    </row>
    <row r="144" spans="1:29" x14ac:dyDescent="0.35">
      <c r="A144" s="245"/>
      <c r="B144" s="258"/>
      <c r="C144" s="258"/>
      <c r="D144" s="258"/>
      <c r="E144" s="266"/>
      <c r="F144" s="258"/>
      <c r="G144" s="258"/>
      <c r="H144" s="258"/>
      <c r="I144" s="258"/>
      <c r="J144" s="258"/>
      <c r="K144" s="258"/>
      <c r="L144" s="258"/>
      <c r="M144" s="334"/>
      <c r="N144" s="329"/>
      <c r="O144" s="336"/>
      <c r="P144" s="336"/>
      <c r="Q144" s="336"/>
      <c r="R144" s="336"/>
      <c r="S144" s="336"/>
      <c r="T144" s="336"/>
      <c r="U144" s="336"/>
      <c r="V144" s="336"/>
      <c r="W144" s="336"/>
      <c r="X144" s="336"/>
      <c r="Y144" s="336"/>
      <c r="Z144" s="336"/>
      <c r="AA144" s="336"/>
      <c r="AB144" s="336"/>
      <c r="AC144" s="336"/>
    </row>
    <row r="145" spans="1:29" x14ac:dyDescent="0.35">
      <c r="A145" s="245"/>
      <c r="B145" s="257"/>
      <c r="C145" s="422" t="s">
        <v>406</v>
      </c>
      <c r="D145" s="422"/>
      <c r="E145" s="422"/>
      <c r="F145" s="422"/>
      <c r="G145" s="258"/>
      <c r="H145" s="422" t="s">
        <v>161</v>
      </c>
      <c r="I145" s="422"/>
      <c r="J145" s="422"/>
      <c r="K145" s="422"/>
      <c r="L145" s="258"/>
      <c r="M145" s="334"/>
      <c r="N145" s="329"/>
      <c r="O145" s="336"/>
      <c r="P145" s="336"/>
      <c r="Q145" s="336"/>
      <c r="R145" s="336"/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336"/>
    </row>
    <row r="146" spans="1:29" x14ac:dyDescent="0.35">
      <c r="A146" s="245"/>
      <c r="B146" s="257"/>
      <c r="C146" s="258"/>
      <c r="D146" s="258"/>
      <c r="E146" s="255"/>
      <c r="F146" s="256"/>
      <c r="G146" s="258"/>
      <c r="H146" s="258"/>
      <c r="I146" s="258"/>
      <c r="J146" s="258"/>
      <c r="K146" s="258"/>
      <c r="L146" s="258"/>
      <c r="M146" s="334"/>
      <c r="N146" s="329"/>
      <c r="O146" s="336"/>
      <c r="P146" s="336"/>
      <c r="Q146" s="336"/>
      <c r="R146" s="336"/>
      <c r="S146" s="336"/>
      <c r="T146" s="336"/>
      <c r="U146" s="336"/>
      <c r="V146" s="336"/>
      <c r="W146" s="336"/>
      <c r="X146" s="336"/>
      <c r="Y146" s="336"/>
      <c r="Z146" s="336"/>
      <c r="AA146" s="336"/>
      <c r="AB146" s="336"/>
      <c r="AC146" s="336"/>
    </row>
    <row r="147" spans="1:29" x14ac:dyDescent="0.35">
      <c r="A147" s="245"/>
      <c r="B147" s="257" t="str">
        <f>SDCM2!A6</f>
        <v xml:space="preserve">POMPE </v>
      </c>
      <c r="C147" s="324" t="str">
        <f>SDCM2!B6</f>
        <v>INDEX FINAL</v>
      </c>
      <c r="D147" s="325" t="str">
        <f>SDCM2!C6</f>
        <v>QUANTITE VENDU</v>
      </c>
      <c r="E147" s="326" t="str">
        <f>SDCM2!D6</f>
        <v>INDEX OUVERTURE</v>
      </c>
      <c r="F147" s="325" t="str">
        <f>SDCM2!E6</f>
        <v>RC</v>
      </c>
      <c r="G147" s="258"/>
      <c r="H147" s="324" t="str">
        <f>SDCM2!B28</f>
        <v>INDEX FINAL</v>
      </c>
      <c r="I147" s="325" t="str">
        <f>SDCM2!C28</f>
        <v>QUANTITE VENDU</v>
      </c>
      <c r="J147" s="326" t="str">
        <f>SDCM2!D28</f>
        <v>INDEX OUVERTURE</v>
      </c>
      <c r="K147" s="325" t="str">
        <f>SDCM2!E28</f>
        <v>RC</v>
      </c>
      <c r="L147" s="258"/>
      <c r="M147" s="334"/>
      <c r="N147" s="329"/>
      <c r="O147" s="336"/>
      <c r="P147" s="336"/>
      <c r="Q147" s="336"/>
      <c r="R147" s="336"/>
      <c r="S147" s="336"/>
      <c r="T147" s="336"/>
      <c r="U147" s="336"/>
      <c r="V147" s="336"/>
      <c r="W147" s="336"/>
      <c r="X147" s="336"/>
      <c r="Y147" s="336"/>
      <c r="Z147" s="336"/>
      <c r="AA147" s="336"/>
      <c r="AB147" s="336"/>
      <c r="AC147" s="336"/>
    </row>
    <row r="148" spans="1:29" x14ac:dyDescent="0.35">
      <c r="A148" s="245"/>
      <c r="B148" s="257"/>
      <c r="C148" s="257"/>
      <c r="D148" s="257"/>
      <c r="E148" s="257"/>
      <c r="F148" s="257"/>
      <c r="G148" s="258"/>
      <c r="H148" s="257"/>
      <c r="I148" s="257"/>
      <c r="J148" s="257"/>
      <c r="K148" s="257"/>
      <c r="L148" s="258"/>
      <c r="M148" s="334"/>
      <c r="N148" s="329"/>
      <c r="O148" s="336"/>
      <c r="P148" s="336"/>
      <c r="Q148" s="336"/>
      <c r="R148" s="336"/>
      <c r="S148" s="336"/>
      <c r="T148" s="336"/>
      <c r="U148" s="336"/>
      <c r="V148" s="336"/>
      <c r="W148" s="336"/>
      <c r="X148" s="336"/>
      <c r="Y148" s="336"/>
      <c r="Z148" s="336"/>
      <c r="AA148" s="336"/>
      <c r="AB148" s="336"/>
      <c r="AC148" s="336"/>
    </row>
    <row r="149" spans="1:29" x14ac:dyDescent="0.35">
      <c r="A149" s="245"/>
      <c r="B149" s="257" t="str">
        <f>SDCM2!A8</f>
        <v>POMPE GASOIL N 1:</v>
      </c>
      <c r="C149" s="324">
        <f>SDCM2!B8</f>
        <v>912529</v>
      </c>
      <c r="D149" s="325">
        <f>SDCM2!C8</f>
        <v>542</v>
      </c>
      <c r="E149" s="325">
        <f>SDCM2!D8</f>
        <v>911987</v>
      </c>
      <c r="F149" s="257" t="str">
        <f>SDCM2!E8</f>
        <v>RC GASOIL</v>
      </c>
      <c r="G149" s="258"/>
      <c r="H149" s="324">
        <f>SDCM2!B30</f>
        <v>0</v>
      </c>
      <c r="I149" s="325">
        <f>SDCM2!C30</f>
        <v>0</v>
      </c>
      <c r="J149" s="325">
        <f>SDCM2!D30</f>
        <v>0</v>
      </c>
      <c r="K149" s="257" t="str">
        <f>SDCM2!E30</f>
        <v>RC GASOIL</v>
      </c>
      <c r="L149" s="258"/>
      <c r="M149" s="334"/>
      <c r="N149" s="329"/>
      <c r="O149" s="336"/>
      <c r="P149" s="336"/>
      <c r="Q149" s="336"/>
      <c r="R149" s="336"/>
      <c r="S149" s="336"/>
      <c r="T149" s="336"/>
      <c r="U149" s="336"/>
      <c r="V149" s="336"/>
      <c r="W149" s="336"/>
      <c r="X149" s="336"/>
      <c r="Y149" s="336"/>
      <c r="Z149" s="336"/>
      <c r="AA149" s="336"/>
      <c r="AB149" s="336"/>
      <c r="AC149" s="336"/>
    </row>
    <row r="150" spans="1:29" x14ac:dyDescent="0.35">
      <c r="A150" s="245"/>
      <c r="B150" s="257"/>
      <c r="C150" s="257"/>
      <c r="D150" s="257"/>
      <c r="E150" s="257"/>
      <c r="F150" s="324">
        <f>SDCM2!E9</f>
        <v>0</v>
      </c>
      <c r="G150" s="258"/>
      <c r="H150" s="257"/>
      <c r="I150" s="257"/>
      <c r="J150" s="257"/>
      <c r="K150" s="324">
        <f>SDCM2!E31</f>
        <v>0</v>
      </c>
      <c r="L150" s="258"/>
      <c r="M150" s="334"/>
      <c r="N150" s="329"/>
      <c r="O150" s="336"/>
      <c r="P150" s="336"/>
      <c r="Q150" s="336"/>
      <c r="R150" s="336"/>
      <c r="S150" s="336"/>
      <c r="T150" s="336"/>
      <c r="U150" s="336"/>
      <c r="V150" s="336"/>
      <c r="W150" s="336"/>
      <c r="X150" s="336"/>
      <c r="Y150" s="336"/>
      <c r="Z150" s="336"/>
      <c r="AA150" s="336"/>
      <c r="AB150" s="336"/>
      <c r="AC150" s="336"/>
    </row>
    <row r="151" spans="1:29" x14ac:dyDescent="0.35">
      <c r="A151" s="245"/>
      <c r="B151" s="257" t="str">
        <f>SDCM2!A10</f>
        <v>POMPE GASOIL N 2:</v>
      </c>
      <c r="C151" s="324">
        <f>SDCM2!B10</f>
        <v>832981</v>
      </c>
      <c r="D151" s="325">
        <f>SDCM2!C10</f>
        <v>129</v>
      </c>
      <c r="E151" s="325">
        <f>SDCM2!D10</f>
        <v>832852</v>
      </c>
      <c r="F151" s="257"/>
      <c r="G151" s="258"/>
      <c r="H151" s="324">
        <f>SDCM2!B32</f>
        <v>0</v>
      </c>
      <c r="I151" s="325">
        <f>SDCM2!C32</f>
        <v>0</v>
      </c>
      <c r="J151" s="325">
        <f>SDCM2!D32</f>
        <v>0</v>
      </c>
      <c r="K151" s="257"/>
      <c r="L151" s="258"/>
      <c r="M151" s="334"/>
      <c r="N151" s="329"/>
      <c r="O151" s="336"/>
      <c r="P151" s="336"/>
      <c r="Q151" s="336"/>
      <c r="R151" s="336"/>
      <c r="S151" s="336"/>
      <c r="T151" s="336"/>
      <c r="U151" s="336"/>
      <c r="V151" s="336"/>
      <c r="W151" s="336"/>
      <c r="X151" s="336"/>
      <c r="Y151" s="336"/>
      <c r="Z151" s="336"/>
      <c r="AA151" s="336"/>
      <c r="AB151" s="336"/>
      <c r="AC151" s="336"/>
    </row>
    <row r="152" spans="1:29" x14ac:dyDescent="0.35">
      <c r="A152" s="245"/>
      <c r="B152" s="257"/>
      <c r="C152" s="257"/>
      <c r="D152" s="257"/>
      <c r="E152" s="257"/>
      <c r="F152" s="257"/>
      <c r="G152" s="258"/>
      <c r="H152" s="257"/>
      <c r="I152" s="257"/>
      <c r="J152" s="257"/>
      <c r="K152" s="257"/>
      <c r="L152" s="258"/>
      <c r="M152" s="334"/>
      <c r="N152" s="329"/>
      <c r="O152" s="336"/>
      <c r="P152" s="336"/>
      <c r="Q152" s="336"/>
      <c r="R152" s="336"/>
      <c r="S152" s="336"/>
      <c r="T152" s="336"/>
      <c r="U152" s="336"/>
      <c r="V152" s="336"/>
      <c r="W152" s="336"/>
      <c r="X152" s="336"/>
      <c r="Y152" s="336"/>
      <c r="Z152" s="336"/>
      <c r="AA152" s="336"/>
      <c r="AB152" s="336"/>
      <c r="AC152" s="336"/>
    </row>
    <row r="153" spans="1:29" x14ac:dyDescent="0.35">
      <c r="A153" s="245"/>
      <c r="B153" s="257" t="str">
        <f>SDCM2!A12</f>
        <v>POMPE GASOIL N 3:</v>
      </c>
      <c r="C153" s="324">
        <f>SDCM2!B12</f>
        <v>1428939</v>
      </c>
      <c r="D153" s="325">
        <f>SDCM2!C12</f>
        <v>0</v>
      </c>
      <c r="E153" s="325">
        <f>SDCM2!D12</f>
        <v>1428939</v>
      </c>
      <c r="F153" s="257"/>
      <c r="G153" s="258"/>
      <c r="H153" s="324">
        <f>SDCM2!B34</f>
        <v>0</v>
      </c>
      <c r="I153" s="325">
        <f>SDCM2!C34</f>
        <v>0</v>
      </c>
      <c r="J153" s="325">
        <f>SDCM2!D34</f>
        <v>0</v>
      </c>
      <c r="K153" s="257"/>
      <c r="L153" s="258"/>
      <c r="M153" s="334"/>
      <c r="N153" s="329"/>
      <c r="O153" s="336"/>
      <c r="P153" s="336"/>
      <c r="Q153" s="336"/>
      <c r="R153" s="336"/>
      <c r="S153" s="336"/>
      <c r="T153" s="336"/>
      <c r="U153" s="336"/>
      <c r="V153" s="336"/>
      <c r="W153" s="336"/>
      <c r="X153" s="336"/>
      <c r="Y153" s="336"/>
      <c r="Z153" s="336"/>
      <c r="AA153" s="336"/>
      <c r="AB153" s="336"/>
      <c r="AC153" s="336"/>
    </row>
    <row r="154" spans="1:29" x14ac:dyDescent="0.35">
      <c r="A154" s="245"/>
      <c r="B154" s="257"/>
      <c r="C154" s="257"/>
      <c r="D154" s="257"/>
      <c r="E154" s="257"/>
      <c r="F154" s="257"/>
      <c r="G154" s="258"/>
      <c r="H154" s="257"/>
      <c r="I154" s="257"/>
      <c r="J154" s="257"/>
      <c r="K154" s="257"/>
      <c r="L154" s="258"/>
      <c r="M154" s="334"/>
      <c r="N154" s="329"/>
      <c r="O154" s="336"/>
      <c r="P154" s="336"/>
      <c r="Q154" s="336"/>
      <c r="R154" s="336"/>
      <c r="S154" s="336"/>
      <c r="T154" s="336"/>
      <c r="U154" s="336"/>
      <c r="V154" s="336"/>
      <c r="W154" s="336"/>
      <c r="X154" s="336"/>
      <c r="Y154" s="336"/>
      <c r="Z154" s="336"/>
      <c r="AA154" s="336"/>
      <c r="AB154" s="336"/>
      <c r="AC154" s="336"/>
    </row>
    <row r="155" spans="1:29" x14ac:dyDescent="0.35">
      <c r="A155" s="245"/>
      <c r="B155" s="257" t="str">
        <f>SDCM2!A14</f>
        <v>POMPE GASOIL N 4:</v>
      </c>
      <c r="C155" s="324">
        <f>SDCM2!B14</f>
        <v>1497937</v>
      </c>
      <c r="D155" s="325">
        <f>SDCM2!C14</f>
        <v>0</v>
      </c>
      <c r="E155" s="325">
        <f>SDCM2!D14</f>
        <v>1497937</v>
      </c>
      <c r="F155" s="257"/>
      <c r="G155" s="258"/>
      <c r="H155" s="324">
        <f>SDCM2!B36</f>
        <v>0</v>
      </c>
      <c r="I155" s="325">
        <f>SDCM2!C36</f>
        <v>0</v>
      </c>
      <c r="J155" s="325">
        <f>SDCM2!D36</f>
        <v>0</v>
      </c>
      <c r="K155" s="257"/>
      <c r="L155" s="258"/>
      <c r="M155" s="334"/>
      <c r="N155" s="329"/>
      <c r="O155" s="336"/>
      <c r="P155" s="336"/>
      <c r="Q155" s="336"/>
      <c r="R155" s="336"/>
      <c r="S155" s="336"/>
      <c r="T155" s="336"/>
      <c r="U155" s="336"/>
      <c r="V155" s="336"/>
      <c r="W155" s="336"/>
      <c r="X155" s="336"/>
      <c r="Y155" s="336"/>
      <c r="Z155" s="336"/>
      <c r="AA155" s="336"/>
      <c r="AB155" s="336"/>
      <c r="AC155" s="336"/>
    </row>
    <row r="156" spans="1:29" x14ac:dyDescent="0.35">
      <c r="A156" s="245"/>
      <c r="B156" s="257"/>
      <c r="C156" s="257"/>
      <c r="D156" s="257"/>
      <c r="E156" s="257"/>
      <c r="F156" s="257"/>
      <c r="G156" s="258"/>
      <c r="H156" s="257"/>
      <c r="I156" s="257"/>
      <c r="J156" s="257"/>
      <c r="K156" s="257"/>
      <c r="L156" s="258"/>
      <c r="M156" s="334"/>
      <c r="N156" s="329"/>
      <c r="O156" s="336"/>
      <c r="P156" s="336"/>
      <c r="Q156" s="336"/>
      <c r="R156" s="336"/>
      <c r="S156" s="336"/>
      <c r="T156" s="336"/>
      <c r="U156" s="336"/>
      <c r="V156" s="336"/>
      <c r="W156" s="336"/>
      <c r="X156" s="336"/>
      <c r="Y156" s="336"/>
      <c r="Z156" s="336"/>
      <c r="AA156" s="336"/>
      <c r="AB156" s="336"/>
      <c r="AC156" s="336"/>
    </row>
    <row r="157" spans="1:29" x14ac:dyDescent="0.35">
      <c r="A157" s="245"/>
      <c r="B157" s="257" t="str">
        <f>SDCM2!A16</f>
        <v>POMPE SUPER  N 1:</v>
      </c>
      <c r="C157" s="324">
        <f>SDCM2!B16</f>
        <v>666798</v>
      </c>
      <c r="D157" s="325">
        <f>SDCM2!C16</f>
        <v>84</v>
      </c>
      <c r="E157" s="325">
        <f>SDCM2!D16</f>
        <v>666714</v>
      </c>
      <c r="F157" s="257" t="str">
        <f>SDCM2!E16</f>
        <v>RC SUPER</v>
      </c>
      <c r="G157" s="258"/>
      <c r="H157" s="324">
        <f>SDCM2!B38</f>
        <v>0</v>
      </c>
      <c r="I157" s="325">
        <f>SDCM2!C38</f>
        <v>0</v>
      </c>
      <c r="J157" s="325">
        <f>SDCM2!D38</f>
        <v>0</v>
      </c>
      <c r="K157" s="257" t="str">
        <f>SDCM2!E38</f>
        <v>RC SUPER</v>
      </c>
      <c r="L157" s="258"/>
      <c r="M157" s="334"/>
      <c r="N157" s="329"/>
      <c r="O157" s="336"/>
      <c r="P157" s="336"/>
      <c r="Q157" s="336"/>
      <c r="R157" s="336"/>
      <c r="S157" s="336"/>
      <c r="T157" s="336"/>
      <c r="U157" s="336"/>
      <c r="V157" s="336"/>
      <c r="W157" s="336"/>
      <c r="X157" s="336"/>
      <c r="Y157" s="336"/>
      <c r="Z157" s="336"/>
      <c r="AA157" s="336"/>
      <c r="AB157" s="336"/>
      <c r="AC157" s="336"/>
    </row>
    <row r="158" spans="1:29" x14ac:dyDescent="0.35">
      <c r="A158" s="245"/>
      <c r="B158" s="257"/>
      <c r="C158" s="257"/>
      <c r="D158" s="257"/>
      <c r="E158" s="257"/>
      <c r="F158" s="324">
        <f>SDCM2!E17</f>
        <v>0</v>
      </c>
      <c r="G158" s="258"/>
      <c r="H158" s="257"/>
      <c r="I158" s="257"/>
      <c r="J158" s="257"/>
      <c r="K158" s="324">
        <f>SDCM2!E39</f>
        <v>0</v>
      </c>
      <c r="L158" s="258"/>
      <c r="M158" s="334"/>
      <c r="N158" s="329"/>
      <c r="O158" s="336"/>
      <c r="P158" s="336"/>
      <c r="Q158" s="336"/>
      <c r="R158" s="336"/>
      <c r="S158" s="336"/>
      <c r="T158" s="336"/>
      <c r="U158" s="336"/>
      <c r="V158" s="336"/>
      <c r="W158" s="336"/>
      <c r="X158" s="336"/>
      <c r="Y158" s="336"/>
      <c r="Z158" s="336"/>
      <c r="AA158" s="336"/>
      <c r="AB158" s="336"/>
      <c r="AC158" s="336"/>
    </row>
    <row r="159" spans="1:29" x14ac:dyDescent="0.35">
      <c r="A159" s="245"/>
      <c r="B159" s="257" t="str">
        <f>SDCM2!A18</f>
        <v>POMPE SUPER  N 2:</v>
      </c>
      <c r="C159" s="324">
        <f>SDCM2!B18</f>
        <v>1482658</v>
      </c>
      <c r="D159" s="325">
        <f>SDCM2!C18</f>
        <v>0</v>
      </c>
      <c r="E159" s="325">
        <f>SDCM2!D18</f>
        <v>1482658</v>
      </c>
      <c r="F159" s="257"/>
      <c r="G159" s="258"/>
      <c r="H159" s="324">
        <f>SDCM2!B40</f>
        <v>0</v>
      </c>
      <c r="I159" s="325">
        <f>SDCM2!C40</f>
        <v>0</v>
      </c>
      <c r="J159" s="325">
        <f>SDCM2!D40</f>
        <v>0</v>
      </c>
      <c r="K159" s="257"/>
      <c r="L159" s="258"/>
      <c r="M159" s="334"/>
      <c r="N159" s="329"/>
      <c r="O159" s="336"/>
      <c r="P159" s="336"/>
      <c r="Q159" s="336"/>
      <c r="R159" s="336"/>
      <c r="S159" s="336"/>
      <c r="T159" s="336"/>
      <c r="U159" s="336"/>
      <c r="V159" s="336"/>
      <c r="W159" s="336"/>
      <c r="X159" s="336"/>
      <c r="Y159" s="336"/>
      <c r="Z159" s="336"/>
      <c r="AA159" s="336"/>
      <c r="AB159" s="336"/>
      <c r="AC159" s="336"/>
    </row>
    <row r="160" spans="1:29" x14ac:dyDescent="0.35">
      <c r="A160" s="245"/>
      <c r="B160" s="258"/>
      <c r="C160" s="258"/>
      <c r="D160" s="258"/>
      <c r="E160" s="266"/>
      <c r="F160" s="258"/>
      <c r="G160" s="258"/>
      <c r="H160" s="258"/>
      <c r="I160" s="258"/>
      <c r="J160" s="258"/>
      <c r="K160" s="258"/>
      <c r="L160" s="258"/>
      <c r="M160" s="334"/>
      <c r="N160" s="329"/>
      <c r="O160" s="336"/>
      <c r="P160" s="336"/>
      <c r="Q160" s="336"/>
      <c r="R160" s="336"/>
      <c r="S160" s="336"/>
      <c r="T160" s="336"/>
      <c r="U160" s="336"/>
      <c r="V160" s="336"/>
      <c r="W160" s="336"/>
      <c r="X160" s="336"/>
      <c r="Y160" s="336"/>
      <c r="Z160" s="336"/>
      <c r="AA160" s="336"/>
      <c r="AB160" s="336"/>
      <c r="AC160" s="336"/>
    </row>
    <row r="161" spans="1:29" x14ac:dyDescent="0.35">
      <c r="A161" s="245"/>
      <c r="B161" s="258"/>
      <c r="C161" s="258"/>
      <c r="D161" s="258" t="str">
        <f>SDCM2!A21</f>
        <v>TOTAL MONTANT</v>
      </c>
      <c r="E161" s="327">
        <f>SDCM2!B21</f>
        <v>533560</v>
      </c>
      <c r="F161" s="258"/>
      <c r="G161" s="258"/>
      <c r="H161" s="258"/>
      <c r="I161" s="258" t="str">
        <f>SDCM2!A43</f>
        <v>TOTAL MONTANT</v>
      </c>
      <c r="J161" s="328">
        <f>SDCM2!B43</f>
        <v>0</v>
      </c>
      <c r="K161" s="258"/>
      <c r="L161" s="258"/>
      <c r="M161" s="334"/>
      <c r="N161" s="329"/>
      <c r="O161" s="336"/>
      <c r="P161" s="336"/>
      <c r="Q161" s="336"/>
      <c r="R161" s="336"/>
      <c r="S161" s="336"/>
      <c r="T161" s="336"/>
      <c r="U161" s="336"/>
      <c r="V161" s="336"/>
      <c r="W161" s="336"/>
      <c r="X161" s="336"/>
      <c r="Y161" s="336"/>
      <c r="Z161" s="336"/>
      <c r="AA161" s="336"/>
      <c r="AB161" s="336"/>
      <c r="AC161" s="336"/>
    </row>
    <row r="162" spans="1:29" x14ac:dyDescent="0.35">
      <c r="A162" s="245"/>
      <c r="B162" s="258"/>
      <c r="C162" s="258"/>
      <c r="D162" s="258"/>
      <c r="E162" s="266"/>
      <c r="F162" s="258"/>
      <c r="G162" s="258"/>
      <c r="H162" s="258"/>
      <c r="I162" s="258"/>
      <c r="J162" s="258"/>
      <c r="K162" s="258"/>
      <c r="L162" s="258"/>
      <c r="M162" s="334"/>
      <c r="N162" s="329"/>
      <c r="O162" s="336"/>
      <c r="P162" s="336"/>
      <c r="Q162" s="336"/>
      <c r="R162" s="336"/>
      <c r="S162" s="336"/>
      <c r="T162" s="336"/>
      <c r="U162" s="336"/>
      <c r="V162" s="336"/>
      <c r="W162" s="336"/>
      <c r="X162" s="336"/>
      <c r="Y162" s="336"/>
      <c r="Z162" s="336"/>
      <c r="AA162" s="336"/>
      <c r="AB162" s="336"/>
      <c r="AC162" s="336"/>
    </row>
    <row r="163" spans="1:29" x14ac:dyDescent="0.35">
      <c r="A163" s="245"/>
      <c r="B163" s="258"/>
      <c r="C163" s="258"/>
      <c r="D163" s="258"/>
      <c r="E163" s="266"/>
      <c r="F163" s="258"/>
      <c r="G163" s="258"/>
      <c r="H163" s="258"/>
      <c r="I163" s="258"/>
      <c r="J163" s="258"/>
      <c r="K163" s="258"/>
      <c r="L163" s="258"/>
      <c r="M163" s="334"/>
      <c r="N163" s="329"/>
      <c r="O163" s="336"/>
      <c r="P163" s="336"/>
      <c r="Q163" s="336"/>
      <c r="R163" s="336"/>
      <c r="S163" s="336"/>
      <c r="T163" s="336"/>
      <c r="U163" s="336"/>
      <c r="V163" s="336"/>
      <c r="W163" s="336"/>
      <c r="X163" s="336"/>
      <c r="Y163" s="336"/>
      <c r="Z163" s="336"/>
      <c r="AA163" s="336"/>
      <c r="AB163" s="336"/>
      <c r="AC163" s="336"/>
    </row>
    <row r="164" spans="1:29" x14ac:dyDescent="0.35">
      <c r="A164" s="245"/>
      <c r="B164" s="258"/>
      <c r="C164" s="258"/>
      <c r="D164" s="258"/>
      <c r="E164" s="266"/>
      <c r="F164" s="258"/>
      <c r="G164" s="258"/>
      <c r="H164" s="258"/>
      <c r="I164" s="258"/>
      <c r="J164" s="258"/>
      <c r="K164" s="258"/>
      <c r="L164" s="258"/>
      <c r="M164" s="334"/>
      <c r="N164" s="329"/>
      <c r="O164" s="336"/>
      <c r="P164" s="336"/>
      <c r="Q164" s="336"/>
      <c r="R164" s="336"/>
      <c r="S164" s="336"/>
      <c r="T164" s="336"/>
      <c r="U164" s="336"/>
      <c r="V164" s="336"/>
      <c r="W164" s="336"/>
      <c r="X164" s="336"/>
      <c r="Y164" s="336"/>
      <c r="Z164" s="336"/>
      <c r="AA164" s="336"/>
      <c r="AB164" s="336"/>
      <c r="AC164" s="336"/>
    </row>
    <row r="165" spans="1:29" x14ac:dyDescent="0.35">
      <c r="A165" s="245"/>
      <c r="B165" s="257"/>
      <c r="C165" s="258"/>
      <c r="D165" s="258"/>
      <c r="E165" s="426" t="s">
        <v>407</v>
      </c>
      <c r="F165" s="426"/>
      <c r="G165" s="426"/>
      <c r="H165" s="426"/>
      <c r="I165" s="426"/>
      <c r="J165" s="426"/>
      <c r="K165" s="426"/>
      <c r="L165" s="427"/>
      <c r="M165" s="334"/>
      <c r="N165" s="329"/>
      <c r="O165" s="336"/>
      <c r="P165" s="336"/>
      <c r="Q165" s="336"/>
      <c r="R165" s="336"/>
      <c r="S165" s="336"/>
      <c r="T165" s="336"/>
      <c r="U165" s="336"/>
      <c r="V165" s="336"/>
      <c r="W165" s="336"/>
      <c r="X165" s="336"/>
      <c r="Y165" s="336"/>
      <c r="Z165" s="336"/>
      <c r="AA165" s="336"/>
      <c r="AB165" s="336"/>
      <c r="AC165" s="336"/>
    </row>
    <row r="166" spans="1:29" x14ac:dyDescent="0.35">
      <c r="A166" s="245"/>
      <c r="B166" s="259" t="str">
        <f>Mbacke2!A187</f>
        <v>TYPE</v>
      </c>
      <c r="C166" s="259" t="str">
        <f>Mbacke2!B187</f>
        <v xml:space="preserve">NOM PRENOM POMPISTE </v>
      </c>
      <c r="D166" s="259" t="str">
        <f>Mbacke2!C187</f>
        <v>MONTANT CER</v>
      </c>
      <c r="E166" s="332" t="str">
        <f>Mbacke2!D187</f>
        <v xml:space="preserve">MONTANT SDC </v>
      </c>
      <c r="F166" s="259" t="str">
        <f>Mbacke2!E187</f>
        <v>MDP</v>
      </c>
      <c r="G166" s="259" t="str">
        <f>Mbacke2!F187</f>
        <v>MONTANT DEPENSES</v>
      </c>
      <c r="H166" s="259" t="str">
        <f>Mbacke2!G187</f>
        <v>MONTANT LE</v>
      </c>
      <c r="I166" s="259" t="str">
        <f>Mbacke2!H187</f>
        <v xml:space="preserve">VERSEMENT </v>
      </c>
      <c r="J166" s="259" t="str">
        <f>Mbacke2!I187</f>
        <v xml:space="preserve">VERSEMENT POMPISTE </v>
      </c>
      <c r="K166" s="259" t="str">
        <f>Mbacke2!J187</f>
        <v xml:space="preserve">ECART </v>
      </c>
      <c r="L166" s="258"/>
      <c r="M166" s="334"/>
      <c r="N166" s="339"/>
      <c r="O166" s="336"/>
      <c r="P166" s="336"/>
      <c r="Q166" s="336"/>
      <c r="R166" s="336"/>
      <c r="S166" s="336"/>
      <c r="T166" s="336"/>
      <c r="U166" s="336"/>
      <c r="V166" s="336"/>
      <c r="W166" s="336"/>
      <c r="X166" s="336"/>
      <c r="Y166" s="336"/>
      <c r="Z166" s="336"/>
      <c r="AA166" s="336"/>
      <c r="AB166" s="336"/>
      <c r="AC166" s="336"/>
    </row>
    <row r="167" spans="1:29" x14ac:dyDescent="0.35">
      <c r="A167" s="245"/>
      <c r="B167" s="259" t="str">
        <f>Mbacke2!A188</f>
        <v>CREDIT</v>
      </c>
      <c r="C167" s="259" t="str">
        <f>Mbacke2!B188</f>
        <v>KHADIM KEBE</v>
      </c>
      <c r="D167" s="259">
        <f>Mbacke2!C188</f>
        <v>0</v>
      </c>
      <c r="E167" s="332">
        <f>Mbacke2!D188</f>
        <v>533560</v>
      </c>
      <c r="F167" s="259" t="str">
        <f>Mbacke2!E188</f>
        <v xml:space="preserve">CAISSE </v>
      </c>
      <c r="G167" s="259">
        <f>Mbacke2!F188</f>
        <v>2500</v>
      </c>
      <c r="H167" s="259">
        <f>Mbacke2!G188</f>
        <v>0</v>
      </c>
      <c r="I167" s="259">
        <f>Mbacke2!H188</f>
        <v>532060</v>
      </c>
      <c r="J167" s="330">
        <f>Mbacke2!I188</f>
        <v>532050</v>
      </c>
      <c r="K167" s="259">
        <f>Mbacke2!J188</f>
        <v>-10</v>
      </c>
      <c r="L167" s="258"/>
      <c r="M167" s="334"/>
      <c r="N167" s="336"/>
      <c r="O167" s="336"/>
      <c r="P167" s="336"/>
      <c r="Q167" s="336"/>
      <c r="R167" s="336"/>
      <c r="S167" s="336"/>
      <c r="T167" s="336"/>
      <c r="U167" s="336"/>
      <c r="V167" s="336"/>
      <c r="W167" s="336"/>
      <c r="X167" s="336"/>
      <c r="Y167" s="336"/>
      <c r="Z167" s="336"/>
      <c r="AA167" s="336"/>
      <c r="AB167" s="336"/>
      <c r="AC167" s="336"/>
    </row>
    <row r="168" spans="1:29" x14ac:dyDescent="0.35">
      <c r="A168" s="245"/>
      <c r="B168" s="259" t="str">
        <f>Mbacke2!A189</f>
        <v>REMBOURSEMENT</v>
      </c>
      <c r="C168" s="259" t="str">
        <f>Mbacke2!B189</f>
        <v>KHADIM KEBE</v>
      </c>
      <c r="D168" s="259">
        <f>Mbacke2!C189</f>
        <v>0</v>
      </c>
      <c r="E168" s="266"/>
      <c r="F168" s="258"/>
      <c r="G168" s="258"/>
      <c r="H168" s="259" t="str">
        <f>SDCM2!H119</f>
        <v>LUBRIFIANT</v>
      </c>
      <c r="I168" s="259" t="s">
        <v>409</v>
      </c>
      <c r="J168" s="258"/>
      <c r="K168" s="258"/>
      <c r="L168" s="258"/>
      <c r="M168" s="334"/>
      <c r="N168" s="336"/>
      <c r="O168" s="336"/>
      <c r="P168" s="336"/>
      <c r="Q168" s="336"/>
      <c r="R168" s="336"/>
      <c r="S168" s="336"/>
      <c r="T168" s="336"/>
      <c r="U168" s="336"/>
      <c r="V168" s="336"/>
      <c r="W168" s="336"/>
      <c r="X168" s="336"/>
      <c r="Y168" s="336"/>
      <c r="Z168" s="336"/>
      <c r="AA168" s="336"/>
      <c r="AB168" s="336"/>
      <c r="AC168" s="336"/>
    </row>
    <row r="169" spans="1:29" x14ac:dyDescent="0.35">
      <c r="A169" s="245"/>
      <c r="B169" s="259" t="str">
        <f>Mbacke2!A190</f>
        <v xml:space="preserve">EMPRUNT ET DETTE </v>
      </c>
      <c r="C169" s="259" t="str">
        <f>Mbacke2!B190</f>
        <v>KHADIM KEBE</v>
      </c>
      <c r="D169" s="259">
        <f>Mbacke2!C190</f>
        <v>0</v>
      </c>
      <c r="E169" s="266"/>
      <c r="F169" s="258"/>
      <c r="G169" s="258"/>
      <c r="H169" s="259">
        <f>SDCM2!H120</f>
        <v>1000</v>
      </c>
      <c r="I169" s="347">
        <f>J167-H170</f>
        <v>531050</v>
      </c>
      <c r="J169" s="258"/>
      <c r="K169" s="258"/>
      <c r="L169" s="258"/>
      <c r="M169" s="334"/>
      <c r="N169" s="336"/>
      <c r="O169" s="336"/>
      <c r="P169" s="336"/>
      <c r="Q169" s="336"/>
      <c r="R169" s="336"/>
      <c r="S169" s="336"/>
      <c r="T169" s="336"/>
      <c r="U169" s="336"/>
      <c r="V169" s="336"/>
      <c r="W169" s="336"/>
      <c r="X169" s="336"/>
      <c r="Y169" s="336"/>
      <c r="Z169" s="336"/>
      <c r="AA169" s="336"/>
      <c r="AB169" s="336"/>
      <c r="AC169" s="336"/>
    </row>
    <row r="170" spans="1:29" x14ac:dyDescent="0.35">
      <c r="A170" s="245"/>
      <c r="B170" s="259" t="str">
        <f>Mbacke2!A191</f>
        <v>REMBOURSEMENT EMPRUNT ET DETTE</v>
      </c>
      <c r="C170" s="259" t="str">
        <f>Mbacke2!B191</f>
        <v>KHADIM KEBE</v>
      </c>
      <c r="D170" s="259">
        <f>Mbacke2!C191</f>
        <v>0</v>
      </c>
      <c r="E170" s="266"/>
      <c r="F170" s="258"/>
      <c r="G170" s="258"/>
      <c r="H170" s="346">
        <f>H167+H169</f>
        <v>1000</v>
      </c>
      <c r="I170" s="258"/>
      <c r="J170" s="258"/>
      <c r="K170" s="258"/>
      <c r="L170" s="258"/>
      <c r="M170" s="334"/>
      <c r="N170" s="336"/>
      <c r="O170" s="336"/>
      <c r="P170" s="336"/>
      <c r="Q170" s="336"/>
      <c r="R170" s="336"/>
      <c r="S170" s="336"/>
      <c r="T170" s="336"/>
      <c r="U170" s="336"/>
      <c r="V170" s="336"/>
      <c r="W170" s="336"/>
      <c r="X170" s="336"/>
      <c r="Y170" s="336"/>
      <c r="Z170" s="336"/>
      <c r="AA170" s="336"/>
      <c r="AB170" s="336"/>
      <c r="AC170" s="336"/>
    </row>
    <row r="171" spans="1:29" x14ac:dyDescent="0.35">
      <c r="A171" s="245"/>
      <c r="B171" s="259" t="s">
        <v>262</v>
      </c>
      <c r="C171" s="259" t="str">
        <f>C170</f>
        <v>KHADIM KEBE</v>
      </c>
      <c r="D171" s="348">
        <f>Mbacke2!B183</f>
        <v>0</v>
      </c>
      <c r="E171" s="266"/>
      <c r="F171" s="258"/>
      <c r="G171" s="258"/>
      <c r="H171" s="258"/>
      <c r="I171" s="258"/>
      <c r="J171" s="258"/>
      <c r="K171" s="258"/>
      <c r="L171" s="258"/>
      <c r="M171" s="334"/>
      <c r="N171" s="336"/>
      <c r="O171" s="336"/>
      <c r="P171" s="336"/>
      <c r="Q171" s="336"/>
      <c r="R171" s="336"/>
      <c r="S171" s="336"/>
      <c r="T171" s="336"/>
      <c r="U171" s="336"/>
      <c r="V171" s="336"/>
      <c r="W171" s="336"/>
      <c r="X171" s="336"/>
      <c r="Y171" s="336"/>
      <c r="Z171" s="336"/>
      <c r="AA171" s="336"/>
      <c r="AB171" s="336"/>
      <c r="AC171" s="336"/>
    </row>
    <row r="172" spans="1:29" x14ac:dyDescent="0.35">
      <c r="A172" s="245"/>
      <c r="B172" s="259" t="str">
        <f>Mbacke2!A192</f>
        <v>TYPE</v>
      </c>
      <c r="C172" s="259" t="str">
        <f>Mbacke2!B192</f>
        <v xml:space="preserve">NOM PRENOM POMPISTE </v>
      </c>
      <c r="D172" s="331">
        <f>Mbacke2!C192</f>
        <v>0</v>
      </c>
      <c r="E172" s="426" t="s">
        <v>408</v>
      </c>
      <c r="F172" s="426">
        <f>Mbacke2!E192</f>
        <v>0</v>
      </c>
      <c r="G172" s="426">
        <f>Mbacke2!F192</f>
        <v>0</v>
      </c>
      <c r="H172" s="426">
        <f>Mbacke2!G192</f>
        <v>0</v>
      </c>
      <c r="I172" s="426">
        <f>Mbacke2!H192</f>
        <v>0</v>
      </c>
      <c r="J172" s="426">
        <f>Mbacke2!I192</f>
        <v>0</v>
      </c>
      <c r="K172" s="426">
        <f>Mbacke2!J192</f>
        <v>0</v>
      </c>
      <c r="L172" s="427" t="str">
        <f>Mbacke2!K192</f>
        <v xml:space="preserve">FONDS DE CAISSE </v>
      </c>
      <c r="M172" s="334"/>
      <c r="N172" s="336"/>
      <c r="O172" s="336"/>
      <c r="P172" s="336"/>
      <c r="Q172" s="336"/>
      <c r="R172" s="336"/>
      <c r="S172" s="336"/>
      <c r="T172" s="336"/>
      <c r="U172" s="336"/>
      <c r="V172" s="336"/>
      <c r="W172" s="336"/>
      <c r="X172" s="336"/>
      <c r="Y172" s="336"/>
      <c r="Z172" s="336"/>
      <c r="AA172" s="336"/>
      <c r="AB172" s="336"/>
      <c r="AC172" s="336"/>
    </row>
    <row r="173" spans="1:29" x14ac:dyDescent="0.35">
      <c r="A173" s="245"/>
      <c r="B173" s="259" t="str">
        <f>Mbacke2!A193</f>
        <v>CREDIT</v>
      </c>
      <c r="C173" s="259">
        <f>Mbacke2!B193</f>
        <v>0</v>
      </c>
      <c r="D173" s="259">
        <f>Mbacke2!C193</f>
        <v>0</v>
      </c>
      <c r="E173" s="332">
        <f>Mbacke2!D193</f>
        <v>0</v>
      </c>
      <c r="F173" s="259" t="str">
        <f>Mbacke2!E193</f>
        <v xml:space="preserve">CAISSE </v>
      </c>
      <c r="G173" s="259">
        <f>Mbacke2!F193</f>
        <v>0</v>
      </c>
      <c r="H173" s="259">
        <f>Mbacke2!G193</f>
        <v>0</v>
      </c>
      <c r="I173" s="259">
        <f>Mbacke2!H193</f>
        <v>0</v>
      </c>
      <c r="J173" s="330">
        <f>Mbacke2!I193</f>
        <v>0</v>
      </c>
      <c r="K173" s="259">
        <f>Mbacke2!J193</f>
        <v>0</v>
      </c>
      <c r="L173" s="258">
        <f>Mbacke2!K193</f>
        <v>0</v>
      </c>
      <c r="M173" s="334"/>
      <c r="N173" s="336"/>
      <c r="O173" s="336"/>
      <c r="P173" s="336"/>
      <c r="Q173" s="336"/>
      <c r="R173" s="336"/>
      <c r="S173" s="336"/>
      <c r="T173" s="336"/>
      <c r="U173" s="336"/>
      <c r="V173" s="336"/>
      <c r="W173" s="336"/>
      <c r="X173" s="336"/>
      <c r="Y173" s="336"/>
      <c r="Z173" s="336"/>
      <c r="AA173" s="336"/>
      <c r="AB173" s="336"/>
      <c r="AC173" s="336"/>
    </row>
    <row r="174" spans="1:29" x14ac:dyDescent="0.35">
      <c r="A174" s="245"/>
      <c r="B174" s="259" t="str">
        <f>Mbacke2!A194</f>
        <v>REMBOURSEMENT</v>
      </c>
      <c r="C174" s="259">
        <f>Mbacke2!B194</f>
        <v>0</v>
      </c>
      <c r="D174" s="259">
        <f>Mbacke2!C194</f>
        <v>0</v>
      </c>
      <c r="E174" s="266"/>
      <c r="F174" s="258"/>
      <c r="G174" s="258"/>
      <c r="H174" s="259" t="str">
        <f>H168</f>
        <v>LUBRIFIANT</v>
      </c>
      <c r="I174" s="259" t="s">
        <v>409</v>
      </c>
      <c r="J174" s="258"/>
      <c r="K174" s="258"/>
      <c r="L174" s="258"/>
      <c r="M174" s="334"/>
      <c r="N174" s="329"/>
      <c r="O174" s="336"/>
      <c r="P174" s="336"/>
      <c r="Q174" s="336"/>
      <c r="R174" s="336"/>
      <c r="S174" s="336"/>
      <c r="T174" s="336"/>
      <c r="U174" s="336"/>
      <c r="V174" s="336"/>
      <c r="W174" s="336"/>
      <c r="X174" s="336"/>
      <c r="Y174" s="336"/>
      <c r="Z174" s="336"/>
      <c r="AA174" s="336"/>
      <c r="AB174" s="336"/>
      <c r="AC174" s="336"/>
    </row>
    <row r="175" spans="1:29" x14ac:dyDescent="0.35">
      <c r="A175" s="245"/>
      <c r="B175" s="259" t="str">
        <f>Mbacke2!A195</f>
        <v xml:space="preserve">EMPRUNT ET DETTE </v>
      </c>
      <c r="C175" s="259">
        <f>Mbacke2!B195</f>
        <v>0</v>
      </c>
      <c r="D175" s="259">
        <f>Mbacke2!C195</f>
        <v>0</v>
      </c>
      <c r="E175" s="266"/>
      <c r="F175" s="258"/>
      <c r="G175" s="258"/>
      <c r="H175" s="259">
        <f>SDCM2!H125</f>
        <v>0</v>
      </c>
      <c r="I175" s="347">
        <f>J173-H176</f>
        <v>0</v>
      </c>
      <c r="J175" s="258"/>
      <c r="K175" s="258"/>
      <c r="L175" s="258"/>
      <c r="M175" s="334"/>
      <c r="N175" s="329"/>
      <c r="O175" s="336"/>
      <c r="P175" s="336"/>
      <c r="Q175" s="336"/>
      <c r="R175" s="336"/>
      <c r="S175" s="336"/>
      <c r="T175" s="336"/>
      <c r="U175" s="336"/>
      <c r="V175" s="336"/>
      <c r="W175" s="336"/>
      <c r="X175" s="336"/>
      <c r="Y175" s="336"/>
      <c r="Z175" s="336"/>
      <c r="AA175" s="336"/>
      <c r="AB175" s="336"/>
      <c r="AC175" s="336"/>
    </row>
    <row r="176" spans="1:29" x14ac:dyDescent="0.35">
      <c r="A176" s="245"/>
      <c r="B176" s="259" t="str">
        <f>Mbacke2!A196</f>
        <v>REMBOURSEMENT EMPRUNT ET DETTE</v>
      </c>
      <c r="C176" s="259">
        <f>Mbacke2!B196</f>
        <v>0</v>
      </c>
      <c r="D176" s="259">
        <f>Mbacke2!C196</f>
        <v>0</v>
      </c>
      <c r="E176" s="266"/>
      <c r="F176" s="258"/>
      <c r="G176" s="258"/>
      <c r="H176" s="346">
        <f>H173+H175</f>
        <v>0</v>
      </c>
      <c r="I176" s="258"/>
      <c r="J176" s="258"/>
      <c r="K176" s="258"/>
      <c r="L176" s="258"/>
      <c r="M176" s="334"/>
      <c r="N176" s="329"/>
      <c r="O176" s="336"/>
      <c r="P176" s="336"/>
      <c r="Q176" s="336"/>
      <c r="R176" s="336"/>
      <c r="S176" s="336"/>
      <c r="T176" s="336"/>
      <c r="U176" s="336"/>
      <c r="V176" s="336"/>
      <c r="W176" s="336"/>
      <c r="X176" s="336"/>
      <c r="Y176" s="336"/>
      <c r="Z176" s="336"/>
      <c r="AA176" s="336"/>
      <c r="AB176" s="336"/>
      <c r="AC176" s="336"/>
    </row>
    <row r="177" spans="1:29" x14ac:dyDescent="0.35">
      <c r="A177" s="245"/>
      <c r="B177" s="259" t="s">
        <v>262</v>
      </c>
      <c r="C177" s="259">
        <f>C176</f>
        <v>0</v>
      </c>
      <c r="D177" s="348">
        <f>Mbacke2!E183</f>
        <v>0</v>
      </c>
      <c r="E177" s="266"/>
      <c r="F177" s="258"/>
      <c r="G177" s="258"/>
      <c r="H177" s="258"/>
      <c r="I177" s="258"/>
      <c r="J177" s="258"/>
      <c r="K177" s="258"/>
      <c r="L177" s="258"/>
      <c r="M177" s="334"/>
      <c r="N177" s="329"/>
      <c r="O177" s="336"/>
      <c r="P177" s="336"/>
      <c r="Q177" s="336"/>
      <c r="R177" s="336"/>
      <c r="S177" s="336"/>
      <c r="T177" s="336"/>
      <c r="U177" s="336"/>
      <c r="V177" s="336"/>
      <c r="W177" s="336"/>
      <c r="X177" s="336"/>
      <c r="Y177" s="336"/>
      <c r="Z177" s="336"/>
      <c r="AA177" s="336"/>
      <c r="AB177" s="336"/>
      <c r="AC177" s="336"/>
    </row>
    <row r="178" spans="1:29" x14ac:dyDescent="0.35">
      <c r="A178" s="245"/>
      <c r="B178" s="258"/>
      <c r="C178" s="258"/>
      <c r="D178" s="258"/>
      <c r="E178" s="266"/>
      <c r="F178" s="258"/>
      <c r="G178" s="258"/>
      <c r="H178" s="258"/>
      <c r="I178" s="258"/>
      <c r="J178" s="258"/>
      <c r="K178" s="258"/>
      <c r="L178" s="258"/>
      <c r="M178" s="334"/>
      <c r="N178" s="329"/>
      <c r="O178" s="336"/>
      <c r="P178" s="336"/>
      <c r="Q178" s="336"/>
      <c r="R178" s="336"/>
      <c r="S178" s="336"/>
      <c r="T178" s="336"/>
      <c r="U178" s="336"/>
      <c r="V178" s="336"/>
      <c r="W178" s="336"/>
      <c r="X178" s="336"/>
      <c r="Y178" s="336"/>
      <c r="Z178" s="336"/>
      <c r="AA178" s="336"/>
      <c r="AB178" s="336"/>
      <c r="AC178" s="336"/>
    </row>
    <row r="179" spans="1:29" x14ac:dyDescent="0.35">
      <c r="A179" s="245"/>
      <c r="B179" s="260" t="str">
        <f>SDCM2!A47</f>
        <v>SF CUVE</v>
      </c>
      <c r="C179" s="260" t="str">
        <f>SDCM2!B47</f>
        <v>SO CUVE</v>
      </c>
      <c r="D179" s="268" t="str">
        <f>SDCM2!D47</f>
        <v>Q,LIVREE</v>
      </c>
      <c r="E179" s="260" t="str">
        <f>SDCM2!G47</f>
        <v>QTE SORTIE CUVE</v>
      </c>
      <c r="F179" s="260" t="str">
        <f>SDCM2!H47</f>
        <v>VARIATION</v>
      </c>
      <c r="G179" s="261" t="s">
        <v>391</v>
      </c>
      <c r="H179" s="424" t="s">
        <v>392</v>
      </c>
      <c r="I179" s="424"/>
      <c r="J179" s="424"/>
      <c r="K179" s="424"/>
      <c r="L179" s="424"/>
      <c r="M179" s="334"/>
      <c r="N179" s="329"/>
      <c r="O179" s="336"/>
      <c r="P179" s="336"/>
      <c r="Q179" s="336"/>
      <c r="R179" s="336"/>
      <c r="S179" s="336"/>
      <c r="T179" s="336"/>
      <c r="U179" s="336"/>
      <c r="V179" s="336"/>
      <c r="W179" s="336"/>
      <c r="X179" s="336"/>
      <c r="Y179" s="336"/>
      <c r="Z179" s="336"/>
      <c r="AA179" s="336"/>
      <c r="AB179" s="336"/>
      <c r="AC179" s="336"/>
    </row>
    <row r="180" spans="1:29" x14ac:dyDescent="0.35">
      <c r="A180" s="245"/>
      <c r="B180" s="260" t="str">
        <f>SDCM2!A48</f>
        <v>STOCK GASOIL</v>
      </c>
      <c r="C180" s="260" t="str">
        <f>SDCM2!B48</f>
        <v>STOCK GASOIL</v>
      </c>
      <c r="D180" s="268" t="str">
        <f>SDCM2!D48</f>
        <v>Q;GAZOIL</v>
      </c>
      <c r="E180" s="260" t="str">
        <f>SDCM2!G48</f>
        <v>STOCK GASOIL</v>
      </c>
      <c r="F180" s="260" t="str">
        <f>SDCM2!H48</f>
        <v>STOCK GASOIL</v>
      </c>
      <c r="G180" s="343">
        <f>Mbacke2!O155</f>
        <v>2500</v>
      </c>
      <c r="H180" s="425" t="str">
        <f>CONCATENATE(Mbacke2!E155,Mbacke2!I155,Mbacke2!M155)</f>
        <v>0TRANSPORT GERANT,ORDURES0</v>
      </c>
      <c r="I180" s="425"/>
      <c r="J180" s="425"/>
      <c r="K180" s="425"/>
      <c r="L180" s="425"/>
      <c r="M180" s="334"/>
      <c r="N180" s="329"/>
      <c r="O180" s="336"/>
      <c r="P180" s="336"/>
      <c r="Q180" s="336"/>
      <c r="R180" s="336"/>
      <c r="S180" s="336"/>
      <c r="T180" s="336"/>
      <c r="U180" s="336"/>
      <c r="V180" s="336"/>
      <c r="W180" s="336"/>
      <c r="X180" s="336"/>
      <c r="Y180" s="336"/>
      <c r="Z180" s="336"/>
      <c r="AA180" s="336"/>
      <c r="AB180" s="336"/>
      <c r="AC180" s="336"/>
    </row>
    <row r="181" spans="1:29" x14ac:dyDescent="0.35">
      <c r="A181" s="245"/>
      <c r="B181" s="341">
        <f>SDCM2!A49</f>
        <v>13700</v>
      </c>
      <c r="C181" s="341">
        <f>SDCM2!B49</f>
        <v>14300</v>
      </c>
      <c r="D181" s="342">
        <f>SDCM2!D49</f>
        <v>0</v>
      </c>
      <c r="E181" s="341">
        <f>SDCM2!G49</f>
        <v>600</v>
      </c>
      <c r="F181" s="340">
        <f>SDCM2!H49</f>
        <v>71</v>
      </c>
      <c r="G181" s="343">
        <f>Mbacke2!O156</f>
        <v>0</v>
      </c>
      <c r="H181" s="425" t="str">
        <f>CONCATENATE(Mbacke2!E156,Mbacke2!I156,Mbacke2!M156)</f>
        <v>000</v>
      </c>
      <c r="I181" s="425"/>
      <c r="J181" s="425"/>
      <c r="K181" s="425"/>
      <c r="L181" s="425"/>
      <c r="M181" s="334"/>
      <c r="N181" s="329"/>
      <c r="O181" s="336"/>
      <c r="P181" s="336"/>
      <c r="Q181" s="336"/>
      <c r="R181" s="336"/>
      <c r="S181" s="336"/>
      <c r="T181" s="336"/>
      <c r="U181" s="336"/>
      <c r="V181" s="336"/>
      <c r="W181" s="336"/>
      <c r="X181" s="336"/>
      <c r="Y181" s="336"/>
      <c r="Z181" s="336"/>
      <c r="AA181" s="336"/>
      <c r="AB181" s="336"/>
      <c r="AC181" s="336"/>
    </row>
    <row r="182" spans="1:29" x14ac:dyDescent="0.35">
      <c r="A182" s="245"/>
      <c r="B182" s="261" t="str">
        <f>SDCM2!A57</f>
        <v>STOCK SUPER</v>
      </c>
      <c r="C182" s="261" t="str">
        <f>SDCM2!B57</f>
        <v>STOCK SUPER</v>
      </c>
      <c r="D182" s="269" t="str">
        <f>SDCM2!D57</f>
        <v>Q;SUPER</v>
      </c>
      <c r="E182" s="261" t="str">
        <f>SDCM2!G57</f>
        <v>STOCK SUPER</v>
      </c>
      <c r="F182" s="261" t="str">
        <f>SDCM2!H57</f>
        <v>STOCK SUPER</v>
      </c>
      <c r="G182" s="246"/>
      <c r="H182" s="246"/>
      <c r="I182" s="246"/>
      <c r="J182" s="246"/>
      <c r="K182" s="246"/>
      <c r="L182" s="246"/>
      <c r="M182" s="334"/>
      <c r="N182" s="329"/>
      <c r="O182" s="336"/>
      <c r="P182" s="336"/>
      <c r="Q182" s="336"/>
      <c r="R182" s="336"/>
      <c r="S182" s="336"/>
      <c r="T182" s="336"/>
      <c r="U182" s="336"/>
      <c r="V182" s="336"/>
      <c r="W182" s="336"/>
      <c r="X182" s="336"/>
      <c r="Y182" s="336"/>
      <c r="Z182" s="336"/>
      <c r="AA182" s="336"/>
      <c r="AB182" s="336"/>
      <c r="AC182" s="336"/>
    </row>
    <row r="183" spans="1:29" x14ac:dyDescent="0.35">
      <c r="A183" s="245"/>
      <c r="B183" s="341">
        <f>SDCM2!A58</f>
        <v>6050</v>
      </c>
      <c r="C183" s="341">
        <f>SDCM2!B58</f>
        <v>6100</v>
      </c>
      <c r="D183" s="342">
        <f>SDCM2!D58</f>
        <v>0</v>
      </c>
      <c r="E183" s="341">
        <f>SDCM2!G58</f>
        <v>50</v>
      </c>
      <c r="F183" s="340">
        <f>SDCM2!H58</f>
        <v>34</v>
      </c>
      <c r="G183" s="246"/>
      <c r="H183" s="246"/>
      <c r="I183" s="246"/>
      <c r="J183" s="246"/>
      <c r="K183" s="246"/>
      <c r="L183" s="246"/>
      <c r="M183" s="334"/>
      <c r="N183" s="329"/>
      <c r="O183" s="336"/>
      <c r="P183" s="336"/>
      <c r="Q183" s="336"/>
      <c r="R183" s="336"/>
      <c r="S183" s="336"/>
      <c r="T183" s="336"/>
      <c r="U183" s="336"/>
      <c r="V183" s="336"/>
      <c r="W183" s="336"/>
      <c r="X183" s="336"/>
      <c r="Y183" s="336"/>
      <c r="Z183" s="336"/>
      <c r="AA183" s="336"/>
      <c r="AB183" s="336"/>
      <c r="AC183" s="336"/>
    </row>
    <row r="184" spans="1:29" x14ac:dyDescent="0.35">
      <c r="A184" s="245"/>
      <c r="B184" s="262"/>
      <c r="C184" s="246"/>
      <c r="D184" s="246"/>
      <c r="E184" s="265"/>
      <c r="F184" s="246"/>
      <c r="G184" s="246"/>
      <c r="H184" s="246"/>
      <c r="I184" s="246"/>
      <c r="J184" s="246"/>
      <c r="K184" s="246"/>
      <c r="L184" s="246"/>
      <c r="M184" s="334"/>
      <c r="N184" s="329"/>
      <c r="O184" s="336"/>
      <c r="P184" s="336"/>
      <c r="Q184" s="336"/>
      <c r="R184" s="336"/>
      <c r="S184" s="336"/>
      <c r="T184" s="336"/>
      <c r="U184" s="336"/>
      <c r="V184" s="336"/>
      <c r="W184" s="336"/>
      <c r="X184" s="336"/>
      <c r="Y184" s="336"/>
      <c r="Z184" s="336"/>
      <c r="AA184" s="336"/>
      <c r="AB184" s="336"/>
      <c r="AC184" s="336"/>
    </row>
    <row r="185" spans="1:29" x14ac:dyDescent="0.35">
      <c r="A185" s="245"/>
      <c r="B185" s="262"/>
      <c r="C185" s="246"/>
      <c r="D185" s="246"/>
      <c r="E185" s="265"/>
      <c r="F185" s="246"/>
      <c r="G185" s="246"/>
      <c r="H185" s="246"/>
      <c r="I185" s="246"/>
      <c r="J185" s="246"/>
      <c r="K185" s="246"/>
      <c r="L185" s="246"/>
      <c r="M185" s="334"/>
      <c r="N185" s="329"/>
      <c r="O185" s="336"/>
      <c r="P185" s="336"/>
      <c r="Q185" s="336"/>
      <c r="R185" s="336"/>
      <c r="S185" s="336"/>
      <c r="T185" s="336"/>
      <c r="U185" s="336"/>
      <c r="V185" s="336"/>
      <c r="W185" s="336"/>
      <c r="X185" s="336"/>
      <c r="Y185" s="336"/>
      <c r="Z185" s="336"/>
      <c r="AA185" s="336"/>
      <c r="AB185" s="336"/>
      <c r="AC185" s="336"/>
    </row>
    <row r="186" spans="1:29" x14ac:dyDescent="0.35">
      <c r="A186" s="245"/>
      <c r="B186" s="262"/>
      <c r="C186" s="246"/>
      <c r="D186" s="246"/>
      <c r="E186" s="265"/>
      <c r="F186" s="246"/>
      <c r="G186" s="246"/>
      <c r="H186" s="246"/>
      <c r="I186" s="246"/>
      <c r="J186" s="246"/>
      <c r="K186" s="246"/>
      <c r="L186" s="246"/>
      <c r="M186" s="334"/>
      <c r="N186" s="329"/>
      <c r="O186" s="336"/>
      <c r="P186" s="336"/>
      <c r="Q186" s="336"/>
      <c r="R186" s="336"/>
      <c r="S186" s="336"/>
      <c r="T186" s="336"/>
      <c r="U186" s="336"/>
      <c r="V186" s="336"/>
      <c r="W186" s="336"/>
      <c r="X186" s="336"/>
      <c r="Y186" s="336"/>
      <c r="Z186" s="336"/>
      <c r="AA186" s="336"/>
      <c r="AB186" s="336"/>
      <c r="AC186" s="336"/>
    </row>
    <row r="187" spans="1:29" x14ac:dyDescent="0.35">
      <c r="A187" s="245"/>
      <c r="B187" s="263" t="str">
        <f>SDCCLTM2!B2</f>
        <v xml:space="preserve">CLIENT </v>
      </c>
      <c r="C187" s="263" t="str">
        <f>SDCCLTM2!C2</f>
        <v>N°BC ET IMMAT ET HP</v>
      </c>
      <c r="D187" s="263" t="str">
        <f>SDCCLTM2!D2</f>
        <v xml:space="preserve">DESIGNATION </v>
      </c>
      <c r="E187" s="263" t="str">
        <f>SDCCLTM2!E2</f>
        <v xml:space="preserve">MONTANT </v>
      </c>
      <c r="F187" s="263" t="str">
        <f>SDCCLTM2!F2</f>
        <v xml:space="preserve">TYPE </v>
      </c>
      <c r="G187" s="246"/>
      <c r="H187" s="246"/>
      <c r="I187" s="246"/>
      <c r="J187" s="246"/>
      <c r="K187" s="246"/>
      <c r="L187" s="246"/>
      <c r="M187" s="334"/>
      <c r="N187" s="329"/>
      <c r="O187" s="336"/>
      <c r="P187" s="336"/>
      <c r="Q187" s="336"/>
      <c r="R187" s="336"/>
      <c r="S187" s="336"/>
      <c r="T187" s="336"/>
      <c r="U187" s="336"/>
      <c r="V187" s="336"/>
      <c r="W187" s="336"/>
      <c r="X187" s="336"/>
      <c r="Y187" s="336"/>
      <c r="Z187" s="336"/>
      <c r="AA187" s="336"/>
      <c r="AB187" s="336"/>
      <c r="AC187" s="336"/>
    </row>
    <row r="188" spans="1:29" x14ac:dyDescent="0.35">
      <c r="A188" s="245"/>
      <c r="B188" s="263">
        <f>SDCCLTM2!B3</f>
        <v>0</v>
      </c>
      <c r="C188" s="263">
        <f>SDCCLTM2!C3</f>
        <v>0</v>
      </c>
      <c r="D188" s="263">
        <f>SDCCLTM2!D3</f>
        <v>0</v>
      </c>
      <c r="E188" s="263">
        <f>SDCCLTM2!E3</f>
        <v>0</v>
      </c>
      <c r="F188" s="263">
        <f>SDCCLTM2!F3</f>
        <v>0</v>
      </c>
      <c r="G188" s="246"/>
      <c r="H188" s="246"/>
      <c r="I188" s="246"/>
      <c r="J188" s="246"/>
      <c r="K188" s="246"/>
      <c r="L188" s="246"/>
      <c r="M188" s="334"/>
      <c r="N188" s="329"/>
      <c r="O188" s="336"/>
      <c r="P188" s="336"/>
      <c r="Q188" s="336"/>
      <c r="R188" s="336"/>
      <c r="S188" s="336"/>
      <c r="T188" s="336"/>
      <c r="U188" s="336"/>
      <c r="V188" s="336"/>
      <c r="W188" s="336"/>
      <c r="X188" s="336"/>
      <c r="Y188" s="336"/>
      <c r="Z188" s="336"/>
      <c r="AA188" s="336"/>
      <c r="AB188" s="336"/>
      <c r="AC188" s="336"/>
    </row>
    <row r="189" spans="1:29" x14ac:dyDescent="0.35">
      <c r="A189" s="245"/>
      <c r="B189" s="263">
        <f>SDCCLTM2!B4</f>
        <v>0</v>
      </c>
      <c r="C189" s="263">
        <f>SDCCLTM2!C4</f>
        <v>0</v>
      </c>
      <c r="D189" s="263">
        <f>SDCCLTM2!D4</f>
        <v>0</v>
      </c>
      <c r="E189" s="263">
        <f>SDCCLTM2!E4</f>
        <v>0</v>
      </c>
      <c r="F189" s="263">
        <f>SDCCLTM2!F4</f>
        <v>0</v>
      </c>
      <c r="G189" s="246"/>
      <c r="H189" s="246"/>
      <c r="I189" s="246"/>
      <c r="J189" s="246"/>
      <c r="K189" s="246"/>
      <c r="L189" s="246"/>
      <c r="M189" s="334"/>
      <c r="N189" s="329"/>
      <c r="O189" s="336"/>
      <c r="P189" s="336"/>
      <c r="Q189" s="336"/>
      <c r="R189" s="336"/>
      <c r="S189" s="336"/>
      <c r="T189" s="336"/>
      <c r="U189" s="336"/>
      <c r="V189" s="336"/>
      <c r="W189" s="336"/>
      <c r="X189" s="336"/>
      <c r="Y189" s="336"/>
      <c r="Z189" s="336"/>
      <c r="AA189" s="336"/>
      <c r="AB189" s="336"/>
      <c r="AC189" s="336"/>
    </row>
    <row r="190" spans="1:29" x14ac:dyDescent="0.35">
      <c r="A190" s="245"/>
      <c r="B190" s="263">
        <f>SDCCLTM2!B5</f>
        <v>0</v>
      </c>
      <c r="C190" s="263">
        <f>SDCCLTM2!C5</f>
        <v>0</v>
      </c>
      <c r="D190" s="263">
        <f>SDCCLTM2!D5</f>
        <v>0</v>
      </c>
      <c r="E190" s="263">
        <f>SDCCLTM2!E5</f>
        <v>0</v>
      </c>
      <c r="F190" s="263">
        <f>SDCCLTM2!F5</f>
        <v>0</v>
      </c>
      <c r="G190" s="246"/>
      <c r="H190" s="246"/>
      <c r="I190" s="246"/>
      <c r="J190" s="246"/>
      <c r="K190" s="246"/>
      <c r="L190" s="246"/>
      <c r="M190" s="334"/>
      <c r="N190" s="329"/>
      <c r="O190" s="336"/>
      <c r="P190" s="336"/>
      <c r="Q190" s="336"/>
      <c r="R190" s="336"/>
      <c r="S190" s="336"/>
      <c r="T190" s="336"/>
      <c r="U190" s="336"/>
      <c r="V190" s="336"/>
      <c r="W190" s="336"/>
      <c r="X190" s="336"/>
      <c r="Y190" s="336"/>
      <c r="Z190" s="336"/>
      <c r="AA190" s="336"/>
      <c r="AB190" s="336"/>
      <c r="AC190" s="336"/>
    </row>
    <row r="191" spans="1:29" x14ac:dyDescent="0.35">
      <c r="A191" s="245"/>
      <c r="B191" s="263">
        <f>SDCCLTM2!B6</f>
        <v>0</v>
      </c>
      <c r="C191" s="263">
        <f>SDCCLTM2!C6</f>
        <v>0</v>
      </c>
      <c r="D191" s="263">
        <f>SDCCLTM2!D6</f>
        <v>0</v>
      </c>
      <c r="E191" s="263">
        <f>SDCCLTM2!E6</f>
        <v>0</v>
      </c>
      <c r="F191" s="263">
        <f>SDCCLTM2!F6</f>
        <v>0</v>
      </c>
      <c r="G191" s="246"/>
      <c r="H191" s="246"/>
      <c r="I191" s="246"/>
      <c r="J191" s="246"/>
      <c r="K191" s="246"/>
      <c r="L191" s="246"/>
      <c r="M191" s="334"/>
      <c r="N191" s="329"/>
      <c r="O191" s="336"/>
      <c r="P191" s="336"/>
      <c r="Q191" s="336"/>
      <c r="R191" s="336"/>
      <c r="S191" s="336"/>
      <c r="T191" s="336"/>
      <c r="U191" s="336"/>
      <c r="V191" s="336"/>
      <c r="W191" s="336"/>
      <c r="X191" s="336"/>
      <c r="Y191" s="336"/>
      <c r="Z191" s="336"/>
      <c r="AA191" s="336"/>
      <c r="AB191" s="336"/>
      <c r="AC191" s="336"/>
    </row>
    <row r="192" spans="1:29" x14ac:dyDescent="0.35">
      <c r="A192" s="245"/>
      <c r="B192" s="263">
        <f>SDCCLTM2!B7</f>
        <v>0</v>
      </c>
      <c r="C192" s="263">
        <f>SDCCLTM2!C7</f>
        <v>0</v>
      </c>
      <c r="D192" s="263">
        <f>SDCCLTM2!D7</f>
        <v>0</v>
      </c>
      <c r="E192" s="263">
        <f>SDCCLTM2!E7</f>
        <v>0</v>
      </c>
      <c r="F192" s="263">
        <f>SDCCLTM2!F7</f>
        <v>0</v>
      </c>
      <c r="G192" s="246"/>
      <c r="H192" s="246"/>
      <c r="I192" s="246"/>
      <c r="J192" s="246"/>
      <c r="K192" s="246"/>
      <c r="L192" s="246"/>
      <c r="M192" s="334"/>
      <c r="N192" s="329"/>
      <c r="O192" s="336"/>
      <c r="P192" s="336"/>
      <c r="Q192" s="336"/>
      <c r="R192" s="336"/>
      <c r="S192" s="336"/>
      <c r="T192" s="336"/>
      <c r="U192" s="336"/>
      <c r="V192" s="336"/>
      <c r="W192" s="336"/>
      <c r="X192" s="336"/>
      <c r="Y192" s="336"/>
      <c r="Z192" s="336"/>
      <c r="AA192" s="336"/>
      <c r="AB192" s="336"/>
      <c r="AC192" s="336"/>
    </row>
    <row r="193" spans="1:29" x14ac:dyDescent="0.35">
      <c r="A193" s="245"/>
      <c r="B193" s="263">
        <f>SDCCLTM2!B8</f>
        <v>0</v>
      </c>
      <c r="C193" s="263">
        <f>SDCCLTM2!C8</f>
        <v>0</v>
      </c>
      <c r="D193" s="263">
        <f>SDCCLTM2!D8</f>
        <v>0</v>
      </c>
      <c r="E193" s="263">
        <f>SDCCLTM2!E8</f>
        <v>0</v>
      </c>
      <c r="F193" s="263">
        <f>SDCCLTM2!F8</f>
        <v>0</v>
      </c>
      <c r="G193" s="246"/>
      <c r="H193" s="246"/>
      <c r="I193" s="246"/>
      <c r="J193" s="246"/>
      <c r="K193" s="246"/>
      <c r="L193" s="246"/>
      <c r="M193" s="334"/>
      <c r="N193" s="329"/>
      <c r="O193" s="336"/>
      <c r="P193" s="336"/>
      <c r="Q193" s="336"/>
      <c r="R193" s="336"/>
      <c r="S193" s="336"/>
      <c r="T193" s="336"/>
      <c r="U193" s="336"/>
      <c r="V193" s="336"/>
      <c r="W193" s="336"/>
      <c r="X193" s="336"/>
      <c r="Y193" s="336"/>
      <c r="Z193" s="336"/>
      <c r="AA193" s="336"/>
      <c r="AB193" s="336"/>
      <c r="AC193" s="336"/>
    </row>
    <row r="194" spans="1:29" x14ac:dyDescent="0.35">
      <c r="A194" s="245"/>
      <c r="B194" s="263">
        <f>SDCCLTM2!B9</f>
        <v>0</v>
      </c>
      <c r="C194" s="263">
        <f>SDCCLTM2!C9</f>
        <v>0</v>
      </c>
      <c r="D194" s="263">
        <f>SDCCLTM2!D9</f>
        <v>0</v>
      </c>
      <c r="E194" s="263">
        <f>SDCCLTM2!E9</f>
        <v>0</v>
      </c>
      <c r="F194" s="263">
        <f>SDCCLTM2!F9</f>
        <v>0</v>
      </c>
      <c r="G194" s="246"/>
      <c r="H194" s="246"/>
      <c r="I194" s="246"/>
      <c r="J194" s="246"/>
      <c r="K194" s="246"/>
      <c r="L194" s="246"/>
      <c r="M194" s="334"/>
      <c r="N194" s="329"/>
      <c r="O194" s="336"/>
      <c r="P194" s="336"/>
      <c r="Q194" s="336"/>
      <c r="R194" s="336"/>
      <c r="S194" s="336"/>
      <c r="T194" s="336"/>
      <c r="U194" s="336"/>
      <c r="V194" s="336"/>
      <c r="W194" s="336"/>
      <c r="X194" s="336"/>
      <c r="Y194" s="336"/>
      <c r="Z194" s="336"/>
      <c r="AA194" s="336"/>
      <c r="AB194" s="336"/>
      <c r="AC194" s="336"/>
    </row>
    <row r="195" spans="1:29" x14ac:dyDescent="0.35">
      <c r="A195" s="245"/>
      <c r="B195" s="263">
        <f>SDCCLTM2!B10</f>
        <v>0</v>
      </c>
      <c r="C195" s="263">
        <f>SDCCLTM2!C10</f>
        <v>0</v>
      </c>
      <c r="D195" s="263">
        <f>SDCCLTM2!D10</f>
        <v>0</v>
      </c>
      <c r="E195" s="263">
        <f>SDCCLTM2!E10</f>
        <v>0</v>
      </c>
      <c r="F195" s="263">
        <f>SDCCLTM2!F10</f>
        <v>0</v>
      </c>
      <c r="G195" s="246"/>
      <c r="H195" s="246"/>
      <c r="I195" s="246"/>
      <c r="J195" s="246"/>
      <c r="K195" s="246"/>
      <c r="L195" s="246"/>
      <c r="M195" s="334"/>
      <c r="N195" s="329"/>
      <c r="O195" s="336"/>
      <c r="P195" s="336"/>
      <c r="Q195" s="336"/>
      <c r="R195" s="336"/>
      <c r="S195" s="336"/>
      <c r="T195" s="336"/>
      <c r="U195" s="336"/>
      <c r="V195" s="336"/>
      <c r="W195" s="336"/>
      <c r="X195" s="336"/>
      <c r="Y195" s="336"/>
      <c r="Z195" s="336"/>
      <c r="AA195" s="336"/>
      <c r="AB195" s="336"/>
      <c r="AC195" s="336"/>
    </row>
    <row r="196" spans="1:29" x14ac:dyDescent="0.35">
      <c r="A196" s="245"/>
      <c r="B196" s="263">
        <f>SDCCLTM2!B11</f>
        <v>0</v>
      </c>
      <c r="C196" s="263">
        <f>SDCCLTM2!C11</f>
        <v>0</v>
      </c>
      <c r="D196" s="263">
        <f>SDCCLTM2!D11</f>
        <v>0</v>
      </c>
      <c r="E196" s="263">
        <f>SDCCLTM2!E11</f>
        <v>0</v>
      </c>
      <c r="F196" s="263">
        <f>SDCCLTM2!F11</f>
        <v>0</v>
      </c>
      <c r="G196" s="246"/>
      <c r="H196" s="246"/>
      <c r="I196" s="246"/>
      <c r="J196" s="246"/>
      <c r="K196" s="246"/>
      <c r="L196" s="246"/>
      <c r="M196" s="334"/>
      <c r="N196" s="329"/>
      <c r="O196" s="336"/>
      <c r="P196" s="336"/>
      <c r="Q196" s="336"/>
      <c r="R196" s="336"/>
      <c r="S196" s="336"/>
      <c r="T196" s="336"/>
      <c r="U196" s="336"/>
      <c r="V196" s="336"/>
      <c r="W196" s="336"/>
      <c r="X196" s="336"/>
      <c r="Y196" s="336"/>
      <c r="Z196" s="336"/>
      <c r="AA196" s="336"/>
      <c r="AB196" s="336"/>
      <c r="AC196" s="336"/>
    </row>
    <row r="197" spans="1:29" x14ac:dyDescent="0.35">
      <c r="A197" s="245"/>
      <c r="B197" s="263">
        <f>SDCCLTM2!B12</f>
        <v>0</v>
      </c>
      <c r="C197" s="263">
        <f>SDCCLTM2!C12</f>
        <v>0</v>
      </c>
      <c r="D197" s="263">
        <f>SDCCLTM2!D12</f>
        <v>0</v>
      </c>
      <c r="E197" s="263">
        <f>SDCCLTM2!E12</f>
        <v>0</v>
      </c>
      <c r="F197" s="263">
        <f>SDCCLTM2!F12</f>
        <v>0</v>
      </c>
      <c r="G197" s="246"/>
      <c r="H197" s="246"/>
      <c r="I197" s="246"/>
      <c r="J197" s="246"/>
      <c r="K197" s="246"/>
      <c r="L197" s="246"/>
      <c r="M197" s="334"/>
      <c r="N197" s="329"/>
      <c r="O197" s="336"/>
      <c r="P197" s="336"/>
      <c r="Q197" s="336"/>
      <c r="R197" s="336"/>
      <c r="S197" s="336"/>
      <c r="T197" s="336"/>
      <c r="U197" s="336"/>
      <c r="V197" s="336"/>
      <c r="W197" s="336"/>
      <c r="X197" s="336"/>
      <c r="Y197" s="336"/>
      <c r="Z197" s="336"/>
      <c r="AA197" s="336"/>
      <c r="AB197" s="336"/>
      <c r="AC197" s="336"/>
    </row>
    <row r="198" spans="1:29" x14ac:dyDescent="0.35">
      <c r="A198" s="245"/>
      <c r="B198" s="263">
        <f>SDCCLTM2!B13</f>
        <v>0</v>
      </c>
      <c r="C198" s="263">
        <f>SDCCLTM2!C13</f>
        <v>0</v>
      </c>
      <c r="D198" s="263">
        <f>SDCCLTM2!D13</f>
        <v>0</v>
      </c>
      <c r="E198" s="263">
        <f>SDCCLTM2!E13</f>
        <v>0</v>
      </c>
      <c r="F198" s="263">
        <f>SDCCLTM2!F13</f>
        <v>0</v>
      </c>
      <c r="G198" s="246"/>
      <c r="H198" s="246"/>
      <c r="I198" s="246"/>
      <c r="J198" s="246"/>
      <c r="K198" s="246"/>
      <c r="L198" s="246"/>
      <c r="M198" s="334"/>
      <c r="N198" s="329"/>
      <c r="O198" s="336"/>
      <c r="P198" s="336"/>
      <c r="Q198" s="336"/>
      <c r="R198" s="336"/>
      <c r="S198" s="336"/>
      <c r="T198" s="336"/>
      <c r="U198" s="336"/>
      <c r="V198" s="336"/>
      <c r="W198" s="336"/>
      <c r="X198" s="336"/>
      <c r="Y198" s="336"/>
      <c r="Z198" s="336"/>
      <c r="AA198" s="336"/>
      <c r="AB198" s="336"/>
      <c r="AC198" s="336"/>
    </row>
    <row r="199" spans="1:29" x14ac:dyDescent="0.35">
      <c r="A199" s="245"/>
      <c r="B199" s="263">
        <f>SDCCLTM2!B14</f>
        <v>0</v>
      </c>
      <c r="C199" s="263">
        <f>SDCCLTM2!C14</f>
        <v>0</v>
      </c>
      <c r="D199" s="263">
        <f>SDCCLTM2!D14</f>
        <v>0</v>
      </c>
      <c r="E199" s="263">
        <f>SDCCLTM2!E14</f>
        <v>0</v>
      </c>
      <c r="F199" s="263">
        <f>SDCCLTM2!F14</f>
        <v>0</v>
      </c>
      <c r="G199" s="246"/>
      <c r="H199" s="246"/>
      <c r="I199" s="246"/>
      <c r="J199" s="246"/>
      <c r="K199" s="246"/>
      <c r="L199" s="246"/>
      <c r="M199" s="334"/>
      <c r="N199" s="329"/>
      <c r="O199" s="336"/>
      <c r="P199" s="336"/>
      <c r="Q199" s="336"/>
      <c r="R199" s="336"/>
      <c r="S199" s="336"/>
      <c r="T199" s="336"/>
      <c r="U199" s="336"/>
      <c r="V199" s="336"/>
      <c r="W199" s="336"/>
      <c r="X199" s="336"/>
      <c r="Y199" s="336"/>
      <c r="Z199" s="336"/>
      <c r="AA199" s="336"/>
      <c r="AB199" s="336"/>
      <c r="AC199" s="336"/>
    </row>
    <row r="200" spans="1:29" x14ac:dyDescent="0.35">
      <c r="A200" s="245"/>
      <c r="B200" s="263">
        <f>SDCCLTM2!B15</f>
        <v>0</v>
      </c>
      <c r="C200" s="263">
        <f>SDCCLTM2!C15</f>
        <v>0</v>
      </c>
      <c r="D200" s="263">
        <f>SDCCLTM2!D15</f>
        <v>0</v>
      </c>
      <c r="E200" s="263">
        <f>SDCCLTM2!E15</f>
        <v>0</v>
      </c>
      <c r="F200" s="263">
        <f>SDCCLTM2!F15</f>
        <v>0</v>
      </c>
      <c r="G200" s="246"/>
      <c r="H200" s="246"/>
      <c r="I200" s="246"/>
      <c r="J200" s="246"/>
      <c r="K200" s="246"/>
      <c r="L200" s="246"/>
      <c r="M200" s="334"/>
      <c r="N200" s="329"/>
      <c r="O200" s="336"/>
      <c r="P200" s="336"/>
      <c r="Q200" s="336"/>
      <c r="R200" s="336"/>
      <c r="S200" s="336"/>
      <c r="T200" s="336"/>
      <c r="U200" s="336"/>
      <c r="V200" s="336"/>
      <c r="W200" s="336"/>
      <c r="X200" s="336"/>
      <c r="Y200" s="336"/>
      <c r="Z200" s="336"/>
      <c r="AA200" s="336"/>
      <c r="AB200" s="336"/>
      <c r="AC200" s="336"/>
    </row>
    <row r="201" spans="1:29" x14ac:dyDescent="0.35">
      <c r="A201" s="245"/>
      <c r="B201" s="263">
        <f>SDCCLTM2!B16</f>
        <v>0</v>
      </c>
      <c r="C201" s="263">
        <f>SDCCLTM2!C16</f>
        <v>0</v>
      </c>
      <c r="D201" s="263">
        <f>SDCCLTM2!D16</f>
        <v>0</v>
      </c>
      <c r="E201" s="263">
        <f>SDCCLTM2!E16</f>
        <v>0</v>
      </c>
      <c r="F201" s="263">
        <f>SDCCLTM2!F16</f>
        <v>0</v>
      </c>
      <c r="G201" s="246"/>
      <c r="H201" s="246"/>
      <c r="I201" s="246"/>
      <c r="J201" s="246"/>
      <c r="K201" s="246"/>
      <c r="L201" s="246"/>
      <c r="M201" s="334"/>
      <c r="N201" s="329"/>
      <c r="O201" s="336"/>
      <c r="P201" s="336"/>
      <c r="Q201" s="336"/>
      <c r="R201" s="336"/>
      <c r="S201" s="336"/>
      <c r="T201" s="336"/>
      <c r="U201" s="336"/>
      <c r="V201" s="336"/>
      <c r="W201" s="336"/>
      <c r="X201" s="336"/>
      <c r="Y201" s="336"/>
      <c r="Z201" s="336"/>
      <c r="AA201" s="336"/>
      <c r="AB201" s="336"/>
      <c r="AC201" s="336"/>
    </row>
    <row r="202" spans="1:29" x14ac:dyDescent="0.35">
      <c r="A202" s="245"/>
      <c r="B202" s="263">
        <f>SDCCLTM2!B17</f>
        <v>0</v>
      </c>
      <c r="C202" s="263">
        <f>SDCCLTM2!C17</f>
        <v>0</v>
      </c>
      <c r="D202" s="263">
        <f>SDCCLTM2!D17</f>
        <v>0</v>
      </c>
      <c r="E202" s="263">
        <f>SDCCLTM2!E17</f>
        <v>0</v>
      </c>
      <c r="F202" s="263">
        <f>SDCCLTM2!F17</f>
        <v>0</v>
      </c>
      <c r="G202" s="246"/>
      <c r="H202" s="246"/>
      <c r="I202" s="246"/>
      <c r="J202" s="246"/>
      <c r="K202" s="246"/>
      <c r="L202" s="246"/>
      <c r="M202" s="334"/>
      <c r="N202" s="329"/>
      <c r="O202" s="336"/>
      <c r="P202" s="336"/>
      <c r="Q202" s="336"/>
      <c r="R202" s="336"/>
      <c r="S202" s="336"/>
      <c r="T202" s="336"/>
      <c r="U202" s="336"/>
      <c r="V202" s="336"/>
      <c r="W202" s="336"/>
      <c r="X202" s="336"/>
      <c r="Y202" s="336"/>
      <c r="Z202" s="336"/>
      <c r="AA202" s="336"/>
      <c r="AB202" s="336"/>
      <c r="AC202" s="336"/>
    </row>
    <row r="203" spans="1:29" x14ac:dyDescent="0.35">
      <c r="A203" s="245"/>
      <c r="B203" s="263">
        <f>SDCCLTM2!B18</f>
        <v>0</v>
      </c>
      <c r="C203" s="263">
        <f>SDCCLTM2!C18</f>
        <v>0</v>
      </c>
      <c r="D203" s="263">
        <f>SDCCLTM2!D18</f>
        <v>0</v>
      </c>
      <c r="E203" s="263">
        <f>SDCCLTM2!E18</f>
        <v>0</v>
      </c>
      <c r="F203" s="263">
        <f>SDCCLTM2!F18</f>
        <v>0</v>
      </c>
      <c r="G203" s="246"/>
      <c r="H203" s="246"/>
      <c r="I203" s="246"/>
      <c r="J203" s="246"/>
      <c r="K203" s="246"/>
      <c r="L203" s="246"/>
      <c r="M203" s="334"/>
      <c r="N203" s="329"/>
      <c r="O203" s="336"/>
      <c r="P203" s="336"/>
      <c r="Q203" s="336"/>
      <c r="R203" s="336"/>
      <c r="S203" s="336"/>
      <c r="T203" s="336"/>
      <c r="U203" s="336"/>
      <c r="V203" s="336"/>
      <c r="W203" s="336"/>
      <c r="X203" s="336"/>
      <c r="Y203" s="336"/>
      <c r="Z203" s="336"/>
      <c r="AA203" s="336"/>
      <c r="AB203" s="336"/>
      <c r="AC203" s="336"/>
    </row>
    <row r="204" spans="1:29" x14ac:dyDescent="0.35">
      <c r="A204" s="245"/>
      <c r="B204" s="263">
        <f>SDCCLTM2!B19</f>
        <v>0</v>
      </c>
      <c r="C204" s="263">
        <f>SDCCLTM2!C19</f>
        <v>0</v>
      </c>
      <c r="D204" s="263">
        <f>SDCCLTM2!D19</f>
        <v>0</v>
      </c>
      <c r="E204" s="263">
        <f>SDCCLTM2!E19</f>
        <v>0</v>
      </c>
      <c r="F204" s="263">
        <f>SDCCLTM2!F19</f>
        <v>0</v>
      </c>
      <c r="G204" s="246"/>
      <c r="H204" s="246"/>
      <c r="I204" s="246"/>
      <c r="J204" s="246"/>
      <c r="K204" s="246"/>
      <c r="L204" s="246"/>
      <c r="M204" s="334"/>
      <c r="N204" s="329"/>
      <c r="O204" s="336"/>
      <c r="P204" s="336"/>
      <c r="Q204" s="336"/>
      <c r="R204" s="336"/>
      <c r="S204" s="336"/>
      <c r="T204" s="336"/>
      <c r="U204" s="336"/>
      <c r="V204" s="336"/>
      <c r="W204" s="336"/>
      <c r="X204" s="336"/>
      <c r="Y204" s="336"/>
      <c r="Z204" s="336"/>
      <c r="AA204" s="336"/>
      <c r="AB204" s="336"/>
      <c r="AC204" s="336"/>
    </row>
    <row r="205" spans="1:29" x14ac:dyDescent="0.35">
      <c r="A205" s="245"/>
      <c r="B205" s="263">
        <f>SDCCLTM2!B20</f>
        <v>0</v>
      </c>
      <c r="C205" s="263">
        <f>SDCCLTM2!C20</f>
        <v>0</v>
      </c>
      <c r="D205" s="263">
        <f>SDCCLTM2!D20</f>
        <v>0</v>
      </c>
      <c r="E205" s="263">
        <f>SDCCLTM2!E20</f>
        <v>0</v>
      </c>
      <c r="F205" s="263">
        <f>SDCCLTM2!F20</f>
        <v>0</v>
      </c>
      <c r="G205" s="246"/>
      <c r="H205" s="246"/>
      <c r="I205" s="246"/>
      <c r="J205" s="246"/>
      <c r="K205" s="246"/>
      <c r="L205" s="246"/>
      <c r="M205" s="334"/>
      <c r="N205" s="329"/>
      <c r="O205" s="336"/>
      <c r="P205" s="336"/>
      <c r="Q205" s="336"/>
      <c r="R205" s="336"/>
      <c r="S205" s="336"/>
      <c r="T205" s="336"/>
      <c r="U205" s="336"/>
      <c r="V205" s="336"/>
      <c r="W205" s="336"/>
      <c r="X205" s="336"/>
      <c r="Y205" s="336"/>
      <c r="Z205" s="336"/>
      <c r="AA205" s="336"/>
      <c r="AB205" s="336"/>
      <c r="AC205" s="336"/>
    </row>
    <row r="206" spans="1:29" x14ac:dyDescent="0.35">
      <c r="A206" s="245"/>
      <c r="B206" s="263">
        <f>SDCCLTM2!B21</f>
        <v>0</v>
      </c>
      <c r="C206" s="263">
        <f>SDCCLTM2!C21</f>
        <v>0</v>
      </c>
      <c r="D206" s="263">
        <f>SDCCLTM2!D21</f>
        <v>0</v>
      </c>
      <c r="E206" s="263">
        <f>SDCCLTM2!E21</f>
        <v>0</v>
      </c>
      <c r="F206" s="263">
        <f>SDCCLTM2!F21</f>
        <v>0</v>
      </c>
      <c r="G206" s="246"/>
      <c r="H206" s="246"/>
      <c r="I206" s="246"/>
      <c r="J206" s="246"/>
      <c r="K206" s="246"/>
      <c r="L206" s="246"/>
      <c r="M206" s="334"/>
      <c r="N206" s="329"/>
      <c r="O206" s="336"/>
      <c r="P206" s="336"/>
      <c r="Q206" s="336"/>
      <c r="R206" s="336"/>
      <c r="S206" s="336"/>
      <c r="T206" s="336"/>
      <c r="U206" s="336"/>
      <c r="V206" s="336"/>
      <c r="W206" s="336"/>
      <c r="X206" s="336"/>
      <c r="Y206" s="336"/>
      <c r="Z206" s="336"/>
      <c r="AA206" s="336"/>
      <c r="AB206" s="336"/>
      <c r="AC206" s="336"/>
    </row>
    <row r="207" spans="1:29" x14ac:dyDescent="0.35">
      <c r="A207" s="245"/>
      <c r="B207" s="263">
        <f>SDCCLTM2!B22</f>
        <v>0</v>
      </c>
      <c r="C207" s="263">
        <f>SDCCLTM2!C22</f>
        <v>0</v>
      </c>
      <c r="D207" s="263">
        <f>SDCCLTM2!D22</f>
        <v>0</v>
      </c>
      <c r="E207" s="263">
        <f>SDCCLTM2!E22</f>
        <v>0</v>
      </c>
      <c r="F207" s="263">
        <f>SDCCLTM2!F22</f>
        <v>0</v>
      </c>
      <c r="G207" s="246"/>
      <c r="H207" s="246"/>
      <c r="I207" s="246"/>
      <c r="J207" s="246"/>
      <c r="K207" s="246"/>
      <c r="L207" s="246"/>
      <c r="M207" s="334"/>
      <c r="N207" s="329"/>
      <c r="O207" s="336"/>
      <c r="P207" s="336"/>
      <c r="Q207" s="336"/>
      <c r="R207" s="336"/>
      <c r="S207" s="336"/>
      <c r="T207" s="336"/>
      <c r="U207" s="336"/>
      <c r="V207" s="336"/>
      <c r="W207" s="336"/>
      <c r="X207" s="336"/>
      <c r="Y207" s="336"/>
      <c r="Z207" s="336"/>
      <c r="AA207" s="336"/>
      <c r="AB207" s="336"/>
      <c r="AC207" s="336"/>
    </row>
    <row r="208" spans="1:29" x14ac:dyDescent="0.35">
      <c r="A208" s="245"/>
      <c r="B208" s="263">
        <f>SDCCLTM2!B23</f>
        <v>0</v>
      </c>
      <c r="C208" s="263">
        <f>SDCCLTM2!C23</f>
        <v>0</v>
      </c>
      <c r="D208" s="263">
        <f>SDCCLTM2!D23</f>
        <v>0</v>
      </c>
      <c r="E208" s="263">
        <f>SDCCLTM2!E23</f>
        <v>0</v>
      </c>
      <c r="F208" s="263">
        <f>SDCCLTM2!F23</f>
        <v>0</v>
      </c>
      <c r="G208" s="246"/>
      <c r="H208" s="246"/>
      <c r="I208" s="246"/>
      <c r="J208" s="246"/>
      <c r="K208" s="246"/>
      <c r="L208" s="246"/>
      <c r="M208" s="334"/>
      <c r="N208" s="329"/>
      <c r="O208" s="336"/>
      <c r="P208" s="336"/>
      <c r="Q208" s="336"/>
      <c r="R208" s="336"/>
      <c r="S208" s="336"/>
      <c r="T208" s="336"/>
      <c r="U208" s="336"/>
      <c r="V208" s="336"/>
      <c r="W208" s="336"/>
      <c r="X208" s="336"/>
      <c r="Y208" s="336"/>
      <c r="Z208" s="336"/>
      <c r="AA208" s="336"/>
      <c r="AB208" s="336"/>
      <c r="AC208" s="336"/>
    </row>
    <row r="209" spans="1:29" x14ac:dyDescent="0.35">
      <c r="A209" s="245"/>
      <c r="B209" s="263">
        <f>SDCCLTM2!B24</f>
        <v>0</v>
      </c>
      <c r="C209" s="263">
        <f>SDCCLTM2!C24</f>
        <v>0</v>
      </c>
      <c r="D209" s="263">
        <f>SDCCLTM2!D24</f>
        <v>0</v>
      </c>
      <c r="E209" s="263">
        <f>SDCCLTM2!E24</f>
        <v>0</v>
      </c>
      <c r="F209" s="263">
        <f>SDCCLTM2!F24</f>
        <v>0</v>
      </c>
      <c r="G209" s="246"/>
      <c r="H209" s="246"/>
      <c r="I209" s="246"/>
      <c r="J209" s="246"/>
      <c r="K209" s="246"/>
      <c r="L209" s="246"/>
      <c r="M209" s="334"/>
      <c r="N209" s="329"/>
      <c r="O209" s="336"/>
      <c r="P209" s="336"/>
      <c r="Q209" s="336"/>
      <c r="R209" s="336"/>
      <c r="S209" s="336"/>
      <c r="T209" s="336"/>
      <c r="U209" s="336"/>
      <c r="V209" s="336"/>
      <c r="W209" s="336"/>
      <c r="X209" s="336"/>
      <c r="Y209" s="336"/>
      <c r="Z209" s="336"/>
      <c r="AA209" s="336"/>
      <c r="AB209" s="336"/>
      <c r="AC209" s="336"/>
    </row>
    <row r="210" spans="1:29" x14ac:dyDescent="0.35">
      <c r="A210" s="245"/>
      <c r="B210" s="263">
        <f>SDCCLTM2!B25</f>
        <v>0</v>
      </c>
      <c r="C210" s="263">
        <f>SDCCLTM2!C25</f>
        <v>0</v>
      </c>
      <c r="D210" s="263">
        <f>SDCCLTM2!D25</f>
        <v>0</v>
      </c>
      <c r="E210" s="263">
        <f>SDCCLTM2!E25</f>
        <v>0</v>
      </c>
      <c r="F210" s="263">
        <f>SDCCLTM2!F25</f>
        <v>0</v>
      </c>
      <c r="G210" s="246"/>
      <c r="H210" s="246"/>
      <c r="I210" s="246"/>
      <c r="J210" s="246"/>
      <c r="K210" s="246"/>
      <c r="L210" s="246"/>
      <c r="M210" s="334"/>
      <c r="N210" s="329"/>
      <c r="O210" s="336"/>
      <c r="P210" s="336"/>
      <c r="Q210" s="336"/>
      <c r="R210" s="336"/>
      <c r="S210" s="336"/>
      <c r="T210" s="336"/>
      <c r="U210" s="336"/>
      <c r="V210" s="336"/>
      <c r="W210" s="336"/>
      <c r="X210" s="336"/>
      <c r="Y210" s="336"/>
      <c r="Z210" s="336"/>
      <c r="AA210" s="336"/>
      <c r="AB210" s="336"/>
      <c r="AC210" s="336"/>
    </row>
    <row r="211" spans="1:29" x14ac:dyDescent="0.35">
      <c r="A211" s="245"/>
      <c r="B211" s="263">
        <f>SDCCLTM2!B26</f>
        <v>0</v>
      </c>
      <c r="C211" s="263">
        <f>SDCCLTM2!C26</f>
        <v>0</v>
      </c>
      <c r="D211" s="263">
        <f>SDCCLTM2!D26</f>
        <v>0</v>
      </c>
      <c r="E211" s="263">
        <f>SDCCLTM2!E26</f>
        <v>0</v>
      </c>
      <c r="F211" s="263">
        <f>SDCCLTM2!F26</f>
        <v>0</v>
      </c>
      <c r="G211" s="246"/>
      <c r="H211" s="246"/>
      <c r="I211" s="246"/>
      <c r="J211" s="246"/>
      <c r="K211" s="246"/>
      <c r="L211" s="246"/>
      <c r="M211" s="334"/>
      <c r="N211" s="329"/>
      <c r="O211" s="336"/>
      <c r="P211" s="336"/>
      <c r="Q211" s="336"/>
      <c r="R211" s="336"/>
      <c r="S211" s="336"/>
      <c r="T211" s="336"/>
      <c r="U211" s="336"/>
      <c r="V211" s="336"/>
      <c r="W211" s="336"/>
      <c r="X211" s="336"/>
      <c r="Y211" s="336"/>
      <c r="Z211" s="336"/>
      <c r="AA211" s="336"/>
      <c r="AB211" s="336"/>
      <c r="AC211" s="336"/>
    </row>
    <row r="212" spans="1:29" x14ac:dyDescent="0.35">
      <c r="A212" s="245"/>
      <c r="B212" s="263">
        <f>SDCCLTM2!B27</f>
        <v>0</v>
      </c>
      <c r="C212" s="263">
        <f>SDCCLTM2!C27</f>
        <v>0</v>
      </c>
      <c r="D212" s="263">
        <f>SDCCLTM2!D27</f>
        <v>0</v>
      </c>
      <c r="E212" s="263">
        <f>SDCCLTM2!E27</f>
        <v>0</v>
      </c>
      <c r="F212" s="263">
        <f>SDCCLTM2!F27</f>
        <v>0</v>
      </c>
      <c r="G212" s="246"/>
      <c r="H212" s="246"/>
      <c r="I212" s="246"/>
      <c r="J212" s="246"/>
      <c r="K212" s="246"/>
      <c r="L212" s="246"/>
      <c r="M212" s="334"/>
      <c r="N212" s="329"/>
      <c r="O212" s="336"/>
      <c r="P212" s="336"/>
      <c r="Q212" s="336"/>
      <c r="R212" s="336"/>
      <c r="S212" s="336"/>
      <c r="T212" s="336"/>
      <c r="U212" s="336"/>
      <c r="V212" s="336"/>
      <c r="W212" s="336"/>
      <c r="X212" s="336"/>
      <c r="Y212" s="336"/>
      <c r="Z212" s="336"/>
      <c r="AA212" s="336"/>
      <c r="AB212" s="336"/>
      <c r="AC212" s="336"/>
    </row>
    <row r="213" spans="1:29" x14ac:dyDescent="0.35">
      <c r="A213" s="245"/>
      <c r="B213" s="263">
        <f>SDCCLTM2!B28</f>
        <v>0</v>
      </c>
      <c r="C213" s="263">
        <f>SDCCLTM2!C28</f>
        <v>0</v>
      </c>
      <c r="D213" s="263">
        <f>SDCCLTM2!D28</f>
        <v>0</v>
      </c>
      <c r="E213" s="263">
        <f>SDCCLTM2!E28</f>
        <v>0</v>
      </c>
      <c r="F213" s="263">
        <f>SDCCLTM2!F28</f>
        <v>0</v>
      </c>
      <c r="G213" s="246"/>
      <c r="H213" s="246"/>
      <c r="I213" s="246"/>
      <c r="J213" s="246"/>
      <c r="K213" s="246"/>
      <c r="L213" s="246"/>
      <c r="M213" s="334"/>
      <c r="N213" s="329"/>
      <c r="O213" s="336"/>
      <c r="P213" s="336"/>
      <c r="Q213" s="336"/>
      <c r="R213" s="336"/>
      <c r="S213" s="336"/>
      <c r="T213" s="336"/>
      <c r="U213" s="336"/>
      <c r="V213" s="336"/>
      <c r="W213" s="336"/>
      <c r="X213" s="336"/>
      <c r="Y213" s="336"/>
      <c r="Z213" s="336"/>
      <c r="AA213" s="336"/>
      <c r="AB213" s="336"/>
      <c r="AC213" s="336"/>
    </row>
    <row r="214" spans="1:29" x14ac:dyDescent="0.35">
      <c r="A214" s="245"/>
      <c r="B214" s="263">
        <f>SDCCLTM2!B29</f>
        <v>0</v>
      </c>
      <c r="C214" s="263">
        <f>SDCCLTM2!C29</f>
        <v>0</v>
      </c>
      <c r="D214" s="263">
        <f>SDCCLTM2!D29</f>
        <v>0</v>
      </c>
      <c r="E214" s="263">
        <f>SDCCLTM2!E29</f>
        <v>0</v>
      </c>
      <c r="F214" s="263">
        <f>SDCCLTM2!F29</f>
        <v>0</v>
      </c>
      <c r="G214" s="246"/>
      <c r="H214" s="246"/>
      <c r="I214" s="246"/>
      <c r="J214" s="246"/>
      <c r="K214" s="246"/>
      <c r="L214" s="246"/>
      <c r="M214" s="334"/>
      <c r="N214" s="329"/>
      <c r="O214" s="336"/>
      <c r="P214" s="336"/>
      <c r="Q214" s="336"/>
      <c r="R214" s="336"/>
      <c r="S214" s="336"/>
      <c r="T214" s="336"/>
      <c r="U214" s="336"/>
      <c r="V214" s="336"/>
      <c r="W214" s="336"/>
      <c r="X214" s="336"/>
      <c r="Y214" s="336"/>
      <c r="Z214" s="336"/>
      <c r="AA214" s="336"/>
      <c r="AB214" s="336"/>
      <c r="AC214" s="336"/>
    </row>
    <row r="215" spans="1:29" x14ac:dyDescent="0.35">
      <c r="A215" s="245"/>
      <c r="B215" s="263">
        <f>SDCCLTM2!B30</f>
        <v>0</v>
      </c>
      <c r="C215" s="263">
        <f>SDCCLTM2!C30</f>
        <v>0</v>
      </c>
      <c r="D215" s="263">
        <f>SDCCLTM2!D30</f>
        <v>0</v>
      </c>
      <c r="E215" s="263">
        <f>SDCCLTM2!E30</f>
        <v>0</v>
      </c>
      <c r="F215" s="263">
        <f>SDCCLTM2!F30</f>
        <v>0</v>
      </c>
      <c r="G215" s="246"/>
      <c r="H215" s="246"/>
      <c r="I215" s="246"/>
      <c r="J215" s="246"/>
      <c r="K215" s="246"/>
      <c r="L215" s="246"/>
      <c r="M215" s="334"/>
      <c r="N215" s="329"/>
      <c r="O215" s="336"/>
      <c r="P215" s="336"/>
      <c r="Q215" s="336"/>
      <c r="R215" s="336"/>
      <c r="S215" s="336"/>
      <c r="T215" s="336"/>
      <c r="U215" s="336"/>
      <c r="V215" s="336"/>
      <c r="W215" s="336"/>
      <c r="X215" s="336"/>
      <c r="Y215" s="336"/>
      <c r="Z215" s="336"/>
      <c r="AA215" s="336"/>
      <c r="AB215" s="336"/>
      <c r="AC215" s="336"/>
    </row>
    <row r="216" spans="1:29" x14ac:dyDescent="0.35">
      <c r="A216" s="245"/>
      <c r="B216" s="263">
        <f>SDCCLTM2!B31</f>
        <v>0</v>
      </c>
      <c r="C216" s="263">
        <f>SDCCLTM2!C31</f>
        <v>0</v>
      </c>
      <c r="D216" s="263">
        <f>SDCCLTM2!D31</f>
        <v>0</v>
      </c>
      <c r="E216" s="263">
        <f>SDCCLTM2!E31</f>
        <v>0</v>
      </c>
      <c r="F216" s="263">
        <f>SDCCLTM2!F31</f>
        <v>0</v>
      </c>
      <c r="G216" s="246"/>
      <c r="H216" s="246"/>
      <c r="I216" s="246"/>
      <c r="J216" s="246"/>
      <c r="K216" s="246"/>
      <c r="L216" s="246"/>
      <c r="M216" s="334"/>
      <c r="N216" s="329"/>
      <c r="O216" s="336"/>
      <c r="P216" s="336"/>
      <c r="Q216" s="336"/>
      <c r="R216" s="336"/>
      <c r="S216" s="336"/>
      <c r="T216" s="336"/>
      <c r="U216" s="336"/>
      <c r="V216" s="336"/>
      <c r="W216" s="336"/>
      <c r="X216" s="336"/>
      <c r="Y216" s="336"/>
      <c r="Z216" s="336"/>
      <c r="AA216" s="336"/>
      <c r="AB216" s="336"/>
      <c r="AC216" s="336"/>
    </row>
    <row r="217" spans="1:29" x14ac:dyDescent="0.35">
      <c r="A217" s="245"/>
      <c r="B217" s="263">
        <f>SDCCLTM2!B32</f>
        <v>0</v>
      </c>
      <c r="C217" s="263">
        <f>SDCCLTM2!C32</f>
        <v>0</v>
      </c>
      <c r="D217" s="263">
        <f>SDCCLTM2!D32</f>
        <v>0</v>
      </c>
      <c r="E217" s="263">
        <f>SDCCLTM2!E32</f>
        <v>0</v>
      </c>
      <c r="F217" s="263">
        <f>SDCCLTM2!F32</f>
        <v>0</v>
      </c>
      <c r="G217" s="246"/>
      <c r="H217" s="246"/>
      <c r="I217" s="246"/>
      <c r="J217" s="246"/>
      <c r="K217" s="246"/>
      <c r="L217" s="246"/>
      <c r="M217" s="334"/>
      <c r="N217" s="329"/>
      <c r="O217" s="336"/>
      <c r="P217" s="336"/>
      <c r="Q217" s="336"/>
      <c r="R217" s="336"/>
      <c r="S217" s="336"/>
      <c r="T217" s="336"/>
      <c r="U217" s="336"/>
      <c r="V217" s="336"/>
      <c r="W217" s="336"/>
      <c r="X217" s="336"/>
      <c r="Y217" s="336"/>
      <c r="Z217" s="336"/>
      <c r="AA217" s="336"/>
      <c r="AB217" s="336"/>
      <c r="AC217" s="336"/>
    </row>
    <row r="218" spans="1:29" x14ac:dyDescent="0.35">
      <c r="A218" s="245"/>
      <c r="B218" s="263">
        <f>SDCCLTM2!B33</f>
        <v>0</v>
      </c>
      <c r="C218" s="263">
        <f>SDCCLTM2!C33</f>
        <v>0</v>
      </c>
      <c r="D218" s="263">
        <f>SDCCLTM2!D33</f>
        <v>0</v>
      </c>
      <c r="E218" s="263">
        <f>SDCCLTM2!E33</f>
        <v>0</v>
      </c>
      <c r="F218" s="263">
        <f>SDCCLTM2!F33</f>
        <v>0</v>
      </c>
      <c r="G218" s="246"/>
      <c r="H218" s="246"/>
      <c r="I218" s="246"/>
      <c r="J218" s="246"/>
      <c r="K218" s="246"/>
      <c r="L218" s="246"/>
      <c r="M218" s="334"/>
      <c r="N218" s="329"/>
      <c r="O218" s="336"/>
      <c r="P218" s="336"/>
      <c r="Q218" s="336"/>
      <c r="R218" s="336"/>
      <c r="S218" s="336"/>
      <c r="T218" s="336"/>
      <c r="U218" s="336"/>
      <c r="V218" s="336"/>
      <c r="W218" s="336"/>
      <c r="X218" s="336"/>
      <c r="Y218" s="336"/>
      <c r="Z218" s="336"/>
      <c r="AA218" s="336"/>
      <c r="AB218" s="336"/>
      <c r="AC218" s="336"/>
    </row>
    <row r="219" spans="1:29" x14ac:dyDescent="0.35">
      <c r="A219" s="245"/>
      <c r="B219" s="263">
        <f>SDCCLTM2!B34</f>
        <v>0</v>
      </c>
      <c r="C219" s="263">
        <f>SDCCLTM2!C34</f>
        <v>0</v>
      </c>
      <c r="D219" s="263">
        <f>SDCCLTM2!D34</f>
        <v>0</v>
      </c>
      <c r="E219" s="263">
        <f>SDCCLTM2!E34</f>
        <v>0</v>
      </c>
      <c r="F219" s="263">
        <f>SDCCLTM2!F34</f>
        <v>0</v>
      </c>
      <c r="G219" s="246"/>
      <c r="H219" s="246"/>
      <c r="I219" s="246"/>
      <c r="J219" s="246"/>
      <c r="K219" s="246"/>
      <c r="L219" s="246"/>
      <c r="M219" s="334"/>
      <c r="N219" s="329"/>
      <c r="O219" s="336"/>
      <c r="P219" s="336"/>
      <c r="Q219" s="336"/>
      <c r="R219" s="336"/>
      <c r="S219" s="336"/>
      <c r="T219" s="336"/>
      <c r="U219" s="336"/>
      <c r="V219" s="336"/>
      <c r="W219" s="336"/>
      <c r="X219" s="336"/>
      <c r="Y219" s="336"/>
      <c r="Z219" s="336"/>
      <c r="AA219" s="336"/>
      <c r="AB219" s="336"/>
      <c r="AC219" s="336"/>
    </row>
    <row r="220" spans="1:29" x14ac:dyDescent="0.35">
      <c r="A220" s="245"/>
      <c r="B220" s="263">
        <f>SDCCLTM2!B35</f>
        <v>0</v>
      </c>
      <c r="C220" s="263">
        <f>SDCCLTM2!C35</f>
        <v>0</v>
      </c>
      <c r="D220" s="263">
        <f>SDCCLTM2!D35</f>
        <v>0</v>
      </c>
      <c r="E220" s="263">
        <f>SDCCLTM2!E35</f>
        <v>0</v>
      </c>
      <c r="F220" s="263">
        <f>SDCCLTM2!F35</f>
        <v>0</v>
      </c>
      <c r="G220" s="246"/>
      <c r="H220" s="246"/>
      <c r="I220" s="246"/>
      <c r="J220" s="246"/>
      <c r="K220" s="246"/>
      <c r="L220" s="246"/>
      <c r="M220" s="334"/>
      <c r="N220" s="329"/>
      <c r="O220" s="336"/>
      <c r="P220" s="336"/>
      <c r="Q220" s="336"/>
      <c r="R220" s="336"/>
      <c r="S220" s="336"/>
      <c r="T220" s="336"/>
      <c r="U220" s="336"/>
      <c r="V220" s="336"/>
      <c r="W220" s="336"/>
      <c r="X220" s="336"/>
      <c r="Y220" s="336"/>
      <c r="Z220" s="336"/>
      <c r="AA220" s="336"/>
      <c r="AB220" s="336"/>
      <c r="AC220" s="336"/>
    </row>
    <row r="221" spans="1:29" x14ac:dyDescent="0.35">
      <c r="A221" s="245"/>
      <c r="B221" s="263">
        <f>SDCCLTM2!B36</f>
        <v>0</v>
      </c>
      <c r="C221" s="263">
        <f>SDCCLTM2!C36</f>
        <v>0</v>
      </c>
      <c r="D221" s="263">
        <f>SDCCLTM2!D36</f>
        <v>0</v>
      </c>
      <c r="E221" s="263">
        <f>SDCCLTM2!E36</f>
        <v>0</v>
      </c>
      <c r="F221" s="263">
        <f>SDCCLTM2!F36</f>
        <v>0</v>
      </c>
      <c r="G221" s="246"/>
      <c r="H221" s="246"/>
      <c r="I221" s="246"/>
      <c r="J221" s="246"/>
      <c r="K221" s="246"/>
      <c r="L221" s="246"/>
      <c r="M221" s="334"/>
      <c r="N221" s="329"/>
      <c r="O221" s="336"/>
      <c r="P221" s="336"/>
      <c r="Q221" s="336"/>
      <c r="R221" s="336"/>
      <c r="S221" s="336"/>
      <c r="T221" s="336"/>
      <c r="U221" s="336"/>
      <c r="V221" s="336"/>
      <c r="W221" s="336"/>
      <c r="X221" s="336"/>
      <c r="Y221" s="336"/>
      <c r="Z221" s="336"/>
      <c r="AA221" s="336"/>
      <c r="AB221" s="336"/>
      <c r="AC221" s="336"/>
    </row>
    <row r="222" spans="1:29" x14ac:dyDescent="0.35">
      <c r="A222" s="245"/>
      <c r="B222" s="263">
        <f>SDCCLTM2!B37</f>
        <v>0</v>
      </c>
      <c r="C222" s="263">
        <f>SDCCLTM2!C37</f>
        <v>0</v>
      </c>
      <c r="D222" s="263">
        <f>SDCCLTM2!D37</f>
        <v>0</v>
      </c>
      <c r="E222" s="263">
        <f>SDCCLTM2!E37</f>
        <v>0</v>
      </c>
      <c r="F222" s="263">
        <f>SDCCLTM2!F37</f>
        <v>0</v>
      </c>
      <c r="G222" s="246"/>
      <c r="H222" s="246"/>
      <c r="I222" s="246"/>
      <c r="J222" s="246"/>
      <c r="K222" s="246"/>
      <c r="L222" s="246"/>
      <c r="M222" s="334"/>
      <c r="N222" s="329"/>
      <c r="O222" s="336"/>
      <c r="P222" s="336"/>
      <c r="Q222" s="336"/>
      <c r="R222" s="336"/>
      <c r="S222" s="336"/>
      <c r="T222" s="336"/>
      <c r="U222" s="336"/>
      <c r="V222" s="336"/>
      <c r="W222" s="336"/>
      <c r="X222" s="336"/>
      <c r="Y222" s="336"/>
      <c r="Z222" s="336"/>
      <c r="AA222" s="336"/>
      <c r="AB222" s="336"/>
      <c r="AC222" s="336"/>
    </row>
    <row r="223" spans="1:29" x14ac:dyDescent="0.35">
      <c r="A223" s="245"/>
      <c r="B223" s="263">
        <f>SDCCLTM2!B38</f>
        <v>0</v>
      </c>
      <c r="C223" s="263">
        <f>SDCCLTM2!C38</f>
        <v>0</v>
      </c>
      <c r="D223" s="263">
        <f>SDCCLTM2!D38</f>
        <v>0</v>
      </c>
      <c r="E223" s="263">
        <f>SDCCLTM2!E38</f>
        <v>0</v>
      </c>
      <c r="F223" s="263">
        <f>SDCCLTM2!F38</f>
        <v>0</v>
      </c>
      <c r="G223" s="246"/>
      <c r="H223" s="246"/>
      <c r="I223" s="246"/>
      <c r="J223" s="246"/>
      <c r="K223" s="246"/>
      <c r="L223" s="246"/>
      <c r="M223" s="334"/>
      <c r="N223" s="329"/>
      <c r="O223" s="336"/>
      <c r="P223" s="336"/>
      <c r="Q223" s="336"/>
      <c r="R223" s="336"/>
      <c r="S223" s="336"/>
      <c r="T223" s="336"/>
      <c r="U223" s="336"/>
      <c r="V223" s="336"/>
      <c r="W223" s="336"/>
      <c r="X223" s="336"/>
      <c r="Y223" s="336"/>
      <c r="Z223" s="336"/>
      <c r="AA223" s="336"/>
      <c r="AB223" s="336"/>
      <c r="AC223" s="336"/>
    </row>
    <row r="224" spans="1:29" x14ac:dyDescent="0.35">
      <c r="A224" s="245"/>
      <c r="B224" s="263">
        <f>SDCCLTM2!B39</f>
        <v>0</v>
      </c>
      <c r="C224" s="263">
        <f>SDCCLTM2!C39</f>
        <v>0</v>
      </c>
      <c r="D224" s="263">
        <f>SDCCLTM2!D39</f>
        <v>0</v>
      </c>
      <c r="E224" s="263">
        <f>SDCCLTM2!E39</f>
        <v>0</v>
      </c>
      <c r="F224" s="263">
        <f>SDCCLTM2!F39</f>
        <v>0</v>
      </c>
      <c r="G224" s="246"/>
      <c r="H224" s="246"/>
      <c r="I224" s="246"/>
      <c r="J224" s="246"/>
      <c r="K224" s="246"/>
      <c r="L224" s="246"/>
      <c r="M224" s="334"/>
      <c r="N224" s="329"/>
      <c r="O224" s="336"/>
      <c r="P224" s="336"/>
      <c r="Q224" s="336"/>
      <c r="R224" s="336"/>
      <c r="S224" s="336"/>
      <c r="T224" s="336"/>
      <c r="U224" s="336"/>
      <c r="V224" s="336"/>
      <c r="W224" s="336"/>
      <c r="X224" s="336"/>
      <c r="Y224" s="336"/>
      <c r="Z224" s="336"/>
      <c r="AA224" s="336"/>
      <c r="AB224" s="336"/>
      <c r="AC224" s="336"/>
    </row>
    <row r="225" spans="1:29" x14ac:dyDescent="0.35">
      <c r="A225" s="245"/>
      <c r="B225" s="263">
        <f>SDCCLTM2!B40</f>
        <v>0</v>
      </c>
      <c r="C225" s="263">
        <f>SDCCLTM2!C40</f>
        <v>0</v>
      </c>
      <c r="D225" s="263">
        <f>SDCCLTM2!D40</f>
        <v>0</v>
      </c>
      <c r="E225" s="263">
        <f>SDCCLTM2!E40</f>
        <v>0</v>
      </c>
      <c r="F225" s="263">
        <f>SDCCLTM2!F40</f>
        <v>0</v>
      </c>
      <c r="G225" s="246"/>
      <c r="H225" s="246"/>
      <c r="I225" s="246"/>
      <c r="J225" s="246"/>
      <c r="K225" s="246"/>
      <c r="L225" s="246"/>
      <c r="M225" s="334"/>
      <c r="N225" s="329"/>
      <c r="O225" s="336"/>
      <c r="P225" s="336"/>
      <c r="Q225" s="336"/>
      <c r="R225" s="336"/>
      <c r="S225" s="336"/>
      <c r="T225" s="336"/>
      <c r="U225" s="336"/>
      <c r="V225" s="336"/>
      <c r="W225" s="336"/>
      <c r="X225" s="336"/>
      <c r="Y225" s="336"/>
      <c r="Z225" s="336"/>
      <c r="AA225" s="336"/>
      <c r="AB225" s="336"/>
      <c r="AC225" s="336"/>
    </row>
    <row r="226" spans="1:29" x14ac:dyDescent="0.35">
      <c r="A226" s="245"/>
      <c r="B226" s="263">
        <f>SDCCLTM2!B41</f>
        <v>0</v>
      </c>
      <c r="C226" s="263">
        <f>SDCCLTM2!C41</f>
        <v>0</v>
      </c>
      <c r="D226" s="263">
        <f>SDCCLTM2!D41</f>
        <v>0</v>
      </c>
      <c r="E226" s="263">
        <f>SDCCLTM2!E41</f>
        <v>0</v>
      </c>
      <c r="F226" s="263">
        <f>SDCCLTM2!F41</f>
        <v>0</v>
      </c>
      <c r="G226" s="246"/>
      <c r="H226" s="246"/>
      <c r="I226" s="246"/>
      <c r="J226" s="246"/>
      <c r="K226" s="246"/>
      <c r="L226" s="246"/>
      <c r="M226" s="334"/>
      <c r="N226" s="329"/>
      <c r="O226" s="336"/>
      <c r="P226" s="336"/>
      <c r="Q226" s="336"/>
      <c r="R226" s="336"/>
      <c r="S226" s="336"/>
      <c r="T226" s="336"/>
      <c r="U226" s="336"/>
      <c r="V226" s="336"/>
      <c r="W226" s="336"/>
      <c r="X226" s="336"/>
      <c r="Y226" s="336"/>
      <c r="Z226" s="336"/>
      <c r="AA226" s="336"/>
      <c r="AB226" s="336"/>
      <c r="AC226" s="336"/>
    </row>
    <row r="227" spans="1:29" x14ac:dyDescent="0.35">
      <c r="A227" s="245"/>
      <c r="B227" s="263">
        <f>SDCCLTM2!B42</f>
        <v>0</v>
      </c>
      <c r="C227" s="263">
        <f>SDCCLTM2!C42</f>
        <v>0</v>
      </c>
      <c r="D227" s="263">
        <f>SDCCLTM2!D42</f>
        <v>0</v>
      </c>
      <c r="E227" s="263">
        <f>SDCCLTM2!E42</f>
        <v>0</v>
      </c>
      <c r="F227" s="263">
        <f>SDCCLTM2!F42</f>
        <v>0</v>
      </c>
      <c r="G227" s="246"/>
      <c r="H227" s="246"/>
      <c r="I227" s="246"/>
      <c r="J227" s="246"/>
      <c r="K227" s="246"/>
      <c r="L227" s="246"/>
      <c r="M227" s="334"/>
      <c r="N227" s="329"/>
      <c r="O227" s="336"/>
      <c r="P227" s="336"/>
      <c r="Q227" s="336"/>
      <c r="R227" s="336"/>
      <c r="S227" s="336"/>
      <c r="T227" s="336"/>
      <c r="U227" s="336"/>
      <c r="V227" s="336"/>
      <c r="W227" s="336"/>
      <c r="X227" s="336"/>
      <c r="Y227" s="336"/>
      <c r="Z227" s="336"/>
      <c r="AA227" s="336"/>
      <c r="AB227" s="336"/>
      <c r="AC227" s="336"/>
    </row>
    <row r="228" spans="1:29" x14ac:dyDescent="0.35">
      <c r="A228" s="245"/>
      <c r="B228" s="263">
        <f>SDCCLTM2!B43</f>
        <v>0</v>
      </c>
      <c r="C228" s="263">
        <f>SDCCLTM2!C43</f>
        <v>0</v>
      </c>
      <c r="D228" s="263">
        <f>SDCCLTM2!D43</f>
        <v>0</v>
      </c>
      <c r="E228" s="263">
        <f>SDCCLTM2!E43</f>
        <v>0</v>
      </c>
      <c r="F228" s="263">
        <f>SDCCLTM2!F43</f>
        <v>0</v>
      </c>
      <c r="G228" s="246"/>
      <c r="H228" s="246"/>
      <c r="I228" s="246"/>
      <c r="J228" s="246"/>
      <c r="K228" s="246"/>
      <c r="L228" s="246"/>
      <c r="M228" s="334"/>
      <c r="N228" s="329"/>
      <c r="O228" s="336"/>
      <c r="P228" s="336"/>
      <c r="Q228" s="336"/>
      <c r="R228" s="336"/>
      <c r="S228" s="336"/>
      <c r="T228" s="336"/>
      <c r="U228" s="336"/>
      <c r="V228" s="336"/>
      <c r="W228" s="336"/>
      <c r="X228" s="336"/>
      <c r="Y228" s="336"/>
      <c r="Z228" s="336"/>
      <c r="AA228" s="336"/>
      <c r="AB228" s="336"/>
      <c r="AC228" s="336"/>
    </row>
    <row r="229" spans="1:29" x14ac:dyDescent="0.35">
      <c r="A229" s="245"/>
      <c r="B229" s="263">
        <f>SDCCLTM2!B44</f>
        <v>0</v>
      </c>
      <c r="C229" s="263">
        <f>SDCCLTM2!C44</f>
        <v>0</v>
      </c>
      <c r="D229" s="263">
        <f>SDCCLTM2!D44</f>
        <v>0</v>
      </c>
      <c r="E229" s="263">
        <f>SDCCLTM2!E44</f>
        <v>0</v>
      </c>
      <c r="F229" s="263">
        <f>SDCCLTM2!F44</f>
        <v>0</v>
      </c>
      <c r="G229" s="246"/>
      <c r="H229" s="246"/>
      <c r="I229" s="246"/>
      <c r="J229" s="246"/>
      <c r="K229" s="246"/>
      <c r="L229" s="246"/>
      <c r="M229" s="334"/>
      <c r="N229" s="329"/>
      <c r="O229" s="336"/>
      <c r="P229" s="336"/>
      <c r="Q229" s="336"/>
      <c r="R229" s="336"/>
      <c r="S229" s="336"/>
      <c r="T229" s="336"/>
      <c r="U229" s="336"/>
      <c r="V229" s="336"/>
      <c r="W229" s="336"/>
      <c r="X229" s="336"/>
      <c r="Y229" s="336"/>
      <c r="Z229" s="336"/>
      <c r="AA229" s="336"/>
      <c r="AB229" s="336"/>
      <c r="AC229" s="336"/>
    </row>
    <row r="230" spans="1:29" x14ac:dyDescent="0.35">
      <c r="A230" s="245"/>
      <c r="B230" s="263">
        <f>SDCCLTM2!B45</f>
        <v>0</v>
      </c>
      <c r="C230" s="263">
        <f>SDCCLTM2!C45</f>
        <v>0</v>
      </c>
      <c r="D230" s="263">
        <f>SDCCLTM2!D45</f>
        <v>0</v>
      </c>
      <c r="E230" s="263">
        <f>SDCCLTM2!E45</f>
        <v>0</v>
      </c>
      <c r="F230" s="263">
        <f>SDCCLTM2!F45</f>
        <v>0</v>
      </c>
      <c r="G230" s="246"/>
      <c r="H230" s="246"/>
      <c r="I230" s="246"/>
      <c r="J230" s="246"/>
      <c r="K230" s="246"/>
      <c r="L230" s="246"/>
      <c r="M230" s="334"/>
      <c r="N230" s="329"/>
      <c r="O230" s="336"/>
      <c r="P230" s="336"/>
      <c r="Q230" s="336"/>
      <c r="R230" s="336"/>
      <c r="S230" s="336"/>
      <c r="T230" s="336"/>
      <c r="U230" s="336"/>
      <c r="V230" s="336"/>
      <c r="W230" s="336"/>
      <c r="X230" s="336"/>
      <c r="Y230" s="336"/>
      <c r="Z230" s="336"/>
      <c r="AA230" s="336"/>
      <c r="AB230" s="336"/>
      <c r="AC230" s="336"/>
    </row>
    <row r="231" spans="1:29" x14ac:dyDescent="0.35">
      <c r="A231" s="245"/>
      <c r="B231" s="263">
        <f>SDCCLTM2!B46</f>
        <v>0</v>
      </c>
      <c r="C231" s="263">
        <f>SDCCLTM2!C46</f>
        <v>0</v>
      </c>
      <c r="D231" s="263">
        <f>SDCCLTM2!D46</f>
        <v>0</v>
      </c>
      <c r="E231" s="263">
        <f>SDCCLTM2!E46</f>
        <v>0</v>
      </c>
      <c r="F231" s="263">
        <f>SDCCLTM2!F46</f>
        <v>0</v>
      </c>
      <c r="G231" s="246"/>
      <c r="H231" s="246"/>
      <c r="I231" s="246"/>
      <c r="J231" s="246"/>
      <c r="K231" s="246"/>
      <c r="L231" s="246"/>
      <c r="M231" s="334"/>
      <c r="N231" s="329"/>
      <c r="O231" s="336"/>
      <c r="P231" s="336"/>
      <c r="Q231" s="336"/>
      <c r="R231" s="336"/>
      <c r="S231" s="336"/>
      <c r="T231" s="336"/>
      <c r="U231" s="336"/>
      <c r="V231" s="336"/>
      <c r="W231" s="336"/>
      <c r="X231" s="336"/>
      <c r="Y231" s="336"/>
      <c r="Z231" s="336"/>
      <c r="AA231" s="336"/>
      <c r="AB231" s="336"/>
      <c r="AC231" s="336"/>
    </row>
    <row r="232" spans="1:29" x14ac:dyDescent="0.35">
      <c r="A232" s="245"/>
      <c r="B232" s="263">
        <f>SDCCLTM2!B47</f>
        <v>0</v>
      </c>
      <c r="C232" s="263">
        <f>SDCCLTM2!C47</f>
        <v>0</v>
      </c>
      <c r="D232" s="263">
        <f>SDCCLTM2!D47</f>
        <v>0</v>
      </c>
      <c r="E232" s="263">
        <f>SDCCLTM2!E47</f>
        <v>0</v>
      </c>
      <c r="F232" s="263">
        <f>SDCCLTM2!F47</f>
        <v>0</v>
      </c>
      <c r="G232" s="246"/>
      <c r="H232" s="246"/>
      <c r="I232" s="246"/>
      <c r="J232" s="246"/>
      <c r="K232" s="246"/>
      <c r="L232" s="246"/>
      <c r="M232" s="334"/>
      <c r="N232" s="329"/>
      <c r="O232" s="336"/>
      <c r="P232" s="336"/>
      <c r="Q232" s="336"/>
      <c r="R232" s="336"/>
      <c r="S232" s="336"/>
      <c r="T232" s="336"/>
      <c r="U232" s="336"/>
      <c r="V232" s="336"/>
      <c r="W232" s="336"/>
      <c r="X232" s="336"/>
      <c r="Y232" s="336"/>
      <c r="Z232" s="336"/>
      <c r="AA232" s="336"/>
      <c r="AB232" s="336"/>
      <c r="AC232" s="336"/>
    </row>
    <row r="233" spans="1:29" x14ac:dyDescent="0.35">
      <c r="A233" s="245"/>
      <c r="B233" s="263">
        <f>SDCCLTM2!B48</f>
        <v>0</v>
      </c>
      <c r="C233" s="263">
        <f>SDCCLTM2!C48</f>
        <v>0</v>
      </c>
      <c r="D233" s="263">
        <f>SDCCLTM2!D48</f>
        <v>0</v>
      </c>
      <c r="E233" s="263">
        <f>SDCCLTM2!E48</f>
        <v>0</v>
      </c>
      <c r="F233" s="263">
        <f>SDCCLTM2!F48</f>
        <v>0</v>
      </c>
      <c r="G233" s="246"/>
      <c r="H233" s="246"/>
      <c r="I233" s="246"/>
      <c r="J233" s="246"/>
      <c r="K233" s="246"/>
      <c r="L233" s="246"/>
      <c r="M233" s="334"/>
      <c r="N233" s="329"/>
      <c r="O233" s="336"/>
      <c r="P233" s="336"/>
      <c r="Q233" s="336"/>
      <c r="R233" s="336"/>
      <c r="S233" s="336"/>
      <c r="T233" s="336"/>
      <c r="U233" s="336"/>
      <c r="V233" s="336"/>
      <c r="W233" s="336"/>
      <c r="X233" s="336"/>
      <c r="Y233" s="336"/>
      <c r="Z233" s="336"/>
      <c r="AA233" s="336"/>
      <c r="AB233" s="336"/>
      <c r="AC233" s="336"/>
    </row>
    <row r="234" spans="1:29" x14ac:dyDescent="0.35">
      <c r="A234" s="245"/>
      <c r="B234" s="263">
        <f>SDCCLTM2!B49</f>
        <v>0</v>
      </c>
      <c r="C234" s="263">
        <f>SDCCLTM2!C49</f>
        <v>0</v>
      </c>
      <c r="D234" s="263">
        <f>SDCCLTM2!D49</f>
        <v>0</v>
      </c>
      <c r="E234" s="263">
        <f>SDCCLTM2!E49</f>
        <v>0</v>
      </c>
      <c r="F234" s="263">
        <f>SDCCLTM2!F49</f>
        <v>0</v>
      </c>
      <c r="G234" s="246"/>
      <c r="H234" s="246"/>
      <c r="I234" s="246"/>
      <c r="J234" s="246"/>
      <c r="K234" s="246"/>
      <c r="L234" s="246"/>
      <c r="M234" s="334"/>
      <c r="N234" s="329"/>
      <c r="O234" s="336"/>
      <c r="P234" s="336"/>
      <c r="Q234" s="336"/>
      <c r="R234" s="336"/>
      <c r="S234" s="336"/>
      <c r="T234" s="336"/>
      <c r="U234" s="336"/>
      <c r="V234" s="336"/>
      <c r="W234" s="336"/>
      <c r="X234" s="336"/>
      <c r="Y234" s="336"/>
      <c r="Z234" s="336"/>
      <c r="AA234" s="336"/>
      <c r="AB234" s="336"/>
      <c r="AC234" s="336"/>
    </row>
    <row r="235" spans="1:29" x14ac:dyDescent="0.35">
      <c r="A235" s="245"/>
      <c r="B235" s="263">
        <f>SDCCLTM2!B50</f>
        <v>0</v>
      </c>
      <c r="C235" s="263">
        <f>SDCCLTM2!C50</f>
        <v>0</v>
      </c>
      <c r="D235" s="263">
        <f>SDCCLTM2!D50</f>
        <v>0</v>
      </c>
      <c r="E235" s="263">
        <f>SDCCLTM2!E50</f>
        <v>0</v>
      </c>
      <c r="F235" s="263">
        <f>SDCCLTM2!F50</f>
        <v>0</v>
      </c>
      <c r="G235" s="246"/>
      <c r="H235" s="246"/>
      <c r="I235" s="246"/>
      <c r="J235" s="246"/>
      <c r="K235" s="246"/>
      <c r="L235" s="246"/>
      <c r="M235" s="334"/>
      <c r="N235" s="329"/>
      <c r="O235" s="336"/>
      <c r="P235" s="336"/>
      <c r="Q235" s="336"/>
      <c r="R235" s="336"/>
      <c r="S235" s="336"/>
      <c r="T235" s="336"/>
      <c r="U235" s="336"/>
      <c r="V235" s="336"/>
      <c r="W235" s="336"/>
      <c r="X235" s="336"/>
      <c r="Y235" s="336"/>
      <c r="Z235" s="336"/>
      <c r="AA235" s="336"/>
      <c r="AB235" s="336"/>
      <c r="AC235" s="336"/>
    </row>
    <row r="236" spans="1:29" x14ac:dyDescent="0.35">
      <c r="A236" s="245"/>
      <c r="B236" s="263">
        <f>SDCCLTM2!B51</f>
        <v>0</v>
      </c>
      <c r="C236" s="263">
        <f>SDCCLTM2!C51</f>
        <v>0</v>
      </c>
      <c r="D236" s="263">
        <f>SDCCLTM2!D51</f>
        <v>0</v>
      </c>
      <c r="E236" s="263">
        <f>SDCCLTM2!E51</f>
        <v>0</v>
      </c>
      <c r="F236" s="263">
        <f>SDCCLTM2!F51</f>
        <v>0</v>
      </c>
      <c r="G236" s="246"/>
      <c r="H236" s="246"/>
      <c r="I236" s="246"/>
      <c r="J236" s="246"/>
      <c r="K236" s="246"/>
      <c r="L236" s="246"/>
      <c r="M236" s="334"/>
      <c r="N236" s="329"/>
      <c r="O236" s="336"/>
      <c r="P236" s="336"/>
      <c r="Q236" s="336"/>
      <c r="R236" s="336"/>
      <c r="S236" s="336"/>
      <c r="T236" s="336"/>
      <c r="U236" s="336"/>
      <c r="V236" s="336"/>
      <c r="W236" s="336"/>
      <c r="X236" s="336"/>
      <c r="Y236" s="336"/>
      <c r="Z236" s="336"/>
      <c r="AA236" s="336"/>
      <c r="AB236" s="336"/>
      <c r="AC236" s="336"/>
    </row>
    <row r="237" spans="1:29" x14ac:dyDescent="0.35">
      <c r="A237" s="245"/>
      <c r="B237" s="263">
        <f>SDCCLTM2!B52</f>
        <v>0</v>
      </c>
      <c r="C237" s="263">
        <f>SDCCLTM2!C52</f>
        <v>0</v>
      </c>
      <c r="D237" s="263">
        <f>SDCCLTM2!D52</f>
        <v>0</v>
      </c>
      <c r="E237" s="263">
        <f>SDCCLTM2!E52</f>
        <v>0</v>
      </c>
      <c r="F237" s="263">
        <f>SDCCLTM2!F52</f>
        <v>0</v>
      </c>
      <c r="G237" s="246"/>
      <c r="H237" s="246"/>
      <c r="I237" s="246"/>
      <c r="J237" s="246"/>
      <c r="K237" s="246"/>
      <c r="L237" s="246"/>
      <c r="M237" s="334"/>
      <c r="N237" s="329"/>
      <c r="O237" s="336"/>
      <c r="P237" s="336"/>
      <c r="Q237" s="336"/>
      <c r="R237" s="336"/>
      <c r="S237" s="336"/>
      <c r="T237" s="336"/>
      <c r="U237" s="336"/>
      <c r="V237" s="336"/>
      <c r="W237" s="336"/>
      <c r="X237" s="336"/>
      <c r="Y237" s="336"/>
      <c r="Z237" s="336"/>
      <c r="AA237" s="336"/>
      <c r="AB237" s="336"/>
      <c r="AC237" s="336"/>
    </row>
    <row r="238" spans="1:29" x14ac:dyDescent="0.35">
      <c r="A238" s="245"/>
      <c r="B238" s="263">
        <f>SDCCLTM2!B53</f>
        <v>0</v>
      </c>
      <c r="C238" s="263">
        <f>SDCCLTM2!C53</f>
        <v>0</v>
      </c>
      <c r="D238" s="263">
        <f>SDCCLTM2!D53</f>
        <v>0</v>
      </c>
      <c r="E238" s="263">
        <f>SDCCLTM2!E53</f>
        <v>0</v>
      </c>
      <c r="F238" s="263">
        <f>SDCCLTM2!F53</f>
        <v>0</v>
      </c>
      <c r="G238" s="246"/>
      <c r="H238" s="246"/>
      <c r="I238" s="246"/>
      <c r="J238" s="246"/>
      <c r="K238" s="246"/>
      <c r="L238" s="246"/>
      <c r="M238" s="334"/>
      <c r="N238" s="329"/>
      <c r="O238" s="336"/>
      <c r="P238" s="336"/>
      <c r="Q238" s="336"/>
      <c r="R238" s="336"/>
      <c r="S238" s="336"/>
      <c r="T238" s="336"/>
      <c r="U238" s="336"/>
      <c r="V238" s="336"/>
      <c r="W238" s="336"/>
      <c r="X238" s="336"/>
      <c r="Y238" s="336"/>
      <c r="Z238" s="336"/>
      <c r="AA238" s="336"/>
      <c r="AB238" s="336"/>
      <c r="AC238" s="336"/>
    </row>
    <row r="239" spans="1:29" x14ac:dyDescent="0.35">
      <c r="A239" s="245"/>
      <c r="B239" s="263">
        <f>SDCCLTM2!B54</f>
        <v>0</v>
      </c>
      <c r="C239" s="263">
        <f>SDCCLTM2!C54</f>
        <v>0</v>
      </c>
      <c r="D239" s="263">
        <f>SDCCLTM2!D54</f>
        <v>0</v>
      </c>
      <c r="E239" s="263">
        <f>SDCCLTM2!E54</f>
        <v>0</v>
      </c>
      <c r="F239" s="263">
        <f>SDCCLTM2!F54</f>
        <v>0</v>
      </c>
      <c r="G239" s="246"/>
      <c r="H239" s="246"/>
      <c r="I239" s="246"/>
      <c r="J239" s="246"/>
      <c r="K239" s="246"/>
      <c r="L239" s="246"/>
      <c r="M239" s="334"/>
      <c r="N239" s="329"/>
      <c r="O239" s="336"/>
      <c r="P239" s="336"/>
      <c r="Q239" s="336"/>
      <c r="R239" s="336"/>
      <c r="S239" s="336"/>
      <c r="T239" s="336"/>
      <c r="U239" s="336"/>
      <c r="V239" s="336"/>
      <c r="W239" s="336"/>
      <c r="X239" s="336"/>
      <c r="Y239" s="336"/>
      <c r="Z239" s="336"/>
      <c r="AA239" s="336"/>
      <c r="AB239" s="336"/>
      <c r="AC239" s="336"/>
    </row>
    <row r="240" spans="1:29" x14ac:dyDescent="0.35">
      <c r="A240" s="245"/>
      <c r="B240" s="263">
        <f>SDCCLTM2!B55</f>
        <v>0</v>
      </c>
      <c r="C240" s="263">
        <f>SDCCLTM2!C55</f>
        <v>0</v>
      </c>
      <c r="D240" s="263">
        <f>SDCCLTM2!D55</f>
        <v>0</v>
      </c>
      <c r="E240" s="263">
        <f>SDCCLTM2!E55</f>
        <v>0</v>
      </c>
      <c r="F240" s="263">
        <f>SDCCLTM2!F55</f>
        <v>0</v>
      </c>
      <c r="G240" s="246"/>
      <c r="H240" s="246"/>
      <c r="I240" s="246"/>
      <c r="J240" s="246"/>
      <c r="K240" s="246"/>
      <c r="L240" s="246"/>
      <c r="M240" s="334"/>
      <c r="N240" s="329"/>
      <c r="O240" s="336"/>
      <c r="P240" s="336"/>
      <c r="Q240" s="336"/>
      <c r="R240" s="336"/>
      <c r="S240" s="336"/>
      <c r="T240" s="336"/>
      <c r="U240" s="336"/>
      <c r="V240" s="336"/>
      <c r="W240" s="336"/>
      <c r="X240" s="336"/>
      <c r="Y240" s="336"/>
      <c r="Z240" s="336"/>
      <c r="AA240" s="336"/>
      <c r="AB240" s="336"/>
      <c r="AC240" s="336"/>
    </row>
    <row r="241" spans="1:29" x14ac:dyDescent="0.35">
      <c r="A241" s="245"/>
      <c r="B241" s="263">
        <f>SDCCLTM2!B56</f>
        <v>0</v>
      </c>
      <c r="C241" s="263">
        <f>SDCCLTM2!C56</f>
        <v>0</v>
      </c>
      <c r="D241" s="263">
        <f>SDCCLTM2!D56</f>
        <v>0</v>
      </c>
      <c r="E241" s="263">
        <f>SDCCLTM2!E56</f>
        <v>0</v>
      </c>
      <c r="F241" s="263">
        <f>SDCCLTM2!F56</f>
        <v>0</v>
      </c>
      <c r="G241" s="246"/>
      <c r="H241" s="246"/>
      <c r="I241" s="246"/>
      <c r="J241" s="246"/>
      <c r="K241" s="246"/>
      <c r="L241" s="246"/>
      <c r="M241" s="334"/>
      <c r="N241" s="329"/>
      <c r="O241" s="336"/>
      <c r="P241" s="336"/>
      <c r="Q241" s="336"/>
      <c r="R241" s="336"/>
      <c r="S241" s="336"/>
      <c r="T241" s="336"/>
      <c r="U241" s="336"/>
      <c r="V241" s="336"/>
      <c r="W241" s="336"/>
      <c r="X241" s="336"/>
      <c r="Y241" s="336"/>
      <c r="Z241" s="336"/>
      <c r="AA241" s="336"/>
      <c r="AB241" s="336"/>
      <c r="AC241" s="336"/>
    </row>
    <row r="242" spans="1:29" x14ac:dyDescent="0.35">
      <c r="A242" s="245"/>
      <c r="B242" s="263">
        <f>SDCCLTM2!B57</f>
        <v>0</v>
      </c>
      <c r="C242" s="263">
        <f>SDCCLTM2!C57</f>
        <v>0</v>
      </c>
      <c r="D242" s="263">
        <f>SDCCLTM2!D57</f>
        <v>0</v>
      </c>
      <c r="E242" s="263">
        <f>SDCCLTM2!E57</f>
        <v>0</v>
      </c>
      <c r="F242" s="263">
        <f>SDCCLTM2!F57</f>
        <v>0</v>
      </c>
      <c r="G242" s="246"/>
      <c r="H242" s="246"/>
      <c r="I242" s="246"/>
      <c r="J242" s="246"/>
      <c r="K242" s="246"/>
      <c r="L242" s="246"/>
      <c r="M242" s="334"/>
      <c r="N242" s="329"/>
      <c r="O242" s="336"/>
      <c r="P242" s="336"/>
      <c r="Q242" s="336"/>
      <c r="R242" s="336"/>
      <c r="S242" s="336"/>
      <c r="T242" s="336"/>
      <c r="U242" s="336"/>
      <c r="V242" s="336"/>
      <c r="W242" s="336"/>
      <c r="X242" s="336"/>
      <c r="Y242" s="336"/>
      <c r="Z242" s="336"/>
      <c r="AA242" s="336"/>
      <c r="AB242" s="336"/>
      <c r="AC242" s="336"/>
    </row>
    <row r="243" spans="1:29" x14ac:dyDescent="0.35">
      <c r="A243" s="245"/>
      <c r="B243" s="263">
        <f>SDCCLTM2!B58</f>
        <v>0</v>
      </c>
      <c r="C243" s="263">
        <f>SDCCLTM2!C58</f>
        <v>0</v>
      </c>
      <c r="D243" s="263">
        <f>SDCCLTM2!D58</f>
        <v>0</v>
      </c>
      <c r="E243" s="263">
        <f>SDCCLTM2!E58</f>
        <v>0</v>
      </c>
      <c r="F243" s="263">
        <f>SDCCLTM2!F58</f>
        <v>0</v>
      </c>
      <c r="G243" s="246"/>
      <c r="H243" s="246"/>
      <c r="I243" s="246"/>
      <c r="J243" s="246"/>
      <c r="K243" s="246"/>
      <c r="L243" s="246"/>
      <c r="M243" s="334"/>
      <c r="N243" s="329"/>
      <c r="O243" s="336"/>
      <c r="P243" s="336"/>
      <c r="Q243" s="336"/>
      <c r="R243" s="336"/>
      <c r="S243" s="336"/>
      <c r="T243" s="336"/>
      <c r="U243" s="336"/>
      <c r="V243" s="336"/>
      <c r="W243" s="336"/>
      <c r="X243" s="336"/>
      <c r="Y243" s="336"/>
      <c r="Z243" s="336"/>
      <c r="AA243" s="336"/>
      <c r="AB243" s="336"/>
      <c r="AC243" s="336"/>
    </row>
    <row r="244" spans="1:29" x14ac:dyDescent="0.35">
      <c r="A244" s="245"/>
      <c r="B244" s="263">
        <f>SDCCLTM2!B59</f>
        <v>0</v>
      </c>
      <c r="C244" s="263">
        <f>SDCCLTM2!C59</f>
        <v>0</v>
      </c>
      <c r="D244" s="263">
        <f>SDCCLTM2!D59</f>
        <v>0</v>
      </c>
      <c r="E244" s="263">
        <f>SDCCLTM2!E59</f>
        <v>0</v>
      </c>
      <c r="F244" s="263">
        <f>SDCCLTM2!F59</f>
        <v>0</v>
      </c>
      <c r="G244" s="246"/>
      <c r="H244" s="246"/>
      <c r="I244" s="246"/>
      <c r="J244" s="246"/>
      <c r="K244" s="246"/>
      <c r="L244" s="246"/>
      <c r="M244" s="334"/>
      <c r="N244" s="329"/>
      <c r="O244" s="336"/>
      <c r="P244" s="336"/>
      <c r="Q244" s="336"/>
      <c r="R244" s="336"/>
      <c r="S244" s="336"/>
      <c r="T244" s="336"/>
      <c r="U244" s="336"/>
      <c r="V244" s="336"/>
      <c r="W244" s="336"/>
      <c r="X244" s="336"/>
      <c r="Y244" s="336"/>
      <c r="Z244" s="336"/>
      <c r="AA244" s="336"/>
      <c r="AB244" s="336"/>
      <c r="AC244" s="336"/>
    </row>
    <row r="245" spans="1:29" x14ac:dyDescent="0.35">
      <c r="A245" s="245"/>
      <c r="B245" s="263">
        <f>SDCCLTM2!B60</f>
        <v>0</v>
      </c>
      <c r="C245" s="263">
        <f>SDCCLTM2!C60</f>
        <v>0</v>
      </c>
      <c r="D245" s="263">
        <f>SDCCLTM2!D60</f>
        <v>0</v>
      </c>
      <c r="E245" s="263">
        <f>SDCCLTM2!E60</f>
        <v>0</v>
      </c>
      <c r="F245" s="263">
        <f>SDCCLTM2!F60</f>
        <v>0</v>
      </c>
      <c r="G245" s="246"/>
      <c r="H245" s="246"/>
      <c r="I245" s="246"/>
      <c r="J245" s="246"/>
      <c r="K245" s="246"/>
      <c r="L245" s="246"/>
      <c r="M245" s="334"/>
      <c r="N245" s="329"/>
      <c r="O245" s="336"/>
      <c r="P245" s="336"/>
      <c r="Q245" s="336"/>
      <c r="R245" s="336"/>
      <c r="S245" s="336"/>
      <c r="T245" s="336"/>
      <c r="U245" s="336"/>
      <c r="V245" s="336"/>
      <c r="W245" s="336"/>
      <c r="X245" s="336"/>
      <c r="Y245" s="336"/>
      <c r="Z245" s="336"/>
      <c r="AA245" s="336"/>
      <c r="AB245" s="336"/>
      <c r="AC245" s="336"/>
    </row>
    <row r="246" spans="1:29" x14ac:dyDescent="0.35">
      <c r="A246" s="245"/>
      <c r="B246" s="263">
        <f>SDCCLTM2!B61</f>
        <v>0</v>
      </c>
      <c r="C246" s="263">
        <f>SDCCLTM2!C61</f>
        <v>0</v>
      </c>
      <c r="D246" s="263">
        <f>SDCCLTM2!D61</f>
        <v>0</v>
      </c>
      <c r="E246" s="263">
        <f>SDCCLTM2!E61</f>
        <v>0</v>
      </c>
      <c r="F246" s="263">
        <f>SDCCLTM2!F61</f>
        <v>0</v>
      </c>
      <c r="G246" s="246"/>
      <c r="H246" s="246"/>
      <c r="I246" s="246"/>
      <c r="J246" s="246"/>
      <c r="K246" s="246"/>
      <c r="L246" s="246"/>
      <c r="M246" s="334"/>
      <c r="N246" s="329"/>
      <c r="O246" s="336"/>
      <c r="P246" s="336"/>
      <c r="Q246" s="336"/>
      <c r="R246" s="336"/>
      <c r="S246" s="336"/>
      <c r="T246" s="336"/>
      <c r="U246" s="336"/>
      <c r="V246" s="336"/>
      <c r="W246" s="336"/>
      <c r="X246" s="336"/>
      <c r="Y246" s="336"/>
      <c r="Z246" s="336"/>
      <c r="AA246" s="336"/>
      <c r="AB246" s="336"/>
      <c r="AC246" s="336"/>
    </row>
    <row r="247" spans="1:29" x14ac:dyDescent="0.35">
      <c r="A247" s="245"/>
      <c r="B247" s="263">
        <f>SDCCLTM2!B62</f>
        <v>0</v>
      </c>
      <c r="C247" s="263">
        <f>SDCCLTM2!C62</f>
        <v>0</v>
      </c>
      <c r="D247" s="263">
        <f>SDCCLTM2!D62</f>
        <v>0</v>
      </c>
      <c r="E247" s="263">
        <f>SDCCLTM2!E62</f>
        <v>0</v>
      </c>
      <c r="F247" s="263">
        <f>SDCCLTM2!F62</f>
        <v>0</v>
      </c>
      <c r="G247" s="246"/>
      <c r="H247" s="246"/>
      <c r="I247" s="246"/>
      <c r="J247" s="246"/>
      <c r="K247" s="246"/>
      <c r="L247" s="246"/>
      <c r="M247" s="334"/>
      <c r="N247" s="329"/>
      <c r="O247" s="336"/>
      <c r="P247" s="336"/>
      <c r="Q247" s="336"/>
      <c r="R247" s="336"/>
      <c r="S247" s="336"/>
      <c r="T247" s="336"/>
      <c r="U247" s="336"/>
      <c r="V247" s="336"/>
      <c r="W247" s="336"/>
      <c r="X247" s="336"/>
      <c r="Y247" s="336"/>
      <c r="Z247" s="336"/>
      <c r="AA247" s="336"/>
      <c r="AB247" s="336"/>
      <c r="AC247" s="336"/>
    </row>
    <row r="248" spans="1:29" x14ac:dyDescent="0.35">
      <c r="A248" s="245"/>
      <c r="B248" s="263">
        <f>SDCCLTM2!B63</f>
        <v>0</v>
      </c>
      <c r="C248" s="263">
        <f>SDCCLTM2!C63</f>
        <v>0</v>
      </c>
      <c r="D248" s="263">
        <f>SDCCLTM2!D63</f>
        <v>0</v>
      </c>
      <c r="E248" s="263">
        <f>SDCCLTM2!E63</f>
        <v>0</v>
      </c>
      <c r="F248" s="263">
        <f>SDCCLTM2!F63</f>
        <v>0</v>
      </c>
      <c r="G248" s="246"/>
      <c r="H248" s="246"/>
      <c r="I248" s="246"/>
      <c r="J248" s="246"/>
      <c r="K248" s="246"/>
      <c r="L248" s="246"/>
      <c r="M248" s="334"/>
      <c r="N248" s="329"/>
      <c r="O248" s="336"/>
      <c r="P248" s="336"/>
      <c r="Q248" s="336"/>
      <c r="R248" s="336"/>
      <c r="S248" s="336"/>
      <c r="T248" s="336"/>
      <c r="U248" s="336"/>
      <c r="V248" s="336"/>
      <c r="W248" s="336"/>
      <c r="X248" s="336"/>
      <c r="Y248" s="336"/>
      <c r="Z248" s="336"/>
      <c r="AA248" s="336"/>
      <c r="AB248" s="336"/>
      <c r="AC248" s="336"/>
    </row>
    <row r="249" spans="1:29" x14ac:dyDescent="0.35">
      <c r="A249" s="245"/>
      <c r="B249" s="263">
        <f>SDCCLTM2!B64</f>
        <v>0</v>
      </c>
      <c r="C249" s="263">
        <f>SDCCLTM2!C64</f>
        <v>0</v>
      </c>
      <c r="D249" s="263">
        <f>SDCCLTM2!D64</f>
        <v>0</v>
      </c>
      <c r="E249" s="263">
        <f>SDCCLTM2!E64</f>
        <v>0</v>
      </c>
      <c r="F249" s="263">
        <f>SDCCLTM2!F64</f>
        <v>0</v>
      </c>
      <c r="G249" s="246"/>
      <c r="H249" s="246"/>
      <c r="I249" s="246"/>
      <c r="J249" s="246"/>
      <c r="K249" s="246"/>
      <c r="L249" s="246"/>
      <c r="M249" s="334"/>
      <c r="N249" s="329"/>
      <c r="O249" s="336"/>
      <c r="P249" s="336"/>
      <c r="Q249" s="336"/>
      <c r="R249" s="336"/>
      <c r="S249" s="336"/>
      <c r="T249" s="336"/>
      <c r="U249" s="336"/>
      <c r="V249" s="336"/>
      <c r="W249" s="336"/>
      <c r="X249" s="336"/>
      <c r="Y249" s="336"/>
      <c r="Z249" s="336"/>
      <c r="AA249" s="336"/>
      <c r="AB249" s="336"/>
      <c r="AC249" s="336"/>
    </row>
    <row r="250" spans="1:29" x14ac:dyDescent="0.35">
      <c r="A250" s="245"/>
      <c r="B250" s="263">
        <f>SDCCLTM2!B65</f>
        <v>0</v>
      </c>
      <c r="C250" s="263">
        <f>SDCCLTM2!C65</f>
        <v>0</v>
      </c>
      <c r="D250" s="263">
        <f>SDCCLTM2!D65</f>
        <v>0</v>
      </c>
      <c r="E250" s="263">
        <f>SDCCLTM2!E65</f>
        <v>0</v>
      </c>
      <c r="F250" s="263">
        <f>SDCCLTM2!F65</f>
        <v>0</v>
      </c>
      <c r="G250" s="246"/>
      <c r="H250" s="246"/>
      <c r="I250" s="246"/>
      <c r="J250" s="246"/>
      <c r="K250" s="246"/>
      <c r="L250" s="246"/>
      <c r="M250" s="334"/>
      <c r="N250" s="329"/>
      <c r="O250" s="336"/>
      <c r="P250" s="336"/>
      <c r="Q250" s="336"/>
      <c r="R250" s="336"/>
      <c r="S250" s="336"/>
      <c r="T250" s="336"/>
      <c r="U250" s="336"/>
      <c r="V250" s="336"/>
      <c r="W250" s="336"/>
      <c r="X250" s="336"/>
      <c r="Y250" s="336"/>
      <c r="Z250" s="336"/>
      <c r="AA250" s="336"/>
      <c r="AB250" s="336"/>
      <c r="AC250" s="336"/>
    </row>
    <row r="251" spans="1:29" x14ac:dyDescent="0.35">
      <c r="A251" s="245"/>
      <c r="B251" s="263">
        <f>SDCCLTM2!B66</f>
        <v>0</v>
      </c>
      <c r="C251" s="263">
        <f>SDCCLTM2!C66</f>
        <v>0</v>
      </c>
      <c r="D251" s="263">
        <f>SDCCLTM2!D66</f>
        <v>0</v>
      </c>
      <c r="E251" s="263">
        <f>SDCCLTM2!E66</f>
        <v>0</v>
      </c>
      <c r="F251" s="263">
        <f>SDCCLTM2!F66</f>
        <v>0</v>
      </c>
      <c r="G251" s="246"/>
      <c r="H251" s="246"/>
      <c r="I251" s="246"/>
      <c r="J251" s="246"/>
      <c r="K251" s="246"/>
      <c r="L251" s="246"/>
      <c r="M251" s="334"/>
      <c r="N251" s="329"/>
      <c r="O251" s="336"/>
      <c r="P251" s="336"/>
      <c r="Q251" s="336"/>
      <c r="R251" s="336"/>
      <c r="S251" s="336"/>
      <c r="T251" s="336"/>
      <c r="U251" s="336"/>
      <c r="V251" s="336"/>
      <c r="W251" s="336"/>
      <c r="X251" s="336"/>
      <c r="Y251" s="336"/>
      <c r="Z251" s="336"/>
      <c r="AA251" s="336"/>
      <c r="AB251" s="336"/>
      <c r="AC251" s="336"/>
    </row>
    <row r="252" spans="1:29" x14ac:dyDescent="0.35">
      <c r="A252" s="245"/>
      <c r="B252" s="263">
        <f>SDCCLTM2!B67</f>
        <v>0</v>
      </c>
      <c r="C252" s="263">
        <f>SDCCLTM2!C67</f>
        <v>0</v>
      </c>
      <c r="D252" s="263">
        <f>SDCCLTM2!D67</f>
        <v>0</v>
      </c>
      <c r="E252" s="263">
        <f>SDCCLTM2!E67</f>
        <v>0</v>
      </c>
      <c r="F252" s="263">
        <f>SDCCLTM2!F67</f>
        <v>0</v>
      </c>
      <c r="G252" s="246"/>
      <c r="H252" s="246"/>
      <c r="I252" s="246"/>
      <c r="J252" s="246"/>
      <c r="K252" s="246"/>
      <c r="L252" s="246"/>
      <c r="M252" s="334"/>
      <c r="N252" s="329"/>
      <c r="O252" s="336"/>
      <c r="P252" s="336"/>
      <c r="Q252" s="336"/>
      <c r="R252" s="336"/>
      <c r="S252" s="336"/>
      <c r="T252" s="336"/>
      <c r="U252" s="336"/>
      <c r="V252" s="336"/>
      <c r="W252" s="336"/>
      <c r="X252" s="336"/>
      <c r="Y252" s="336"/>
      <c r="Z252" s="336"/>
      <c r="AA252" s="336"/>
      <c r="AB252" s="336"/>
      <c r="AC252" s="336"/>
    </row>
    <row r="253" spans="1:29" x14ac:dyDescent="0.35">
      <c r="A253" s="245"/>
      <c r="B253" s="263">
        <f>SDCCLTM2!B68</f>
        <v>0</v>
      </c>
      <c r="C253" s="263">
        <f>SDCCLTM2!C68</f>
        <v>0</v>
      </c>
      <c r="D253" s="263">
        <f>SDCCLTM2!D68</f>
        <v>0</v>
      </c>
      <c r="E253" s="263">
        <f>SDCCLTM2!E68</f>
        <v>0</v>
      </c>
      <c r="F253" s="263">
        <f>SDCCLTM2!F68</f>
        <v>0</v>
      </c>
      <c r="G253" s="246"/>
      <c r="H253" s="246"/>
      <c r="I253" s="246"/>
      <c r="J253" s="246"/>
      <c r="K253" s="246"/>
      <c r="L253" s="246"/>
      <c r="M253" s="334"/>
      <c r="N253" s="329"/>
      <c r="O253" s="336"/>
      <c r="P253" s="336"/>
      <c r="Q253" s="336"/>
      <c r="R253" s="336"/>
      <c r="S253" s="336"/>
      <c r="T253" s="336"/>
      <c r="U253" s="336"/>
      <c r="V253" s="336"/>
      <c r="W253" s="336"/>
      <c r="X253" s="336"/>
      <c r="Y253" s="336"/>
      <c r="Z253" s="336"/>
      <c r="AA253" s="336"/>
      <c r="AB253" s="336"/>
      <c r="AC253" s="336"/>
    </row>
    <row r="254" spans="1:29" x14ac:dyDescent="0.35">
      <c r="A254" s="245"/>
      <c r="B254" s="263">
        <f>SDCCLTM2!B69</f>
        <v>0</v>
      </c>
      <c r="C254" s="263">
        <f>SDCCLTM2!C69</f>
        <v>0</v>
      </c>
      <c r="D254" s="263">
        <f>SDCCLTM2!D69</f>
        <v>0</v>
      </c>
      <c r="E254" s="263">
        <f>SDCCLTM2!E69</f>
        <v>0</v>
      </c>
      <c r="F254" s="263">
        <f>SDCCLTM2!F69</f>
        <v>0</v>
      </c>
      <c r="G254" s="246"/>
      <c r="H254" s="246"/>
      <c r="I254" s="246"/>
      <c r="J254" s="246"/>
      <c r="K254" s="246"/>
      <c r="L254" s="246"/>
      <c r="M254" s="334"/>
      <c r="N254" s="329"/>
      <c r="O254" s="336"/>
      <c r="P254" s="336"/>
      <c r="Q254" s="336"/>
      <c r="R254" s="336"/>
      <c r="S254" s="336"/>
      <c r="T254" s="336"/>
      <c r="U254" s="336"/>
      <c r="V254" s="336"/>
      <c r="W254" s="336"/>
      <c r="X254" s="336"/>
      <c r="Y254" s="336"/>
      <c r="Z254" s="336"/>
      <c r="AA254" s="336"/>
      <c r="AB254" s="336"/>
      <c r="AC254" s="336"/>
    </row>
    <row r="255" spans="1:29" x14ac:dyDescent="0.35">
      <c r="A255" s="245"/>
      <c r="B255" s="263">
        <f>SDCCLTM2!B70</f>
        <v>0</v>
      </c>
      <c r="C255" s="263">
        <f>SDCCLTM2!C70</f>
        <v>0</v>
      </c>
      <c r="D255" s="263">
        <f>SDCCLTM2!D70</f>
        <v>0</v>
      </c>
      <c r="E255" s="263">
        <f>SDCCLTM2!E70</f>
        <v>0</v>
      </c>
      <c r="F255" s="263">
        <f>SDCCLTM2!F70</f>
        <v>0</v>
      </c>
      <c r="G255" s="246"/>
      <c r="H255" s="246"/>
      <c r="I255" s="246"/>
      <c r="J255" s="246"/>
      <c r="K255" s="246"/>
      <c r="L255" s="246"/>
      <c r="M255" s="334"/>
      <c r="N255" s="329"/>
      <c r="O255" s="336"/>
      <c r="P255" s="336"/>
      <c r="Q255" s="336"/>
      <c r="R255" s="336"/>
      <c r="S255" s="336"/>
      <c r="T255" s="336"/>
      <c r="U255" s="336"/>
      <c r="V255" s="336"/>
      <c r="W255" s="336"/>
      <c r="X255" s="336"/>
      <c r="Y255" s="336"/>
      <c r="Z255" s="336"/>
      <c r="AA255" s="336"/>
      <c r="AB255" s="336"/>
      <c r="AC255" s="336"/>
    </row>
    <row r="256" spans="1:29" x14ac:dyDescent="0.35">
      <c r="A256" s="245"/>
      <c r="B256" s="263">
        <f>SDCCLTM2!B71</f>
        <v>0</v>
      </c>
      <c r="C256" s="263">
        <f>SDCCLTM2!C71</f>
        <v>0</v>
      </c>
      <c r="D256" s="263">
        <f>SDCCLTM2!D71</f>
        <v>0</v>
      </c>
      <c r="E256" s="263">
        <f>SDCCLTM2!E71</f>
        <v>0</v>
      </c>
      <c r="F256" s="263">
        <f>SDCCLTM2!F71</f>
        <v>0</v>
      </c>
      <c r="G256" s="246"/>
      <c r="H256" s="246"/>
      <c r="I256" s="246"/>
      <c r="J256" s="246"/>
      <c r="K256" s="246"/>
      <c r="L256" s="246"/>
      <c r="M256" s="334"/>
      <c r="N256" s="329"/>
      <c r="O256" s="336"/>
      <c r="P256" s="336"/>
      <c r="Q256" s="336"/>
      <c r="R256" s="336"/>
      <c r="S256" s="336"/>
      <c r="T256" s="336"/>
      <c r="U256" s="336"/>
      <c r="V256" s="336"/>
      <c r="W256" s="336"/>
      <c r="X256" s="336"/>
      <c r="Y256" s="336"/>
      <c r="Z256" s="336"/>
      <c r="AA256" s="336"/>
      <c r="AB256" s="336"/>
      <c r="AC256" s="336"/>
    </row>
    <row r="257" spans="1:29" x14ac:dyDescent="0.35">
      <c r="A257" s="245"/>
      <c r="B257" s="263">
        <f>SDCCLTM2!B72</f>
        <v>0</v>
      </c>
      <c r="C257" s="263">
        <f>SDCCLTM2!C72</f>
        <v>0</v>
      </c>
      <c r="D257" s="263">
        <f>SDCCLTM2!D72</f>
        <v>0</v>
      </c>
      <c r="E257" s="263">
        <f>SDCCLTM2!E72</f>
        <v>0</v>
      </c>
      <c r="F257" s="263">
        <f>SDCCLTM2!F72</f>
        <v>0</v>
      </c>
      <c r="G257" s="246"/>
      <c r="H257" s="246"/>
      <c r="I257" s="246"/>
      <c r="J257" s="246"/>
      <c r="K257" s="246"/>
      <c r="L257" s="246"/>
      <c r="M257" s="334"/>
      <c r="N257" s="329"/>
      <c r="O257" s="336"/>
      <c r="P257" s="336"/>
      <c r="Q257" s="336"/>
      <c r="R257" s="336"/>
      <c r="S257" s="336"/>
      <c r="T257" s="336"/>
      <c r="U257" s="336"/>
      <c r="V257" s="336"/>
      <c r="W257" s="336"/>
      <c r="X257" s="336"/>
      <c r="Y257" s="336"/>
      <c r="Z257" s="336"/>
      <c r="AA257" s="336"/>
      <c r="AB257" s="336"/>
      <c r="AC257" s="336"/>
    </row>
    <row r="258" spans="1:29" x14ac:dyDescent="0.35">
      <c r="A258" s="245"/>
      <c r="B258" s="263">
        <f>SDCCLTM2!B73</f>
        <v>0</v>
      </c>
      <c r="C258" s="263">
        <f>SDCCLTM2!C73</f>
        <v>0</v>
      </c>
      <c r="D258" s="263">
        <f>SDCCLTM2!D73</f>
        <v>0</v>
      </c>
      <c r="E258" s="263">
        <f>SDCCLTM2!E73</f>
        <v>0</v>
      </c>
      <c r="F258" s="263">
        <f>SDCCLTM2!F73</f>
        <v>0</v>
      </c>
      <c r="G258" s="246"/>
      <c r="H258" s="246"/>
      <c r="I258" s="246"/>
      <c r="J258" s="246"/>
      <c r="K258" s="246"/>
      <c r="L258" s="246"/>
      <c r="M258" s="334"/>
      <c r="N258" s="329"/>
      <c r="O258" s="336"/>
      <c r="P258" s="336"/>
      <c r="Q258" s="336"/>
      <c r="R258" s="336"/>
      <c r="S258" s="336"/>
      <c r="T258" s="336"/>
      <c r="U258" s="336"/>
      <c r="V258" s="336"/>
      <c r="W258" s="336"/>
      <c r="X258" s="336"/>
      <c r="Y258" s="336"/>
      <c r="Z258" s="336"/>
      <c r="AA258" s="336"/>
      <c r="AB258" s="336"/>
      <c r="AC258" s="336"/>
    </row>
    <row r="259" spans="1:29" x14ac:dyDescent="0.35">
      <c r="A259" s="245"/>
      <c r="B259" s="263">
        <f>SDCCLTM2!B74</f>
        <v>0</v>
      </c>
      <c r="C259" s="263">
        <f>SDCCLTM2!C74</f>
        <v>0</v>
      </c>
      <c r="D259" s="263">
        <f>SDCCLTM2!D74</f>
        <v>0</v>
      </c>
      <c r="E259" s="263">
        <f>SDCCLTM2!E74</f>
        <v>0</v>
      </c>
      <c r="F259" s="263">
        <f>SDCCLTM2!F74</f>
        <v>0</v>
      </c>
      <c r="G259" s="246"/>
      <c r="H259" s="246"/>
      <c r="I259" s="246"/>
      <c r="J259" s="246"/>
      <c r="K259" s="246"/>
      <c r="L259" s="246"/>
      <c r="M259" s="334"/>
      <c r="N259" s="329"/>
      <c r="O259" s="336"/>
      <c r="P259" s="336"/>
      <c r="Q259" s="336"/>
      <c r="R259" s="336"/>
      <c r="S259" s="336"/>
      <c r="T259" s="336"/>
      <c r="U259" s="336"/>
      <c r="V259" s="336"/>
      <c r="W259" s="336"/>
      <c r="X259" s="336"/>
      <c r="Y259" s="336"/>
      <c r="Z259" s="336"/>
      <c r="AA259" s="336"/>
      <c r="AB259" s="336"/>
      <c r="AC259" s="336"/>
    </row>
    <row r="260" spans="1:29" x14ac:dyDescent="0.35">
      <c r="A260" s="245"/>
      <c r="B260" s="263">
        <f>SDCCLTM2!B75</f>
        <v>0</v>
      </c>
      <c r="C260" s="263">
        <f>SDCCLTM2!C75</f>
        <v>0</v>
      </c>
      <c r="D260" s="263">
        <f>SDCCLTM2!D75</f>
        <v>0</v>
      </c>
      <c r="E260" s="263">
        <f>SDCCLTM2!E75</f>
        <v>0</v>
      </c>
      <c r="F260" s="263">
        <f>SDCCLTM2!F75</f>
        <v>0</v>
      </c>
      <c r="G260" s="246"/>
      <c r="H260" s="246"/>
      <c r="I260" s="246"/>
      <c r="J260" s="246"/>
      <c r="K260" s="246"/>
      <c r="L260" s="246"/>
      <c r="M260" s="334"/>
      <c r="N260" s="329"/>
      <c r="O260" s="336"/>
      <c r="P260" s="336"/>
      <c r="Q260" s="336"/>
      <c r="R260" s="336"/>
      <c r="S260" s="336"/>
      <c r="T260" s="336"/>
      <c r="U260" s="336"/>
      <c r="V260" s="336"/>
      <c r="W260" s="336"/>
      <c r="X260" s="336"/>
      <c r="Y260" s="336"/>
      <c r="Z260" s="336"/>
      <c r="AA260" s="336"/>
      <c r="AB260" s="336"/>
      <c r="AC260" s="336"/>
    </row>
    <row r="261" spans="1:29" x14ac:dyDescent="0.35">
      <c r="A261" s="245"/>
      <c r="B261" s="263">
        <f>SDCCLTM2!B76</f>
        <v>0</v>
      </c>
      <c r="C261" s="263">
        <f>SDCCLTM2!C76</f>
        <v>0</v>
      </c>
      <c r="D261" s="263">
        <f>SDCCLTM2!D76</f>
        <v>0</v>
      </c>
      <c r="E261" s="263">
        <f>SDCCLTM2!E76</f>
        <v>0</v>
      </c>
      <c r="F261" s="263">
        <f>SDCCLTM2!F76</f>
        <v>0</v>
      </c>
      <c r="G261" s="246"/>
      <c r="H261" s="246"/>
      <c r="I261" s="246"/>
      <c r="J261" s="246"/>
      <c r="K261" s="246"/>
      <c r="L261" s="246"/>
      <c r="M261" s="334"/>
      <c r="N261" s="329"/>
      <c r="O261" s="336"/>
      <c r="P261" s="336"/>
      <c r="Q261" s="336"/>
      <c r="R261" s="336"/>
      <c r="S261" s="336"/>
      <c r="T261" s="336"/>
      <c r="U261" s="336"/>
      <c r="V261" s="336"/>
      <c r="W261" s="336"/>
      <c r="X261" s="336"/>
      <c r="Y261" s="336"/>
      <c r="Z261" s="336"/>
      <c r="AA261" s="336"/>
      <c r="AB261" s="336"/>
      <c r="AC261" s="336"/>
    </row>
    <row r="262" spans="1:29" x14ac:dyDescent="0.35">
      <c r="A262" s="245"/>
      <c r="B262" s="263">
        <f>SDCCLTM2!B77</f>
        <v>0</v>
      </c>
      <c r="C262" s="263">
        <f>SDCCLTM2!C77</f>
        <v>0</v>
      </c>
      <c r="D262" s="263">
        <f>SDCCLTM2!D77</f>
        <v>0</v>
      </c>
      <c r="E262" s="263">
        <f>SDCCLTM2!E77</f>
        <v>0</v>
      </c>
      <c r="F262" s="263">
        <f>SDCCLTM2!F77</f>
        <v>0</v>
      </c>
      <c r="G262" s="246"/>
      <c r="H262" s="246"/>
      <c r="I262" s="246"/>
      <c r="J262" s="246"/>
      <c r="K262" s="246"/>
      <c r="L262" s="246"/>
      <c r="M262" s="334"/>
      <c r="N262" s="329"/>
      <c r="O262" s="336"/>
      <c r="P262" s="336"/>
      <c r="Q262" s="336"/>
      <c r="R262" s="336"/>
      <c r="S262" s="336"/>
      <c r="T262" s="336"/>
      <c r="U262" s="336"/>
      <c r="V262" s="336"/>
      <c r="W262" s="336"/>
      <c r="X262" s="336"/>
      <c r="Y262" s="336"/>
      <c r="Z262" s="336"/>
      <c r="AA262" s="336"/>
      <c r="AB262" s="336"/>
      <c r="AC262" s="336"/>
    </row>
    <row r="263" spans="1:29" x14ac:dyDescent="0.35">
      <c r="A263" s="245"/>
      <c r="B263" s="263">
        <f>SDCCLTM2!B78</f>
        <v>0</v>
      </c>
      <c r="C263" s="263">
        <f>SDCCLTM2!C78</f>
        <v>0</v>
      </c>
      <c r="D263" s="263">
        <f>SDCCLTM2!D78</f>
        <v>0</v>
      </c>
      <c r="E263" s="263">
        <f>SDCCLTM2!E78</f>
        <v>0</v>
      </c>
      <c r="F263" s="263">
        <f>SDCCLTM2!F78</f>
        <v>0</v>
      </c>
      <c r="G263" s="246"/>
      <c r="H263" s="246"/>
      <c r="I263" s="246"/>
      <c r="J263" s="246"/>
      <c r="K263" s="246"/>
      <c r="L263" s="246"/>
      <c r="M263" s="334"/>
      <c r="N263" s="329"/>
      <c r="O263" s="336"/>
      <c r="P263" s="336"/>
      <c r="Q263" s="336"/>
      <c r="R263" s="336"/>
      <c r="S263" s="336"/>
      <c r="T263" s="336"/>
      <c r="U263" s="336"/>
      <c r="V263" s="336"/>
      <c r="W263" s="336"/>
      <c r="X263" s="336"/>
      <c r="Y263" s="336"/>
      <c r="Z263" s="336"/>
      <c r="AA263" s="336"/>
      <c r="AB263" s="336"/>
      <c r="AC263" s="336"/>
    </row>
    <row r="264" spans="1:29" x14ac:dyDescent="0.35">
      <c r="A264" s="245"/>
      <c r="B264" s="263">
        <f>SDCCLTM2!B79</f>
        <v>0</v>
      </c>
      <c r="C264" s="263">
        <f>SDCCLTM2!C79</f>
        <v>0</v>
      </c>
      <c r="D264" s="263">
        <f>SDCCLTM2!D79</f>
        <v>0</v>
      </c>
      <c r="E264" s="263">
        <f>SDCCLTM2!E79</f>
        <v>0</v>
      </c>
      <c r="F264" s="263">
        <f>SDCCLTM2!F79</f>
        <v>0</v>
      </c>
      <c r="G264" s="246"/>
      <c r="H264" s="246"/>
      <c r="I264" s="246"/>
      <c r="J264" s="246"/>
      <c r="K264" s="246"/>
      <c r="L264" s="246"/>
      <c r="M264" s="334"/>
      <c r="N264" s="329"/>
      <c r="O264" s="336"/>
      <c r="P264" s="336"/>
      <c r="Q264" s="336"/>
      <c r="R264" s="336"/>
      <c r="S264" s="336"/>
      <c r="T264" s="336"/>
      <c r="U264" s="336"/>
      <c r="V264" s="336"/>
      <c r="W264" s="336"/>
      <c r="X264" s="336"/>
      <c r="Y264" s="336"/>
      <c r="Z264" s="336"/>
      <c r="AA264" s="336"/>
      <c r="AB264" s="336"/>
      <c r="AC264" s="336"/>
    </row>
    <row r="265" spans="1:29" x14ac:dyDescent="0.35">
      <c r="A265" s="245"/>
      <c r="B265" s="263">
        <f>SDCCLTM2!B80</f>
        <v>0</v>
      </c>
      <c r="C265" s="263">
        <f>SDCCLTM2!C80</f>
        <v>0</v>
      </c>
      <c r="D265" s="263">
        <f>SDCCLTM2!D80</f>
        <v>0</v>
      </c>
      <c r="E265" s="263">
        <f>SDCCLTM2!E80</f>
        <v>0</v>
      </c>
      <c r="F265" s="263">
        <f>SDCCLTM2!F80</f>
        <v>0</v>
      </c>
      <c r="G265" s="246"/>
      <c r="H265" s="246"/>
      <c r="I265" s="246"/>
      <c r="J265" s="246"/>
      <c r="K265" s="246"/>
      <c r="L265" s="246"/>
      <c r="M265" s="334"/>
      <c r="N265" s="329"/>
      <c r="O265" s="336"/>
      <c r="P265" s="336"/>
      <c r="Q265" s="336"/>
      <c r="R265" s="336"/>
      <c r="S265" s="336"/>
      <c r="T265" s="336"/>
      <c r="U265" s="336"/>
      <c r="V265" s="336"/>
      <c r="W265" s="336"/>
      <c r="X265" s="336"/>
      <c r="Y265" s="336"/>
      <c r="Z265" s="336"/>
      <c r="AA265" s="336"/>
      <c r="AB265" s="336"/>
      <c r="AC265" s="336"/>
    </row>
    <row r="266" spans="1:29" x14ac:dyDescent="0.35">
      <c r="A266" s="245"/>
      <c r="B266" s="263">
        <f>SDCCLTM2!B81</f>
        <v>0</v>
      </c>
      <c r="C266" s="263">
        <f>SDCCLTM2!C81</f>
        <v>0</v>
      </c>
      <c r="D266" s="263">
        <f>SDCCLTM2!D81</f>
        <v>0</v>
      </c>
      <c r="E266" s="263">
        <f>SDCCLTM2!E81</f>
        <v>0</v>
      </c>
      <c r="F266" s="263">
        <f>SDCCLTM2!F81</f>
        <v>0</v>
      </c>
      <c r="G266" s="246"/>
      <c r="H266" s="246"/>
      <c r="I266" s="246"/>
      <c r="J266" s="246"/>
      <c r="K266" s="246"/>
      <c r="L266" s="246"/>
      <c r="M266" s="334"/>
      <c r="N266" s="329"/>
      <c r="O266" s="336"/>
      <c r="P266" s="336"/>
      <c r="Q266" s="336"/>
      <c r="R266" s="336"/>
      <c r="S266" s="336"/>
      <c r="T266" s="336"/>
      <c r="U266" s="336"/>
      <c r="V266" s="336"/>
      <c r="W266" s="336"/>
      <c r="X266" s="336"/>
      <c r="Y266" s="336"/>
      <c r="Z266" s="336"/>
      <c r="AA266" s="336"/>
      <c r="AB266" s="336"/>
      <c r="AC266" s="336"/>
    </row>
    <row r="267" spans="1:29" x14ac:dyDescent="0.35">
      <c r="A267" s="245"/>
      <c r="B267" s="263">
        <f>SDCCLTM2!B82</f>
        <v>0</v>
      </c>
      <c r="C267" s="263">
        <f>SDCCLTM2!C82</f>
        <v>0</v>
      </c>
      <c r="D267" s="263">
        <f>SDCCLTM2!D82</f>
        <v>0</v>
      </c>
      <c r="E267" s="263">
        <f>SDCCLTM2!E82</f>
        <v>0</v>
      </c>
      <c r="F267" s="263">
        <f>SDCCLTM2!F82</f>
        <v>0</v>
      </c>
      <c r="G267" s="246"/>
      <c r="H267" s="246"/>
      <c r="I267" s="246"/>
      <c r="J267" s="246"/>
      <c r="K267" s="246"/>
      <c r="L267" s="246"/>
      <c r="M267" s="334"/>
      <c r="N267" s="329"/>
      <c r="O267" s="336"/>
      <c r="P267" s="336"/>
      <c r="Q267" s="336"/>
      <c r="R267" s="336"/>
      <c r="S267" s="336"/>
      <c r="T267" s="336"/>
      <c r="U267" s="336"/>
      <c r="V267" s="336"/>
      <c r="W267" s="336"/>
      <c r="X267" s="336"/>
      <c r="Y267" s="336"/>
      <c r="Z267" s="336"/>
      <c r="AA267" s="336"/>
      <c r="AB267" s="336"/>
      <c r="AC267" s="336"/>
    </row>
    <row r="268" spans="1:29" x14ac:dyDescent="0.35">
      <c r="A268" s="245"/>
      <c r="B268" s="263">
        <f>SDCCLTM2!B83</f>
        <v>0</v>
      </c>
      <c r="C268" s="263">
        <f>SDCCLTM2!C83</f>
        <v>0</v>
      </c>
      <c r="D268" s="263">
        <f>SDCCLTM2!D83</f>
        <v>0</v>
      </c>
      <c r="E268" s="263">
        <f>SDCCLTM2!E83</f>
        <v>0</v>
      </c>
      <c r="F268" s="263">
        <f>SDCCLTM2!F83</f>
        <v>0</v>
      </c>
      <c r="G268" s="246"/>
      <c r="H268" s="246"/>
      <c r="I268" s="246"/>
      <c r="J268" s="246"/>
      <c r="K268" s="246"/>
      <c r="L268" s="246"/>
      <c r="M268" s="334"/>
      <c r="N268" s="329"/>
      <c r="O268" s="336"/>
      <c r="P268" s="336"/>
      <c r="Q268" s="336"/>
      <c r="R268" s="336"/>
      <c r="S268" s="336"/>
      <c r="T268" s="336"/>
      <c r="U268" s="336"/>
      <c r="V268" s="336"/>
      <c r="W268" s="336"/>
      <c r="X268" s="336"/>
      <c r="Y268" s="336"/>
      <c r="Z268" s="336"/>
      <c r="AA268" s="336"/>
      <c r="AB268" s="336"/>
      <c r="AC268" s="336"/>
    </row>
    <row r="269" spans="1:29" x14ac:dyDescent="0.35">
      <c r="A269" s="245"/>
      <c r="B269" s="263">
        <f>SDCCLTM2!B84</f>
        <v>0</v>
      </c>
      <c r="C269" s="263">
        <f>SDCCLTM2!C84</f>
        <v>0</v>
      </c>
      <c r="D269" s="263">
        <f>SDCCLTM2!D84</f>
        <v>0</v>
      </c>
      <c r="E269" s="263">
        <f>SDCCLTM2!E84</f>
        <v>0</v>
      </c>
      <c r="F269" s="263">
        <f>SDCCLTM2!F84</f>
        <v>0</v>
      </c>
      <c r="G269" s="246"/>
      <c r="H269" s="246"/>
      <c r="I269" s="246"/>
      <c r="J269" s="246"/>
      <c r="K269" s="246"/>
      <c r="L269" s="246"/>
      <c r="M269" s="334"/>
      <c r="N269" s="329"/>
      <c r="O269" s="336"/>
      <c r="P269" s="336"/>
      <c r="Q269" s="336"/>
      <c r="R269" s="336"/>
      <c r="S269" s="336"/>
      <c r="T269" s="336"/>
      <c r="U269" s="336"/>
      <c r="V269" s="336"/>
      <c r="W269" s="336"/>
      <c r="X269" s="336"/>
      <c r="Y269" s="336"/>
      <c r="Z269" s="336"/>
      <c r="AA269" s="336"/>
      <c r="AB269" s="336"/>
      <c r="AC269" s="336"/>
    </row>
    <row r="270" spans="1:29" x14ac:dyDescent="0.35">
      <c r="A270" s="245"/>
      <c r="B270" s="263">
        <f>SDCCLTM2!B85</f>
        <v>0</v>
      </c>
      <c r="C270" s="263">
        <f>SDCCLTM2!C85</f>
        <v>0</v>
      </c>
      <c r="D270" s="263">
        <f>SDCCLTM2!D85</f>
        <v>0</v>
      </c>
      <c r="E270" s="263">
        <f>SDCCLTM2!E85</f>
        <v>0</v>
      </c>
      <c r="F270" s="263">
        <f>SDCCLTM2!F85</f>
        <v>0</v>
      </c>
      <c r="G270" s="246"/>
      <c r="H270" s="246"/>
      <c r="I270" s="246"/>
      <c r="J270" s="246"/>
      <c r="K270" s="246"/>
      <c r="L270" s="246"/>
      <c r="M270" s="334"/>
      <c r="N270" s="329"/>
      <c r="O270" s="336"/>
      <c r="P270" s="336"/>
      <c r="Q270" s="336"/>
      <c r="R270" s="336"/>
      <c r="S270" s="336"/>
      <c r="T270" s="336"/>
      <c r="U270" s="336"/>
      <c r="V270" s="336"/>
      <c r="W270" s="336"/>
      <c r="X270" s="336"/>
      <c r="Y270" s="336"/>
      <c r="Z270" s="336"/>
      <c r="AA270" s="336"/>
      <c r="AB270" s="336"/>
      <c r="AC270" s="336"/>
    </row>
    <row r="271" spans="1:29" x14ac:dyDescent="0.35">
      <c r="A271" s="245"/>
      <c r="B271" s="263">
        <f>SDCCLTM2!B86</f>
        <v>0</v>
      </c>
      <c r="C271" s="263">
        <f>SDCCLTM2!C86</f>
        <v>0</v>
      </c>
      <c r="D271" s="263">
        <f>SDCCLTM2!D86</f>
        <v>0</v>
      </c>
      <c r="E271" s="263">
        <f>SDCCLTM2!E86</f>
        <v>0</v>
      </c>
      <c r="F271" s="263">
        <f>SDCCLTM2!F86</f>
        <v>0</v>
      </c>
      <c r="G271" s="246"/>
      <c r="H271" s="246"/>
      <c r="I271" s="246"/>
      <c r="J271" s="246"/>
      <c r="K271" s="246"/>
      <c r="L271" s="246"/>
      <c r="M271" s="334"/>
      <c r="N271" s="329"/>
      <c r="O271" s="336"/>
      <c r="P271" s="336"/>
      <c r="Q271" s="336"/>
      <c r="R271" s="336"/>
      <c r="S271" s="336"/>
      <c r="T271" s="336"/>
      <c r="U271" s="336"/>
      <c r="V271" s="336"/>
      <c r="W271" s="336"/>
      <c r="X271" s="336"/>
      <c r="Y271" s="336"/>
      <c r="Z271" s="336"/>
      <c r="AA271" s="336"/>
      <c r="AB271" s="336"/>
      <c r="AC271" s="336"/>
    </row>
    <row r="272" spans="1:29" x14ac:dyDescent="0.35">
      <c r="A272" s="245"/>
      <c r="B272" s="262"/>
      <c r="C272" s="262"/>
      <c r="D272" s="262"/>
      <c r="E272" s="270"/>
      <c r="F272" s="262"/>
      <c r="G272" s="246"/>
      <c r="H272" s="246"/>
      <c r="I272" s="246"/>
      <c r="J272" s="246"/>
      <c r="K272" s="246"/>
      <c r="L272" s="246"/>
      <c r="M272" s="334"/>
      <c r="N272" s="329"/>
      <c r="O272" s="336"/>
      <c r="P272" s="336"/>
      <c r="Q272" s="336"/>
      <c r="R272" s="336"/>
      <c r="S272" s="336"/>
      <c r="T272" s="336"/>
      <c r="U272" s="336"/>
      <c r="V272" s="336"/>
      <c r="W272" s="336"/>
      <c r="X272" s="336"/>
      <c r="Y272" s="336"/>
      <c r="Z272" s="336"/>
      <c r="AA272" s="336"/>
      <c r="AB272" s="336"/>
      <c r="AC272" s="336"/>
    </row>
    <row r="273" spans="1:29" x14ac:dyDescent="0.35">
      <c r="A273" s="245"/>
      <c r="B273" s="334"/>
      <c r="C273" s="334"/>
      <c r="D273" s="334"/>
      <c r="E273" s="335"/>
      <c r="F273" s="334"/>
      <c r="G273" s="334"/>
      <c r="H273" s="334"/>
      <c r="I273" s="334"/>
      <c r="J273" s="334"/>
      <c r="K273" s="334"/>
      <c r="L273" s="334"/>
      <c r="M273" s="334"/>
      <c r="N273" s="336"/>
      <c r="O273" s="336"/>
      <c r="P273" s="336"/>
      <c r="Q273" s="336"/>
      <c r="R273" s="336"/>
      <c r="S273" s="336"/>
      <c r="T273" s="336"/>
      <c r="U273" s="336"/>
      <c r="V273" s="336"/>
      <c r="W273" s="336"/>
      <c r="X273" s="336"/>
      <c r="Y273" s="336"/>
      <c r="Z273" s="336"/>
      <c r="AA273" s="336"/>
      <c r="AB273" s="336"/>
      <c r="AC273" s="336"/>
    </row>
    <row r="274" spans="1:29" x14ac:dyDescent="0.35">
      <c r="A274" s="245"/>
      <c r="B274" s="336"/>
      <c r="C274" s="336"/>
      <c r="D274" s="336"/>
      <c r="E274" s="337"/>
      <c r="F274" s="336"/>
      <c r="G274" s="336"/>
      <c r="H274" s="336"/>
      <c r="I274" s="338"/>
      <c r="J274" s="338"/>
      <c r="K274" s="338"/>
      <c r="L274" s="338"/>
      <c r="M274" s="336"/>
      <c r="N274" s="336"/>
      <c r="O274" s="336"/>
      <c r="P274" s="336"/>
      <c r="Q274" s="336"/>
      <c r="R274" s="336"/>
      <c r="S274" s="336"/>
      <c r="T274" s="336"/>
      <c r="U274" s="336"/>
      <c r="V274" s="336"/>
      <c r="W274" s="336"/>
      <c r="X274" s="336"/>
      <c r="Y274" s="336"/>
      <c r="Z274" s="336"/>
      <c r="AA274" s="336"/>
      <c r="AB274" s="336"/>
      <c r="AC274" s="336"/>
    </row>
    <row r="275" spans="1:29" x14ac:dyDescent="0.35">
      <c r="A275" s="245"/>
      <c r="B275" s="336"/>
      <c r="C275" s="336"/>
      <c r="D275" s="336"/>
      <c r="E275" s="337"/>
      <c r="F275" s="336"/>
      <c r="G275" s="336"/>
      <c r="H275" s="336"/>
      <c r="I275" s="324"/>
      <c r="J275" s="324"/>
      <c r="K275" s="324"/>
      <c r="L275" s="336"/>
      <c r="M275" s="336"/>
      <c r="N275" s="336"/>
      <c r="O275" s="336"/>
      <c r="P275" s="336"/>
      <c r="Q275" s="336"/>
      <c r="R275" s="336"/>
      <c r="S275" s="336"/>
      <c r="T275" s="336"/>
      <c r="U275" s="336"/>
      <c r="V275" s="336"/>
      <c r="W275" s="336"/>
      <c r="X275" s="336"/>
      <c r="Y275" s="336"/>
      <c r="Z275" s="336"/>
      <c r="AA275" s="336"/>
      <c r="AB275" s="336"/>
      <c r="AC275" s="336"/>
    </row>
    <row r="276" spans="1:29" x14ac:dyDescent="0.35">
      <c r="A276" s="245"/>
      <c r="B276" s="336"/>
      <c r="C276" s="336"/>
      <c r="D276" s="336"/>
      <c r="E276" s="337"/>
      <c r="F276" s="336"/>
      <c r="G276" s="336"/>
      <c r="H276" s="336"/>
      <c r="I276" s="324"/>
      <c r="J276" s="324"/>
      <c r="K276" s="324"/>
      <c r="L276" s="336"/>
      <c r="M276" s="336"/>
      <c r="N276" s="336"/>
      <c r="O276" s="336"/>
      <c r="P276" s="336"/>
      <c r="Q276" s="336"/>
      <c r="R276" s="336"/>
      <c r="S276" s="336"/>
      <c r="T276" s="336"/>
      <c r="U276" s="336"/>
      <c r="V276" s="336"/>
      <c r="W276" s="336"/>
      <c r="X276" s="336"/>
      <c r="Y276" s="336"/>
      <c r="Z276" s="336"/>
      <c r="AA276" s="336"/>
      <c r="AB276" s="336"/>
      <c r="AC276" s="336"/>
    </row>
    <row r="277" spans="1:29" x14ac:dyDescent="0.35">
      <c r="A277" s="245"/>
      <c r="B277" s="336"/>
      <c r="C277" s="336"/>
      <c r="D277" s="336"/>
      <c r="E277" s="337"/>
      <c r="F277" s="336"/>
      <c r="G277" s="336"/>
      <c r="H277" s="336"/>
      <c r="I277" s="324"/>
      <c r="J277" s="324"/>
      <c r="K277" s="324"/>
      <c r="L277" s="336"/>
      <c r="M277" s="336"/>
      <c r="N277" s="336"/>
      <c r="O277" s="336"/>
      <c r="P277" s="336"/>
      <c r="Q277" s="336"/>
      <c r="R277" s="336"/>
      <c r="S277" s="336"/>
      <c r="T277" s="336"/>
      <c r="U277" s="336"/>
      <c r="V277" s="336"/>
      <c r="W277" s="336"/>
      <c r="X277" s="336"/>
      <c r="Y277" s="336"/>
      <c r="Z277" s="336"/>
      <c r="AA277" s="336"/>
      <c r="AB277" s="336"/>
      <c r="AC277" s="336"/>
    </row>
    <row r="278" spans="1:29" x14ac:dyDescent="0.35">
      <c r="A278" s="245"/>
      <c r="B278" s="336"/>
      <c r="C278" s="336"/>
      <c r="D278" s="336"/>
      <c r="E278" s="337"/>
      <c r="F278" s="336"/>
      <c r="G278" s="336"/>
      <c r="H278" s="336"/>
      <c r="I278" s="324"/>
      <c r="J278" s="324"/>
      <c r="K278" s="324"/>
      <c r="L278" s="336"/>
      <c r="M278" s="336"/>
      <c r="N278" s="336"/>
      <c r="O278" s="336"/>
      <c r="P278" s="336"/>
      <c r="Q278" s="336"/>
      <c r="R278" s="336"/>
      <c r="S278" s="336"/>
      <c r="T278" s="336"/>
      <c r="U278" s="336"/>
      <c r="V278" s="336"/>
      <c r="W278" s="336"/>
      <c r="X278" s="336"/>
      <c r="Y278" s="336"/>
      <c r="Z278" s="336"/>
      <c r="AA278" s="336"/>
      <c r="AB278" s="336"/>
      <c r="AC278" s="336"/>
    </row>
    <row r="279" spans="1:29" x14ac:dyDescent="0.35">
      <c r="A279" s="245"/>
      <c r="B279" s="336"/>
      <c r="C279" s="336"/>
      <c r="D279" s="336"/>
      <c r="E279" s="337"/>
      <c r="F279" s="336"/>
      <c r="G279" s="336"/>
      <c r="H279" s="336"/>
      <c r="I279" s="336"/>
      <c r="J279" s="336"/>
      <c r="K279" s="336"/>
      <c r="L279" s="336"/>
      <c r="M279" s="336"/>
      <c r="N279" s="336"/>
      <c r="O279" s="336"/>
      <c r="P279" s="336"/>
      <c r="Q279" s="336"/>
      <c r="R279" s="336"/>
      <c r="S279" s="336"/>
      <c r="T279" s="336"/>
      <c r="U279" s="336"/>
      <c r="V279" s="336"/>
      <c r="W279" s="336"/>
      <c r="X279" s="336"/>
      <c r="Y279" s="336"/>
      <c r="Z279" s="336"/>
      <c r="AA279" s="336"/>
      <c r="AB279" s="336"/>
      <c r="AC279" s="336"/>
    </row>
    <row r="280" spans="1:29" x14ac:dyDescent="0.35">
      <c r="A280" s="245"/>
      <c r="B280" s="338"/>
      <c r="C280" s="336"/>
      <c r="D280" s="336"/>
      <c r="E280" s="337"/>
      <c r="F280" s="336"/>
      <c r="G280" s="336"/>
      <c r="H280" s="336"/>
      <c r="I280" s="336"/>
      <c r="J280" s="336"/>
      <c r="K280" s="336"/>
      <c r="L280" s="336"/>
      <c r="M280" s="336"/>
      <c r="N280" s="336"/>
      <c r="O280" s="336"/>
      <c r="P280" s="336"/>
      <c r="Q280" s="336"/>
      <c r="R280" s="336"/>
      <c r="S280" s="336"/>
      <c r="T280" s="336"/>
      <c r="U280" s="336"/>
      <c r="V280" s="336"/>
      <c r="W280" s="336"/>
      <c r="X280" s="336"/>
      <c r="Y280" s="336"/>
      <c r="Z280" s="336"/>
      <c r="AA280" s="336"/>
      <c r="AB280" s="336"/>
      <c r="AC280" s="336"/>
    </row>
    <row r="281" spans="1:29" x14ac:dyDescent="0.35">
      <c r="B281" s="338"/>
      <c r="C281" s="336"/>
      <c r="D281" s="336"/>
      <c r="E281" s="337"/>
      <c r="F281" s="336"/>
      <c r="G281" s="336"/>
      <c r="H281" s="336"/>
      <c r="I281" s="336"/>
      <c r="J281" s="336"/>
      <c r="K281" s="336"/>
      <c r="L281" s="336"/>
      <c r="M281" s="336"/>
      <c r="N281" s="336"/>
      <c r="O281" s="336"/>
      <c r="P281" s="336"/>
      <c r="Q281" s="336"/>
      <c r="R281" s="336"/>
      <c r="S281" s="336"/>
      <c r="T281" s="336"/>
      <c r="U281" s="336"/>
      <c r="V281" s="336"/>
      <c r="W281" s="336"/>
      <c r="X281" s="336"/>
      <c r="Y281" s="336"/>
      <c r="Z281" s="336"/>
      <c r="AA281" s="336"/>
      <c r="AB281" s="336"/>
      <c r="AC281" s="336"/>
    </row>
    <row r="282" spans="1:29" x14ac:dyDescent="0.35">
      <c r="B282" s="336"/>
      <c r="C282" s="336"/>
      <c r="D282" s="336"/>
      <c r="E282" s="337"/>
      <c r="F282" s="336"/>
      <c r="G282" s="336"/>
      <c r="H282" s="336"/>
      <c r="I282" s="336"/>
      <c r="J282" s="336"/>
      <c r="K282" s="336"/>
      <c r="L282" s="336"/>
      <c r="M282" s="336"/>
      <c r="N282" s="336"/>
      <c r="O282" s="336"/>
      <c r="P282" s="336"/>
      <c r="Q282" s="336"/>
      <c r="R282" s="336"/>
      <c r="S282" s="336"/>
      <c r="T282" s="336"/>
      <c r="U282" s="336"/>
      <c r="V282" s="336"/>
      <c r="W282" s="336"/>
      <c r="X282" s="336"/>
      <c r="Y282" s="336"/>
      <c r="Z282" s="336"/>
      <c r="AA282" s="336"/>
      <c r="AB282" s="336"/>
      <c r="AC282" s="336"/>
    </row>
    <row r="283" spans="1:29" x14ac:dyDescent="0.35">
      <c r="B283" s="336"/>
      <c r="C283" s="336"/>
      <c r="D283" s="336"/>
      <c r="E283" s="337"/>
      <c r="F283" s="336"/>
      <c r="G283" s="336"/>
      <c r="H283" s="336"/>
      <c r="I283" s="336"/>
      <c r="J283" s="336"/>
      <c r="K283" s="336"/>
      <c r="L283" s="336"/>
      <c r="M283" s="336"/>
      <c r="N283" s="336"/>
      <c r="O283" s="336"/>
      <c r="P283" s="336"/>
      <c r="Q283" s="336"/>
      <c r="R283" s="336"/>
      <c r="S283" s="336"/>
      <c r="T283" s="336"/>
      <c r="U283" s="336"/>
      <c r="V283" s="336"/>
      <c r="W283" s="336"/>
      <c r="X283" s="336"/>
      <c r="Y283" s="336"/>
      <c r="Z283" s="336"/>
      <c r="AA283" s="336"/>
      <c r="AB283" s="336"/>
      <c r="AC283" s="336"/>
    </row>
    <row r="284" spans="1:29" x14ac:dyDescent="0.35">
      <c r="B284" s="336"/>
      <c r="C284" s="336"/>
      <c r="D284" s="336"/>
      <c r="E284" s="337"/>
      <c r="F284" s="336"/>
      <c r="G284" s="336"/>
      <c r="H284" s="336"/>
      <c r="I284" s="336"/>
      <c r="J284" s="336"/>
      <c r="K284" s="336"/>
      <c r="L284" s="336"/>
      <c r="M284" s="336"/>
      <c r="N284" s="336"/>
      <c r="O284" s="336"/>
      <c r="P284" s="336"/>
      <c r="Q284" s="336"/>
      <c r="R284" s="336"/>
      <c r="S284" s="336"/>
      <c r="T284" s="336"/>
      <c r="U284" s="336"/>
      <c r="V284" s="336"/>
      <c r="W284" s="336"/>
      <c r="X284" s="336"/>
      <c r="Y284" s="336"/>
      <c r="Z284" s="336"/>
      <c r="AA284" s="336"/>
      <c r="AB284" s="336"/>
      <c r="AC284" s="336"/>
    </row>
    <row r="285" spans="1:29" x14ac:dyDescent="0.35">
      <c r="B285" s="336"/>
      <c r="C285" s="336"/>
      <c r="D285" s="336"/>
      <c r="E285" s="337"/>
      <c r="F285" s="336"/>
      <c r="G285" s="336"/>
      <c r="H285" s="336"/>
      <c r="I285" s="336"/>
      <c r="J285" s="336"/>
      <c r="K285" s="336"/>
      <c r="L285" s="336"/>
      <c r="M285" s="336"/>
      <c r="N285" s="336"/>
      <c r="O285" s="336"/>
      <c r="P285" s="336"/>
      <c r="Q285" s="336"/>
      <c r="R285" s="336"/>
      <c r="S285" s="336"/>
      <c r="T285" s="336"/>
      <c r="U285" s="336"/>
      <c r="V285" s="336"/>
      <c r="W285" s="336"/>
      <c r="X285" s="336"/>
      <c r="Y285" s="336"/>
      <c r="Z285" s="336"/>
      <c r="AA285" s="336"/>
      <c r="AB285" s="336"/>
      <c r="AC285" s="336"/>
    </row>
    <row r="286" spans="1:29" x14ac:dyDescent="0.35">
      <c r="B286" s="336"/>
      <c r="C286" s="336"/>
      <c r="D286" s="336"/>
      <c r="E286" s="337"/>
      <c r="F286" s="336"/>
      <c r="G286" s="336"/>
      <c r="H286" s="336"/>
      <c r="I286" s="336"/>
      <c r="J286" s="336"/>
      <c r="K286" s="336"/>
      <c r="L286" s="336"/>
      <c r="M286" s="336"/>
      <c r="N286" s="336"/>
      <c r="O286" s="336"/>
      <c r="P286" s="336"/>
      <c r="Q286" s="336"/>
      <c r="R286" s="336"/>
      <c r="S286" s="336"/>
      <c r="T286" s="336"/>
      <c r="U286" s="336"/>
      <c r="V286" s="336"/>
      <c r="W286" s="336"/>
      <c r="X286" s="336"/>
      <c r="Y286" s="336"/>
      <c r="Z286" s="336"/>
      <c r="AA286" s="336"/>
      <c r="AB286" s="336"/>
      <c r="AC286" s="336"/>
    </row>
    <row r="287" spans="1:29" x14ac:dyDescent="0.35">
      <c r="B287" s="336"/>
      <c r="C287" s="336"/>
      <c r="D287" s="336"/>
      <c r="E287" s="337"/>
      <c r="F287" s="336"/>
      <c r="G287" s="336"/>
      <c r="H287" s="336"/>
      <c r="I287" s="336"/>
      <c r="J287" s="336"/>
      <c r="K287" s="336"/>
      <c r="L287" s="336"/>
      <c r="M287" s="336"/>
      <c r="N287" s="336"/>
      <c r="O287" s="336"/>
      <c r="P287" s="336"/>
      <c r="Q287" s="336"/>
      <c r="R287" s="336"/>
      <c r="S287" s="336"/>
      <c r="T287" s="336"/>
      <c r="U287" s="336"/>
      <c r="V287" s="336"/>
      <c r="W287" s="336"/>
      <c r="X287" s="336"/>
      <c r="Y287" s="336"/>
      <c r="Z287" s="336"/>
      <c r="AA287" s="336"/>
      <c r="AB287" s="336"/>
      <c r="AC287" s="336"/>
    </row>
    <row r="288" spans="1:29" x14ac:dyDescent="0.35">
      <c r="B288" s="336"/>
      <c r="C288" s="336"/>
      <c r="D288" s="336"/>
      <c r="E288" s="337"/>
      <c r="F288" s="336"/>
      <c r="G288" s="336"/>
      <c r="H288" s="336"/>
      <c r="I288" s="336"/>
      <c r="J288" s="336"/>
      <c r="K288" s="336"/>
      <c r="L288" s="336"/>
      <c r="M288" s="336"/>
      <c r="N288" s="336"/>
      <c r="O288" s="336"/>
      <c r="P288" s="336"/>
      <c r="Q288" s="336"/>
      <c r="R288" s="336"/>
      <c r="S288" s="336"/>
      <c r="T288" s="336"/>
      <c r="U288" s="336"/>
      <c r="V288" s="336"/>
      <c r="W288" s="336"/>
      <c r="X288" s="336"/>
      <c r="Y288" s="336"/>
      <c r="Z288" s="336"/>
      <c r="AA288" s="336"/>
      <c r="AB288" s="336"/>
      <c r="AC288" s="336"/>
    </row>
    <row r="289" spans="2:29" x14ac:dyDescent="0.35">
      <c r="B289" s="336"/>
      <c r="C289" s="336"/>
      <c r="D289" s="336"/>
      <c r="E289" s="337"/>
      <c r="F289" s="336"/>
      <c r="G289" s="336"/>
      <c r="H289" s="336"/>
      <c r="I289" s="336"/>
      <c r="J289" s="336"/>
      <c r="K289" s="336"/>
      <c r="L289" s="336"/>
      <c r="M289" s="336"/>
      <c r="N289" s="336"/>
      <c r="O289" s="336"/>
      <c r="P289" s="336"/>
      <c r="Q289" s="336"/>
      <c r="R289" s="336"/>
      <c r="S289" s="336"/>
      <c r="T289" s="336"/>
      <c r="U289" s="336"/>
      <c r="V289" s="336"/>
      <c r="W289" s="336"/>
      <c r="X289" s="336"/>
      <c r="Y289" s="336"/>
      <c r="Z289" s="336"/>
      <c r="AA289" s="336"/>
      <c r="AB289" s="336"/>
      <c r="AC289" s="336"/>
    </row>
    <row r="290" spans="2:29" x14ac:dyDescent="0.35">
      <c r="B290" s="336"/>
      <c r="C290" s="336"/>
      <c r="D290" s="336"/>
      <c r="E290" s="337"/>
      <c r="F290" s="336"/>
      <c r="G290" s="336"/>
      <c r="H290" s="336"/>
      <c r="I290" s="336"/>
      <c r="J290" s="336"/>
      <c r="K290" s="336"/>
      <c r="L290" s="336"/>
      <c r="M290" s="336"/>
      <c r="N290" s="336"/>
      <c r="O290" s="336"/>
      <c r="P290" s="336"/>
      <c r="Q290" s="336"/>
      <c r="R290" s="336"/>
      <c r="S290" s="336"/>
      <c r="T290" s="336"/>
      <c r="U290" s="336"/>
      <c r="V290" s="336"/>
      <c r="W290" s="336"/>
      <c r="X290" s="336"/>
      <c r="Y290" s="336"/>
      <c r="Z290" s="336"/>
      <c r="AA290" s="336"/>
      <c r="AB290" s="336"/>
      <c r="AC290" s="336"/>
    </row>
    <row r="291" spans="2:29" x14ac:dyDescent="0.35">
      <c r="B291" s="336"/>
      <c r="C291" s="336"/>
      <c r="D291" s="336"/>
      <c r="E291" s="337"/>
      <c r="F291" s="336"/>
      <c r="G291" s="336"/>
      <c r="H291" s="336"/>
      <c r="I291" s="336"/>
      <c r="J291" s="336"/>
      <c r="K291" s="336"/>
      <c r="L291" s="336"/>
      <c r="M291" s="336"/>
      <c r="N291" s="336"/>
      <c r="O291" s="336"/>
      <c r="P291" s="336"/>
      <c r="Q291" s="336"/>
      <c r="R291" s="336"/>
      <c r="S291" s="336"/>
      <c r="T291" s="336"/>
      <c r="U291" s="336"/>
      <c r="V291" s="336"/>
      <c r="W291" s="336"/>
      <c r="X291" s="336"/>
      <c r="Y291" s="336"/>
      <c r="Z291" s="336"/>
      <c r="AA291" s="336"/>
      <c r="AB291" s="336"/>
      <c r="AC291" s="336"/>
    </row>
    <row r="292" spans="2:29" x14ac:dyDescent="0.35">
      <c r="B292" s="336"/>
      <c r="C292" s="336"/>
      <c r="D292" s="336"/>
      <c r="E292" s="337"/>
      <c r="F292" s="336"/>
      <c r="G292" s="336"/>
      <c r="H292" s="336"/>
      <c r="I292" s="336"/>
      <c r="J292" s="336"/>
      <c r="K292" s="336"/>
      <c r="L292" s="336"/>
      <c r="M292" s="336"/>
      <c r="N292" s="336"/>
      <c r="O292" s="336"/>
      <c r="P292" s="336"/>
      <c r="Q292" s="336"/>
      <c r="R292" s="336"/>
      <c r="S292" s="336"/>
      <c r="T292" s="336"/>
      <c r="U292" s="336"/>
      <c r="V292" s="336"/>
      <c r="W292" s="336"/>
      <c r="X292" s="336"/>
      <c r="Y292" s="336"/>
      <c r="Z292" s="336"/>
      <c r="AA292" s="336"/>
      <c r="AB292" s="336"/>
      <c r="AC292" s="336"/>
    </row>
    <row r="293" spans="2:29" x14ac:dyDescent="0.35">
      <c r="B293" s="336"/>
      <c r="C293" s="336"/>
      <c r="D293" s="336"/>
      <c r="E293" s="337"/>
      <c r="F293" s="336"/>
      <c r="G293" s="336"/>
      <c r="H293" s="336"/>
      <c r="I293" s="336"/>
      <c r="J293" s="336"/>
      <c r="K293" s="336"/>
      <c r="L293" s="336"/>
      <c r="M293" s="336"/>
      <c r="N293" s="336"/>
      <c r="O293" s="336"/>
      <c r="P293" s="336"/>
      <c r="Q293" s="336"/>
      <c r="R293" s="336"/>
      <c r="S293" s="336"/>
      <c r="T293" s="336"/>
      <c r="U293" s="336"/>
      <c r="V293" s="336"/>
      <c r="W293" s="336"/>
      <c r="X293" s="336"/>
      <c r="Y293" s="336"/>
      <c r="Z293" s="336"/>
      <c r="AA293" s="336"/>
      <c r="AB293" s="336"/>
      <c r="AC293" s="336"/>
    </row>
    <row r="294" spans="2:29" x14ac:dyDescent="0.35">
      <c r="B294" s="336"/>
      <c r="C294" s="336"/>
      <c r="D294" s="336"/>
      <c r="E294" s="337"/>
      <c r="F294" s="336"/>
      <c r="G294" s="336"/>
      <c r="H294" s="336"/>
      <c r="I294" s="336"/>
      <c r="J294" s="336"/>
      <c r="K294" s="336"/>
      <c r="L294" s="336"/>
      <c r="M294" s="336"/>
      <c r="N294" s="336"/>
      <c r="O294" s="336"/>
      <c r="P294" s="336"/>
      <c r="Q294" s="336"/>
      <c r="R294" s="336"/>
      <c r="S294" s="336"/>
      <c r="T294" s="336"/>
      <c r="U294" s="336"/>
      <c r="V294" s="336"/>
      <c r="W294" s="336"/>
      <c r="X294" s="336"/>
      <c r="Y294" s="336"/>
      <c r="Z294" s="336"/>
      <c r="AA294" s="336"/>
      <c r="AB294" s="336"/>
      <c r="AC294" s="336"/>
    </row>
    <row r="295" spans="2:29" x14ac:dyDescent="0.35">
      <c r="B295" s="336"/>
      <c r="C295" s="336"/>
      <c r="D295" s="336"/>
      <c r="E295" s="337"/>
      <c r="F295" s="336"/>
      <c r="G295" s="336"/>
      <c r="H295" s="336"/>
      <c r="I295" s="336"/>
      <c r="J295" s="336"/>
      <c r="K295" s="336"/>
      <c r="L295" s="336"/>
      <c r="M295" s="336"/>
      <c r="N295" s="336"/>
      <c r="O295" s="336"/>
      <c r="P295" s="336"/>
      <c r="Q295" s="336"/>
      <c r="R295" s="336"/>
      <c r="S295" s="336"/>
      <c r="T295" s="336"/>
      <c r="U295" s="336"/>
      <c r="V295" s="336"/>
      <c r="W295" s="336"/>
      <c r="X295" s="336"/>
      <c r="Y295" s="336"/>
      <c r="Z295" s="336"/>
      <c r="AA295" s="336"/>
      <c r="AB295" s="336"/>
      <c r="AC295" s="336"/>
    </row>
    <row r="296" spans="2:29" x14ac:dyDescent="0.35">
      <c r="B296" s="336"/>
      <c r="C296" s="336"/>
      <c r="D296" s="336"/>
      <c r="E296" s="337"/>
      <c r="F296" s="336"/>
      <c r="G296" s="336"/>
      <c r="H296" s="336"/>
      <c r="I296" s="336"/>
      <c r="J296" s="336"/>
      <c r="K296" s="336"/>
      <c r="L296" s="336"/>
      <c r="M296" s="336"/>
      <c r="N296" s="336"/>
      <c r="O296" s="336"/>
      <c r="P296" s="336"/>
      <c r="Q296" s="336"/>
      <c r="R296" s="336"/>
      <c r="S296" s="336"/>
      <c r="T296" s="336"/>
      <c r="U296" s="336"/>
      <c r="V296" s="336"/>
      <c r="W296" s="336"/>
      <c r="X296" s="336"/>
      <c r="Y296" s="336"/>
      <c r="Z296" s="336"/>
      <c r="AA296" s="336"/>
      <c r="AB296" s="336"/>
      <c r="AC296" s="336"/>
    </row>
    <row r="297" spans="2:29" x14ac:dyDescent="0.35">
      <c r="B297" s="336"/>
      <c r="C297" s="336"/>
      <c r="D297" s="336"/>
      <c r="E297" s="337"/>
      <c r="F297" s="336"/>
      <c r="G297" s="336"/>
      <c r="H297" s="336"/>
      <c r="I297" s="336"/>
      <c r="J297" s="336"/>
      <c r="K297" s="336"/>
      <c r="L297" s="336"/>
      <c r="M297" s="336"/>
      <c r="N297" s="336"/>
      <c r="O297" s="336"/>
      <c r="P297" s="336"/>
      <c r="Q297" s="336"/>
      <c r="R297" s="336"/>
      <c r="S297" s="336"/>
      <c r="T297" s="336"/>
      <c r="U297" s="336"/>
      <c r="V297" s="336"/>
      <c r="W297" s="336"/>
      <c r="X297" s="336"/>
      <c r="Y297" s="336"/>
      <c r="Z297" s="336"/>
      <c r="AA297" s="336"/>
      <c r="AB297" s="336"/>
      <c r="AC297" s="336"/>
    </row>
    <row r="298" spans="2:29" x14ac:dyDescent="0.35">
      <c r="B298" s="336"/>
      <c r="C298" s="336"/>
      <c r="D298" s="336"/>
      <c r="E298" s="337"/>
      <c r="F298" s="336"/>
      <c r="G298" s="336"/>
      <c r="H298" s="336"/>
      <c r="I298" s="336"/>
      <c r="J298" s="336"/>
      <c r="K298" s="336"/>
      <c r="L298" s="336"/>
      <c r="M298" s="336"/>
      <c r="N298" s="336"/>
      <c r="O298" s="336"/>
      <c r="P298" s="336"/>
      <c r="Q298" s="336"/>
      <c r="R298" s="336"/>
      <c r="S298" s="336"/>
      <c r="T298" s="336"/>
      <c r="U298" s="336"/>
      <c r="V298" s="336"/>
      <c r="W298" s="336"/>
      <c r="X298" s="336"/>
      <c r="Y298" s="336"/>
      <c r="Z298" s="336"/>
      <c r="AA298" s="336"/>
      <c r="AB298" s="336"/>
      <c r="AC298" s="336"/>
    </row>
    <row r="299" spans="2:29" x14ac:dyDescent="0.35">
      <c r="B299" s="336"/>
      <c r="C299" s="336"/>
      <c r="D299" s="336"/>
      <c r="E299" s="337"/>
      <c r="F299" s="336"/>
      <c r="G299" s="336"/>
      <c r="H299" s="336"/>
      <c r="I299" s="336"/>
      <c r="J299" s="336"/>
      <c r="K299" s="336"/>
      <c r="L299" s="336"/>
      <c r="M299" s="336"/>
      <c r="N299" s="336"/>
      <c r="O299" s="336"/>
      <c r="P299" s="336"/>
      <c r="Q299" s="336"/>
      <c r="R299" s="336"/>
      <c r="S299" s="336"/>
      <c r="T299" s="336"/>
      <c r="U299" s="336"/>
      <c r="V299" s="336"/>
      <c r="W299" s="336"/>
      <c r="X299" s="336"/>
      <c r="Y299" s="336"/>
      <c r="Z299" s="336"/>
      <c r="AA299" s="336"/>
      <c r="AB299" s="336"/>
      <c r="AC299" s="336"/>
    </row>
    <row r="300" spans="2:29" x14ac:dyDescent="0.35">
      <c r="B300" s="336"/>
      <c r="C300" s="336"/>
      <c r="D300" s="336"/>
      <c r="E300" s="337"/>
      <c r="F300" s="336"/>
      <c r="G300" s="336"/>
      <c r="H300" s="336"/>
      <c r="I300" s="336"/>
      <c r="J300" s="336"/>
      <c r="K300" s="336"/>
      <c r="L300" s="336"/>
      <c r="M300" s="336"/>
      <c r="N300" s="336"/>
      <c r="O300" s="336"/>
      <c r="P300" s="336"/>
      <c r="Q300" s="336"/>
      <c r="R300" s="336"/>
      <c r="S300" s="336"/>
      <c r="T300" s="336"/>
      <c r="U300" s="336"/>
      <c r="V300" s="336"/>
      <c r="W300" s="336"/>
      <c r="X300" s="336"/>
      <c r="Y300" s="336"/>
      <c r="Z300" s="336"/>
      <c r="AA300" s="336"/>
      <c r="AB300" s="336"/>
      <c r="AC300" s="336"/>
    </row>
    <row r="301" spans="2:29" x14ac:dyDescent="0.35">
      <c r="B301" s="336"/>
      <c r="C301" s="336"/>
      <c r="D301" s="336"/>
      <c r="E301" s="337"/>
      <c r="F301" s="336"/>
      <c r="G301" s="336"/>
      <c r="H301" s="336"/>
      <c r="I301" s="336"/>
      <c r="J301" s="336"/>
      <c r="K301" s="336"/>
      <c r="L301" s="336"/>
      <c r="M301" s="336"/>
      <c r="N301" s="336"/>
      <c r="O301" s="336"/>
      <c r="P301" s="336"/>
      <c r="Q301" s="336"/>
      <c r="R301" s="336"/>
      <c r="S301" s="336"/>
      <c r="T301" s="336"/>
      <c r="U301" s="336"/>
      <c r="V301" s="336"/>
      <c r="W301" s="336"/>
      <c r="X301" s="336"/>
      <c r="Y301" s="336"/>
      <c r="Z301" s="336"/>
      <c r="AA301" s="336"/>
      <c r="AB301" s="336"/>
      <c r="AC301" s="336"/>
    </row>
    <row r="302" spans="2:29" x14ac:dyDescent="0.35">
      <c r="B302" s="336"/>
      <c r="C302" s="336"/>
      <c r="D302" s="336"/>
      <c r="E302" s="337"/>
      <c r="F302" s="336"/>
      <c r="G302" s="336"/>
      <c r="H302" s="336"/>
      <c r="I302" s="336"/>
      <c r="J302" s="336"/>
      <c r="K302" s="336"/>
      <c r="L302" s="336"/>
      <c r="M302" s="336"/>
      <c r="N302" s="336"/>
      <c r="O302" s="336"/>
      <c r="P302" s="336"/>
      <c r="Q302" s="336"/>
      <c r="R302" s="336"/>
      <c r="S302" s="336"/>
      <c r="T302" s="336"/>
      <c r="U302" s="336"/>
      <c r="V302" s="336"/>
      <c r="W302" s="336"/>
      <c r="X302" s="336"/>
      <c r="Y302" s="336"/>
      <c r="Z302" s="336"/>
      <c r="AA302" s="336"/>
      <c r="AB302" s="336"/>
      <c r="AC302" s="336"/>
    </row>
    <row r="303" spans="2:29" x14ac:dyDescent="0.35">
      <c r="B303" s="336"/>
      <c r="C303" s="336"/>
      <c r="D303" s="336"/>
      <c r="E303" s="337"/>
      <c r="F303" s="336"/>
      <c r="G303" s="336"/>
      <c r="H303" s="336"/>
      <c r="I303" s="336"/>
      <c r="J303" s="336"/>
      <c r="K303" s="336"/>
      <c r="L303" s="336"/>
      <c r="M303" s="336"/>
      <c r="N303" s="336"/>
      <c r="O303" s="336"/>
      <c r="P303" s="336"/>
      <c r="Q303" s="336"/>
      <c r="R303" s="336"/>
      <c r="S303" s="336"/>
      <c r="T303" s="336"/>
      <c r="U303" s="336"/>
      <c r="V303" s="336"/>
      <c r="W303" s="336"/>
      <c r="X303" s="336"/>
      <c r="Y303" s="336"/>
      <c r="Z303" s="336"/>
      <c r="AA303" s="336"/>
      <c r="AB303" s="336"/>
      <c r="AC303" s="336"/>
    </row>
    <row r="304" spans="2:29" x14ac:dyDescent="0.35">
      <c r="B304" s="336"/>
      <c r="C304" s="336"/>
      <c r="D304" s="336"/>
      <c r="E304" s="337"/>
      <c r="F304" s="336"/>
      <c r="G304" s="336"/>
      <c r="H304" s="336"/>
      <c r="I304" s="336"/>
      <c r="J304" s="336"/>
      <c r="K304" s="336"/>
      <c r="L304" s="336"/>
      <c r="M304" s="336"/>
      <c r="N304" s="336"/>
      <c r="O304" s="336"/>
      <c r="P304" s="336"/>
      <c r="Q304" s="336"/>
      <c r="R304" s="336"/>
      <c r="S304" s="336"/>
      <c r="T304" s="336"/>
      <c r="U304" s="336"/>
      <c r="V304" s="336"/>
      <c r="W304" s="336"/>
      <c r="X304" s="336"/>
      <c r="Y304" s="336"/>
      <c r="Z304" s="336"/>
      <c r="AA304" s="336"/>
      <c r="AB304" s="336"/>
      <c r="AC304" s="336"/>
    </row>
    <row r="305" spans="2:29" x14ac:dyDescent="0.35">
      <c r="B305" s="336"/>
      <c r="C305" s="336"/>
      <c r="D305" s="336"/>
      <c r="E305" s="337"/>
      <c r="F305" s="336"/>
      <c r="G305" s="336"/>
      <c r="H305" s="336"/>
      <c r="I305" s="336"/>
      <c r="J305" s="336"/>
      <c r="K305" s="336"/>
      <c r="L305" s="336"/>
      <c r="M305" s="336"/>
      <c r="N305" s="336"/>
      <c r="O305" s="336"/>
      <c r="P305" s="336"/>
      <c r="Q305" s="336"/>
      <c r="R305" s="336"/>
      <c r="S305" s="336"/>
      <c r="T305" s="336"/>
      <c r="U305" s="336"/>
      <c r="V305" s="336"/>
      <c r="W305" s="336"/>
      <c r="X305" s="336"/>
      <c r="Y305" s="336"/>
      <c r="Z305" s="336"/>
      <c r="AA305" s="336"/>
      <c r="AB305" s="336"/>
      <c r="AC305" s="336"/>
    </row>
    <row r="306" spans="2:29" x14ac:dyDescent="0.35">
      <c r="B306" s="336"/>
      <c r="C306" s="336"/>
      <c r="D306" s="336"/>
      <c r="E306" s="337"/>
      <c r="F306" s="336"/>
      <c r="G306" s="336"/>
      <c r="H306" s="336"/>
      <c r="I306" s="336"/>
      <c r="J306" s="336"/>
      <c r="K306" s="336"/>
      <c r="L306" s="336"/>
      <c r="M306" s="336"/>
      <c r="N306" s="336"/>
      <c r="O306" s="336"/>
      <c r="P306" s="336"/>
      <c r="Q306" s="336"/>
      <c r="R306" s="336"/>
      <c r="S306" s="336"/>
      <c r="T306" s="336"/>
      <c r="U306" s="336"/>
      <c r="V306" s="336"/>
      <c r="W306" s="336"/>
      <c r="X306" s="336"/>
      <c r="Y306" s="336"/>
      <c r="Z306" s="336"/>
      <c r="AA306" s="336"/>
      <c r="AB306" s="336"/>
      <c r="AC306" s="336"/>
    </row>
    <row r="307" spans="2:29" x14ac:dyDescent="0.35">
      <c r="B307" s="336"/>
      <c r="C307" s="336"/>
      <c r="D307" s="336"/>
      <c r="E307" s="337"/>
      <c r="F307" s="336"/>
      <c r="G307" s="336"/>
      <c r="H307" s="336"/>
      <c r="I307" s="336"/>
      <c r="J307" s="336"/>
      <c r="K307" s="336"/>
      <c r="L307" s="336"/>
      <c r="M307" s="336"/>
      <c r="N307" s="336"/>
      <c r="O307" s="336"/>
      <c r="P307" s="336"/>
      <c r="Q307" s="336"/>
      <c r="R307" s="336"/>
      <c r="S307" s="336"/>
      <c r="T307" s="336"/>
      <c r="U307" s="336"/>
      <c r="V307" s="336"/>
      <c r="W307" s="336"/>
      <c r="X307" s="336"/>
      <c r="Y307" s="336"/>
      <c r="Z307" s="336"/>
      <c r="AA307" s="336"/>
      <c r="AB307" s="336"/>
      <c r="AC307" s="336"/>
    </row>
    <row r="308" spans="2:29" x14ac:dyDescent="0.35">
      <c r="B308" s="336"/>
      <c r="C308" s="336"/>
      <c r="D308" s="336"/>
      <c r="E308" s="337"/>
      <c r="F308" s="336"/>
      <c r="G308" s="336"/>
      <c r="H308" s="336"/>
      <c r="I308" s="336"/>
      <c r="J308" s="336"/>
      <c r="K308" s="336"/>
      <c r="L308" s="336"/>
      <c r="M308" s="336"/>
      <c r="N308" s="336"/>
      <c r="O308" s="336"/>
      <c r="P308" s="336"/>
      <c r="Q308" s="336"/>
      <c r="R308" s="336"/>
      <c r="S308" s="336"/>
      <c r="T308" s="336"/>
      <c r="U308" s="336"/>
      <c r="V308" s="336"/>
      <c r="W308" s="336"/>
      <c r="X308" s="336"/>
      <c r="Y308" s="336"/>
      <c r="Z308" s="336"/>
      <c r="AA308" s="336"/>
      <c r="AB308" s="336"/>
      <c r="AC308" s="336"/>
    </row>
    <row r="309" spans="2:29" x14ac:dyDescent="0.35">
      <c r="B309" s="336"/>
      <c r="C309" s="336"/>
      <c r="D309" s="336"/>
      <c r="E309" s="337"/>
      <c r="F309" s="336"/>
      <c r="G309" s="336"/>
      <c r="H309" s="336"/>
      <c r="I309" s="336"/>
      <c r="J309" s="336"/>
      <c r="K309" s="336"/>
      <c r="L309" s="336"/>
      <c r="M309" s="336"/>
      <c r="N309" s="336"/>
      <c r="O309" s="336"/>
      <c r="P309" s="336"/>
      <c r="Q309" s="336"/>
      <c r="R309" s="336"/>
      <c r="S309" s="336"/>
      <c r="T309" s="336"/>
      <c r="U309" s="336"/>
      <c r="V309" s="336"/>
      <c r="W309" s="336"/>
      <c r="X309" s="336"/>
      <c r="Y309" s="336"/>
      <c r="Z309" s="336"/>
      <c r="AA309" s="336"/>
      <c r="AB309" s="336"/>
      <c r="AC309" s="336"/>
    </row>
    <row r="310" spans="2:29" x14ac:dyDescent="0.35">
      <c r="B310" s="336"/>
      <c r="C310" s="336"/>
      <c r="D310" s="336"/>
      <c r="E310" s="337"/>
      <c r="F310" s="336"/>
      <c r="G310" s="336"/>
      <c r="H310" s="336"/>
      <c r="I310" s="336"/>
      <c r="J310" s="336"/>
      <c r="K310" s="336"/>
      <c r="L310" s="336"/>
      <c r="M310" s="336"/>
      <c r="N310" s="336"/>
      <c r="O310" s="336"/>
      <c r="P310" s="336"/>
      <c r="Q310" s="336"/>
      <c r="R310" s="336"/>
      <c r="S310" s="336"/>
      <c r="T310" s="336"/>
      <c r="U310" s="336"/>
      <c r="V310" s="336"/>
      <c r="W310" s="336"/>
      <c r="X310" s="336"/>
      <c r="Y310" s="336"/>
      <c r="Z310" s="336"/>
      <c r="AA310" s="336"/>
      <c r="AB310" s="336"/>
      <c r="AC310" s="336"/>
    </row>
    <row r="311" spans="2:29" x14ac:dyDescent="0.35">
      <c r="B311" s="336"/>
      <c r="C311" s="336"/>
      <c r="D311" s="336"/>
      <c r="E311" s="337"/>
      <c r="F311" s="336"/>
      <c r="G311" s="336"/>
      <c r="H311" s="336"/>
      <c r="I311" s="336"/>
      <c r="J311" s="336"/>
      <c r="K311" s="336"/>
      <c r="L311" s="336"/>
      <c r="M311" s="336"/>
      <c r="N311" s="336"/>
      <c r="O311" s="336"/>
      <c r="P311" s="336"/>
      <c r="Q311" s="336"/>
      <c r="R311" s="336"/>
      <c r="S311" s="336"/>
      <c r="T311" s="336"/>
      <c r="U311" s="336"/>
      <c r="V311" s="336"/>
      <c r="W311" s="336"/>
      <c r="X311" s="336"/>
      <c r="Y311" s="336"/>
      <c r="Z311" s="336"/>
      <c r="AA311" s="336"/>
      <c r="AB311" s="336"/>
      <c r="AC311" s="336"/>
    </row>
    <row r="312" spans="2:29" x14ac:dyDescent="0.35">
      <c r="B312" s="336"/>
      <c r="C312" s="336"/>
      <c r="D312" s="336"/>
      <c r="E312" s="337"/>
      <c r="F312" s="336"/>
      <c r="G312" s="336"/>
      <c r="H312" s="336"/>
      <c r="I312" s="336"/>
      <c r="J312" s="336"/>
      <c r="K312" s="336"/>
      <c r="L312" s="336"/>
      <c r="M312" s="336"/>
      <c r="N312" s="336"/>
      <c r="O312" s="336"/>
      <c r="P312" s="336"/>
      <c r="Q312" s="336"/>
      <c r="R312" s="336"/>
      <c r="S312" s="336"/>
      <c r="T312" s="336"/>
      <c r="U312" s="336"/>
      <c r="V312" s="336"/>
      <c r="W312" s="336"/>
      <c r="X312" s="336"/>
      <c r="Y312" s="336"/>
      <c r="Z312" s="336"/>
      <c r="AA312" s="336"/>
      <c r="AB312" s="336"/>
      <c r="AC312" s="336"/>
    </row>
    <row r="313" spans="2:29" x14ac:dyDescent="0.35">
      <c r="B313" s="336"/>
      <c r="C313" s="336"/>
      <c r="D313" s="336"/>
      <c r="E313" s="337"/>
      <c r="F313" s="336"/>
      <c r="G313" s="336"/>
      <c r="H313" s="336"/>
      <c r="I313" s="336"/>
      <c r="J313" s="336"/>
      <c r="K313" s="336"/>
      <c r="L313" s="336"/>
      <c r="M313" s="336"/>
      <c r="N313" s="336"/>
      <c r="O313" s="336"/>
      <c r="P313" s="336"/>
      <c r="Q313" s="336"/>
      <c r="R313" s="336"/>
      <c r="S313" s="336"/>
      <c r="T313" s="336"/>
      <c r="U313" s="336"/>
      <c r="V313" s="336"/>
      <c r="W313" s="336"/>
      <c r="X313" s="336"/>
      <c r="Y313" s="336"/>
      <c r="Z313" s="336"/>
      <c r="AA313" s="336"/>
      <c r="AB313" s="336"/>
      <c r="AC313" s="336"/>
    </row>
    <row r="314" spans="2:29" x14ac:dyDescent="0.35">
      <c r="B314" s="336"/>
      <c r="C314" s="336"/>
      <c r="D314" s="336"/>
      <c r="E314" s="337"/>
      <c r="F314" s="336"/>
      <c r="G314" s="336"/>
      <c r="H314" s="336"/>
      <c r="I314" s="336"/>
      <c r="J314" s="336"/>
      <c r="K314" s="336"/>
      <c r="L314" s="336"/>
      <c r="M314" s="336"/>
      <c r="N314" s="336"/>
      <c r="O314" s="336"/>
      <c r="P314" s="336"/>
      <c r="Q314" s="336"/>
      <c r="R314" s="336"/>
      <c r="S314" s="336"/>
      <c r="T314" s="336"/>
      <c r="U314" s="336"/>
      <c r="V314" s="336"/>
      <c r="W314" s="336"/>
      <c r="X314" s="336"/>
      <c r="Y314" s="336"/>
      <c r="Z314" s="336"/>
      <c r="AA314" s="336"/>
      <c r="AB314" s="336"/>
      <c r="AC314" s="336"/>
    </row>
    <row r="315" spans="2:29" x14ac:dyDescent="0.35">
      <c r="B315" s="336"/>
      <c r="C315" s="336"/>
      <c r="D315" s="336"/>
      <c r="E315" s="337"/>
      <c r="F315" s="336"/>
      <c r="G315" s="336"/>
      <c r="H315" s="336"/>
      <c r="I315" s="336"/>
      <c r="J315" s="336"/>
      <c r="K315" s="336"/>
      <c r="L315" s="336"/>
      <c r="M315" s="336"/>
      <c r="N315" s="336"/>
      <c r="O315" s="336"/>
      <c r="P315" s="336"/>
      <c r="Q315" s="336"/>
      <c r="R315" s="336"/>
      <c r="S315" s="336"/>
      <c r="T315" s="336"/>
      <c r="U315" s="336"/>
      <c r="V315" s="336"/>
      <c r="W315" s="336"/>
      <c r="X315" s="336"/>
      <c r="Y315" s="336"/>
      <c r="Z315" s="336"/>
      <c r="AA315" s="336"/>
      <c r="AB315" s="336"/>
      <c r="AC315" s="336"/>
    </row>
    <row r="316" spans="2:29" x14ac:dyDescent="0.35">
      <c r="B316" s="336"/>
      <c r="C316" s="336"/>
      <c r="D316" s="336"/>
      <c r="E316" s="337"/>
      <c r="F316" s="336"/>
      <c r="G316" s="336"/>
      <c r="H316" s="336"/>
      <c r="I316" s="336"/>
      <c r="J316" s="336"/>
      <c r="K316" s="336"/>
      <c r="L316" s="336"/>
      <c r="M316" s="336"/>
      <c r="N316" s="336"/>
      <c r="O316" s="336"/>
      <c r="P316" s="336"/>
      <c r="Q316" s="336"/>
      <c r="R316" s="336"/>
      <c r="S316" s="336"/>
      <c r="T316" s="336"/>
      <c r="U316" s="336"/>
      <c r="V316" s="336"/>
      <c r="W316" s="336"/>
      <c r="X316" s="336"/>
      <c r="Y316" s="336"/>
      <c r="Z316" s="336"/>
      <c r="AA316" s="336"/>
      <c r="AB316" s="336"/>
      <c r="AC316" s="336"/>
    </row>
    <row r="317" spans="2:29" x14ac:dyDescent="0.35">
      <c r="B317" s="336"/>
      <c r="C317" s="336"/>
      <c r="D317" s="336"/>
      <c r="E317" s="337"/>
      <c r="F317" s="336"/>
      <c r="G317" s="336"/>
      <c r="H317" s="336"/>
      <c r="I317" s="336"/>
      <c r="J317" s="336"/>
      <c r="K317" s="336"/>
      <c r="L317" s="336"/>
      <c r="M317" s="336"/>
      <c r="N317" s="336"/>
      <c r="O317" s="336"/>
      <c r="P317" s="336"/>
      <c r="Q317" s="336"/>
      <c r="R317" s="336"/>
      <c r="S317" s="336"/>
      <c r="T317" s="336"/>
      <c r="U317" s="336"/>
      <c r="V317" s="336"/>
      <c r="W317" s="336"/>
      <c r="X317" s="336"/>
      <c r="Y317" s="336"/>
      <c r="Z317" s="336"/>
      <c r="AA317" s="336"/>
      <c r="AB317" s="336"/>
      <c r="AC317" s="336"/>
    </row>
    <row r="318" spans="2:29" x14ac:dyDescent="0.35">
      <c r="B318" s="336"/>
      <c r="C318" s="336"/>
      <c r="D318" s="336"/>
      <c r="E318" s="337"/>
      <c r="F318" s="336"/>
      <c r="G318" s="336"/>
      <c r="H318" s="336"/>
      <c r="I318" s="336"/>
      <c r="J318" s="336"/>
      <c r="K318" s="336"/>
      <c r="L318" s="336"/>
      <c r="M318" s="336"/>
      <c r="N318" s="336"/>
      <c r="O318" s="336"/>
      <c r="P318" s="336"/>
      <c r="Q318" s="336"/>
      <c r="R318" s="336"/>
      <c r="S318" s="336"/>
      <c r="T318" s="336"/>
      <c r="U318" s="336"/>
      <c r="V318" s="336"/>
      <c r="W318" s="336"/>
      <c r="X318" s="336"/>
      <c r="Y318" s="336"/>
      <c r="Z318" s="336"/>
      <c r="AA318" s="336"/>
      <c r="AB318" s="336"/>
      <c r="AC318" s="336"/>
    </row>
    <row r="319" spans="2:29" x14ac:dyDescent="0.35">
      <c r="B319" s="336"/>
      <c r="C319" s="336"/>
      <c r="D319" s="336"/>
      <c r="E319" s="337"/>
      <c r="F319" s="336"/>
      <c r="G319" s="336"/>
      <c r="H319" s="336"/>
      <c r="I319" s="336"/>
      <c r="J319" s="336"/>
      <c r="K319" s="336"/>
      <c r="L319" s="336"/>
      <c r="M319" s="336"/>
      <c r="N319" s="336"/>
      <c r="O319" s="336"/>
      <c r="P319" s="336"/>
      <c r="Q319" s="336"/>
      <c r="R319" s="336"/>
      <c r="S319" s="336"/>
      <c r="T319" s="336"/>
      <c r="U319" s="336"/>
      <c r="V319" s="336"/>
      <c r="W319" s="336"/>
      <c r="X319" s="336"/>
      <c r="Y319" s="336"/>
      <c r="Z319" s="336"/>
      <c r="AA319" s="336"/>
      <c r="AB319" s="336"/>
      <c r="AC319" s="336"/>
    </row>
    <row r="320" spans="2:29" x14ac:dyDescent="0.35">
      <c r="B320" s="336"/>
      <c r="C320" s="336"/>
      <c r="D320" s="336"/>
      <c r="E320" s="337"/>
      <c r="F320" s="336"/>
      <c r="G320" s="336"/>
      <c r="H320" s="336"/>
      <c r="I320" s="336"/>
      <c r="J320" s="336"/>
      <c r="K320" s="336"/>
      <c r="L320" s="336"/>
      <c r="M320" s="336"/>
      <c r="N320" s="336"/>
      <c r="O320" s="336"/>
      <c r="P320" s="336"/>
      <c r="Q320" s="336"/>
      <c r="R320" s="336"/>
      <c r="S320" s="336"/>
      <c r="T320" s="336"/>
      <c r="U320" s="336"/>
      <c r="V320" s="336"/>
      <c r="W320" s="336"/>
      <c r="X320" s="336"/>
      <c r="Y320" s="336"/>
      <c r="Z320" s="336"/>
      <c r="AA320" s="336"/>
      <c r="AB320" s="336"/>
      <c r="AC320" s="336"/>
    </row>
    <row r="321" spans="2:29" x14ac:dyDescent="0.35">
      <c r="B321" s="336"/>
      <c r="C321" s="336"/>
      <c r="D321" s="336"/>
      <c r="E321" s="337"/>
      <c r="F321" s="336"/>
      <c r="G321" s="336"/>
      <c r="H321" s="336"/>
      <c r="I321" s="336"/>
      <c r="J321" s="336"/>
      <c r="K321" s="336"/>
      <c r="L321" s="336"/>
      <c r="M321" s="336"/>
      <c r="N321" s="336"/>
      <c r="O321" s="336"/>
      <c r="P321" s="336"/>
      <c r="Q321" s="336"/>
      <c r="R321" s="336"/>
      <c r="S321" s="336"/>
      <c r="T321" s="336"/>
      <c r="U321" s="336"/>
      <c r="V321" s="336"/>
      <c r="W321" s="336"/>
      <c r="X321" s="336"/>
      <c r="Y321" s="336"/>
      <c r="Z321" s="336"/>
      <c r="AA321" s="336"/>
      <c r="AB321" s="336"/>
      <c r="AC321" s="336"/>
    </row>
    <row r="322" spans="2:29" x14ac:dyDescent="0.35">
      <c r="B322" s="336"/>
      <c r="C322" s="336"/>
      <c r="D322" s="336"/>
      <c r="E322" s="337"/>
      <c r="F322" s="336"/>
      <c r="G322" s="336"/>
      <c r="H322" s="336"/>
      <c r="I322" s="336"/>
      <c r="J322" s="336"/>
      <c r="K322" s="336"/>
      <c r="L322" s="336"/>
      <c r="M322" s="336"/>
      <c r="N322" s="336"/>
      <c r="O322" s="336"/>
      <c r="P322" s="336"/>
      <c r="Q322" s="336"/>
      <c r="R322" s="336"/>
      <c r="S322" s="336"/>
      <c r="T322" s="336"/>
      <c r="U322" s="336"/>
      <c r="V322" s="336"/>
      <c r="W322" s="336"/>
      <c r="X322" s="336"/>
      <c r="Y322" s="336"/>
      <c r="Z322" s="336"/>
      <c r="AA322" s="336"/>
      <c r="AB322" s="336"/>
      <c r="AC322" s="336"/>
    </row>
    <row r="323" spans="2:29" x14ac:dyDescent="0.35">
      <c r="B323" s="336"/>
      <c r="C323" s="336"/>
      <c r="D323" s="336"/>
      <c r="E323" s="337"/>
      <c r="F323" s="336"/>
      <c r="G323" s="336"/>
      <c r="H323" s="336"/>
      <c r="I323" s="336"/>
      <c r="J323" s="336"/>
      <c r="K323" s="336"/>
      <c r="L323" s="336"/>
      <c r="M323" s="336"/>
      <c r="N323" s="336"/>
      <c r="O323" s="336"/>
      <c r="P323" s="336"/>
      <c r="Q323" s="336"/>
      <c r="R323" s="336"/>
      <c r="S323" s="336"/>
      <c r="T323" s="336"/>
      <c r="U323" s="336"/>
      <c r="V323" s="336"/>
      <c r="W323" s="336"/>
      <c r="X323" s="336"/>
      <c r="Y323" s="336"/>
      <c r="Z323" s="336"/>
      <c r="AA323" s="336"/>
      <c r="AB323" s="336"/>
      <c r="AC323" s="336"/>
    </row>
    <row r="324" spans="2:29" x14ac:dyDescent="0.35">
      <c r="B324" s="336"/>
      <c r="C324" s="336"/>
      <c r="D324" s="336"/>
      <c r="E324" s="337"/>
      <c r="F324" s="336"/>
      <c r="G324" s="336"/>
      <c r="H324" s="336"/>
      <c r="I324" s="336"/>
      <c r="J324" s="336"/>
      <c r="K324" s="336"/>
      <c r="L324" s="336"/>
      <c r="M324" s="336"/>
      <c r="N324" s="336"/>
      <c r="O324" s="336"/>
      <c r="P324" s="336"/>
      <c r="Q324" s="336"/>
      <c r="R324" s="336"/>
      <c r="S324" s="336"/>
      <c r="T324" s="336"/>
      <c r="U324" s="336"/>
      <c r="V324" s="336"/>
      <c r="W324" s="336"/>
      <c r="X324" s="336"/>
      <c r="Y324" s="336"/>
      <c r="Z324" s="336"/>
      <c r="AA324" s="336"/>
      <c r="AB324" s="336"/>
      <c r="AC324" s="336"/>
    </row>
    <row r="325" spans="2:29" x14ac:dyDescent="0.35">
      <c r="B325" s="336"/>
      <c r="C325" s="336"/>
      <c r="D325" s="336"/>
      <c r="E325" s="337"/>
      <c r="F325" s="336"/>
      <c r="G325" s="336"/>
      <c r="H325" s="336"/>
      <c r="I325" s="336"/>
      <c r="J325" s="336"/>
      <c r="K325" s="336"/>
      <c r="L325" s="336"/>
      <c r="M325" s="336"/>
      <c r="N325" s="336"/>
      <c r="O325" s="336"/>
      <c r="P325" s="336"/>
      <c r="Q325" s="336"/>
      <c r="R325" s="336"/>
      <c r="S325" s="336"/>
      <c r="T325" s="336"/>
      <c r="U325" s="336"/>
      <c r="V325" s="336"/>
      <c r="W325" s="336"/>
      <c r="X325" s="336"/>
      <c r="Y325" s="336"/>
      <c r="Z325" s="336"/>
      <c r="AA325" s="336"/>
      <c r="AB325" s="336"/>
      <c r="AC325" s="336"/>
    </row>
    <row r="326" spans="2:29" x14ac:dyDescent="0.35">
      <c r="B326" s="336"/>
      <c r="C326" s="336"/>
      <c r="D326" s="336"/>
      <c r="E326" s="337"/>
      <c r="F326" s="336"/>
      <c r="G326" s="336"/>
      <c r="H326" s="336"/>
      <c r="I326" s="336"/>
      <c r="J326" s="336"/>
      <c r="K326" s="336"/>
      <c r="L326" s="336"/>
      <c r="M326" s="336"/>
      <c r="N326" s="336"/>
      <c r="O326" s="336"/>
      <c r="P326" s="336"/>
      <c r="Q326" s="336"/>
      <c r="R326" s="336"/>
      <c r="S326" s="336"/>
      <c r="T326" s="336"/>
      <c r="U326" s="336"/>
      <c r="V326" s="336"/>
      <c r="W326" s="336"/>
      <c r="X326" s="336"/>
      <c r="Y326" s="336"/>
      <c r="Z326" s="336"/>
      <c r="AA326" s="336"/>
      <c r="AB326" s="336"/>
      <c r="AC326" s="336"/>
    </row>
    <row r="327" spans="2:29" x14ac:dyDescent="0.35">
      <c r="B327" s="336"/>
      <c r="C327" s="336"/>
      <c r="D327" s="336"/>
      <c r="E327" s="337"/>
      <c r="F327" s="336"/>
      <c r="G327" s="336"/>
      <c r="H327" s="336"/>
      <c r="I327" s="336"/>
      <c r="J327" s="336"/>
      <c r="K327" s="336"/>
      <c r="L327" s="336"/>
      <c r="M327" s="336"/>
      <c r="N327" s="336"/>
      <c r="O327" s="336"/>
      <c r="P327" s="336"/>
      <c r="Q327" s="336"/>
      <c r="R327" s="336"/>
      <c r="S327" s="336"/>
      <c r="T327" s="336"/>
      <c r="U327" s="336"/>
      <c r="V327" s="336"/>
      <c r="W327" s="336"/>
      <c r="X327" s="336"/>
      <c r="Y327" s="336"/>
      <c r="Z327" s="336"/>
      <c r="AA327" s="336"/>
      <c r="AB327" s="336"/>
      <c r="AC327" s="336"/>
    </row>
    <row r="328" spans="2:29" x14ac:dyDescent="0.35">
      <c r="B328" s="336"/>
      <c r="C328" s="336"/>
      <c r="D328" s="336"/>
      <c r="E328" s="337"/>
      <c r="F328" s="336"/>
      <c r="G328" s="336"/>
      <c r="H328" s="336"/>
      <c r="I328" s="336"/>
      <c r="J328" s="336"/>
      <c r="K328" s="336"/>
      <c r="L328" s="336"/>
      <c r="M328" s="336"/>
      <c r="N328" s="336"/>
      <c r="O328" s="336"/>
      <c r="P328" s="336"/>
      <c r="Q328" s="336"/>
      <c r="R328" s="336"/>
      <c r="S328" s="336"/>
      <c r="T328" s="336"/>
      <c r="U328" s="336"/>
      <c r="V328" s="336"/>
      <c r="W328" s="336"/>
      <c r="X328" s="336"/>
      <c r="Y328" s="336"/>
      <c r="Z328" s="336"/>
      <c r="AA328" s="336"/>
      <c r="AB328" s="336"/>
      <c r="AC328" s="336"/>
    </row>
    <row r="329" spans="2:29" x14ac:dyDescent="0.35">
      <c r="B329" s="336"/>
      <c r="C329" s="336"/>
      <c r="D329" s="336"/>
      <c r="E329" s="337"/>
      <c r="F329" s="336"/>
      <c r="G329" s="336"/>
      <c r="H329" s="336"/>
      <c r="I329" s="336"/>
      <c r="J329" s="336"/>
      <c r="K329" s="336"/>
      <c r="L329" s="336"/>
      <c r="M329" s="336"/>
      <c r="N329" s="336"/>
      <c r="O329" s="336"/>
      <c r="P329" s="336"/>
      <c r="Q329" s="336"/>
      <c r="R329" s="336"/>
      <c r="S329" s="336"/>
      <c r="T329" s="336"/>
      <c r="U329" s="336"/>
      <c r="V329" s="336"/>
      <c r="W329" s="336"/>
      <c r="X329" s="336"/>
      <c r="Y329" s="336"/>
      <c r="Z329" s="336"/>
      <c r="AA329" s="336"/>
      <c r="AB329" s="336"/>
      <c r="AC329" s="336"/>
    </row>
    <row r="330" spans="2:29" x14ac:dyDescent="0.35">
      <c r="B330" s="336"/>
      <c r="C330" s="336"/>
      <c r="D330" s="336"/>
      <c r="E330" s="337"/>
      <c r="F330" s="336"/>
      <c r="G330" s="336"/>
      <c r="H330" s="336"/>
      <c r="I330" s="336"/>
      <c r="J330" s="336"/>
      <c r="K330" s="336"/>
      <c r="L330" s="336"/>
      <c r="M330" s="336"/>
      <c r="N330" s="336"/>
      <c r="O330" s="336"/>
      <c r="P330" s="336"/>
      <c r="Q330" s="336"/>
      <c r="R330" s="336"/>
      <c r="S330" s="336"/>
      <c r="T330" s="336"/>
      <c r="U330" s="336"/>
      <c r="V330" s="336"/>
      <c r="W330" s="336"/>
      <c r="X330" s="336"/>
      <c r="Y330" s="336"/>
      <c r="Z330" s="336"/>
      <c r="AA330" s="336"/>
      <c r="AB330" s="336"/>
      <c r="AC330" s="336"/>
    </row>
    <row r="331" spans="2:29" x14ac:dyDescent="0.35">
      <c r="B331" s="336"/>
      <c r="C331" s="336"/>
      <c r="D331" s="336"/>
      <c r="E331" s="337"/>
      <c r="F331" s="336"/>
      <c r="G331" s="336"/>
      <c r="H331" s="336"/>
      <c r="I331" s="336"/>
      <c r="J331" s="336"/>
      <c r="K331" s="336"/>
      <c r="L331" s="336"/>
      <c r="M331" s="336"/>
      <c r="N331" s="336"/>
      <c r="O331" s="336"/>
      <c r="P331" s="336"/>
      <c r="Q331" s="336"/>
      <c r="R331" s="336"/>
      <c r="S331" s="336"/>
      <c r="T331" s="336"/>
      <c r="U331" s="336"/>
      <c r="V331" s="336"/>
      <c r="W331" s="336"/>
      <c r="X331" s="336"/>
      <c r="Y331" s="336"/>
      <c r="Z331" s="336"/>
      <c r="AA331" s="336"/>
      <c r="AB331" s="336"/>
      <c r="AC331" s="336"/>
    </row>
    <row r="332" spans="2:29" x14ac:dyDescent="0.35">
      <c r="B332" s="336"/>
      <c r="C332" s="336"/>
      <c r="D332" s="336"/>
      <c r="E332" s="337"/>
      <c r="F332" s="336"/>
      <c r="G332" s="336"/>
      <c r="H332" s="336"/>
      <c r="I332" s="336"/>
      <c r="J332" s="336"/>
      <c r="K332" s="336"/>
      <c r="L332" s="336"/>
      <c r="M332" s="336"/>
      <c r="N332" s="336"/>
      <c r="O332" s="336"/>
      <c r="P332" s="336"/>
      <c r="Q332" s="336"/>
      <c r="R332" s="336"/>
      <c r="S332" s="336"/>
      <c r="T332" s="336"/>
      <c r="U332" s="336"/>
      <c r="V332" s="336"/>
      <c r="W332" s="336"/>
      <c r="X332" s="336"/>
      <c r="Y332" s="336"/>
      <c r="Z332" s="336"/>
      <c r="AA332" s="336"/>
      <c r="AB332" s="336"/>
      <c r="AC332" s="336"/>
    </row>
    <row r="333" spans="2:29" x14ac:dyDescent="0.35">
      <c r="B333" s="336"/>
      <c r="C333" s="336"/>
      <c r="D333" s="336"/>
      <c r="E333" s="337"/>
      <c r="F333" s="336"/>
      <c r="G333" s="336"/>
      <c r="H333" s="336"/>
      <c r="I333" s="336"/>
      <c r="J333" s="336"/>
      <c r="K333" s="336"/>
      <c r="L333" s="336"/>
      <c r="M333" s="336"/>
      <c r="N333" s="336"/>
      <c r="O333" s="336"/>
      <c r="P333" s="336"/>
      <c r="Q333" s="336"/>
      <c r="R333" s="336"/>
      <c r="S333" s="336"/>
      <c r="T333" s="336"/>
      <c r="U333" s="336"/>
      <c r="V333" s="336"/>
      <c r="W333" s="336"/>
      <c r="X333" s="336"/>
      <c r="Y333" s="336"/>
      <c r="Z333" s="336"/>
      <c r="AA333" s="336"/>
      <c r="AB333" s="336"/>
      <c r="AC333" s="336"/>
    </row>
    <row r="334" spans="2:29" x14ac:dyDescent="0.35">
      <c r="B334" s="336"/>
      <c r="C334" s="336"/>
      <c r="D334" s="336"/>
      <c r="E334" s="337"/>
      <c r="F334" s="336"/>
      <c r="G334" s="336"/>
      <c r="H334" s="336"/>
      <c r="I334" s="336"/>
      <c r="J334" s="336"/>
      <c r="K334" s="336"/>
      <c r="L334" s="336"/>
      <c r="M334" s="336"/>
      <c r="N334" s="336"/>
      <c r="O334" s="336"/>
      <c r="P334" s="336"/>
      <c r="Q334" s="336"/>
      <c r="R334" s="336"/>
      <c r="S334" s="336"/>
      <c r="T334" s="336"/>
      <c r="U334" s="336"/>
      <c r="V334" s="336"/>
      <c r="W334" s="336"/>
      <c r="X334" s="336"/>
      <c r="Y334" s="336"/>
      <c r="Z334" s="336"/>
      <c r="AA334" s="336"/>
      <c r="AB334" s="336"/>
      <c r="AC334" s="336"/>
    </row>
    <row r="335" spans="2:29" x14ac:dyDescent="0.35">
      <c r="B335" s="336"/>
      <c r="C335" s="336"/>
      <c r="D335" s="336"/>
      <c r="E335" s="337"/>
      <c r="F335" s="336"/>
      <c r="G335" s="336"/>
      <c r="H335" s="336"/>
      <c r="I335" s="336"/>
      <c r="J335" s="336"/>
      <c r="K335" s="336"/>
      <c r="L335" s="336"/>
      <c r="M335" s="336"/>
      <c r="N335" s="336"/>
      <c r="O335" s="336"/>
      <c r="P335" s="336"/>
      <c r="Q335" s="336"/>
      <c r="R335" s="336"/>
      <c r="S335" s="336"/>
      <c r="T335" s="336"/>
      <c r="U335" s="336"/>
      <c r="V335" s="336"/>
      <c r="W335" s="336"/>
      <c r="X335" s="336"/>
      <c r="Y335" s="336"/>
      <c r="Z335" s="336"/>
      <c r="AA335" s="336"/>
      <c r="AB335" s="336"/>
      <c r="AC335" s="336"/>
    </row>
    <row r="336" spans="2:29" x14ac:dyDescent="0.35">
      <c r="B336" s="336"/>
      <c r="C336" s="336"/>
      <c r="D336" s="336"/>
      <c r="E336" s="337"/>
      <c r="F336" s="336"/>
      <c r="G336" s="336"/>
      <c r="H336" s="336"/>
      <c r="I336" s="336"/>
      <c r="J336" s="336"/>
      <c r="K336" s="336"/>
      <c r="L336" s="336"/>
      <c r="M336" s="336"/>
      <c r="N336" s="336"/>
      <c r="O336" s="336"/>
      <c r="P336" s="336"/>
      <c r="Q336" s="336"/>
      <c r="R336" s="336"/>
      <c r="S336" s="336"/>
      <c r="T336" s="336"/>
      <c r="U336" s="336"/>
      <c r="V336" s="336"/>
      <c r="W336" s="336"/>
      <c r="X336" s="336"/>
      <c r="Y336" s="336"/>
      <c r="Z336" s="336"/>
      <c r="AA336" s="336"/>
      <c r="AB336" s="336"/>
      <c r="AC336" s="336"/>
    </row>
    <row r="337" spans="2:29" x14ac:dyDescent="0.35">
      <c r="B337" s="336"/>
      <c r="C337" s="336"/>
      <c r="D337" s="336"/>
      <c r="E337" s="337"/>
      <c r="F337" s="336"/>
      <c r="G337" s="336"/>
      <c r="H337" s="336"/>
      <c r="I337" s="336"/>
      <c r="J337" s="336"/>
      <c r="K337" s="336"/>
      <c r="L337" s="336"/>
      <c r="M337" s="336"/>
      <c r="N337" s="336"/>
      <c r="O337" s="336"/>
      <c r="P337" s="336"/>
      <c r="Q337" s="336"/>
      <c r="R337" s="336"/>
      <c r="S337" s="336"/>
      <c r="T337" s="336"/>
      <c r="U337" s="336"/>
      <c r="V337" s="336"/>
      <c r="W337" s="336"/>
      <c r="X337" s="336"/>
      <c r="Y337" s="336"/>
      <c r="Z337" s="336"/>
      <c r="AA337" s="336"/>
      <c r="AB337" s="336"/>
      <c r="AC337" s="336"/>
    </row>
    <row r="338" spans="2:29" x14ac:dyDescent="0.35">
      <c r="B338" s="336"/>
      <c r="C338" s="336"/>
      <c r="D338" s="336"/>
      <c r="E338" s="337"/>
      <c r="F338" s="336"/>
      <c r="G338" s="336"/>
      <c r="H338" s="336"/>
      <c r="I338" s="336"/>
      <c r="J338" s="336"/>
      <c r="K338" s="336"/>
      <c r="L338" s="336"/>
      <c r="M338" s="336"/>
      <c r="N338" s="336"/>
      <c r="O338" s="336"/>
      <c r="P338" s="336"/>
      <c r="Q338" s="336"/>
      <c r="R338" s="336"/>
      <c r="S338" s="336"/>
      <c r="T338" s="336"/>
      <c r="U338" s="336"/>
      <c r="V338" s="336"/>
      <c r="W338" s="336"/>
      <c r="X338" s="336"/>
      <c r="Y338" s="336"/>
      <c r="Z338" s="336"/>
      <c r="AA338" s="336"/>
      <c r="AB338" s="336"/>
      <c r="AC338" s="336"/>
    </row>
    <row r="339" spans="2:29" x14ac:dyDescent="0.35">
      <c r="B339" s="336"/>
      <c r="C339" s="336"/>
      <c r="D339" s="336"/>
      <c r="E339" s="337"/>
      <c r="F339" s="336"/>
      <c r="G339" s="336"/>
      <c r="H339" s="336"/>
      <c r="I339" s="336"/>
      <c r="J339" s="336"/>
      <c r="K339" s="336"/>
      <c r="L339" s="336"/>
      <c r="M339" s="336"/>
      <c r="N339" s="336"/>
      <c r="O339" s="336"/>
      <c r="P339" s="336"/>
      <c r="Q339" s="336"/>
      <c r="R339" s="336"/>
      <c r="S339" s="336"/>
      <c r="T339" s="336"/>
      <c r="U339" s="336"/>
      <c r="V339" s="336"/>
      <c r="W339" s="336"/>
      <c r="X339" s="336"/>
      <c r="Y339" s="336"/>
      <c r="Z339" s="336"/>
      <c r="AA339" s="336"/>
      <c r="AB339" s="336"/>
      <c r="AC339" s="336"/>
    </row>
    <row r="340" spans="2:29" x14ac:dyDescent="0.35">
      <c r="B340" s="336"/>
      <c r="C340" s="336"/>
      <c r="D340" s="336"/>
      <c r="E340" s="337"/>
      <c r="F340" s="336"/>
      <c r="G340" s="336"/>
      <c r="H340" s="336"/>
      <c r="I340" s="336"/>
      <c r="J340" s="336"/>
      <c r="K340" s="336"/>
      <c r="L340" s="336"/>
      <c r="M340" s="336"/>
      <c r="N340" s="336"/>
      <c r="O340" s="336"/>
      <c r="P340" s="336"/>
      <c r="Q340" s="336"/>
      <c r="R340" s="336"/>
      <c r="S340" s="336"/>
      <c r="T340" s="336"/>
      <c r="U340" s="336"/>
      <c r="V340" s="336"/>
      <c r="W340" s="336"/>
      <c r="X340" s="336"/>
      <c r="Y340" s="336"/>
      <c r="Z340" s="336"/>
      <c r="AA340" s="336"/>
      <c r="AB340" s="336"/>
      <c r="AC340" s="336"/>
    </row>
    <row r="341" spans="2:29" x14ac:dyDescent="0.35">
      <c r="B341" s="336"/>
      <c r="C341" s="336"/>
      <c r="D341" s="336"/>
      <c r="E341" s="337"/>
      <c r="F341" s="336"/>
      <c r="G341" s="336"/>
      <c r="H341" s="336"/>
      <c r="I341" s="336"/>
      <c r="J341" s="336"/>
      <c r="K341" s="336"/>
      <c r="L341" s="336"/>
      <c r="M341" s="336"/>
      <c r="N341" s="336"/>
      <c r="O341" s="336"/>
      <c r="P341" s="336"/>
      <c r="Q341" s="336"/>
      <c r="R341" s="336"/>
      <c r="S341" s="336"/>
      <c r="T341" s="336"/>
      <c r="U341" s="336"/>
      <c r="V341" s="336"/>
      <c r="W341" s="336"/>
      <c r="X341" s="336"/>
      <c r="Y341" s="336"/>
      <c r="Z341" s="336"/>
      <c r="AA341" s="336"/>
      <c r="AB341" s="336"/>
      <c r="AC341" s="336"/>
    </row>
    <row r="342" spans="2:29" x14ac:dyDescent="0.35">
      <c r="B342" s="336"/>
      <c r="C342" s="336"/>
      <c r="D342" s="336"/>
      <c r="E342" s="337"/>
      <c r="F342" s="336"/>
      <c r="G342" s="336"/>
      <c r="H342" s="336"/>
      <c r="I342" s="336"/>
      <c r="J342" s="336"/>
      <c r="K342" s="336"/>
      <c r="L342" s="336"/>
      <c r="M342" s="336"/>
      <c r="N342" s="336"/>
      <c r="O342" s="336"/>
      <c r="P342" s="336"/>
      <c r="Q342" s="336"/>
      <c r="R342" s="336"/>
      <c r="S342" s="336"/>
      <c r="T342" s="336"/>
      <c r="U342" s="336"/>
      <c r="V342" s="336"/>
      <c r="W342" s="336"/>
      <c r="X342" s="336"/>
      <c r="Y342" s="336"/>
      <c r="Z342" s="336"/>
      <c r="AA342" s="336"/>
      <c r="AB342" s="336"/>
      <c r="AC342" s="336"/>
    </row>
    <row r="343" spans="2:29" x14ac:dyDescent="0.35">
      <c r="B343" s="336"/>
      <c r="C343" s="336"/>
      <c r="D343" s="336"/>
      <c r="E343" s="337"/>
      <c r="F343" s="336"/>
      <c r="G343" s="336"/>
      <c r="H343" s="336"/>
      <c r="I343" s="336"/>
      <c r="J343" s="336"/>
      <c r="K343" s="336"/>
      <c r="L343" s="336"/>
      <c r="M343" s="336"/>
      <c r="N343" s="336"/>
      <c r="O343" s="336"/>
      <c r="P343" s="336"/>
      <c r="Q343" s="336"/>
      <c r="R343" s="336"/>
      <c r="S343" s="336"/>
      <c r="T343" s="336"/>
      <c r="U343" s="336"/>
      <c r="V343" s="336"/>
      <c r="W343" s="336"/>
      <c r="X343" s="336"/>
      <c r="Y343" s="336"/>
      <c r="Z343" s="336"/>
      <c r="AA343" s="336"/>
      <c r="AB343" s="336"/>
      <c r="AC343" s="336"/>
    </row>
    <row r="344" spans="2:29" x14ac:dyDescent="0.35">
      <c r="B344" s="336"/>
      <c r="C344" s="336"/>
      <c r="D344" s="336"/>
      <c r="E344" s="337"/>
      <c r="F344" s="336"/>
      <c r="G344" s="336"/>
      <c r="H344" s="336"/>
      <c r="I344" s="336"/>
      <c r="J344" s="336"/>
      <c r="K344" s="336"/>
      <c r="L344" s="336"/>
      <c r="M344" s="336"/>
      <c r="N344" s="336"/>
      <c r="O344" s="336"/>
      <c r="P344" s="336"/>
      <c r="Q344" s="336"/>
      <c r="R344" s="336"/>
      <c r="S344" s="336"/>
      <c r="T344" s="336"/>
      <c r="U344" s="336"/>
      <c r="V344" s="336"/>
      <c r="W344" s="336"/>
      <c r="X344" s="336"/>
      <c r="Y344" s="336"/>
      <c r="Z344" s="336"/>
      <c r="AA344" s="336"/>
      <c r="AB344" s="336"/>
      <c r="AC344" s="336"/>
    </row>
    <row r="345" spans="2:29" x14ac:dyDescent="0.35">
      <c r="B345" s="336"/>
      <c r="C345" s="336"/>
      <c r="D345" s="336"/>
      <c r="E345" s="337"/>
      <c r="F345" s="336"/>
      <c r="G345" s="336"/>
      <c r="H345" s="336"/>
      <c r="I345" s="336"/>
      <c r="J345" s="336"/>
      <c r="K345" s="336"/>
      <c r="L345" s="336"/>
      <c r="M345" s="336"/>
      <c r="N345" s="336"/>
      <c r="O345" s="336"/>
      <c r="P345" s="336"/>
      <c r="Q345" s="336"/>
      <c r="R345" s="336"/>
      <c r="S345" s="336"/>
      <c r="T345" s="336"/>
      <c r="U345" s="336"/>
      <c r="V345" s="336"/>
      <c r="W345" s="336"/>
      <c r="X345" s="336"/>
      <c r="Y345" s="336"/>
      <c r="Z345" s="336"/>
      <c r="AA345" s="336"/>
      <c r="AB345" s="336"/>
      <c r="AC345" s="336"/>
    </row>
    <row r="346" spans="2:29" x14ac:dyDescent="0.35">
      <c r="B346" s="336"/>
      <c r="C346" s="336"/>
      <c r="D346" s="336"/>
      <c r="E346" s="337"/>
      <c r="F346" s="336"/>
      <c r="G346" s="336"/>
      <c r="H346" s="336"/>
      <c r="I346" s="336"/>
      <c r="J346" s="336"/>
      <c r="K346" s="336"/>
      <c r="L346" s="336"/>
      <c r="M346" s="336"/>
      <c r="N346" s="336"/>
      <c r="O346" s="336"/>
      <c r="P346" s="336"/>
      <c r="Q346" s="336"/>
      <c r="R346" s="336"/>
      <c r="S346" s="336"/>
      <c r="T346" s="336"/>
      <c r="U346" s="336"/>
      <c r="V346" s="336"/>
      <c r="W346" s="336"/>
      <c r="X346" s="336"/>
      <c r="Y346" s="336"/>
      <c r="Z346" s="336"/>
      <c r="AA346" s="336"/>
      <c r="AB346" s="336"/>
      <c r="AC346" s="336"/>
    </row>
    <row r="347" spans="2:29" x14ac:dyDescent="0.35">
      <c r="B347" s="336"/>
      <c r="C347" s="336"/>
      <c r="D347" s="336"/>
      <c r="E347" s="337"/>
      <c r="F347" s="336"/>
      <c r="G347" s="336"/>
      <c r="H347" s="336"/>
      <c r="I347" s="336"/>
      <c r="J347" s="336"/>
      <c r="K347" s="336"/>
      <c r="L347" s="336"/>
      <c r="M347" s="336"/>
      <c r="N347" s="336"/>
      <c r="O347" s="336"/>
      <c r="P347" s="336"/>
      <c r="Q347" s="336"/>
      <c r="R347" s="336"/>
      <c r="S347" s="336"/>
      <c r="T347" s="336"/>
      <c r="U347" s="336"/>
      <c r="V347" s="336"/>
      <c r="W347" s="336"/>
      <c r="X347" s="336"/>
      <c r="Y347" s="336"/>
      <c r="Z347" s="336"/>
      <c r="AA347" s="336"/>
      <c r="AB347" s="336"/>
      <c r="AC347" s="336"/>
    </row>
    <row r="348" spans="2:29" x14ac:dyDescent="0.35">
      <c r="B348" s="336"/>
      <c r="C348" s="336"/>
      <c r="D348" s="336"/>
      <c r="E348" s="337"/>
      <c r="F348" s="336"/>
      <c r="G348" s="336"/>
      <c r="H348" s="336"/>
      <c r="I348" s="336"/>
      <c r="J348" s="336"/>
      <c r="K348" s="336"/>
      <c r="L348" s="336"/>
      <c r="M348" s="336"/>
      <c r="N348" s="336"/>
      <c r="O348" s="336"/>
      <c r="P348" s="336"/>
      <c r="Q348" s="336"/>
      <c r="R348" s="336"/>
      <c r="S348" s="336"/>
      <c r="T348" s="336"/>
      <c r="U348" s="336"/>
      <c r="V348" s="336"/>
      <c r="W348" s="336"/>
      <c r="X348" s="336"/>
      <c r="Y348" s="336"/>
      <c r="Z348" s="336"/>
      <c r="AA348" s="336"/>
      <c r="AB348" s="336"/>
      <c r="AC348" s="336"/>
    </row>
    <row r="349" spans="2:29" x14ac:dyDescent="0.35">
      <c r="B349" s="336"/>
      <c r="C349" s="336"/>
      <c r="D349" s="336"/>
      <c r="E349" s="337"/>
      <c r="F349" s="336"/>
      <c r="G349" s="336"/>
      <c r="H349" s="336"/>
      <c r="I349" s="336"/>
      <c r="J349" s="336"/>
      <c r="K349" s="336"/>
      <c r="L349" s="336"/>
      <c r="M349" s="336"/>
      <c r="N349" s="336"/>
      <c r="O349" s="336"/>
      <c r="P349" s="336"/>
      <c r="Q349" s="336"/>
      <c r="R349" s="336"/>
      <c r="S349" s="336"/>
      <c r="T349" s="336"/>
      <c r="U349" s="336"/>
      <c r="V349" s="336"/>
      <c r="W349" s="336"/>
      <c r="X349" s="336"/>
      <c r="Y349" s="336"/>
      <c r="Z349" s="336"/>
      <c r="AA349" s="336"/>
      <c r="AB349" s="336"/>
      <c r="AC349" s="336"/>
    </row>
    <row r="350" spans="2:29" x14ac:dyDescent="0.35">
      <c r="B350" s="336"/>
      <c r="C350" s="336"/>
      <c r="D350" s="336"/>
      <c r="E350" s="337"/>
      <c r="F350" s="336"/>
      <c r="G350" s="336"/>
      <c r="H350" s="336"/>
      <c r="I350" s="336"/>
      <c r="J350" s="336"/>
      <c r="K350" s="336"/>
      <c r="L350" s="336"/>
      <c r="M350" s="336"/>
      <c r="N350" s="336"/>
      <c r="O350" s="336"/>
      <c r="P350" s="336"/>
      <c r="Q350" s="336"/>
      <c r="R350" s="336"/>
      <c r="S350" s="336"/>
      <c r="T350" s="336"/>
      <c r="U350" s="336"/>
      <c r="V350" s="336"/>
      <c r="W350" s="336"/>
      <c r="X350" s="336"/>
      <c r="Y350" s="336"/>
      <c r="Z350" s="336"/>
      <c r="AA350" s="336"/>
      <c r="AB350" s="336"/>
      <c r="AC350" s="336"/>
    </row>
    <row r="351" spans="2:29" x14ac:dyDescent="0.35">
      <c r="B351" s="336"/>
      <c r="C351" s="336"/>
      <c r="D351" s="336"/>
      <c r="E351" s="337"/>
      <c r="F351" s="336"/>
      <c r="G351" s="336"/>
      <c r="H351" s="336"/>
      <c r="I351" s="336"/>
      <c r="J351" s="336"/>
      <c r="K351" s="336"/>
      <c r="L351" s="336"/>
      <c r="M351" s="336"/>
      <c r="N351" s="336"/>
      <c r="O351" s="336"/>
      <c r="P351" s="336"/>
      <c r="Q351" s="336"/>
      <c r="R351" s="336"/>
      <c r="S351" s="336"/>
      <c r="T351" s="336"/>
      <c r="U351" s="336"/>
      <c r="V351" s="336"/>
      <c r="W351" s="336"/>
      <c r="X351" s="336"/>
      <c r="Y351" s="336"/>
      <c r="Z351" s="336"/>
      <c r="AA351" s="336"/>
      <c r="AB351" s="336"/>
      <c r="AC351" s="336"/>
    </row>
    <row r="352" spans="2:29" x14ac:dyDescent="0.35">
      <c r="B352" s="336"/>
      <c r="C352" s="336"/>
      <c r="D352" s="336"/>
      <c r="E352" s="337"/>
      <c r="F352" s="336"/>
      <c r="G352" s="336"/>
      <c r="H352" s="336"/>
      <c r="I352" s="336"/>
      <c r="J352" s="336"/>
      <c r="K352" s="336"/>
      <c r="L352" s="336"/>
      <c r="M352" s="336"/>
      <c r="N352" s="336"/>
      <c r="O352" s="336"/>
      <c r="P352" s="336"/>
      <c r="Q352" s="336"/>
      <c r="R352" s="336"/>
      <c r="S352" s="336"/>
      <c r="T352" s="336"/>
      <c r="U352" s="336"/>
      <c r="V352" s="336"/>
      <c r="W352" s="336"/>
      <c r="X352" s="336"/>
      <c r="Y352" s="336"/>
      <c r="Z352" s="336"/>
      <c r="AA352" s="336"/>
      <c r="AB352" s="336"/>
      <c r="AC352" s="336"/>
    </row>
    <row r="353" spans="2:29" x14ac:dyDescent="0.35">
      <c r="B353" s="336"/>
      <c r="C353" s="336"/>
      <c r="D353" s="336"/>
      <c r="E353" s="337"/>
      <c r="F353" s="336"/>
      <c r="G353" s="336"/>
      <c r="H353" s="336"/>
      <c r="I353" s="336"/>
      <c r="J353" s="336"/>
      <c r="K353" s="336"/>
      <c r="L353" s="336"/>
      <c r="M353" s="336"/>
      <c r="N353" s="336"/>
      <c r="O353" s="336"/>
      <c r="P353" s="336"/>
      <c r="Q353" s="336"/>
      <c r="R353" s="336"/>
      <c r="S353" s="336"/>
      <c r="T353" s="336"/>
      <c r="U353" s="336"/>
      <c r="V353" s="336"/>
      <c r="W353" s="336"/>
      <c r="X353" s="336"/>
      <c r="Y353" s="336"/>
      <c r="Z353" s="336"/>
      <c r="AA353" s="336"/>
      <c r="AB353" s="336"/>
      <c r="AC353" s="336"/>
    </row>
    <row r="354" spans="2:29" x14ac:dyDescent="0.35">
      <c r="B354" s="336"/>
      <c r="C354" s="336"/>
      <c r="D354" s="336"/>
      <c r="E354" s="337"/>
      <c r="F354" s="336"/>
      <c r="G354" s="336"/>
      <c r="H354" s="336"/>
      <c r="I354" s="336"/>
      <c r="J354" s="336"/>
      <c r="K354" s="336"/>
      <c r="L354" s="336"/>
      <c r="M354" s="336"/>
      <c r="N354" s="336"/>
      <c r="O354" s="336"/>
      <c r="P354" s="336"/>
      <c r="Q354" s="336"/>
      <c r="R354" s="336"/>
      <c r="S354" s="336"/>
      <c r="T354" s="336"/>
      <c r="U354" s="336"/>
      <c r="V354" s="336"/>
      <c r="W354" s="336"/>
      <c r="X354" s="336"/>
      <c r="Y354" s="336"/>
      <c r="Z354" s="336"/>
      <c r="AA354" s="336"/>
      <c r="AB354" s="336"/>
      <c r="AC354" s="336"/>
    </row>
    <row r="355" spans="2:29" x14ac:dyDescent="0.35">
      <c r="B355" s="336"/>
      <c r="C355" s="336"/>
      <c r="D355" s="336"/>
      <c r="E355" s="337"/>
      <c r="F355" s="336"/>
      <c r="G355" s="336"/>
      <c r="H355" s="336"/>
      <c r="I355" s="336"/>
      <c r="J355" s="336"/>
      <c r="K355" s="336"/>
      <c r="L355" s="336"/>
      <c r="M355" s="336"/>
      <c r="N355" s="336"/>
      <c r="O355" s="336"/>
      <c r="P355" s="336"/>
      <c r="Q355" s="336"/>
      <c r="R355" s="336"/>
      <c r="S355" s="336"/>
      <c r="T355" s="336"/>
      <c r="U355" s="336"/>
      <c r="V355" s="336"/>
      <c r="W355" s="336"/>
      <c r="X355" s="336"/>
      <c r="Y355" s="336"/>
      <c r="Z355" s="336"/>
      <c r="AA355" s="336"/>
      <c r="AB355" s="336"/>
      <c r="AC355" s="336"/>
    </row>
    <row r="356" spans="2:29" x14ac:dyDescent="0.35">
      <c r="B356" s="336"/>
      <c r="C356" s="336"/>
      <c r="D356" s="336"/>
      <c r="E356" s="337"/>
      <c r="F356" s="336"/>
      <c r="G356" s="336"/>
      <c r="H356" s="336"/>
      <c r="I356" s="336"/>
      <c r="J356" s="336"/>
      <c r="K356" s="336"/>
      <c r="L356" s="336"/>
      <c r="M356" s="336"/>
      <c r="N356" s="336"/>
      <c r="O356" s="336"/>
      <c r="P356" s="336"/>
      <c r="Q356" s="336"/>
      <c r="R356" s="336"/>
      <c r="S356" s="336"/>
      <c r="T356" s="336"/>
      <c r="U356" s="336"/>
      <c r="V356" s="336"/>
      <c r="W356" s="336"/>
      <c r="X356" s="336"/>
      <c r="Y356" s="336"/>
      <c r="Z356" s="336"/>
      <c r="AA356" s="336"/>
      <c r="AB356" s="336"/>
      <c r="AC356" s="336"/>
    </row>
    <row r="357" spans="2:29" x14ac:dyDescent="0.35">
      <c r="B357" s="336"/>
      <c r="C357" s="336"/>
      <c r="D357" s="336"/>
      <c r="E357" s="337"/>
      <c r="F357" s="336"/>
      <c r="G357" s="336"/>
      <c r="H357" s="336"/>
      <c r="I357" s="336"/>
      <c r="J357" s="336"/>
      <c r="K357" s="336"/>
      <c r="L357" s="336"/>
      <c r="M357" s="336"/>
      <c r="N357" s="336"/>
      <c r="O357" s="336"/>
      <c r="P357" s="336"/>
      <c r="Q357" s="336"/>
      <c r="R357" s="336"/>
      <c r="S357" s="336"/>
      <c r="T357" s="336"/>
      <c r="U357" s="336"/>
      <c r="V357" s="336"/>
      <c r="W357" s="336"/>
      <c r="X357" s="336"/>
      <c r="Y357" s="336"/>
      <c r="Z357" s="336"/>
      <c r="AA357" s="336"/>
      <c r="AB357" s="336"/>
      <c r="AC357" s="336"/>
    </row>
    <row r="358" spans="2:29" x14ac:dyDescent="0.35">
      <c r="B358" s="336"/>
      <c r="C358" s="336"/>
      <c r="D358" s="336"/>
      <c r="E358" s="337"/>
      <c r="F358" s="336"/>
      <c r="G358" s="336"/>
      <c r="H358" s="336"/>
      <c r="I358" s="336"/>
      <c r="J358" s="336"/>
      <c r="K358" s="336"/>
      <c r="L358" s="336"/>
      <c r="M358" s="336"/>
      <c r="N358" s="336"/>
      <c r="O358" s="336"/>
      <c r="P358" s="336"/>
      <c r="Q358" s="336"/>
      <c r="R358" s="336"/>
      <c r="S358" s="336"/>
      <c r="T358" s="336"/>
      <c r="U358" s="336"/>
      <c r="V358" s="336"/>
      <c r="W358" s="336"/>
      <c r="X358" s="336"/>
      <c r="Y358" s="336"/>
      <c r="Z358" s="336"/>
      <c r="AA358" s="336"/>
      <c r="AB358" s="336"/>
      <c r="AC358" s="336"/>
    </row>
    <row r="359" spans="2:29" x14ac:dyDescent="0.35">
      <c r="B359" s="336"/>
      <c r="C359" s="336"/>
      <c r="D359" s="336"/>
      <c r="E359" s="337"/>
      <c r="F359" s="336"/>
      <c r="G359" s="336"/>
      <c r="H359" s="336"/>
      <c r="I359" s="336"/>
      <c r="J359" s="336"/>
      <c r="K359" s="336"/>
      <c r="L359" s="336"/>
      <c r="M359" s="336"/>
      <c r="N359" s="336"/>
      <c r="O359" s="336"/>
      <c r="P359" s="336"/>
      <c r="Q359" s="336"/>
      <c r="R359" s="336"/>
      <c r="S359" s="336"/>
      <c r="T359" s="336"/>
      <c r="U359" s="336"/>
      <c r="V359" s="336"/>
      <c r="W359" s="336"/>
      <c r="X359" s="336"/>
      <c r="Y359" s="336"/>
      <c r="Z359" s="336"/>
      <c r="AA359" s="336"/>
      <c r="AB359" s="336"/>
      <c r="AC359" s="336"/>
    </row>
    <row r="360" spans="2:29" x14ac:dyDescent="0.35">
      <c r="B360" s="336"/>
      <c r="C360" s="336"/>
      <c r="D360" s="336"/>
      <c r="E360" s="337"/>
      <c r="F360" s="336"/>
      <c r="G360" s="336"/>
      <c r="H360" s="336"/>
      <c r="I360" s="336"/>
      <c r="J360" s="336"/>
      <c r="K360" s="336"/>
      <c r="L360" s="336"/>
      <c r="M360" s="336"/>
      <c r="N360" s="336"/>
      <c r="O360" s="336"/>
      <c r="P360" s="336"/>
      <c r="Q360" s="336"/>
      <c r="R360" s="336"/>
      <c r="S360" s="336"/>
      <c r="T360" s="336"/>
      <c r="U360" s="336"/>
      <c r="V360" s="336"/>
      <c r="W360" s="336"/>
      <c r="X360" s="336"/>
      <c r="Y360" s="336"/>
      <c r="Z360" s="336"/>
      <c r="AA360" s="336"/>
      <c r="AB360" s="336"/>
      <c r="AC360" s="336"/>
    </row>
    <row r="361" spans="2:29" x14ac:dyDescent="0.35">
      <c r="B361" s="336"/>
      <c r="C361" s="336"/>
      <c r="D361" s="336"/>
      <c r="E361" s="337"/>
      <c r="F361" s="336"/>
      <c r="G361" s="336"/>
      <c r="H361" s="336"/>
      <c r="I361" s="336"/>
      <c r="J361" s="336"/>
      <c r="K361" s="336"/>
      <c r="L361" s="336"/>
      <c r="M361" s="336"/>
      <c r="N361" s="336"/>
      <c r="O361" s="336"/>
      <c r="P361" s="336"/>
      <c r="Q361" s="336"/>
      <c r="R361" s="336"/>
      <c r="S361" s="336"/>
      <c r="T361" s="336"/>
      <c r="U361" s="336"/>
      <c r="V361" s="336"/>
      <c r="W361" s="336"/>
      <c r="X361" s="336"/>
      <c r="Y361" s="336"/>
      <c r="Z361" s="336"/>
      <c r="AA361" s="336"/>
      <c r="AB361" s="336"/>
      <c r="AC361" s="336"/>
    </row>
    <row r="362" spans="2:29" x14ac:dyDescent="0.35">
      <c r="B362" s="336"/>
      <c r="C362" s="336"/>
      <c r="D362" s="336"/>
      <c r="E362" s="337"/>
      <c r="F362" s="336"/>
      <c r="G362" s="336"/>
      <c r="H362" s="336"/>
      <c r="I362" s="336"/>
      <c r="J362" s="336"/>
      <c r="K362" s="336"/>
      <c r="L362" s="336"/>
      <c r="M362" s="336"/>
      <c r="N362" s="336"/>
      <c r="O362" s="336"/>
      <c r="P362" s="336"/>
      <c r="Q362" s="336"/>
      <c r="R362" s="336"/>
      <c r="S362" s="336"/>
      <c r="T362" s="336"/>
      <c r="U362" s="336"/>
      <c r="V362" s="336"/>
      <c r="W362" s="336"/>
      <c r="X362" s="336"/>
      <c r="Y362" s="336"/>
      <c r="Z362" s="336"/>
      <c r="AA362" s="336"/>
      <c r="AB362" s="336"/>
      <c r="AC362" s="336"/>
    </row>
    <row r="363" spans="2:29" x14ac:dyDescent="0.35">
      <c r="B363" s="336"/>
      <c r="C363" s="336"/>
      <c r="D363" s="336"/>
      <c r="E363" s="337"/>
      <c r="F363" s="336"/>
      <c r="G363" s="336"/>
      <c r="H363" s="336"/>
      <c r="I363" s="336"/>
      <c r="J363" s="336"/>
      <c r="K363" s="336"/>
      <c r="L363" s="336"/>
      <c r="M363" s="336"/>
      <c r="N363" s="336"/>
      <c r="O363" s="336"/>
      <c r="P363" s="336"/>
      <c r="Q363" s="336"/>
      <c r="R363" s="336"/>
      <c r="S363" s="336"/>
      <c r="T363" s="336"/>
      <c r="U363" s="336"/>
      <c r="V363" s="336"/>
      <c r="W363" s="336"/>
      <c r="X363" s="336"/>
      <c r="Y363" s="336"/>
      <c r="Z363" s="336"/>
      <c r="AA363" s="336"/>
      <c r="AB363" s="336"/>
      <c r="AC363" s="336"/>
    </row>
    <row r="364" spans="2:29" x14ac:dyDescent="0.35">
      <c r="B364" s="336"/>
      <c r="C364" s="336"/>
      <c r="D364" s="336"/>
      <c r="E364" s="337"/>
      <c r="F364" s="336"/>
      <c r="G364" s="336"/>
      <c r="H364" s="336"/>
      <c r="I364" s="336"/>
      <c r="J364" s="336"/>
      <c r="K364" s="336"/>
      <c r="L364" s="336"/>
      <c r="M364" s="336"/>
      <c r="N364" s="336"/>
      <c r="O364" s="336"/>
      <c r="P364" s="336"/>
      <c r="Q364" s="336"/>
      <c r="R364" s="336"/>
      <c r="S364" s="336"/>
      <c r="T364" s="336"/>
      <c r="U364" s="336"/>
      <c r="V364" s="336"/>
      <c r="W364" s="336"/>
      <c r="X364" s="336"/>
      <c r="Y364" s="336"/>
      <c r="Z364" s="336"/>
      <c r="AA364" s="336"/>
      <c r="AB364" s="336"/>
      <c r="AC364" s="336"/>
    </row>
    <row r="365" spans="2:29" x14ac:dyDescent="0.35">
      <c r="B365" s="336"/>
      <c r="C365" s="336"/>
      <c r="D365" s="336"/>
      <c r="E365" s="337"/>
      <c r="F365" s="336"/>
      <c r="G365" s="336"/>
      <c r="H365" s="336"/>
      <c r="I365" s="336"/>
      <c r="J365" s="336"/>
      <c r="K365" s="336"/>
      <c r="L365" s="336"/>
      <c r="M365" s="336"/>
      <c r="N365" s="336"/>
      <c r="O365" s="336"/>
      <c r="P365" s="336"/>
      <c r="Q365" s="336"/>
      <c r="R365" s="336"/>
      <c r="S365" s="336"/>
      <c r="T365" s="336"/>
      <c r="U365" s="336"/>
      <c r="V365" s="336"/>
      <c r="W365" s="336"/>
      <c r="X365" s="336"/>
      <c r="Y365" s="336"/>
      <c r="Z365" s="336"/>
      <c r="AA365" s="336"/>
      <c r="AB365" s="336"/>
      <c r="AC365" s="336"/>
    </row>
    <row r="366" spans="2:29" x14ac:dyDescent="0.35">
      <c r="B366" s="336"/>
      <c r="C366" s="336"/>
      <c r="D366" s="336"/>
      <c r="E366" s="337"/>
      <c r="F366" s="336"/>
      <c r="G366" s="336"/>
      <c r="H366" s="336"/>
      <c r="I366" s="336"/>
      <c r="J366" s="336"/>
      <c r="K366" s="336"/>
      <c r="L366" s="336"/>
      <c r="M366" s="336"/>
      <c r="N366" s="336"/>
      <c r="O366" s="336"/>
      <c r="P366" s="336"/>
      <c r="Q366" s="336"/>
      <c r="R366" s="336"/>
      <c r="S366" s="336"/>
      <c r="T366" s="336"/>
      <c r="U366" s="336"/>
      <c r="V366" s="336"/>
      <c r="W366" s="336"/>
      <c r="X366" s="336"/>
      <c r="Y366" s="336"/>
      <c r="Z366" s="336"/>
      <c r="AA366" s="336"/>
      <c r="AB366" s="336"/>
      <c r="AC366" s="336"/>
    </row>
    <row r="367" spans="2:29" x14ac:dyDescent="0.35">
      <c r="B367" s="336"/>
      <c r="C367" s="336"/>
      <c r="D367" s="336"/>
      <c r="E367" s="337"/>
      <c r="F367" s="336"/>
      <c r="G367" s="336"/>
      <c r="H367" s="336"/>
      <c r="I367" s="336"/>
      <c r="J367" s="336"/>
      <c r="K367" s="336"/>
      <c r="L367" s="336"/>
      <c r="M367" s="336"/>
      <c r="N367" s="336"/>
      <c r="O367" s="336"/>
      <c r="P367" s="336"/>
      <c r="Q367" s="336"/>
      <c r="R367" s="336"/>
      <c r="S367" s="336"/>
      <c r="T367" s="336"/>
      <c r="U367" s="336"/>
      <c r="V367" s="336"/>
      <c r="W367" s="336"/>
      <c r="X367" s="336"/>
      <c r="Y367" s="336"/>
      <c r="Z367" s="336"/>
      <c r="AA367" s="336"/>
      <c r="AB367" s="336"/>
      <c r="AC367" s="336"/>
    </row>
    <row r="368" spans="2:29" x14ac:dyDescent="0.35">
      <c r="B368" s="336"/>
      <c r="C368" s="336"/>
      <c r="D368" s="336"/>
      <c r="E368" s="337"/>
      <c r="F368" s="336"/>
      <c r="G368" s="336"/>
      <c r="H368" s="336"/>
      <c r="I368" s="336"/>
      <c r="J368" s="336"/>
      <c r="K368" s="336"/>
      <c r="L368" s="336"/>
      <c r="M368" s="336"/>
      <c r="N368" s="336"/>
      <c r="O368" s="336"/>
      <c r="P368" s="336"/>
      <c r="Q368" s="336"/>
      <c r="R368" s="336"/>
      <c r="S368" s="336"/>
      <c r="T368" s="336"/>
      <c r="U368" s="336"/>
      <c r="V368" s="336"/>
      <c r="W368" s="336"/>
      <c r="X368" s="336"/>
      <c r="Y368" s="336"/>
      <c r="Z368" s="336"/>
      <c r="AA368" s="336"/>
      <c r="AB368" s="336"/>
      <c r="AC368" s="336"/>
    </row>
    <row r="369" spans="2:29" x14ac:dyDescent="0.35">
      <c r="B369" s="336"/>
      <c r="C369" s="336"/>
      <c r="D369" s="336"/>
      <c r="E369" s="337"/>
      <c r="F369" s="336"/>
      <c r="G369" s="336"/>
      <c r="H369" s="336"/>
      <c r="I369" s="336"/>
      <c r="J369" s="336"/>
      <c r="K369" s="336"/>
      <c r="L369" s="336"/>
      <c r="M369" s="336"/>
      <c r="N369" s="336"/>
      <c r="O369" s="336"/>
      <c r="P369" s="336"/>
      <c r="Q369" s="336"/>
      <c r="R369" s="336"/>
      <c r="S369" s="336"/>
      <c r="T369" s="336"/>
      <c r="U369" s="336"/>
      <c r="V369" s="336"/>
      <c r="W369" s="336"/>
      <c r="X369" s="336"/>
      <c r="Y369" s="336"/>
      <c r="Z369" s="336"/>
      <c r="AA369" s="336"/>
      <c r="AB369" s="336"/>
      <c r="AC369" s="336"/>
    </row>
    <row r="370" spans="2:29" x14ac:dyDescent="0.35">
      <c r="B370" s="336"/>
      <c r="C370" s="336"/>
      <c r="D370" s="336"/>
      <c r="E370" s="337"/>
      <c r="F370" s="336"/>
      <c r="G370" s="336"/>
      <c r="H370" s="336"/>
      <c r="I370" s="336"/>
      <c r="J370" s="336"/>
      <c r="K370" s="336"/>
      <c r="L370" s="336"/>
      <c r="M370" s="336"/>
      <c r="N370" s="336"/>
      <c r="O370" s="336"/>
      <c r="P370" s="336"/>
      <c r="Q370" s="336"/>
      <c r="R370" s="336"/>
      <c r="S370" s="336"/>
      <c r="T370" s="336"/>
      <c r="U370" s="336"/>
      <c r="V370" s="336"/>
      <c r="W370" s="336"/>
      <c r="X370" s="336"/>
      <c r="Y370" s="336"/>
      <c r="Z370" s="336"/>
      <c r="AA370" s="336"/>
      <c r="AB370" s="336"/>
      <c r="AC370" s="336"/>
    </row>
    <row r="371" spans="2:29" x14ac:dyDescent="0.35">
      <c r="B371" s="336"/>
      <c r="C371" s="336"/>
      <c r="D371" s="336"/>
      <c r="E371" s="337"/>
      <c r="F371" s="336"/>
      <c r="G371" s="336"/>
      <c r="H371" s="336"/>
      <c r="I371" s="336"/>
      <c r="J371" s="336"/>
      <c r="K371" s="336"/>
      <c r="L371" s="336"/>
      <c r="M371" s="336"/>
      <c r="N371" s="336"/>
      <c r="O371" s="336"/>
      <c r="P371" s="336"/>
      <c r="Q371" s="336"/>
      <c r="R371" s="336"/>
      <c r="S371" s="336"/>
      <c r="T371" s="336"/>
      <c r="U371" s="336"/>
      <c r="V371" s="336"/>
      <c r="W371" s="336"/>
      <c r="X371" s="336"/>
      <c r="Y371" s="336"/>
      <c r="Z371" s="336"/>
      <c r="AA371" s="336"/>
      <c r="AB371" s="336"/>
      <c r="AC371" s="336"/>
    </row>
    <row r="372" spans="2:29" x14ac:dyDescent="0.35">
      <c r="B372" s="336"/>
      <c r="C372" s="336"/>
      <c r="D372" s="336"/>
      <c r="E372" s="337"/>
      <c r="F372" s="336"/>
      <c r="G372" s="336"/>
      <c r="H372" s="336"/>
      <c r="I372" s="336"/>
      <c r="J372" s="336"/>
      <c r="K372" s="336"/>
      <c r="L372" s="336"/>
      <c r="M372" s="336"/>
      <c r="N372" s="336"/>
      <c r="O372" s="336"/>
      <c r="P372" s="336"/>
      <c r="Q372" s="336"/>
      <c r="R372" s="336"/>
      <c r="S372" s="336"/>
      <c r="T372" s="336"/>
      <c r="U372" s="336"/>
      <c r="V372" s="336"/>
      <c r="W372" s="336"/>
      <c r="X372" s="336"/>
      <c r="Y372" s="336"/>
      <c r="Z372" s="336"/>
      <c r="AA372" s="336"/>
      <c r="AB372" s="336"/>
      <c r="AC372" s="336"/>
    </row>
    <row r="373" spans="2:29" x14ac:dyDescent="0.35">
      <c r="B373" s="336"/>
      <c r="C373" s="336"/>
      <c r="D373" s="336"/>
      <c r="E373" s="337"/>
      <c r="F373" s="336"/>
      <c r="G373" s="336"/>
      <c r="H373" s="336"/>
      <c r="I373" s="336"/>
      <c r="J373" s="336"/>
      <c r="K373" s="336"/>
      <c r="L373" s="336"/>
      <c r="M373" s="336"/>
      <c r="N373" s="336"/>
      <c r="O373" s="336"/>
      <c r="P373" s="336"/>
      <c r="Q373" s="336"/>
      <c r="R373" s="336"/>
      <c r="S373" s="336"/>
      <c r="T373" s="336"/>
      <c r="U373" s="336"/>
      <c r="V373" s="336"/>
      <c r="W373" s="336"/>
      <c r="X373" s="336"/>
      <c r="Y373" s="336"/>
      <c r="Z373" s="336"/>
      <c r="AA373" s="336"/>
      <c r="AB373" s="336"/>
      <c r="AC373" s="336"/>
    </row>
    <row r="374" spans="2:29" x14ac:dyDescent="0.35">
      <c r="B374" s="336"/>
      <c r="C374" s="336"/>
      <c r="D374" s="336"/>
      <c r="E374" s="337"/>
      <c r="F374" s="336"/>
      <c r="G374" s="336"/>
      <c r="H374" s="336"/>
      <c r="I374" s="336"/>
      <c r="J374" s="336"/>
      <c r="K374" s="336"/>
      <c r="L374" s="336"/>
      <c r="M374" s="336"/>
      <c r="N374" s="336"/>
      <c r="O374" s="336"/>
      <c r="P374" s="336"/>
      <c r="Q374" s="336"/>
      <c r="R374" s="336"/>
      <c r="S374" s="336"/>
      <c r="T374" s="336"/>
      <c r="U374" s="336"/>
      <c r="V374" s="336"/>
      <c r="W374" s="336"/>
      <c r="X374" s="336"/>
      <c r="Y374" s="336"/>
      <c r="Z374" s="336"/>
      <c r="AA374" s="336"/>
      <c r="AB374" s="336"/>
      <c r="AC374" s="336"/>
    </row>
    <row r="375" spans="2:29" x14ac:dyDescent="0.35">
      <c r="B375" s="336"/>
      <c r="C375" s="336"/>
      <c r="D375" s="336"/>
      <c r="E375" s="337"/>
      <c r="F375" s="336"/>
      <c r="G375" s="336"/>
      <c r="H375" s="336"/>
      <c r="I375" s="336"/>
      <c r="J375" s="336"/>
      <c r="K375" s="336"/>
      <c r="L375" s="336"/>
      <c r="M375" s="336"/>
      <c r="N375" s="336"/>
      <c r="O375" s="336"/>
      <c r="P375" s="336"/>
      <c r="Q375" s="336"/>
      <c r="R375" s="336"/>
      <c r="S375" s="336"/>
      <c r="T375" s="336"/>
      <c r="U375" s="336"/>
      <c r="V375" s="336"/>
      <c r="W375" s="336"/>
      <c r="X375" s="336"/>
      <c r="Y375" s="336"/>
      <c r="Z375" s="336"/>
      <c r="AA375" s="336"/>
      <c r="AB375" s="336"/>
      <c r="AC375" s="336"/>
    </row>
    <row r="376" spans="2:29" x14ac:dyDescent="0.35">
      <c r="B376" s="336"/>
      <c r="C376" s="336"/>
      <c r="D376" s="336"/>
      <c r="E376" s="337"/>
      <c r="F376" s="336"/>
      <c r="G376" s="336"/>
      <c r="H376" s="336"/>
      <c r="I376" s="336"/>
      <c r="J376" s="336"/>
      <c r="K376" s="336"/>
      <c r="L376" s="336"/>
      <c r="M376" s="336"/>
      <c r="N376" s="336"/>
      <c r="O376" s="336"/>
      <c r="P376" s="336"/>
      <c r="Q376" s="336"/>
      <c r="R376" s="336"/>
      <c r="S376" s="336"/>
      <c r="T376" s="336"/>
      <c r="U376" s="336"/>
      <c r="V376" s="336"/>
      <c r="W376" s="336"/>
      <c r="X376" s="336"/>
      <c r="Y376" s="336"/>
      <c r="Z376" s="336"/>
      <c r="AA376" s="336"/>
      <c r="AB376" s="336"/>
      <c r="AC376" s="336"/>
    </row>
    <row r="377" spans="2:29" x14ac:dyDescent="0.35">
      <c r="B377" s="336"/>
      <c r="C377" s="336"/>
      <c r="D377" s="336"/>
      <c r="E377" s="337"/>
      <c r="F377" s="336"/>
      <c r="G377" s="336"/>
      <c r="H377" s="336"/>
      <c r="I377" s="336"/>
      <c r="J377" s="336"/>
      <c r="K377" s="336"/>
      <c r="L377" s="336"/>
      <c r="M377" s="336"/>
      <c r="N377" s="336"/>
      <c r="O377" s="336"/>
      <c r="P377" s="336"/>
      <c r="Q377" s="336"/>
      <c r="R377" s="336"/>
      <c r="S377" s="336"/>
      <c r="T377" s="336"/>
      <c r="U377" s="336"/>
      <c r="V377" s="336"/>
      <c r="W377" s="336"/>
      <c r="X377" s="336"/>
      <c r="Y377" s="336"/>
      <c r="Z377" s="336"/>
      <c r="AA377" s="336"/>
      <c r="AB377" s="336"/>
      <c r="AC377" s="336"/>
    </row>
    <row r="378" spans="2:29" x14ac:dyDescent="0.35">
      <c r="B378" s="336"/>
      <c r="C378" s="336"/>
      <c r="D378" s="336"/>
      <c r="E378" s="337"/>
      <c r="F378" s="336"/>
      <c r="G378" s="336"/>
      <c r="H378" s="336"/>
      <c r="I378" s="336"/>
      <c r="J378" s="336"/>
      <c r="K378" s="336"/>
      <c r="L378" s="336"/>
      <c r="M378" s="336"/>
      <c r="N378" s="336"/>
      <c r="O378" s="336"/>
      <c r="P378" s="336"/>
      <c r="Q378" s="336"/>
      <c r="R378" s="336"/>
      <c r="S378" s="336"/>
      <c r="T378" s="336"/>
      <c r="U378" s="336"/>
      <c r="V378" s="336"/>
      <c r="W378" s="336"/>
      <c r="X378" s="336"/>
      <c r="Y378" s="336"/>
      <c r="Z378" s="336"/>
      <c r="AA378" s="336"/>
      <c r="AB378" s="336"/>
      <c r="AC378" s="336"/>
    </row>
    <row r="379" spans="2:29" x14ac:dyDescent="0.35">
      <c r="B379" s="336"/>
      <c r="C379" s="336"/>
      <c r="D379" s="336"/>
      <c r="E379" s="337"/>
      <c r="F379" s="336"/>
      <c r="G379" s="336"/>
      <c r="H379" s="336"/>
      <c r="I379" s="336"/>
      <c r="J379" s="336"/>
      <c r="K379" s="336"/>
      <c r="L379" s="336"/>
      <c r="M379" s="336"/>
      <c r="N379" s="336"/>
      <c r="O379" s="336"/>
      <c r="P379" s="336"/>
      <c r="Q379" s="336"/>
      <c r="R379" s="336"/>
      <c r="S379" s="336"/>
      <c r="T379" s="336"/>
      <c r="U379" s="336"/>
      <c r="V379" s="336"/>
      <c r="W379" s="336"/>
      <c r="X379" s="336"/>
      <c r="Y379" s="336"/>
      <c r="Z379" s="336"/>
      <c r="AA379" s="336"/>
      <c r="AB379" s="336"/>
      <c r="AC379" s="336"/>
    </row>
    <row r="380" spans="2:29" x14ac:dyDescent="0.35">
      <c r="B380" s="336"/>
      <c r="C380" s="336"/>
      <c r="D380" s="336"/>
      <c r="E380" s="337"/>
      <c r="F380" s="336"/>
      <c r="G380" s="336"/>
      <c r="H380" s="336"/>
      <c r="I380" s="336"/>
      <c r="J380" s="336"/>
      <c r="K380" s="336"/>
      <c r="L380" s="336"/>
      <c r="M380" s="336"/>
      <c r="N380" s="336"/>
      <c r="O380" s="336"/>
      <c r="P380" s="336"/>
      <c r="Q380" s="336"/>
      <c r="R380" s="336"/>
      <c r="S380" s="336"/>
      <c r="T380" s="336"/>
      <c r="U380" s="336"/>
      <c r="V380" s="336"/>
      <c r="W380" s="336"/>
      <c r="X380" s="336"/>
      <c r="Y380" s="336"/>
      <c r="Z380" s="336"/>
      <c r="AA380" s="336"/>
      <c r="AB380" s="336"/>
      <c r="AC380" s="336"/>
    </row>
    <row r="381" spans="2:29" x14ac:dyDescent="0.35">
      <c r="B381" s="336"/>
      <c r="C381" s="336"/>
      <c r="D381" s="336"/>
      <c r="E381" s="337"/>
      <c r="F381" s="336"/>
      <c r="G381" s="336"/>
      <c r="H381" s="336"/>
      <c r="I381" s="336"/>
      <c r="J381" s="336"/>
      <c r="K381" s="336"/>
      <c r="L381" s="336"/>
      <c r="M381" s="336"/>
      <c r="N381" s="336"/>
      <c r="O381" s="336"/>
      <c r="P381" s="336"/>
      <c r="Q381" s="336"/>
      <c r="R381" s="336"/>
      <c r="S381" s="336"/>
      <c r="T381" s="336"/>
      <c r="U381" s="336"/>
      <c r="V381" s="336"/>
      <c r="W381" s="336"/>
      <c r="X381" s="336"/>
      <c r="Y381" s="336"/>
      <c r="Z381" s="336"/>
      <c r="AA381" s="336"/>
      <c r="AB381" s="336"/>
      <c r="AC381" s="336"/>
    </row>
    <row r="382" spans="2:29" x14ac:dyDescent="0.35">
      <c r="B382" s="336"/>
      <c r="C382" s="336"/>
      <c r="D382" s="336"/>
      <c r="E382" s="337"/>
      <c r="F382" s="336"/>
      <c r="G382" s="336"/>
      <c r="H382" s="336"/>
      <c r="I382" s="336"/>
      <c r="J382" s="336"/>
      <c r="K382" s="336"/>
      <c r="L382" s="336"/>
      <c r="M382" s="336"/>
      <c r="N382" s="336"/>
      <c r="O382" s="336"/>
      <c r="P382" s="336"/>
      <c r="Q382" s="336"/>
      <c r="R382" s="336"/>
      <c r="S382" s="336"/>
      <c r="T382" s="336"/>
      <c r="U382" s="336"/>
      <c r="V382" s="336"/>
      <c r="W382" s="336"/>
      <c r="X382" s="336"/>
      <c r="Y382" s="336"/>
      <c r="Z382" s="336"/>
      <c r="AA382" s="336"/>
      <c r="AB382" s="336"/>
      <c r="AC382" s="336"/>
    </row>
    <row r="383" spans="2:29" x14ac:dyDescent="0.35">
      <c r="B383" s="336"/>
      <c r="C383" s="336"/>
      <c r="D383" s="336"/>
      <c r="E383" s="337"/>
      <c r="F383" s="336"/>
      <c r="G383" s="336"/>
      <c r="H383" s="336"/>
      <c r="I383" s="336"/>
      <c r="J383" s="336"/>
      <c r="K383" s="336"/>
      <c r="L383" s="336"/>
      <c r="M383" s="336"/>
      <c r="N383" s="336"/>
      <c r="O383" s="336"/>
      <c r="P383" s="336"/>
      <c r="Q383" s="336"/>
      <c r="R383" s="336"/>
      <c r="S383" s="336"/>
      <c r="T383" s="336"/>
      <c r="U383" s="336"/>
      <c r="V383" s="336"/>
      <c r="W383" s="336"/>
      <c r="X383" s="336"/>
      <c r="Y383" s="336"/>
      <c r="Z383" s="336"/>
      <c r="AA383" s="336"/>
      <c r="AB383" s="336"/>
      <c r="AC383" s="336"/>
    </row>
    <row r="384" spans="2:29" x14ac:dyDescent="0.35">
      <c r="B384" s="336"/>
      <c r="C384" s="336"/>
      <c r="D384" s="336"/>
      <c r="E384" s="337"/>
      <c r="F384" s="336"/>
      <c r="G384" s="336"/>
      <c r="H384" s="336"/>
      <c r="I384" s="336"/>
      <c r="J384" s="336"/>
      <c r="K384" s="336"/>
      <c r="L384" s="336"/>
      <c r="M384" s="336"/>
      <c r="N384" s="336"/>
      <c r="O384" s="336"/>
      <c r="P384" s="336"/>
      <c r="Q384" s="336"/>
      <c r="R384" s="336"/>
      <c r="S384" s="336"/>
      <c r="T384" s="336"/>
      <c r="U384" s="336"/>
      <c r="V384" s="336"/>
      <c r="W384" s="336"/>
      <c r="X384" s="336"/>
      <c r="Y384" s="336"/>
      <c r="Z384" s="336"/>
      <c r="AA384" s="336"/>
      <c r="AB384" s="336"/>
      <c r="AC384" s="336"/>
    </row>
    <row r="385" spans="2:29" x14ac:dyDescent="0.35">
      <c r="B385" s="336"/>
      <c r="C385" s="336"/>
      <c r="D385" s="336"/>
      <c r="E385" s="337"/>
      <c r="F385" s="336"/>
      <c r="G385" s="336"/>
      <c r="H385" s="336"/>
      <c r="I385" s="336"/>
      <c r="J385" s="336"/>
      <c r="K385" s="336"/>
      <c r="L385" s="336"/>
      <c r="M385" s="336"/>
      <c r="N385" s="336"/>
      <c r="O385" s="336"/>
      <c r="P385" s="336"/>
      <c r="Q385" s="336"/>
      <c r="R385" s="336"/>
      <c r="S385" s="336"/>
      <c r="T385" s="336"/>
      <c r="U385" s="336"/>
      <c r="V385" s="336"/>
      <c r="W385" s="336"/>
      <c r="X385" s="336"/>
      <c r="Y385" s="336"/>
      <c r="Z385" s="336"/>
      <c r="AA385" s="336"/>
      <c r="AB385" s="336"/>
      <c r="AC385" s="336"/>
    </row>
    <row r="386" spans="2:29" x14ac:dyDescent="0.35">
      <c r="B386" s="336"/>
      <c r="C386" s="336"/>
      <c r="D386" s="336"/>
      <c r="E386" s="337"/>
      <c r="F386" s="336"/>
      <c r="G386" s="336"/>
      <c r="H386" s="336"/>
      <c r="I386" s="336"/>
      <c r="J386" s="336"/>
      <c r="K386" s="336"/>
      <c r="L386" s="336"/>
      <c r="M386" s="336"/>
      <c r="N386" s="336"/>
      <c r="O386" s="336"/>
      <c r="P386" s="336"/>
      <c r="Q386" s="336"/>
      <c r="R386" s="336"/>
      <c r="S386" s="336"/>
      <c r="T386" s="336"/>
      <c r="U386" s="336"/>
      <c r="V386" s="336"/>
      <c r="W386" s="336"/>
      <c r="X386" s="336"/>
      <c r="Y386" s="336"/>
      <c r="Z386" s="336"/>
      <c r="AA386" s="336"/>
      <c r="AB386" s="336"/>
      <c r="AC386" s="336"/>
    </row>
    <row r="387" spans="2:29" x14ac:dyDescent="0.35">
      <c r="B387" s="336"/>
      <c r="C387" s="336"/>
      <c r="D387" s="336"/>
      <c r="E387" s="337"/>
      <c r="F387" s="336"/>
      <c r="G387" s="336"/>
      <c r="H387" s="336"/>
      <c r="I387" s="336"/>
      <c r="J387" s="336"/>
      <c r="K387" s="336"/>
      <c r="L387" s="336"/>
      <c r="M387" s="336"/>
      <c r="N387" s="336"/>
      <c r="O387" s="336"/>
      <c r="P387" s="336"/>
      <c r="Q387" s="336"/>
      <c r="R387" s="336"/>
      <c r="S387" s="336"/>
      <c r="T387" s="336"/>
      <c r="U387" s="336"/>
      <c r="V387" s="336"/>
      <c r="W387" s="336"/>
      <c r="X387" s="336"/>
      <c r="Y387" s="336"/>
      <c r="Z387" s="336"/>
      <c r="AA387" s="336"/>
      <c r="AB387" s="336"/>
      <c r="AC387" s="336"/>
    </row>
    <row r="388" spans="2:29" x14ac:dyDescent="0.35">
      <c r="B388" s="336"/>
      <c r="C388" s="336"/>
      <c r="D388" s="336"/>
      <c r="E388" s="337"/>
      <c r="F388" s="336"/>
      <c r="G388" s="336"/>
      <c r="H388" s="336"/>
      <c r="I388" s="336"/>
      <c r="J388" s="336"/>
      <c r="K388" s="336"/>
      <c r="L388" s="336"/>
      <c r="M388" s="336"/>
      <c r="N388" s="336"/>
      <c r="O388" s="336"/>
      <c r="P388" s="336"/>
      <c r="Q388" s="336"/>
      <c r="R388" s="336"/>
      <c r="S388" s="336"/>
      <c r="T388" s="336"/>
      <c r="U388" s="336"/>
      <c r="V388" s="336"/>
      <c r="W388" s="336"/>
      <c r="X388" s="336"/>
      <c r="Y388" s="336"/>
      <c r="Z388" s="336"/>
      <c r="AA388" s="336"/>
      <c r="AB388" s="336"/>
      <c r="AC388" s="336"/>
    </row>
    <row r="389" spans="2:29" x14ac:dyDescent="0.35">
      <c r="B389" s="336"/>
      <c r="C389" s="336"/>
      <c r="D389" s="336"/>
      <c r="E389" s="337"/>
      <c r="F389" s="336"/>
      <c r="G389" s="336"/>
      <c r="H389" s="336"/>
      <c r="I389" s="336"/>
      <c r="J389" s="336"/>
      <c r="K389" s="336"/>
      <c r="L389" s="336"/>
      <c r="M389" s="336"/>
      <c r="N389" s="336"/>
      <c r="O389" s="336"/>
      <c r="P389" s="336"/>
      <c r="Q389" s="336"/>
      <c r="R389" s="336"/>
      <c r="S389" s="336"/>
      <c r="T389" s="336"/>
      <c r="U389" s="336"/>
      <c r="V389" s="336"/>
      <c r="W389" s="336"/>
      <c r="X389" s="336"/>
      <c r="Y389" s="336"/>
      <c r="Z389" s="336"/>
      <c r="AA389" s="336"/>
      <c r="AB389" s="336"/>
      <c r="AC389" s="336"/>
    </row>
    <row r="390" spans="2:29" x14ac:dyDescent="0.35">
      <c r="B390" s="336"/>
      <c r="C390" s="336"/>
      <c r="D390" s="336"/>
      <c r="E390" s="337"/>
      <c r="F390" s="336"/>
      <c r="G390" s="336"/>
      <c r="H390" s="336"/>
      <c r="I390" s="336"/>
      <c r="J390" s="336"/>
      <c r="K390" s="336"/>
      <c r="L390" s="336"/>
      <c r="M390" s="336"/>
      <c r="N390" s="336"/>
      <c r="O390" s="336"/>
      <c r="P390" s="336"/>
      <c r="Q390" s="336"/>
      <c r="R390" s="336"/>
      <c r="S390" s="336"/>
      <c r="T390" s="336"/>
      <c r="U390" s="336"/>
      <c r="V390" s="336"/>
      <c r="W390" s="336"/>
      <c r="X390" s="336"/>
      <c r="Y390" s="336"/>
      <c r="Z390" s="336"/>
      <c r="AA390" s="336"/>
      <c r="AB390" s="336"/>
      <c r="AC390" s="336"/>
    </row>
    <row r="391" spans="2:29" x14ac:dyDescent="0.35">
      <c r="B391" s="336"/>
      <c r="C391" s="336"/>
      <c r="D391" s="336"/>
      <c r="E391" s="337"/>
      <c r="F391" s="336"/>
      <c r="G391" s="336"/>
      <c r="H391" s="336"/>
      <c r="I391" s="336"/>
      <c r="J391" s="336"/>
      <c r="K391" s="336"/>
      <c r="L391" s="336"/>
      <c r="M391" s="336"/>
      <c r="N391" s="336"/>
      <c r="O391" s="336"/>
      <c r="P391" s="336"/>
      <c r="Q391" s="336"/>
      <c r="R391" s="336"/>
      <c r="S391" s="336"/>
      <c r="T391" s="336"/>
      <c r="U391" s="336"/>
      <c r="V391" s="336"/>
      <c r="W391" s="336"/>
      <c r="X391" s="336"/>
      <c r="Y391" s="336"/>
      <c r="Z391" s="336"/>
      <c r="AA391" s="336"/>
      <c r="AB391" s="336"/>
      <c r="AC391" s="336"/>
    </row>
    <row r="392" spans="2:29" x14ac:dyDescent="0.35">
      <c r="B392" s="336"/>
      <c r="C392" s="336"/>
      <c r="D392" s="336"/>
      <c r="E392" s="337"/>
      <c r="F392" s="336"/>
      <c r="G392" s="336"/>
      <c r="H392" s="336"/>
      <c r="I392" s="336"/>
      <c r="J392" s="336"/>
      <c r="K392" s="336"/>
      <c r="L392" s="336"/>
      <c r="M392" s="336"/>
      <c r="N392" s="336"/>
      <c r="O392" s="336"/>
      <c r="P392" s="336"/>
      <c r="Q392" s="336"/>
      <c r="R392" s="336"/>
      <c r="S392" s="336"/>
      <c r="T392" s="336"/>
      <c r="U392" s="336"/>
      <c r="V392" s="336"/>
      <c r="W392" s="336"/>
      <c r="X392" s="336"/>
      <c r="Y392" s="336"/>
      <c r="Z392" s="336"/>
      <c r="AA392" s="336"/>
      <c r="AB392" s="336"/>
      <c r="AC392" s="336"/>
    </row>
    <row r="393" spans="2:29" x14ac:dyDescent="0.35">
      <c r="B393" s="336"/>
      <c r="C393" s="336"/>
      <c r="D393" s="336"/>
      <c r="E393" s="337"/>
      <c r="F393" s="336"/>
      <c r="G393" s="336"/>
      <c r="H393" s="336"/>
      <c r="I393" s="336"/>
      <c r="J393" s="336"/>
      <c r="K393" s="336"/>
      <c r="L393" s="336"/>
      <c r="M393" s="336"/>
      <c r="N393" s="336"/>
      <c r="O393" s="336"/>
      <c r="P393" s="336"/>
      <c r="Q393" s="336"/>
      <c r="R393" s="336"/>
      <c r="S393" s="336"/>
      <c r="T393" s="336"/>
      <c r="U393" s="336"/>
      <c r="V393" s="336"/>
      <c r="W393" s="336"/>
      <c r="X393" s="336"/>
      <c r="Y393" s="336"/>
      <c r="Z393" s="336"/>
      <c r="AA393" s="336"/>
      <c r="AB393" s="336"/>
      <c r="AC393" s="336"/>
    </row>
    <row r="394" spans="2:29" x14ac:dyDescent="0.35">
      <c r="B394" s="336"/>
      <c r="C394" s="336"/>
      <c r="D394" s="336"/>
      <c r="E394" s="337"/>
      <c r="F394" s="336"/>
      <c r="G394" s="336"/>
      <c r="H394" s="336"/>
      <c r="I394" s="336"/>
      <c r="J394" s="336"/>
      <c r="K394" s="336"/>
      <c r="L394" s="336"/>
      <c r="M394" s="336"/>
      <c r="N394" s="336"/>
      <c r="O394" s="336"/>
      <c r="P394" s="336"/>
      <c r="Q394" s="336"/>
      <c r="R394" s="336"/>
      <c r="S394" s="336"/>
      <c r="T394" s="336"/>
      <c r="U394" s="336"/>
      <c r="V394" s="336"/>
      <c r="W394" s="336"/>
      <c r="X394" s="336"/>
      <c r="Y394" s="336"/>
      <c r="Z394" s="336"/>
      <c r="AA394" s="336"/>
      <c r="AB394" s="336"/>
      <c r="AC394" s="336"/>
    </row>
    <row r="395" spans="2:29" x14ac:dyDescent="0.35">
      <c r="B395" s="336"/>
      <c r="C395" s="336"/>
      <c r="D395" s="336"/>
      <c r="E395" s="337"/>
      <c r="F395" s="336"/>
      <c r="G395" s="336"/>
      <c r="H395" s="336"/>
      <c r="I395" s="336"/>
      <c r="J395" s="336"/>
      <c r="K395" s="336"/>
      <c r="L395" s="336"/>
      <c r="M395" s="336"/>
      <c r="N395" s="336"/>
      <c r="O395" s="336"/>
      <c r="P395" s="336"/>
      <c r="Q395" s="336"/>
      <c r="R395" s="336"/>
      <c r="S395" s="336"/>
      <c r="T395" s="336"/>
      <c r="U395" s="336"/>
      <c r="V395" s="336"/>
      <c r="W395" s="336"/>
      <c r="X395" s="336"/>
      <c r="Y395" s="336"/>
      <c r="Z395" s="336"/>
      <c r="AA395" s="336"/>
      <c r="AB395" s="336"/>
      <c r="AC395" s="336"/>
    </row>
    <row r="396" spans="2:29" x14ac:dyDescent="0.35">
      <c r="B396" s="336"/>
      <c r="C396" s="336"/>
      <c r="D396" s="336"/>
      <c r="E396" s="337"/>
      <c r="F396" s="336"/>
      <c r="G396" s="336"/>
      <c r="H396" s="336"/>
      <c r="I396" s="336"/>
      <c r="J396" s="336"/>
      <c r="K396" s="336"/>
      <c r="L396" s="336"/>
      <c r="M396" s="336"/>
      <c r="N396" s="336"/>
      <c r="O396" s="336"/>
      <c r="P396" s="336"/>
      <c r="Q396" s="336"/>
      <c r="R396" s="336"/>
      <c r="S396" s="336"/>
      <c r="T396" s="336"/>
      <c r="U396" s="336"/>
      <c r="V396" s="336"/>
      <c r="W396" s="336"/>
      <c r="X396" s="336"/>
      <c r="Y396" s="336"/>
      <c r="Z396" s="336"/>
      <c r="AA396" s="336"/>
      <c r="AB396" s="336"/>
      <c r="AC396" s="336"/>
    </row>
    <row r="397" spans="2:29" x14ac:dyDescent="0.35">
      <c r="B397" s="336"/>
      <c r="C397" s="336"/>
      <c r="D397" s="336"/>
      <c r="E397" s="337"/>
      <c r="F397" s="336"/>
      <c r="G397" s="336"/>
      <c r="H397" s="336"/>
      <c r="I397" s="336"/>
      <c r="J397" s="336"/>
      <c r="K397" s="336"/>
      <c r="L397" s="336"/>
      <c r="M397" s="336"/>
      <c r="N397" s="336"/>
      <c r="O397" s="336"/>
      <c r="P397" s="336"/>
      <c r="Q397" s="336"/>
      <c r="R397" s="336"/>
      <c r="S397" s="336"/>
      <c r="T397" s="336"/>
      <c r="U397" s="336"/>
      <c r="V397" s="336"/>
      <c r="W397" s="336"/>
      <c r="X397" s="336"/>
      <c r="Y397" s="336"/>
      <c r="Z397" s="336"/>
      <c r="AA397" s="336"/>
      <c r="AB397" s="336"/>
      <c r="AC397" s="336"/>
    </row>
    <row r="398" spans="2:29" x14ac:dyDescent="0.35">
      <c r="B398" s="336"/>
      <c r="C398" s="336"/>
      <c r="D398" s="336"/>
      <c r="E398" s="337"/>
      <c r="F398" s="336"/>
      <c r="G398" s="336"/>
      <c r="H398" s="336"/>
      <c r="I398" s="336"/>
      <c r="J398" s="336"/>
      <c r="K398" s="336"/>
      <c r="L398" s="336"/>
      <c r="M398" s="336"/>
      <c r="N398" s="336"/>
      <c r="O398" s="336"/>
      <c r="P398" s="336"/>
      <c r="Q398" s="336"/>
      <c r="R398" s="336"/>
      <c r="S398" s="336"/>
      <c r="T398" s="336"/>
      <c r="U398" s="336"/>
      <c r="V398" s="336"/>
      <c r="W398" s="336"/>
      <c r="X398" s="336"/>
      <c r="Y398" s="336"/>
      <c r="Z398" s="336"/>
      <c r="AA398" s="336"/>
      <c r="AB398" s="336"/>
      <c r="AC398" s="336"/>
    </row>
    <row r="399" spans="2:29" x14ac:dyDescent="0.35">
      <c r="B399" s="336"/>
      <c r="C399" s="336"/>
      <c r="D399" s="336"/>
      <c r="E399" s="337"/>
      <c r="F399" s="336"/>
      <c r="G399" s="336"/>
      <c r="H399" s="336"/>
      <c r="I399" s="336"/>
      <c r="J399" s="336"/>
      <c r="K399" s="336"/>
      <c r="L399" s="336"/>
      <c r="M399" s="336"/>
      <c r="N399" s="336"/>
      <c r="O399" s="336"/>
      <c r="P399" s="336"/>
      <c r="Q399" s="336"/>
      <c r="R399" s="336"/>
      <c r="S399" s="336"/>
      <c r="T399" s="336"/>
      <c r="U399" s="336"/>
      <c r="V399" s="336"/>
      <c r="W399" s="336"/>
      <c r="X399" s="336"/>
      <c r="Y399" s="336"/>
      <c r="Z399" s="336"/>
      <c r="AA399" s="336"/>
      <c r="AB399" s="336"/>
      <c r="AC399" s="336"/>
    </row>
    <row r="400" spans="2:29" x14ac:dyDescent="0.35">
      <c r="B400" s="336"/>
      <c r="C400" s="336"/>
      <c r="D400" s="336"/>
      <c r="E400" s="337"/>
      <c r="F400" s="336"/>
      <c r="G400" s="336"/>
      <c r="H400" s="336"/>
      <c r="I400" s="336"/>
      <c r="J400" s="336"/>
      <c r="K400" s="336"/>
      <c r="L400" s="336"/>
      <c r="M400" s="336"/>
      <c r="N400" s="336"/>
      <c r="O400" s="336"/>
      <c r="P400" s="336"/>
      <c r="Q400" s="336"/>
      <c r="R400" s="336"/>
      <c r="S400" s="336"/>
      <c r="T400" s="336"/>
      <c r="U400" s="336"/>
      <c r="V400" s="336"/>
      <c r="W400" s="336"/>
      <c r="X400" s="336"/>
      <c r="Y400" s="336"/>
      <c r="Z400" s="336"/>
      <c r="AA400" s="336"/>
      <c r="AB400" s="336"/>
      <c r="AC400" s="336"/>
    </row>
    <row r="401" spans="2:29" x14ac:dyDescent="0.35">
      <c r="B401" s="336"/>
      <c r="C401" s="336"/>
      <c r="D401" s="336"/>
      <c r="E401" s="337"/>
      <c r="F401" s="336"/>
      <c r="G401" s="336"/>
      <c r="H401" s="336"/>
      <c r="I401" s="336"/>
      <c r="J401" s="336"/>
      <c r="K401" s="336"/>
      <c r="L401" s="336"/>
      <c r="M401" s="336"/>
      <c r="N401" s="336"/>
      <c r="O401" s="336"/>
      <c r="P401" s="336"/>
      <c r="Q401" s="336"/>
      <c r="R401" s="336"/>
      <c r="S401" s="336"/>
      <c r="T401" s="336"/>
      <c r="U401" s="336"/>
      <c r="V401" s="336"/>
      <c r="W401" s="336"/>
      <c r="X401" s="336"/>
      <c r="Y401" s="336"/>
      <c r="Z401" s="336"/>
      <c r="AA401" s="336"/>
      <c r="AB401" s="336"/>
      <c r="AC401" s="336"/>
    </row>
    <row r="402" spans="2:29" x14ac:dyDescent="0.35">
      <c r="B402" s="336"/>
      <c r="C402" s="336"/>
      <c r="D402" s="336"/>
      <c r="E402" s="337"/>
      <c r="F402" s="336"/>
      <c r="G402" s="336"/>
      <c r="H402" s="336"/>
      <c r="I402" s="336"/>
      <c r="J402" s="336"/>
      <c r="K402" s="336"/>
      <c r="L402" s="336"/>
      <c r="M402" s="336"/>
      <c r="N402" s="336"/>
      <c r="O402" s="336"/>
      <c r="P402" s="336"/>
      <c r="Q402" s="336"/>
      <c r="R402" s="336"/>
      <c r="S402" s="336"/>
      <c r="T402" s="336"/>
      <c r="U402" s="336"/>
      <c r="V402" s="336"/>
      <c r="W402" s="336"/>
      <c r="X402" s="336"/>
      <c r="Y402" s="336"/>
      <c r="Z402" s="336"/>
      <c r="AA402" s="336"/>
      <c r="AB402" s="336"/>
      <c r="AC402" s="336"/>
    </row>
    <row r="403" spans="2:29" x14ac:dyDescent="0.35">
      <c r="B403" s="336"/>
      <c r="C403" s="336"/>
      <c r="D403" s="336"/>
      <c r="E403" s="337"/>
      <c r="F403" s="336"/>
      <c r="G403" s="336"/>
      <c r="H403" s="336"/>
      <c r="I403" s="336"/>
      <c r="J403" s="336"/>
      <c r="K403" s="336"/>
      <c r="L403" s="336"/>
      <c r="M403" s="336"/>
      <c r="N403" s="336"/>
      <c r="O403" s="336"/>
      <c r="P403" s="336"/>
      <c r="Q403" s="336"/>
      <c r="R403" s="336"/>
      <c r="S403" s="336"/>
      <c r="T403" s="336"/>
      <c r="U403" s="336"/>
      <c r="V403" s="336"/>
      <c r="W403" s="336"/>
      <c r="X403" s="336"/>
      <c r="Y403" s="336"/>
      <c r="Z403" s="336"/>
      <c r="AA403" s="336"/>
      <c r="AB403" s="336"/>
      <c r="AC403" s="336"/>
    </row>
    <row r="404" spans="2:29" x14ac:dyDescent="0.35">
      <c r="B404" s="336"/>
      <c r="C404" s="336"/>
      <c r="D404" s="336"/>
      <c r="E404" s="337"/>
      <c r="F404" s="336"/>
      <c r="G404" s="336"/>
      <c r="H404" s="336"/>
      <c r="I404" s="336"/>
      <c r="J404" s="336"/>
      <c r="K404" s="336"/>
      <c r="L404" s="336"/>
      <c r="M404" s="336"/>
      <c r="N404" s="336"/>
      <c r="O404" s="336"/>
      <c r="P404" s="336"/>
      <c r="Q404" s="336"/>
      <c r="R404" s="336"/>
      <c r="S404" s="336"/>
      <c r="T404" s="336"/>
      <c r="U404" s="336"/>
      <c r="V404" s="336"/>
      <c r="W404" s="336"/>
      <c r="X404" s="336"/>
      <c r="Y404" s="336"/>
      <c r="Z404" s="336"/>
      <c r="AA404" s="336"/>
      <c r="AB404" s="336"/>
      <c r="AC404" s="336"/>
    </row>
    <row r="405" spans="2:29" x14ac:dyDescent="0.35">
      <c r="B405" s="336"/>
      <c r="C405" s="336"/>
      <c r="D405" s="336"/>
      <c r="E405" s="337"/>
      <c r="F405" s="336"/>
      <c r="G405" s="336"/>
      <c r="H405" s="336"/>
      <c r="I405" s="336"/>
      <c r="J405" s="336"/>
      <c r="K405" s="336"/>
      <c r="L405" s="336"/>
      <c r="M405" s="336"/>
      <c r="N405" s="336"/>
      <c r="O405" s="336"/>
      <c r="P405" s="336"/>
      <c r="Q405" s="336"/>
      <c r="R405" s="336"/>
      <c r="S405" s="336"/>
      <c r="T405" s="336"/>
      <c r="U405" s="336"/>
      <c r="V405" s="336"/>
      <c r="W405" s="336"/>
      <c r="X405" s="336"/>
      <c r="Y405" s="336"/>
      <c r="Z405" s="336"/>
      <c r="AA405" s="336"/>
      <c r="AB405" s="336"/>
      <c r="AC405" s="336"/>
    </row>
    <row r="406" spans="2:29" x14ac:dyDescent="0.35">
      <c r="B406" s="336"/>
      <c r="C406" s="336"/>
      <c r="D406" s="336"/>
      <c r="E406" s="337"/>
      <c r="F406" s="336"/>
      <c r="G406" s="336"/>
      <c r="H406" s="336"/>
      <c r="I406" s="336"/>
      <c r="J406" s="336"/>
      <c r="K406" s="336"/>
      <c r="L406" s="336"/>
      <c r="M406" s="336"/>
      <c r="N406" s="336"/>
      <c r="O406" s="336"/>
      <c r="P406" s="336"/>
      <c r="Q406" s="336"/>
      <c r="R406" s="336"/>
      <c r="S406" s="336"/>
      <c r="T406" s="336"/>
      <c r="U406" s="336"/>
      <c r="V406" s="336"/>
      <c r="W406" s="336"/>
      <c r="X406" s="336"/>
      <c r="Y406" s="336"/>
      <c r="Z406" s="336"/>
      <c r="AA406" s="336"/>
      <c r="AB406" s="336"/>
      <c r="AC406" s="336"/>
    </row>
    <row r="407" spans="2:29" x14ac:dyDescent="0.35">
      <c r="B407" s="336"/>
      <c r="C407" s="336"/>
      <c r="D407" s="336"/>
      <c r="E407" s="337"/>
      <c r="F407" s="336"/>
      <c r="G407" s="336"/>
      <c r="H407" s="336"/>
      <c r="I407" s="336"/>
      <c r="J407" s="336"/>
      <c r="K407" s="336"/>
      <c r="L407" s="336"/>
      <c r="M407" s="336"/>
      <c r="N407" s="336"/>
      <c r="O407" s="336"/>
      <c r="P407" s="336"/>
      <c r="Q407" s="336"/>
      <c r="R407" s="336"/>
      <c r="S407" s="336"/>
      <c r="T407" s="336"/>
      <c r="U407" s="336"/>
      <c r="V407" s="336"/>
      <c r="W407" s="336"/>
      <c r="X407" s="336"/>
      <c r="Y407" s="336"/>
      <c r="Z407" s="336"/>
      <c r="AA407" s="336"/>
      <c r="AB407" s="336"/>
      <c r="AC407" s="336"/>
    </row>
    <row r="408" spans="2:29" x14ac:dyDescent="0.35">
      <c r="B408" s="336"/>
      <c r="C408" s="336"/>
      <c r="D408" s="336"/>
      <c r="E408" s="337"/>
      <c r="F408" s="336"/>
      <c r="G408" s="336"/>
      <c r="H408" s="336"/>
      <c r="I408" s="336"/>
      <c r="J408" s="336"/>
      <c r="K408" s="336"/>
      <c r="L408" s="336"/>
      <c r="M408" s="336"/>
      <c r="N408" s="336"/>
      <c r="O408" s="336"/>
      <c r="P408" s="336"/>
      <c r="Q408" s="336"/>
      <c r="R408" s="336"/>
      <c r="S408" s="336"/>
      <c r="T408" s="336"/>
      <c r="U408" s="336"/>
      <c r="V408" s="336"/>
      <c r="W408" s="336"/>
      <c r="X408" s="336"/>
      <c r="Y408" s="336"/>
      <c r="Z408" s="336"/>
      <c r="AA408" s="336"/>
      <c r="AB408" s="336"/>
      <c r="AC408" s="336"/>
    </row>
    <row r="409" spans="2:29" x14ac:dyDescent="0.35">
      <c r="B409" s="336"/>
      <c r="C409" s="336"/>
      <c r="D409" s="336"/>
      <c r="E409" s="337"/>
      <c r="F409" s="336"/>
      <c r="G409" s="336"/>
      <c r="H409" s="336"/>
      <c r="I409" s="336"/>
      <c r="J409" s="336"/>
      <c r="K409" s="336"/>
      <c r="L409" s="336"/>
      <c r="M409" s="336"/>
      <c r="N409" s="336"/>
      <c r="O409" s="336"/>
      <c r="P409" s="336"/>
      <c r="Q409" s="336"/>
      <c r="R409" s="336"/>
      <c r="S409" s="336"/>
      <c r="T409" s="336"/>
      <c r="U409" s="336"/>
      <c r="V409" s="336"/>
      <c r="W409" s="336"/>
      <c r="X409" s="336"/>
      <c r="Y409" s="336"/>
      <c r="Z409" s="336"/>
      <c r="AA409" s="336"/>
      <c r="AB409" s="336"/>
      <c r="AC409" s="336"/>
    </row>
    <row r="410" spans="2:29" x14ac:dyDescent="0.35">
      <c r="B410" s="336"/>
      <c r="C410" s="336"/>
      <c r="D410" s="336"/>
      <c r="E410" s="337"/>
      <c r="F410" s="336"/>
      <c r="G410" s="336"/>
      <c r="H410" s="336"/>
      <c r="I410" s="336"/>
      <c r="J410" s="336"/>
      <c r="K410" s="336"/>
      <c r="L410" s="336"/>
      <c r="M410" s="336"/>
      <c r="N410" s="336"/>
      <c r="O410" s="336"/>
      <c r="P410" s="336"/>
      <c r="Q410" s="336"/>
      <c r="R410" s="336"/>
      <c r="S410" s="336"/>
      <c r="T410" s="336"/>
      <c r="U410" s="336"/>
      <c r="V410" s="336"/>
      <c r="W410" s="336"/>
      <c r="X410" s="336"/>
      <c r="Y410" s="336"/>
      <c r="Z410" s="336"/>
      <c r="AA410" s="336"/>
      <c r="AB410" s="336"/>
      <c r="AC410" s="336"/>
    </row>
    <row r="411" spans="2:29" x14ac:dyDescent="0.35">
      <c r="B411" s="336"/>
      <c r="C411" s="336"/>
      <c r="D411" s="336"/>
      <c r="E411" s="337"/>
      <c r="F411" s="336"/>
      <c r="G411" s="336"/>
      <c r="H411" s="336"/>
      <c r="I411" s="336"/>
      <c r="J411" s="336"/>
      <c r="K411" s="336"/>
      <c r="L411" s="336"/>
      <c r="M411" s="336"/>
      <c r="N411" s="336"/>
      <c r="O411" s="336"/>
      <c r="P411" s="336"/>
      <c r="Q411" s="336"/>
      <c r="R411" s="336"/>
      <c r="S411" s="336"/>
      <c r="T411" s="336"/>
      <c r="U411" s="336"/>
      <c r="V411" s="336"/>
      <c r="W411" s="336"/>
      <c r="X411" s="336"/>
      <c r="Y411" s="336"/>
      <c r="Z411" s="336"/>
      <c r="AA411" s="336"/>
      <c r="AB411" s="336"/>
      <c r="AC411" s="336"/>
    </row>
    <row r="412" spans="2:29" x14ac:dyDescent="0.35">
      <c r="B412" s="336"/>
      <c r="C412" s="336"/>
      <c r="D412" s="336"/>
      <c r="E412" s="337"/>
      <c r="F412" s="336"/>
      <c r="G412" s="336"/>
      <c r="H412" s="336"/>
      <c r="I412" s="336"/>
      <c r="J412" s="336"/>
      <c r="K412" s="336"/>
      <c r="L412" s="336"/>
      <c r="M412" s="336"/>
      <c r="N412" s="336"/>
      <c r="O412" s="336"/>
      <c r="P412" s="336"/>
      <c r="Q412" s="336"/>
      <c r="R412" s="336"/>
      <c r="S412" s="336"/>
      <c r="T412" s="336"/>
      <c r="U412" s="336"/>
      <c r="V412" s="336"/>
      <c r="W412" s="336"/>
      <c r="X412" s="336"/>
      <c r="Y412" s="336"/>
      <c r="Z412" s="336"/>
      <c r="AA412" s="336"/>
      <c r="AB412" s="336"/>
      <c r="AC412" s="336"/>
    </row>
    <row r="413" spans="2:29" x14ac:dyDescent="0.35">
      <c r="B413" s="336"/>
      <c r="C413" s="336"/>
      <c r="D413" s="336"/>
      <c r="E413" s="337"/>
      <c r="F413" s="336"/>
      <c r="G413" s="336"/>
      <c r="H413" s="336"/>
      <c r="I413" s="336"/>
      <c r="J413" s="336"/>
      <c r="K413" s="336"/>
      <c r="L413" s="336"/>
      <c r="M413" s="336"/>
      <c r="N413" s="336"/>
      <c r="O413" s="336"/>
      <c r="P413" s="336"/>
      <c r="Q413" s="336"/>
      <c r="R413" s="336"/>
      <c r="S413" s="336"/>
      <c r="T413" s="336"/>
      <c r="U413" s="336"/>
      <c r="V413" s="336"/>
      <c r="W413" s="336"/>
      <c r="X413" s="336"/>
      <c r="Y413" s="336"/>
      <c r="Z413" s="336"/>
      <c r="AA413" s="336"/>
      <c r="AB413" s="336"/>
      <c r="AC413" s="336"/>
    </row>
    <row r="414" spans="2:29" x14ac:dyDescent="0.35">
      <c r="B414" s="336"/>
      <c r="C414" s="336"/>
      <c r="D414" s="336"/>
      <c r="E414" s="337"/>
      <c r="F414" s="336"/>
      <c r="G414" s="336"/>
      <c r="H414" s="336"/>
      <c r="I414" s="336"/>
      <c r="J414" s="336"/>
      <c r="K414" s="336"/>
      <c r="L414" s="336"/>
      <c r="M414" s="336"/>
      <c r="N414" s="336"/>
      <c r="O414" s="336"/>
      <c r="P414" s="336"/>
      <c r="Q414" s="336"/>
      <c r="R414" s="336"/>
      <c r="S414" s="336"/>
      <c r="T414" s="336"/>
      <c r="U414" s="336"/>
      <c r="V414" s="336"/>
      <c r="W414" s="336"/>
      <c r="X414" s="336"/>
      <c r="Y414" s="336"/>
      <c r="Z414" s="336"/>
      <c r="AA414" s="336"/>
      <c r="AB414" s="336"/>
      <c r="AC414" s="336"/>
    </row>
    <row r="415" spans="2:29" x14ac:dyDescent="0.35">
      <c r="B415" s="336"/>
      <c r="C415" s="336"/>
      <c r="D415" s="336"/>
      <c r="E415" s="337"/>
      <c r="F415" s="336"/>
      <c r="G415" s="336"/>
      <c r="H415" s="336"/>
      <c r="I415" s="336"/>
      <c r="J415" s="336"/>
      <c r="K415" s="336"/>
      <c r="L415" s="336"/>
      <c r="M415" s="336"/>
      <c r="N415" s="336"/>
      <c r="O415" s="336"/>
      <c r="P415" s="336"/>
      <c r="Q415" s="336"/>
      <c r="R415" s="336"/>
      <c r="S415" s="336"/>
      <c r="T415" s="336"/>
      <c r="U415" s="336"/>
      <c r="V415" s="336"/>
      <c r="W415" s="336"/>
      <c r="X415" s="336"/>
      <c r="Y415" s="336"/>
      <c r="Z415" s="336"/>
      <c r="AA415" s="336"/>
      <c r="AB415" s="336"/>
      <c r="AC415" s="336"/>
    </row>
    <row r="416" spans="2:29" x14ac:dyDescent="0.35">
      <c r="B416" s="336"/>
      <c r="C416" s="336"/>
      <c r="D416" s="336"/>
      <c r="E416" s="337"/>
      <c r="F416" s="336"/>
      <c r="G416" s="336"/>
      <c r="H416" s="336"/>
      <c r="I416" s="336"/>
      <c r="J416" s="336"/>
      <c r="K416" s="336"/>
      <c r="L416" s="336"/>
      <c r="M416" s="336"/>
      <c r="N416" s="336"/>
      <c r="O416" s="336"/>
      <c r="P416" s="336"/>
      <c r="Q416" s="336"/>
      <c r="R416" s="336"/>
      <c r="S416" s="336"/>
      <c r="T416" s="336"/>
      <c r="U416" s="336"/>
      <c r="V416" s="336"/>
      <c r="W416" s="336"/>
      <c r="X416" s="336"/>
      <c r="Y416" s="336"/>
      <c r="Z416" s="336"/>
      <c r="AA416" s="336"/>
      <c r="AB416" s="336"/>
      <c r="AC416" s="336"/>
    </row>
    <row r="417" spans="2:29" x14ac:dyDescent="0.35">
      <c r="B417" s="336"/>
      <c r="C417" s="336"/>
      <c r="D417" s="336"/>
      <c r="E417" s="337"/>
      <c r="F417" s="336"/>
      <c r="G417" s="336"/>
      <c r="H417" s="336"/>
      <c r="I417" s="336"/>
      <c r="J417" s="336"/>
      <c r="K417" s="336"/>
      <c r="L417" s="336"/>
      <c r="M417" s="336"/>
      <c r="N417" s="336"/>
      <c r="O417" s="336"/>
      <c r="P417" s="336"/>
      <c r="Q417" s="336"/>
      <c r="R417" s="336"/>
      <c r="S417" s="336"/>
      <c r="T417" s="336"/>
      <c r="U417" s="336"/>
      <c r="V417" s="336"/>
      <c r="W417" s="336"/>
      <c r="X417" s="336"/>
      <c r="Y417" s="336"/>
      <c r="Z417" s="336"/>
      <c r="AA417" s="336"/>
      <c r="AB417" s="336"/>
      <c r="AC417" s="336"/>
    </row>
    <row r="418" spans="2:29" x14ac:dyDescent="0.35">
      <c r="B418" s="336"/>
      <c r="C418" s="336"/>
      <c r="D418" s="336"/>
      <c r="E418" s="337"/>
      <c r="F418" s="336"/>
      <c r="G418" s="336"/>
      <c r="H418" s="336"/>
      <c r="I418" s="336"/>
      <c r="J418" s="336"/>
      <c r="K418" s="336"/>
      <c r="L418" s="336"/>
      <c r="M418" s="336"/>
      <c r="N418" s="336"/>
      <c r="O418" s="336"/>
      <c r="P418" s="336"/>
      <c r="Q418" s="336"/>
      <c r="R418" s="336"/>
      <c r="S418" s="336"/>
      <c r="T418" s="336"/>
      <c r="U418" s="336"/>
      <c r="V418" s="336"/>
      <c r="W418" s="336"/>
      <c r="X418" s="336"/>
      <c r="Y418" s="336"/>
      <c r="Z418" s="336"/>
      <c r="AA418" s="336"/>
      <c r="AB418" s="336"/>
      <c r="AC418" s="336"/>
    </row>
    <row r="419" spans="2:29" x14ac:dyDescent="0.35">
      <c r="B419" s="336"/>
      <c r="C419" s="336"/>
      <c r="D419" s="336"/>
      <c r="E419" s="337"/>
      <c r="F419" s="336"/>
      <c r="G419" s="336"/>
      <c r="H419" s="336"/>
      <c r="I419" s="336"/>
      <c r="J419" s="336"/>
      <c r="K419" s="336"/>
      <c r="L419" s="336"/>
      <c r="M419" s="336"/>
      <c r="N419" s="336"/>
      <c r="O419" s="336"/>
      <c r="P419" s="336"/>
      <c r="Q419" s="336"/>
      <c r="R419" s="336"/>
      <c r="S419" s="336"/>
      <c r="T419" s="336"/>
      <c r="U419" s="336"/>
      <c r="V419" s="336"/>
      <c r="W419" s="336"/>
      <c r="X419" s="336"/>
      <c r="Y419" s="336"/>
      <c r="Z419" s="336"/>
      <c r="AA419" s="336"/>
      <c r="AB419" s="336"/>
      <c r="AC419" s="336"/>
    </row>
    <row r="420" spans="2:29" x14ac:dyDescent="0.35">
      <c r="B420" s="336"/>
      <c r="C420" s="336"/>
      <c r="D420" s="336"/>
      <c r="E420" s="337"/>
      <c r="F420" s="336"/>
      <c r="G420" s="336"/>
      <c r="H420" s="336"/>
      <c r="I420" s="336"/>
      <c r="J420" s="336"/>
      <c r="K420" s="336"/>
      <c r="L420" s="336"/>
      <c r="M420" s="336"/>
      <c r="N420" s="336"/>
      <c r="O420" s="336"/>
      <c r="P420" s="336"/>
      <c r="Q420" s="336"/>
      <c r="R420" s="336"/>
      <c r="S420" s="336"/>
      <c r="T420" s="336"/>
      <c r="U420" s="336"/>
      <c r="V420" s="336"/>
      <c r="W420" s="336"/>
      <c r="X420" s="336"/>
      <c r="Y420" s="336"/>
      <c r="Z420" s="336"/>
      <c r="AA420" s="336"/>
      <c r="AB420" s="336"/>
      <c r="AC420" s="336"/>
    </row>
    <row r="421" spans="2:29" x14ac:dyDescent="0.35">
      <c r="B421" s="336"/>
      <c r="C421" s="336"/>
      <c r="D421" s="336"/>
      <c r="E421" s="337"/>
      <c r="F421" s="336"/>
      <c r="G421" s="336"/>
      <c r="H421" s="336"/>
      <c r="I421" s="336"/>
      <c r="J421" s="336"/>
      <c r="K421" s="336"/>
      <c r="L421" s="336"/>
      <c r="M421" s="336"/>
      <c r="N421" s="336"/>
      <c r="O421" s="336"/>
      <c r="P421" s="336"/>
      <c r="Q421" s="336"/>
      <c r="R421" s="336"/>
      <c r="S421" s="336"/>
      <c r="T421" s="336"/>
      <c r="U421" s="336"/>
      <c r="V421" s="336"/>
      <c r="W421" s="336"/>
      <c r="X421" s="336"/>
      <c r="Y421" s="336"/>
      <c r="Z421" s="336"/>
      <c r="AA421" s="336"/>
      <c r="AB421" s="336"/>
      <c r="AC421" s="336"/>
    </row>
    <row r="422" spans="2:29" x14ac:dyDescent="0.35">
      <c r="B422" s="336"/>
      <c r="C422" s="336"/>
      <c r="D422" s="336"/>
      <c r="E422" s="337"/>
      <c r="F422" s="336"/>
      <c r="G422" s="336"/>
      <c r="H422" s="336"/>
      <c r="I422" s="336"/>
      <c r="J422" s="336"/>
      <c r="K422" s="336"/>
      <c r="L422" s="336"/>
      <c r="M422" s="336"/>
      <c r="N422" s="336"/>
      <c r="O422" s="336"/>
      <c r="P422" s="336"/>
      <c r="Q422" s="336"/>
      <c r="R422" s="336"/>
      <c r="S422" s="336"/>
      <c r="T422" s="336"/>
      <c r="U422" s="336"/>
      <c r="V422" s="336"/>
      <c r="W422" s="336"/>
      <c r="X422" s="336"/>
      <c r="Y422" s="336"/>
      <c r="Z422" s="336"/>
      <c r="AA422" s="336"/>
      <c r="AB422" s="336"/>
      <c r="AC422" s="336"/>
    </row>
    <row r="423" spans="2:29" x14ac:dyDescent="0.35">
      <c r="B423" s="336"/>
      <c r="C423" s="336"/>
      <c r="D423" s="336"/>
      <c r="E423" s="337"/>
      <c r="F423" s="336"/>
      <c r="G423" s="336"/>
      <c r="H423" s="336"/>
      <c r="I423" s="336"/>
      <c r="J423" s="336"/>
      <c r="K423" s="336"/>
      <c r="L423" s="336"/>
      <c r="M423" s="336"/>
      <c r="N423" s="336"/>
      <c r="O423" s="336"/>
      <c r="P423" s="336"/>
      <c r="Q423" s="336"/>
      <c r="R423" s="336"/>
      <c r="S423" s="336"/>
      <c r="T423" s="336"/>
      <c r="U423" s="336"/>
      <c r="V423" s="336"/>
      <c r="W423" s="336"/>
      <c r="X423" s="336"/>
      <c r="Y423" s="336"/>
      <c r="Z423" s="336"/>
      <c r="AA423" s="336"/>
      <c r="AB423" s="336"/>
      <c r="AC423" s="336"/>
    </row>
    <row r="424" spans="2:29" x14ac:dyDescent="0.35">
      <c r="B424" s="336"/>
      <c r="C424" s="336"/>
      <c r="D424" s="336"/>
      <c r="E424" s="337"/>
      <c r="F424" s="336"/>
      <c r="G424" s="336"/>
      <c r="H424" s="336"/>
      <c r="I424" s="336"/>
      <c r="J424" s="336"/>
      <c r="K424" s="336"/>
      <c r="L424" s="336"/>
      <c r="M424" s="336"/>
      <c r="N424" s="336"/>
      <c r="O424" s="336"/>
      <c r="P424" s="336"/>
      <c r="Q424" s="336"/>
      <c r="R424" s="336"/>
      <c r="S424" s="336"/>
      <c r="T424" s="336"/>
      <c r="U424" s="336"/>
      <c r="V424" s="336"/>
      <c r="W424" s="336"/>
      <c r="X424" s="336"/>
      <c r="Y424" s="336"/>
      <c r="Z424" s="336"/>
      <c r="AA424" s="336"/>
      <c r="AB424" s="336"/>
      <c r="AC424" s="336"/>
    </row>
    <row r="425" spans="2:29" x14ac:dyDescent="0.35">
      <c r="B425" s="336"/>
      <c r="C425" s="336"/>
      <c r="D425" s="336"/>
      <c r="E425" s="337"/>
      <c r="F425" s="336"/>
      <c r="G425" s="336"/>
      <c r="H425" s="336"/>
      <c r="I425" s="336"/>
      <c r="J425" s="336"/>
      <c r="K425" s="336"/>
      <c r="L425" s="336"/>
      <c r="M425" s="336"/>
      <c r="N425" s="336"/>
      <c r="O425" s="336"/>
      <c r="P425" s="336"/>
      <c r="Q425" s="336"/>
      <c r="R425" s="336"/>
      <c r="S425" s="336"/>
      <c r="T425" s="336"/>
      <c r="U425" s="336"/>
      <c r="V425" s="336"/>
      <c r="W425" s="336"/>
      <c r="X425" s="336"/>
      <c r="Y425" s="336"/>
      <c r="Z425" s="336"/>
      <c r="AA425" s="336"/>
      <c r="AB425" s="336"/>
      <c r="AC425" s="336"/>
    </row>
    <row r="426" spans="2:29" x14ac:dyDescent="0.35">
      <c r="B426" s="336"/>
      <c r="C426" s="336"/>
      <c r="D426" s="336"/>
      <c r="E426" s="337"/>
      <c r="F426" s="336"/>
      <c r="G426" s="336"/>
      <c r="H426" s="336"/>
      <c r="I426" s="336"/>
      <c r="J426" s="336"/>
      <c r="K426" s="336"/>
      <c r="L426" s="336"/>
      <c r="M426" s="336"/>
      <c r="N426" s="336"/>
      <c r="O426" s="336"/>
      <c r="P426" s="336"/>
      <c r="Q426" s="336"/>
      <c r="R426" s="336"/>
      <c r="S426" s="336"/>
      <c r="T426" s="336"/>
      <c r="U426" s="336"/>
      <c r="V426" s="336"/>
      <c r="W426" s="336"/>
      <c r="X426" s="336"/>
      <c r="Y426" s="336"/>
      <c r="Z426" s="336"/>
      <c r="AA426" s="336"/>
      <c r="AB426" s="336"/>
      <c r="AC426" s="336"/>
    </row>
    <row r="427" spans="2:29" x14ac:dyDescent="0.35">
      <c r="B427" s="336"/>
      <c r="C427" s="336"/>
      <c r="D427" s="336"/>
      <c r="E427" s="337"/>
      <c r="F427" s="336"/>
      <c r="G427" s="336"/>
      <c r="H427" s="336"/>
      <c r="I427" s="336"/>
      <c r="J427" s="336"/>
      <c r="K427" s="336"/>
      <c r="L427" s="336"/>
      <c r="M427" s="336"/>
      <c r="N427" s="336"/>
      <c r="O427" s="336"/>
      <c r="P427" s="336"/>
      <c r="Q427" s="336"/>
      <c r="R427" s="336"/>
      <c r="S427" s="336"/>
      <c r="T427" s="336"/>
      <c r="U427" s="336"/>
      <c r="V427" s="336"/>
      <c r="W427" s="336"/>
      <c r="X427" s="336"/>
      <c r="Y427" s="336"/>
      <c r="Z427" s="336"/>
      <c r="AA427" s="336"/>
      <c r="AB427" s="336"/>
      <c r="AC427" s="336"/>
    </row>
    <row r="428" spans="2:29" x14ac:dyDescent="0.35">
      <c r="B428" s="336"/>
      <c r="C428" s="336"/>
      <c r="D428" s="336"/>
      <c r="E428" s="337"/>
      <c r="F428" s="336"/>
      <c r="G428" s="336"/>
      <c r="H428" s="336"/>
      <c r="I428" s="336"/>
      <c r="J428" s="336"/>
      <c r="K428" s="336"/>
      <c r="L428" s="336"/>
      <c r="M428" s="336"/>
      <c r="N428" s="336"/>
      <c r="O428" s="336"/>
      <c r="P428" s="336"/>
      <c r="Q428" s="336"/>
      <c r="R428" s="336"/>
      <c r="S428" s="336"/>
      <c r="T428" s="336"/>
      <c r="U428" s="336"/>
      <c r="V428" s="336"/>
      <c r="W428" s="336"/>
      <c r="X428" s="336"/>
      <c r="Y428" s="336"/>
      <c r="Z428" s="336"/>
      <c r="AA428" s="336"/>
      <c r="AB428" s="336"/>
      <c r="AC428" s="336"/>
    </row>
    <row r="429" spans="2:29" x14ac:dyDescent="0.35">
      <c r="B429" s="336"/>
      <c r="C429" s="336"/>
      <c r="D429" s="336"/>
      <c r="E429" s="337"/>
      <c r="F429" s="336"/>
      <c r="G429" s="336"/>
      <c r="H429" s="336"/>
      <c r="I429" s="336"/>
      <c r="J429" s="336"/>
      <c r="K429" s="336"/>
      <c r="L429" s="336"/>
      <c r="M429" s="336"/>
      <c r="N429" s="336"/>
      <c r="O429" s="336"/>
      <c r="P429" s="336"/>
      <c r="Q429" s="336"/>
      <c r="R429" s="336"/>
      <c r="S429" s="336"/>
      <c r="T429" s="336"/>
      <c r="U429" s="336"/>
      <c r="V429" s="336"/>
      <c r="W429" s="336"/>
      <c r="X429" s="336"/>
      <c r="Y429" s="336"/>
      <c r="Z429" s="336"/>
      <c r="AA429" s="336"/>
      <c r="AB429" s="336"/>
      <c r="AC429" s="336"/>
    </row>
    <row r="430" spans="2:29" x14ac:dyDescent="0.35">
      <c r="B430" s="336"/>
      <c r="C430" s="336"/>
      <c r="D430" s="336"/>
      <c r="E430" s="337"/>
      <c r="F430" s="336"/>
      <c r="G430" s="336"/>
      <c r="H430" s="336"/>
      <c r="I430" s="336"/>
      <c r="J430" s="336"/>
      <c r="K430" s="336"/>
      <c r="L430" s="336"/>
      <c r="M430" s="336"/>
      <c r="N430" s="336"/>
      <c r="O430" s="336"/>
      <c r="P430" s="336"/>
      <c r="Q430" s="336"/>
      <c r="R430" s="336"/>
      <c r="S430" s="336"/>
      <c r="T430" s="336"/>
      <c r="U430" s="336"/>
      <c r="V430" s="336"/>
      <c r="W430" s="336"/>
      <c r="X430" s="336"/>
      <c r="Y430" s="336"/>
      <c r="Z430" s="336"/>
      <c r="AA430" s="336"/>
      <c r="AB430" s="336"/>
      <c r="AC430" s="336"/>
    </row>
    <row r="431" spans="2:29" x14ac:dyDescent="0.35">
      <c r="B431" s="336"/>
      <c r="C431" s="336"/>
      <c r="D431" s="336"/>
      <c r="E431" s="337"/>
      <c r="F431" s="336"/>
      <c r="G431" s="336"/>
      <c r="H431" s="336"/>
      <c r="I431" s="336"/>
      <c r="J431" s="336"/>
      <c r="K431" s="336"/>
      <c r="L431" s="336"/>
      <c r="M431" s="336"/>
      <c r="N431" s="336"/>
      <c r="O431" s="336"/>
      <c r="P431" s="336"/>
      <c r="Q431" s="336"/>
      <c r="R431" s="336"/>
      <c r="S431" s="336"/>
      <c r="T431" s="336"/>
      <c r="U431" s="336"/>
      <c r="V431" s="336"/>
      <c r="W431" s="336"/>
      <c r="X431" s="336"/>
      <c r="Y431" s="336"/>
      <c r="Z431" s="336"/>
      <c r="AA431" s="336"/>
      <c r="AB431" s="336"/>
      <c r="AC431" s="336"/>
    </row>
    <row r="432" spans="2:29" x14ac:dyDescent="0.35">
      <c r="B432" s="336"/>
      <c r="C432" s="336"/>
      <c r="D432" s="336"/>
      <c r="E432" s="337"/>
      <c r="F432" s="336"/>
      <c r="G432" s="336"/>
      <c r="H432" s="336"/>
      <c r="I432" s="336"/>
      <c r="J432" s="336"/>
      <c r="K432" s="336"/>
      <c r="L432" s="336"/>
      <c r="M432" s="336"/>
      <c r="N432" s="336"/>
      <c r="O432" s="336"/>
      <c r="P432" s="336"/>
      <c r="Q432" s="336"/>
      <c r="R432" s="336"/>
      <c r="S432" s="336"/>
      <c r="T432" s="336"/>
      <c r="U432" s="336"/>
      <c r="V432" s="336"/>
      <c r="W432" s="336"/>
      <c r="X432" s="336"/>
      <c r="Y432" s="336"/>
      <c r="Z432" s="336"/>
      <c r="AA432" s="336"/>
      <c r="AB432" s="336"/>
      <c r="AC432" s="336"/>
    </row>
    <row r="433" spans="2:29" x14ac:dyDescent="0.35">
      <c r="B433" s="336"/>
      <c r="C433" s="336"/>
      <c r="D433" s="336"/>
      <c r="E433" s="337"/>
      <c r="F433" s="336"/>
      <c r="G433" s="336"/>
      <c r="H433" s="336"/>
      <c r="I433" s="336"/>
      <c r="J433" s="336"/>
      <c r="K433" s="336"/>
      <c r="L433" s="336"/>
      <c r="M433" s="336"/>
      <c r="N433" s="336"/>
      <c r="O433" s="336"/>
      <c r="P433" s="336"/>
      <c r="Q433" s="336"/>
      <c r="R433" s="336"/>
      <c r="S433" s="336"/>
      <c r="T433" s="336"/>
      <c r="U433" s="336"/>
      <c r="V433" s="336"/>
      <c r="W433" s="336"/>
      <c r="X433" s="336"/>
      <c r="Y433" s="336"/>
      <c r="Z433" s="336"/>
      <c r="AA433" s="336"/>
      <c r="AB433" s="336"/>
      <c r="AC433" s="336"/>
    </row>
    <row r="434" spans="2:29" x14ac:dyDescent="0.35">
      <c r="B434" s="336"/>
      <c r="C434" s="336"/>
      <c r="D434" s="336"/>
      <c r="E434" s="337"/>
      <c r="F434" s="336"/>
      <c r="G434" s="336"/>
      <c r="H434" s="336"/>
      <c r="I434" s="336"/>
      <c r="J434" s="336"/>
      <c r="K434" s="336"/>
      <c r="L434" s="336"/>
      <c r="M434" s="336"/>
      <c r="N434" s="336"/>
      <c r="O434" s="336"/>
      <c r="P434" s="336"/>
      <c r="Q434" s="336"/>
      <c r="R434" s="336"/>
      <c r="S434" s="336"/>
      <c r="T434" s="336"/>
      <c r="U434" s="336"/>
      <c r="V434" s="336"/>
      <c r="W434" s="336"/>
      <c r="X434" s="336"/>
      <c r="Y434" s="336"/>
      <c r="Z434" s="336"/>
      <c r="AA434" s="336"/>
      <c r="AB434" s="336"/>
      <c r="AC434" s="336"/>
    </row>
    <row r="435" spans="2:29" x14ac:dyDescent="0.35">
      <c r="B435" s="336"/>
      <c r="C435" s="336"/>
      <c r="D435" s="336"/>
      <c r="E435" s="337"/>
      <c r="F435" s="336"/>
      <c r="G435" s="336"/>
      <c r="H435" s="336"/>
      <c r="I435" s="336"/>
      <c r="J435" s="336"/>
      <c r="K435" s="336"/>
      <c r="L435" s="336"/>
      <c r="M435" s="336"/>
      <c r="N435" s="336"/>
      <c r="O435" s="336"/>
      <c r="P435" s="336"/>
      <c r="Q435" s="336"/>
      <c r="R435" s="336"/>
      <c r="S435" s="336"/>
      <c r="T435" s="336"/>
      <c r="U435" s="336"/>
      <c r="V435" s="336"/>
      <c r="W435" s="336"/>
      <c r="X435" s="336"/>
      <c r="Y435" s="336"/>
      <c r="Z435" s="336"/>
      <c r="AA435" s="336"/>
      <c r="AB435" s="336"/>
      <c r="AC435" s="336"/>
    </row>
    <row r="436" spans="2:29" x14ac:dyDescent="0.35">
      <c r="B436" s="336"/>
      <c r="C436" s="336"/>
      <c r="D436" s="336"/>
      <c r="E436" s="337"/>
      <c r="F436" s="336"/>
      <c r="G436" s="336"/>
      <c r="H436" s="336"/>
      <c r="I436" s="336"/>
      <c r="J436" s="336"/>
      <c r="K436" s="336"/>
      <c r="L436" s="336"/>
      <c r="M436" s="336"/>
      <c r="N436" s="336"/>
      <c r="O436" s="336"/>
      <c r="P436" s="336"/>
      <c r="Q436" s="336"/>
      <c r="R436" s="336"/>
      <c r="S436" s="336"/>
      <c r="T436" s="336"/>
      <c r="U436" s="336"/>
      <c r="V436" s="336"/>
      <c r="W436" s="336"/>
      <c r="X436" s="336"/>
      <c r="Y436" s="336"/>
      <c r="Z436" s="336"/>
      <c r="AA436" s="336"/>
      <c r="AB436" s="336"/>
      <c r="AC436" s="336"/>
    </row>
    <row r="437" spans="2:29" x14ac:dyDescent="0.35">
      <c r="B437" s="336"/>
      <c r="C437" s="336"/>
      <c r="D437" s="336"/>
      <c r="E437" s="337"/>
      <c r="F437" s="336"/>
      <c r="G437" s="336"/>
      <c r="H437" s="336"/>
      <c r="I437" s="336"/>
      <c r="J437" s="336"/>
      <c r="K437" s="336"/>
      <c r="L437" s="336"/>
      <c r="M437" s="336"/>
      <c r="N437" s="336"/>
      <c r="O437" s="336"/>
      <c r="P437" s="336"/>
      <c r="Q437" s="336"/>
      <c r="R437" s="336"/>
      <c r="S437" s="336"/>
      <c r="T437" s="336"/>
      <c r="U437" s="336"/>
      <c r="V437" s="336"/>
      <c r="W437" s="336"/>
      <c r="X437" s="336"/>
      <c r="Y437" s="336"/>
      <c r="Z437" s="336"/>
      <c r="AA437" s="336"/>
      <c r="AB437" s="336"/>
      <c r="AC437" s="336"/>
    </row>
    <row r="438" spans="2:29" x14ac:dyDescent="0.35">
      <c r="B438" s="336"/>
      <c r="C438" s="336"/>
      <c r="D438" s="336"/>
      <c r="E438" s="337"/>
      <c r="F438" s="336"/>
      <c r="G438" s="336"/>
      <c r="H438" s="336"/>
      <c r="I438" s="336"/>
      <c r="J438" s="336"/>
      <c r="K438" s="336"/>
      <c r="L438" s="336"/>
      <c r="M438" s="336"/>
      <c r="N438" s="336"/>
      <c r="O438" s="336"/>
      <c r="P438" s="336"/>
      <c r="Q438" s="336"/>
      <c r="R438" s="336"/>
      <c r="S438" s="336"/>
      <c r="T438" s="336"/>
      <c r="U438" s="336"/>
      <c r="V438" s="336"/>
      <c r="W438" s="336"/>
      <c r="X438" s="336"/>
      <c r="Y438" s="336"/>
      <c r="Z438" s="336"/>
      <c r="AA438" s="336"/>
      <c r="AB438" s="336"/>
      <c r="AC438" s="336"/>
    </row>
    <row r="439" spans="2:29" x14ac:dyDescent="0.35">
      <c r="B439" s="336"/>
      <c r="C439" s="336"/>
      <c r="D439" s="336"/>
      <c r="E439" s="337"/>
      <c r="F439" s="336"/>
      <c r="G439" s="336"/>
      <c r="H439" s="336"/>
      <c r="I439" s="336"/>
      <c r="J439" s="336"/>
      <c r="K439" s="336"/>
      <c r="L439" s="336"/>
      <c r="M439" s="336"/>
      <c r="N439" s="336"/>
      <c r="O439" s="336"/>
      <c r="P439" s="336"/>
      <c r="Q439" s="336"/>
      <c r="R439" s="336"/>
      <c r="S439" s="336"/>
      <c r="T439" s="336"/>
      <c r="U439" s="336"/>
      <c r="V439" s="336"/>
      <c r="W439" s="336"/>
      <c r="X439" s="336"/>
      <c r="Y439" s="336"/>
      <c r="Z439" s="336"/>
      <c r="AA439" s="336"/>
      <c r="AB439" s="336"/>
      <c r="AC439" s="336"/>
    </row>
    <row r="440" spans="2:29" x14ac:dyDescent="0.35">
      <c r="B440" s="336"/>
      <c r="C440" s="336"/>
      <c r="D440" s="336"/>
      <c r="E440" s="337"/>
      <c r="F440" s="336"/>
      <c r="G440" s="336"/>
      <c r="H440" s="336"/>
      <c r="I440" s="336"/>
      <c r="J440" s="336"/>
      <c r="K440" s="336"/>
      <c r="L440" s="336"/>
      <c r="M440" s="336"/>
      <c r="N440" s="336"/>
      <c r="O440" s="336"/>
      <c r="P440" s="336"/>
      <c r="Q440" s="336"/>
      <c r="R440" s="336"/>
      <c r="S440" s="336"/>
      <c r="T440" s="336"/>
      <c r="U440" s="336"/>
      <c r="V440" s="336"/>
      <c r="W440" s="336"/>
      <c r="X440" s="336"/>
      <c r="Y440" s="336"/>
      <c r="Z440" s="336"/>
      <c r="AA440" s="336"/>
      <c r="AB440" s="336"/>
      <c r="AC440" s="336"/>
    </row>
    <row r="441" spans="2:29" x14ac:dyDescent="0.35">
      <c r="B441" s="336"/>
      <c r="C441" s="336"/>
      <c r="D441" s="336"/>
      <c r="E441" s="337"/>
      <c r="F441" s="336"/>
      <c r="G441" s="336"/>
      <c r="H441" s="336"/>
      <c r="I441" s="336"/>
      <c r="J441" s="336"/>
      <c r="K441" s="336"/>
      <c r="L441" s="336"/>
      <c r="M441" s="336"/>
      <c r="N441" s="336"/>
      <c r="O441" s="336"/>
      <c r="P441" s="336"/>
      <c r="Q441" s="336"/>
      <c r="R441" s="336"/>
      <c r="S441" s="336"/>
      <c r="T441" s="336"/>
      <c r="U441" s="336"/>
      <c r="V441" s="336"/>
      <c r="W441" s="336"/>
      <c r="X441" s="336"/>
      <c r="Y441" s="336"/>
      <c r="Z441" s="336"/>
      <c r="AA441" s="336"/>
      <c r="AB441" s="336"/>
      <c r="AC441" s="336"/>
    </row>
    <row r="442" spans="2:29" x14ac:dyDescent="0.35">
      <c r="B442" s="336"/>
      <c r="C442" s="336"/>
      <c r="D442" s="336"/>
      <c r="E442" s="337"/>
      <c r="F442" s="336"/>
      <c r="G442" s="336"/>
      <c r="H442" s="336"/>
      <c r="I442" s="336"/>
      <c r="J442" s="336"/>
      <c r="K442" s="336"/>
      <c r="L442" s="336"/>
      <c r="M442" s="336"/>
      <c r="N442" s="336"/>
      <c r="O442" s="336"/>
      <c r="P442" s="336"/>
      <c r="Q442" s="336"/>
      <c r="R442" s="336"/>
      <c r="S442" s="336"/>
      <c r="T442" s="336"/>
      <c r="U442" s="336"/>
      <c r="V442" s="336"/>
      <c r="W442" s="336"/>
      <c r="X442" s="336"/>
      <c r="Y442" s="336"/>
      <c r="Z442" s="336"/>
      <c r="AA442" s="336"/>
      <c r="AB442" s="336"/>
      <c r="AC442" s="336"/>
    </row>
    <row r="443" spans="2:29" x14ac:dyDescent="0.35">
      <c r="B443" s="336"/>
      <c r="C443" s="336"/>
      <c r="D443" s="336"/>
      <c r="E443" s="337"/>
      <c r="F443" s="336"/>
      <c r="G443" s="336"/>
      <c r="H443" s="336"/>
      <c r="I443" s="336"/>
      <c r="J443" s="336"/>
      <c r="K443" s="336"/>
      <c r="L443" s="336"/>
      <c r="M443" s="336"/>
      <c r="N443" s="336"/>
      <c r="O443" s="336"/>
      <c r="P443" s="336"/>
      <c r="Q443" s="336"/>
      <c r="R443" s="336"/>
      <c r="S443" s="336"/>
      <c r="T443" s="336"/>
      <c r="U443" s="336"/>
      <c r="V443" s="336"/>
      <c r="W443" s="336"/>
      <c r="X443" s="336"/>
      <c r="Y443" s="336"/>
      <c r="Z443" s="336"/>
      <c r="AA443" s="336"/>
      <c r="AB443" s="336"/>
      <c r="AC443" s="336"/>
    </row>
    <row r="444" spans="2:29" x14ac:dyDescent="0.35">
      <c r="B444" s="336"/>
      <c r="C444" s="336"/>
      <c r="D444" s="336"/>
      <c r="E444" s="337"/>
      <c r="F444" s="336"/>
      <c r="G444" s="336"/>
      <c r="H444" s="336"/>
      <c r="I444" s="336"/>
      <c r="J444" s="336"/>
      <c r="K444" s="336"/>
      <c r="L444" s="336"/>
      <c r="M444" s="336"/>
      <c r="N444" s="336"/>
      <c r="O444" s="336"/>
      <c r="P444" s="336"/>
      <c r="Q444" s="336"/>
      <c r="R444" s="336"/>
      <c r="S444" s="336"/>
      <c r="T444" s="336"/>
      <c r="U444" s="336"/>
      <c r="V444" s="336"/>
      <c r="W444" s="336"/>
      <c r="X444" s="336"/>
      <c r="Y444" s="336"/>
      <c r="Z444" s="336"/>
      <c r="AA444" s="336"/>
      <c r="AB444" s="336"/>
      <c r="AC444" s="336"/>
    </row>
    <row r="445" spans="2:29" x14ac:dyDescent="0.35">
      <c r="B445" s="336"/>
      <c r="C445" s="336"/>
      <c r="D445" s="336"/>
      <c r="E445" s="337"/>
      <c r="F445" s="336"/>
      <c r="G445" s="336"/>
      <c r="H445" s="336"/>
      <c r="I445" s="336"/>
      <c r="J445" s="336"/>
      <c r="K445" s="336"/>
      <c r="L445" s="336"/>
      <c r="M445" s="336"/>
      <c r="N445" s="336"/>
      <c r="O445" s="336"/>
      <c r="P445" s="336"/>
      <c r="Q445" s="336"/>
      <c r="R445" s="336"/>
      <c r="S445" s="336"/>
      <c r="T445" s="336"/>
      <c r="U445" s="336"/>
      <c r="V445" s="336"/>
      <c r="W445" s="336"/>
      <c r="X445" s="336"/>
      <c r="Y445" s="336"/>
      <c r="Z445" s="336"/>
      <c r="AA445" s="336"/>
      <c r="AB445" s="336"/>
      <c r="AC445" s="336"/>
    </row>
    <row r="446" spans="2:29" x14ac:dyDescent="0.35">
      <c r="B446" s="336"/>
      <c r="C446" s="336"/>
      <c r="D446" s="336"/>
      <c r="E446" s="337"/>
      <c r="F446" s="336"/>
      <c r="G446" s="336"/>
      <c r="H446" s="336"/>
      <c r="I446" s="336"/>
      <c r="J446" s="336"/>
      <c r="K446" s="336"/>
      <c r="L446" s="336"/>
      <c r="M446" s="336"/>
      <c r="N446" s="336"/>
      <c r="O446" s="336"/>
      <c r="P446" s="336"/>
      <c r="Q446" s="336"/>
      <c r="R446" s="336"/>
      <c r="S446" s="336"/>
      <c r="T446" s="336"/>
      <c r="U446" s="336"/>
      <c r="V446" s="336"/>
      <c r="W446" s="336"/>
      <c r="X446" s="336"/>
      <c r="Y446" s="336"/>
      <c r="Z446" s="336"/>
      <c r="AA446" s="336"/>
      <c r="AB446" s="336"/>
      <c r="AC446" s="336"/>
    </row>
    <row r="447" spans="2:29" x14ac:dyDescent="0.35">
      <c r="B447" s="336"/>
      <c r="C447" s="336"/>
      <c r="D447" s="336"/>
      <c r="E447" s="337"/>
      <c r="F447" s="336"/>
      <c r="G447" s="336"/>
      <c r="H447" s="336"/>
      <c r="I447" s="336"/>
      <c r="J447" s="336"/>
      <c r="K447" s="336"/>
      <c r="L447" s="336"/>
      <c r="M447" s="336"/>
      <c r="N447" s="336"/>
      <c r="O447" s="336"/>
      <c r="P447" s="336"/>
      <c r="Q447" s="336"/>
      <c r="R447" s="336"/>
      <c r="S447" s="336"/>
      <c r="T447" s="336"/>
      <c r="U447" s="336"/>
      <c r="V447" s="336"/>
      <c r="W447" s="336"/>
      <c r="X447" s="336"/>
      <c r="Y447" s="336"/>
      <c r="Z447" s="336"/>
      <c r="AA447" s="336"/>
      <c r="AB447" s="336"/>
      <c r="AC447" s="336"/>
    </row>
    <row r="448" spans="2:29" x14ac:dyDescent="0.35">
      <c r="B448" s="336"/>
      <c r="C448" s="336"/>
      <c r="D448" s="336"/>
      <c r="E448" s="337"/>
      <c r="F448" s="336"/>
      <c r="G448" s="336"/>
      <c r="H448" s="336"/>
      <c r="I448" s="336"/>
      <c r="J448" s="336"/>
      <c r="K448" s="336"/>
      <c r="L448" s="336"/>
      <c r="M448" s="336"/>
      <c r="N448" s="336"/>
      <c r="O448" s="336"/>
      <c r="P448" s="336"/>
      <c r="Q448" s="336"/>
      <c r="R448" s="336"/>
      <c r="S448" s="336"/>
      <c r="T448" s="336"/>
      <c r="U448" s="336"/>
      <c r="V448" s="336"/>
      <c r="W448" s="336"/>
      <c r="X448" s="336"/>
      <c r="Y448" s="336"/>
      <c r="Z448" s="336"/>
      <c r="AA448" s="336"/>
      <c r="AB448" s="336"/>
      <c r="AC448" s="336"/>
    </row>
    <row r="449" spans="2:29" x14ac:dyDescent="0.35">
      <c r="B449" s="336"/>
      <c r="C449" s="336"/>
      <c r="D449" s="336"/>
      <c r="E449" s="337"/>
      <c r="F449" s="336"/>
      <c r="G449" s="336"/>
      <c r="H449" s="336"/>
      <c r="I449" s="336"/>
      <c r="J449" s="336"/>
      <c r="K449" s="336"/>
      <c r="L449" s="336"/>
      <c r="M449" s="336"/>
      <c r="N449" s="336"/>
      <c r="O449" s="336"/>
      <c r="P449" s="336"/>
      <c r="Q449" s="336"/>
      <c r="R449" s="336"/>
      <c r="S449" s="336"/>
      <c r="T449" s="336"/>
      <c r="U449" s="336"/>
      <c r="V449" s="336"/>
      <c r="W449" s="336"/>
      <c r="X449" s="336"/>
      <c r="Y449" s="336"/>
      <c r="Z449" s="336"/>
      <c r="AA449" s="336"/>
      <c r="AB449" s="336"/>
      <c r="AC449" s="336"/>
    </row>
    <row r="450" spans="2:29" x14ac:dyDescent="0.35">
      <c r="B450" s="336"/>
      <c r="C450" s="336"/>
      <c r="D450" s="336"/>
      <c r="E450" s="337"/>
      <c r="F450" s="336"/>
      <c r="G450" s="336"/>
      <c r="H450" s="336"/>
      <c r="I450" s="336"/>
      <c r="J450" s="336"/>
      <c r="K450" s="336"/>
      <c r="L450" s="336"/>
      <c r="M450" s="336"/>
      <c r="N450" s="336"/>
      <c r="O450" s="336"/>
      <c r="P450" s="336"/>
      <c r="Q450" s="336"/>
      <c r="R450" s="336"/>
      <c r="S450" s="336"/>
      <c r="T450" s="336"/>
      <c r="U450" s="336"/>
      <c r="V450" s="336"/>
      <c r="W450" s="336"/>
      <c r="X450" s="336"/>
      <c r="Y450" s="336"/>
      <c r="Z450" s="336"/>
      <c r="AA450" s="336"/>
      <c r="AB450" s="336"/>
      <c r="AC450" s="336"/>
    </row>
    <row r="451" spans="2:29" x14ac:dyDescent="0.35">
      <c r="B451" s="336"/>
      <c r="C451" s="336"/>
      <c r="D451" s="336"/>
      <c r="E451" s="337"/>
      <c r="F451" s="336"/>
      <c r="G451" s="336"/>
      <c r="H451" s="336"/>
      <c r="I451" s="336"/>
      <c r="J451" s="336"/>
      <c r="K451" s="336"/>
      <c r="L451" s="336"/>
      <c r="M451" s="336"/>
      <c r="N451" s="336"/>
      <c r="O451" s="336"/>
      <c r="P451" s="336"/>
      <c r="Q451" s="336"/>
      <c r="R451" s="336"/>
      <c r="S451" s="336"/>
      <c r="T451" s="336"/>
      <c r="U451" s="336"/>
      <c r="V451" s="336"/>
      <c r="W451" s="336"/>
      <c r="X451" s="336"/>
      <c r="Y451" s="336"/>
      <c r="Z451" s="336"/>
      <c r="AA451" s="336"/>
      <c r="AB451" s="336"/>
      <c r="AC451" s="336"/>
    </row>
    <row r="452" spans="2:29" x14ac:dyDescent="0.35">
      <c r="B452" s="336"/>
      <c r="C452" s="336"/>
      <c r="D452" s="336"/>
      <c r="E452" s="337"/>
      <c r="F452" s="336"/>
      <c r="G452" s="336"/>
      <c r="H452" s="336"/>
      <c r="I452" s="336"/>
      <c r="J452" s="336"/>
      <c r="K452" s="336"/>
      <c r="L452" s="336"/>
      <c r="M452" s="336"/>
      <c r="N452" s="336"/>
      <c r="O452" s="336"/>
      <c r="P452" s="336"/>
      <c r="Q452" s="336"/>
      <c r="R452" s="336"/>
      <c r="S452" s="336"/>
      <c r="T452" s="336"/>
      <c r="U452" s="336"/>
      <c r="V452" s="336"/>
      <c r="W452" s="336"/>
      <c r="X452" s="336"/>
      <c r="Y452" s="336"/>
      <c r="Z452" s="336"/>
      <c r="AA452" s="336"/>
      <c r="AB452" s="336"/>
      <c r="AC452" s="336"/>
    </row>
    <row r="453" spans="2:29" x14ac:dyDescent="0.35">
      <c r="B453" s="336"/>
      <c r="C453" s="336"/>
      <c r="D453" s="336"/>
      <c r="E453" s="337"/>
      <c r="F453" s="336"/>
      <c r="G453" s="336"/>
      <c r="H453" s="336"/>
      <c r="I453" s="336"/>
      <c r="J453" s="336"/>
      <c r="K453" s="336"/>
      <c r="L453" s="336"/>
      <c r="M453" s="336"/>
      <c r="N453" s="336"/>
      <c r="O453" s="336"/>
      <c r="P453" s="336"/>
      <c r="Q453" s="336"/>
      <c r="R453" s="336"/>
      <c r="S453" s="336"/>
      <c r="T453" s="336"/>
      <c r="U453" s="336"/>
      <c r="V453" s="336"/>
      <c r="W453" s="336"/>
      <c r="X453" s="336"/>
      <c r="Y453" s="336"/>
      <c r="Z453" s="336"/>
      <c r="AA453" s="336"/>
      <c r="AB453" s="336"/>
      <c r="AC453" s="336"/>
    </row>
    <row r="454" spans="2:29" x14ac:dyDescent="0.35">
      <c r="B454" s="336"/>
      <c r="C454" s="336"/>
      <c r="D454" s="336"/>
      <c r="E454" s="337"/>
      <c r="F454" s="336"/>
      <c r="G454" s="336"/>
      <c r="H454" s="336"/>
      <c r="I454" s="336"/>
      <c r="J454" s="336"/>
      <c r="K454" s="336"/>
      <c r="L454" s="336"/>
      <c r="M454" s="336"/>
      <c r="N454" s="336"/>
      <c r="O454" s="336"/>
      <c r="P454" s="336"/>
      <c r="Q454" s="336"/>
      <c r="R454" s="336"/>
      <c r="S454" s="336"/>
      <c r="T454" s="336"/>
      <c r="U454" s="336"/>
      <c r="V454" s="336"/>
      <c r="W454" s="336"/>
      <c r="X454" s="336"/>
      <c r="Y454" s="336"/>
      <c r="Z454" s="336"/>
      <c r="AA454" s="336"/>
      <c r="AB454" s="336"/>
      <c r="AC454" s="336"/>
    </row>
    <row r="455" spans="2:29" x14ac:dyDescent="0.35">
      <c r="B455" s="336"/>
      <c r="C455" s="336"/>
      <c r="D455" s="336"/>
      <c r="E455" s="337"/>
      <c r="F455" s="336"/>
      <c r="G455" s="336"/>
      <c r="H455" s="336"/>
      <c r="I455" s="336"/>
      <c r="J455" s="336"/>
      <c r="K455" s="336"/>
      <c r="L455" s="336"/>
      <c r="M455" s="336"/>
      <c r="N455" s="336"/>
      <c r="O455" s="336"/>
      <c r="P455" s="336"/>
      <c r="Q455" s="336"/>
      <c r="R455" s="336"/>
      <c r="S455" s="336"/>
      <c r="T455" s="336"/>
      <c r="U455" s="336"/>
      <c r="V455" s="336"/>
      <c r="W455" s="336"/>
      <c r="X455" s="336"/>
      <c r="Y455" s="336"/>
      <c r="Z455" s="336"/>
      <c r="AA455" s="336"/>
      <c r="AB455" s="336"/>
      <c r="AC455" s="336"/>
    </row>
    <row r="456" spans="2:29" x14ac:dyDescent="0.35">
      <c r="B456" s="336"/>
      <c r="C456" s="336"/>
      <c r="D456" s="336"/>
      <c r="E456" s="337"/>
      <c r="F456" s="336"/>
      <c r="G456" s="336"/>
      <c r="H456" s="336"/>
      <c r="I456" s="336"/>
      <c r="J456" s="336"/>
      <c r="K456" s="336"/>
      <c r="L456" s="336"/>
      <c r="M456" s="336"/>
      <c r="N456" s="336"/>
      <c r="O456" s="336"/>
      <c r="P456" s="336"/>
      <c r="Q456" s="336"/>
      <c r="R456" s="336"/>
      <c r="S456" s="336"/>
      <c r="T456" s="336"/>
      <c r="U456" s="336"/>
      <c r="V456" s="336"/>
      <c r="W456" s="336"/>
      <c r="X456" s="336"/>
      <c r="Y456" s="336"/>
      <c r="Z456" s="336"/>
      <c r="AA456" s="336"/>
      <c r="AB456" s="336"/>
      <c r="AC456" s="336"/>
    </row>
    <row r="457" spans="2:29" x14ac:dyDescent="0.35">
      <c r="B457" s="336"/>
      <c r="C457" s="336"/>
      <c r="D457" s="336"/>
      <c r="E457" s="337"/>
      <c r="F457" s="336"/>
      <c r="G457" s="336"/>
      <c r="H457" s="336"/>
      <c r="I457" s="336"/>
      <c r="J457" s="336"/>
      <c r="K457" s="336"/>
      <c r="L457" s="336"/>
      <c r="M457" s="336"/>
      <c r="N457" s="336"/>
      <c r="O457" s="336"/>
      <c r="P457" s="336"/>
      <c r="Q457" s="336"/>
      <c r="R457" s="336"/>
      <c r="S457" s="336"/>
      <c r="T457" s="336"/>
      <c r="U457" s="336"/>
      <c r="V457" s="336"/>
      <c r="W457" s="336"/>
      <c r="X457" s="336"/>
      <c r="Y457" s="336"/>
      <c r="Z457" s="336"/>
      <c r="AA457" s="336"/>
      <c r="AB457" s="336"/>
      <c r="AC457" s="336"/>
    </row>
    <row r="458" spans="2:29" x14ac:dyDescent="0.35">
      <c r="B458" s="336"/>
      <c r="C458" s="336"/>
      <c r="D458" s="336"/>
      <c r="E458" s="337"/>
      <c r="F458" s="336"/>
      <c r="G458" s="336"/>
      <c r="H458" s="336"/>
      <c r="I458" s="336"/>
      <c r="J458" s="336"/>
      <c r="K458" s="336"/>
      <c r="L458" s="336"/>
      <c r="M458" s="336"/>
      <c r="N458" s="336"/>
      <c r="O458" s="336"/>
      <c r="P458" s="336"/>
      <c r="Q458" s="336"/>
      <c r="R458" s="336"/>
      <c r="S458" s="336"/>
      <c r="T458" s="336"/>
      <c r="U458" s="336"/>
      <c r="V458" s="336"/>
      <c r="W458" s="336"/>
      <c r="X458" s="336"/>
      <c r="Y458" s="336"/>
      <c r="Z458" s="336"/>
      <c r="AA458" s="336"/>
      <c r="AB458" s="336"/>
      <c r="AC458" s="336"/>
    </row>
    <row r="459" spans="2:29" x14ac:dyDescent="0.35">
      <c r="B459" s="336"/>
      <c r="C459" s="336"/>
      <c r="D459" s="336"/>
      <c r="E459" s="337"/>
      <c r="F459" s="336"/>
      <c r="G459" s="336"/>
      <c r="H459" s="336"/>
      <c r="I459" s="336"/>
      <c r="J459" s="336"/>
      <c r="K459" s="336"/>
      <c r="L459" s="336"/>
      <c r="M459" s="336"/>
      <c r="N459" s="336"/>
      <c r="O459" s="336"/>
      <c r="P459" s="336"/>
      <c r="Q459" s="336"/>
      <c r="R459" s="336"/>
      <c r="S459" s="336"/>
      <c r="T459" s="336"/>
      <c r="U459" s="336"/>
      <c r="V459" s="336"/>
      <c r="W459" s="336"/>
      <c r="X459" s="336"/>
      <c r="Y459" s="336"/>
      <c r="Z459" s="336"/>
      <c r="AA459" s="336"/>
      <c r="AB459" s="336"/>
      <c r="AC459" s="336"/>
    </row>
    <row r="460" spans="2:29" x14ac:dyDescent="0.35">
      <c r="B460" s="336"/>
      <c r="C460" s="336"/>
      <c r="D460" s="336"/>
      <c r="E460" s="337"/>
      <c r="F460" s="336"/>
      <c r="G460" s="336"/>
      <c r="H460" s="336"/>
      <c r="I460" s="336"/>
      <c r="J460" s="336"/>
      <c r="K460" s="336"/>
      <c r="L460" s="336"/>
      <c r="M460" s="336"/>
      <c r="N460" s="336"/>
      <c r="O460" s="336"/>
      <c r="P460" s="336"/>
      <c r="Q460" s="336"/>
      <c r="R460" s="336"/>
      <c r="S460" s="336"/>
      <c r="T460" s="336"/>
      <c r="U460" s="336"/>
      <c r="V460" s="336"/>
      <c r="W460" s="336"/>
      <c r="X460" s="336"/>
      <c r="Y460" s="336"/>
      <c r="Z460" s="336"/>
      <c r="AA460" s="336"/>
      <c r="AB460" s="336"/>
      <c r="AC460" s="336"/>
    </row>
    <row r="461" spans="2:29" x14ac:dyDescent="0.35">
      <c r="B461" s="336"/>
      <c r="C461" s="336"/>
      <c r="D461" s="336"/>
      <c r="E461" s="337"/>
      <c r="F461" s="336"/>
      <c r="G461" s="336"/>
      <c r="H461" s="336"/>
      <c r="I461" s="336"/>
      <c r="J461" s="336"/>
      <c r="K461" s="336"/>
      <c r="L461" s="336"/>
      <c r="M461" s="336"/>
      <c r="N461" s="336"/>
      <c r="O461" s="336"/>
      <c r="P461" s="336"/>
      <c r="Q461" s="336"/>
      <c r="R461" s="336"/>
      <c r="S461" s="336"/>
      <c r="T461" s="336"/>
      <c r="U461" s="336"/>
      <c r="V461" s="336"/>
      <c r="W461" s="336"/>
      <c r="X461" s="336"/>
      <c r="Y461" s="336"/>
      <c r="Z461" s="336"/>
      <c r="AA461" s="336"/>
      <c r="AB461" s="336"/>
      <c r="AC461" s="336"/>
    </row>
    <row r="462" spans="2:29" x14ac:dyDescent="0.35">
      <c r="B462" s="336"/>
      <c r="C462" s="336"/>
      <c r="D462" s="336"/>
      <c r="E462" s="337"/>
      <c r="F462" s="336"/>
      <c r="G462" s="336"/>
      <c r="H462" s="336"/>
      <c r="I462" s="336"/>
      <c r="J462" s="336"/>
      <c r="K462" s="336"/>
      <c r="L462" s="336"/>
      <c r="M462" s="336"/>
      <c r="N462" s="336"/>
      <c r="O462" s="336"/>
      <c r="P462" s="336"/>
      <c r="Q462" s="336"/>
      <c r="R462" s="336"/>
      <c r="S462" s="336"/>
      <c r="T462" s="336"/>
      <c r="U462" s="336"/>
      <c r="V462" s="336"/>
      <c r="W462" s="336"/>
      <c r="X462" s="336"/>
      <c r="Y462" s="336"/>
      <c r="Z462" s="336"/>
      <c r="AA462" s="336"/>
      <c r="AB462" s="336"/>
      <c r="AC462" s="336"/>
    </row>
    <row r="463" spans="2:29" x14ac:dyDescent="0.35">
      <c r="B463" s="336"/>
      <c r="C463" s="336"/>
      <c r="D463" s="336"/>
      <c r="E463" s="337"/>
      <c r="F463" s="336"/>
      <c r="G463" s="336"/>
      <c r="H463" s="336"/>
      <c r="I463" s="336"/>
      <c r="J463" s="336"/>
      <c r="K463" s="336"/>
      <c r="L463" s="336"/>
      <c r="M463" s="336"/>
      <c r="N463" s="336"/>
      <c r="O463" s="336"/>
      <c r="P463" s="336"/>
      <c r="Q463" s="336"/>
      <c r="R463" s="336"/>
      <c r="S463" s="336"/>
      <c r="T463" s="336"/>
      <c r="U463" s="336"/>
      <c r="V463" s="336"/>
      <c r="W463" s="336"/>
      <c r="X463" s="336"/>
      <c r="Y463" s="336"/>
      <c r="Z463" s="336"/>
      <c r="AA463" s="336"/>
      <c r="AB463" s="336"/>
      <c r="AC463" s="336"/>
    </row>
    <row r="464" spans="2:29" x14ac:dyDescent="0.35">
      <c r="B464" s="336"/>
      <c r="C464" s="336"/>
      <c r="D464" s="336"/>
      <c r="E464" s="337"/>
      <c r="F464" s="336"/>
      <c r="G464" s="336"/>
      <c r="H464" s="336"/>
      <c r="I464" s="336"/>
      <c r="J464" s="336"/>
      <c r="K464" s="336"/>
      <c r="L464" s="336"/>
      <c r="M464" s="336"/>
      <c r="N464" s="336"/>
      <c r="O464" s="336"/>
      <c r="P464" s="336"/>
      <c r="Q464" s="336"/>
      <c r="R464" s="336"/>
      <c r="S464" s="336"/>
      <c r="T464" s="336"/>
      <c r="U464" s="336"/>
      <c r="V464" s="336"/>
      <c r="W464" s="336"/>
      <c r="X464" s="336"/>
      <c r="Y464" s="336"/>
      <c r="Z464" s="336"/>
      <c r="AA464" s="336"/>
      <c r="AB464" s="336"/>
      <c r="AC464" s="336"/>
    </row>
    <row r="465" spans="2:29" x14ac:dyDescent="0.35">
      <c r="B465" s="336"/>
      <c r="C465" s="336"/>
      <c r="D465" s="336"/>
      <c r="E465" s="337"/>
      <c r="F465" s="336"/>
      <c r="G465" s="336"/>
      <c r="H465" s="336"/>
      <c r="I465" s="336"/>
      <c r="J465" s="336"/>
      <c r="K465" s="336"/>
      <c r="L465" s="336"/>
      <c r="M465" s="336"/>
      <c r="N465" s="336"/>
      <c r="O465" s="336"/>
      <c r="P465" s="336"/>
      <c r="Q465" s="336"/>
      <c r="R465" s="336"/>
      <c r="S465" s="336"/>
      <c r="T465" s="336"/>
      <c r="U465" s="336"/>
      <c r="V465" s="336"/>
      <c r="W465" s="336"/>
      <c r="X465" s="336"/>
      <c r="Y465" s="336"/>
      <c r="Z465" s="336"/>
      <c r="AA465" s="336"/>
      <c r="AB465" s="336"/>
      <c r="AC465" s="336"/>
    </row>
    <row r="466" spans="2:29" x14ac:dyDescent="0.35">
      <c r="B466" s="336"/>
      <c r="C466" s="336"/>
      <c r="D466" s="336"/>
      <c r="E466" s="337"/>
      <c r="F466" s="336"/>
      <c r="G466" s="336"/>
      <c r="H466" s="336"/>
      <c r="I466" s="336"/>
      <c r="J466" s="336"/>
      <c r="K466" s="336"/>
      <c r="L466" s="336"/>
      <c r="M466" s="336"/>
      <c r="N466" s="336"/>
      <c r="O466" s="336"/>
      <c r="P466" s="336"/>
      <c r="Q466" s="336"/>
      <c r="R466" s="336"/>
      <c r="S466" s="336"/>
      <c r="T466" s="336"/>
      <c r="U466" s="336"/>
      <c r="V466" s="336"/>
      <c r="W466" s="336"/>
      <c r="X466" s="336"/>
      <c r="Y466" s="336"/>
      <c r="Z466" s="336"/>
      <c r="AA466" s="336"/>
      <c r="AB466" s="336"/>
      <c r="AC466" s="336"/>
    </row>
    <row r="467" spans="2:29" x14ac:dyDescent="0.35">
      <c r="B467" s="336"/>
      <c r="C467" s="336"/>
      <c r="D467" s="336"/>
      <c r="E467" s="337"/>
      <c r="F467" s="336"/>
      <c r="G467" s="336"/>
      <c r="H467" s="336"/>
      <c r="I467" s="336"/>
      <c r="J467" s="336"/>
      <c r="K467" s="336"/>
      <c r="L467" s="336"/>
      <c r="M467" s="336"/>
      <c r="N467" s="336"/>
      <c r="O467" s="336"/>
      <c r="P467" s="336"/>
      <c r="Q467" s="336"/>
      <c r="R467" s="336"/>
      <c r="S467" s="336"/>
      <c r="T467" s="336"/>
      <c r="U467" s="336"/>
      <c r="V467" s="336"/>
      <c r="W467" s="336"/>
      <c r="X467" s="336"/>
      <c r="Y467" s="336"/>
      <c r="Z467" s="336"/>
      <c r="AA467" s="336"/>
      <c r="AB467" s="336"/>
      <c r="AC467" s="336"/>
    </row>
    <row r="468" spans="2:29" x14ac:dyDescent="0.35">
      <c r="B468" s="336"/>
      <c r="C468" s="336"/>
      <c r="D468" s="336"/>
      <c r="E468" s="337"/>
      <c r="F468" s="336"/>
      <c r="G468" s="336"/>
      <c r="H468" s="336"/>
      <c r="I468" s="336"/>
      <c r="J468" s="336"/>
      <c r="K468" s="336"/>
      <c r="L468" s="336"/>
      <c r="M468" s="336"/>
      <c r="N468" s="336"/>
      <c r="O468" s="336"/>
      <c r="P468" s="336"/>
      <c r="Q468" s="336"/>
      <c r="R468" s="336"/>
      <c r="S468" s="336"/>
      <c r="T468" s="336"/>
      <c r="U468" s="336"/>
      <c r="V468" s="336"/>
      <c r="W468" s="336"/>
      <c r="X468" s="336"/>
      <c r="Y468" s="336"/>
      <c r="Z468" s="336"/>
      <c r="AA468" s="336"/>
      <c r="AB468" s="336"/>
      <c r="AC468" s="336"/>
    </row>
    <row r="469" spans="2:29" x14ac:dyDescent="0.35">
      <c r="B469" s="336"/>
      <c r="C469" s="336"/>
      <c r="D469" s="336"/>
      <c r="E469" s="337"/>
      <c r="F469" s="336"/>
      <c r="G469" s="336"/>
      <c r="H469" s="336"/>
      <c r="I469" s="336"/>
      <c r="J469" s="336"/>
      <c r="K469" s="336"/>
      <c r="L469" s="336"/>
      <c r="M469" s="336"/>
      <c r="N469" s="336"/>
      <c r="O469" s="336"/>
      <c r="P469" s="336"/>
      <c r="Q469" s="336"/>
      <c r="R469" s="336"/>
      <c r="S469" s="336"/>
      <c r="T469" s="336"/>
      <c r="U469" s="336"/>
      <c r="V469" s="336"/>
      <c r="W469" s="336"/>
      <c r="X469" s="336"/>
      <c r="Y469" s="336"/>
      <c r="Z469" s="336"/>
      <c r="AA469" s="336"/>
      <c r="AB469" s="336"/>
      <c r="AC469" s="336"/>
    </row>
    <row r="470" spans="2:29" x14ac:dyDescent="0.35">
      <c r="B470" s="336"/>
      <c r="C470" s="336"/>
      <c r="D470" s="336"/>
      <c r="E470" s="337"/>
      <c r="F470" s="336"/>
      <c r="G470" s="336"/>
      <c r="H470" s="336"/>
      <c r="I470" s="336"/>
      <c r="J470" s="336"/>
      <c r="K470" s="336"/>
      <c r="L470" s="336"/>
      <c r="M470" s="336"/>
      <c r="N470" s="336"/>
      <c r="O470" s="336"/>
      <c r="P470" s="336"/>
      <c r="Q470" s="336"/>
      <c r="R470" s="336"/>
      <c r="S470" s="336"/>
      <c r="T470" s="336"/>
      <c r="U470" s="336"/>
      <c r="V470" s="336"/>
      <c r="W470" s="336"/>
      <c r="X470" s="336"/>
      <c r="Y470" s="336"/>
      <c r="Z470" s="336"/>
      <c r="AA470" s="336"/>
      <c r="AB470" s="336"/>
      <c r="AC470" s="336"/>
    </row>
    <row r="471" spans="2:29" x14ac:dyDescent="0.35">
      <c r="B471" s="336"/>
      <c r="C471" s="336"/>
      <c r="D471" s="336"/>
      <c r="E471" s="337"/>
      <c r="F471" s="336"/>
      <c r="G471" s="336"/>
      <c r="H471" s="336"/>
      <c r="I471" s="336"/>
      <c r="J471" s="336"/>
      <c r="K471" s="336"/>
      <c r="L471" s="336"/>
      <c r="M471" s="336"/>
      <c r="N471" s="336"/>
      <c r="O471" s="336"/>
      <c r="P471" s="336"/>
      <c r="Q471" s="336"/>
      <c r="R471" s="336"/>
      <c r="S471" s="336"/>
      <c r="T471" s="336"/>
      <c r="U471" s="336"/>
      <c r="V471" s="336"/>
      <c r="W471" s="336"/>
      <c r="X471" s="336"/>
      <c r="Y471" s="336"/>
      <c r="Z471" s="336"/>
      <c r="AA471" s="336"/>
      <c r="AB471" s="336"/>
      <c r="AC471" s="336"/>
    </row>
    <row r="472" spans="2:29" x14ac:dyDescent="0.35">
      <c r="B472" s="336"/>
      <c r="C472" s="336"/>
      <c r="D472" s="336"/>
      <c r="E472" s="337"/>
      <c r="F472" s="336"/>
      <c r="G472" s="336"/>
      <c r="H472" s="336"/>
      <c r="I472" s="336"/>
      <c r="J472" s="336"/>
      <c r="K472" s="336"/>
      <c r="L472" s="336"/>
      <c r="M472" s="336"/>
      <c r="N472" s="336"/>
      <c r="O472" s="336"/>
      <c r="P472" s="336"/>
      <c r="Q472" s="336"/>
      <c r="R472" s="336"/>
      <c r="S472" s="336"/>
      <c r="T472" s="336"/>
      <c r="U472" s="336"/>
      <c r="V472" s="336"/>
      <c r="W472" s="336"/>
      <c r="X472" s="336"/>
      <c r="Y472" s="336"/>
      <c r="Z472" s="336"/>
      <c r="AA472" s="336"/>
      <c r="AB472" s="336"/>
      <c r="AC472" s="336"/>
    </row>
    <row r="473" spans="2:29" x14ac:dyDescent="0.35">
      <c r="B473" s="336"/>
      <c r="C473" s="336"/>
      <c r="D473" s="336"/>
      <c r="E473" s="337"/>
      <c r="F473" s="336"/>
      <c r="G473" s="336"/>
      <c r="H473" s="336"/>
      <c r="I473" s="336"/>
      <c r="J473" s="336"/>
      <c r="K473" s="336"/>
      <c r="L473" s="336"/>
      <c r="M473" s="336"/>
      <c r="N473" s="336"/>
      <c r="O473" s="336"/>
      <c r="P473" s="336"/>
      <c r="Q473" s="336"/>
      <c r="R473" s="336"/>
      <c r="S473" s="336"/>
      <c r="T473" s="336"/>
      <c r="U473" s="336"/>
      <c r="V473" s="336"/>
      <c r="W473" s="336"/>
      <c r="X473" s="336"/>
      <c r="Y473" s="336"/>
      <c r="Z473" s="336"/>
      <c r="AA473" s="336"/>
      <c r="AB473" s="336"/>
      <c r="AC473" s="336"/>
    </row>
    <row r="474" spans="2:29" x14ac:dyDescent="0.35">
      <c r="B474" s="336"/>
      <c r="C474" s="336"/>
      <c r="D474" s="336"/>
      <c r="E474" s="337"/>
      <c r="F474" s="336"/>
      <c r="G474" s="336"/>
      <c r="H474" s="336"/>
      <c r="I474" s="336"/>
      <c r="J474" s="336"/>
      <c r="K474" s="336"/>
      <c r="L474" s="336"/>
      <c r="M474" s="336"/>
      <c r="N474" s="336"/>
      <c r="O474" s="336"/>
      <c r="P474" s="336"/>
      <c r="Q474" s="336"/>
      <c r="R474" s="336"/>
      <c r="S474" s="336"/>
      <c r="T474" s="336"/>
      <c r="U474" s="336"/>
      <c r="V474" s="336"/>
      <c r="W474" s="336"/>
      <c r="X474" s="336"/>
      <c r="Y474" s="336"/>
      <c r="Z474" s="336"/>
      <c r="AA474" s="336"/>
      <c r="AB474" s="336"/>
      <c r="AC474" s="336"/>
    </row>
    <row r="475" spans="2:29" x14ac:dyDescent="0.35">
      <c r="B475" s="336"/>
      <c r="C475" s="336"/>
      <c r="D475" s="336"/>
      <c r="E475" s="337"/>
      <c r="F475" s="336"/>
      <c r="G475" s="336"/>
      <c r="H475" s="336"/>
      <c r="I475" s="336"/>
      <c r="J475" s="336"/>
      <c r="K475" s="336"/>
      <c r="L475" s="336"/>
      <c r="M475" s="336"/>
      <c r="N475" s="336"/>
      <c r="O475" s="336"/>
      <c r="P475" s="336"/>
      <c r="Q475" s="336"/>
      <c r="R475" s="336"/>
      <c r="S475" s="336"/>
      <c r="T475" s="336"/>
      <c r="U475" s="336"/>
      <c r="V475" s="336"/>
      <c r="W475" s="336"/>
      <c r="X475" s="336"/>
      <c r="Y475" s="336"/>
      <c r="Z475" s="336"/>
      <c r="AA475" s="336"/>
      <c r="AB475" s="336"/>
      <c r="AC475" s="336"/>
    </row>
    <row r="476" spans="2:29" x14ac:dyDescent="0.35">
      <c r="B476" s="336"/>
      <c r="C476" s="336"/>
      <c r="D476" s="336"/>
      <c r="E476" s="337"/>
      <c r="F476" s="336"/>
      <c r="G476" s="336"/>
      <c r="H476" s="336"/>
      <c r="I476" s="336"/>
      <c r="J476" s="336"/>
      <c r="K476" s="336"/>
      <c r="L476" s="336"/>
      <c r="M476" s="336"/>
      <c r="N476" s="336"/>
      <c r="O476" s="336"/>
      <c r="P476" s="336"/>
      <c r="Q476" s="336"/>
      <c r="R476" s="336"/>
      <c r="S476" s="336"/>
      <c r="T476" s="336"/>
      <c r="U476" s="336"/>
      <c r="V476" s="336"/>
      <c r="W476" s="336"/>
      <c r="X476" s="336"/>
      <c r="Y476" s="336"/>
      <c r="Z476" s="336"/>
      <c r="AA476" s="336"/>
      <c r="AB476" s="336"/>
      <c r="AC476" s="336"/>
    </row>
    <row r="477" spans="2:29" x14ac:dyDescent="0.35">
      <c r="B477" s="336"/>
      <c r="C477" s="336"/>
      <c r="D477" s="336"/>
      <c r="E477" s="337"/>
      <c r="F477" s="336"/>
      <c r="G477" s="336"/>
      <c r="H477" s="336"/>
      <c r="I477" s="336"/>
      <c r="J477" s="336"/>
      <c r="K477" s="336"/>
      <c r="L477" s="336"/>
      <c r="M477" s="336"/>
      <c r="N477" s="336"/>
      <c r="O477" s="336"/>
      <c r="P477" s="336"/>
      <c r="Q477" s="336"/>
      <c r="R477" s="336"/>
      <c r="S477" s="336"/>
      <c r="T477" s="336"/>
      <c r="U477" s="336"/>
      <c r="V477" s="336"/>
      <c r="W477" s="336"/>
      <c r="X477" s="336"/>
      <c r="Y477" s="336"/>
      <c r="Z477" s="336"/>
      <c r="AA477" s="336"/>
      <c r="AB477" s="336"/>
      <c r="AC477" s="336"/>
    </row>
    <row r="478" spans="2:29" x14ac:dyDescent="0.35">
      <c r="B478" s="336"/>
      <c r="C478" s="336"/>
      <c r="D478" s="336"/>
      <c r="E478" s="337"/>
      <c r="F478" s="336"/>
      <c r="G478" s="336"/>
      <c r="H478" s="336"/>
      <c r="I478" s="336"/>
      <c r="J478" s="336"/>
      <c r="K478" s="336"/>
      <c r="L478" s="336"/>
      <c r="M478" s="336"/>
      <c r="N478" s="336"/>
      <c r="O478" s="336"/>
      <c r="P478" s="336"/>
      <c r="Q478" s="336"/>
      <c r="R478" s="336"/>
      <c r="S478" s="336"/>
      <c r="T478" s="336"/>
      <c r="U478" s="336"/>
      <c r="V478" s="336"/>
      <c r="W478" s="336"/>
      <c r="X478" s="336"/>
      <c r="Y478" s="336"/>
      <c r="Z478" s="336"/>
      <c r="AA478" s="336"/>
      <c r="AB478" s="336"/>
      <c r="AC478" s="336"/>
    </row>
    <row r="479" spans="2:29" x14ac:dyDescent="0.35">
      <c r="B479" s="336"/>
      <c r="C479" s="336"/>
      <c r="D479" s="336"/>
      <c r="E479" s="337"/>
      <c r="F479" s="336"/>
      <c r="G479" s="336"/>
      <c r="H479" s="336"/>
      <c r="I479" s="336"/>
      <c r="J479" s="336"/>
      <c r="K479" s="336"/>
      <c r="L479" s="336"/>
      <c r="M479" s="336"/>
      <c r="N479" s="336"/>
      <c r="O479" s="336"/>
      <c r="P479" s="336"/>
      <c r="Q479" s="336"/>
      <c r="R479" s="336"/>
      <c r="S479" s="336"/>
      <c r="T479" s="336"/>
      <c r="U479" s="336"/>
      <c r="V479" s="336"/>
      <c r="W479" s="336"/>
      <c r="X479" s="336"/>
      <c r="Y479" s="336"/>
      <c r="Z479" s="336"/>
      <c r="AA479" s="336"/>
      <c r="AB479" s="336"/>
      <c r="AC479" s="336"/>
    </row>
    <row r="480" spans="2:29" x14ac:dyDescent="0.35">
      <c r="B480" s="336"/>
      <c r="C480" s="336"/>
      <c r="D480" s="336"/>
      <c r="E480" s="337"/>
      <c r="F480" s="336"/>
      <c r="G480" s="336"/>
      <c r="H480" s="336"/>
      <c r="I480" s="336"/>
      <c r="J480" s="336"/>
      <c r="K480" s="336"/>
      <c r="L480" s="336"/>
      <c r="M480" s="336"/>
      <c r="N480" s="336"/>
      <c r="O480" s="336"/>
      <c r="P480" s="336"/>
      <c r="Q480" s="336"/>
      <c r="R480" s="336"/>
      <c r="S480" s="336"/>
      <c r="T480" s="336"/>
      <c r="U480" s="336"/>
      <c r="V480" s="336"/>
      <c r="W480" s="336"/>
      <c r="X480" s="336"/>
      <c r="Y480" s="336"/>
      <c r="Z480" s="336"/>
      <c r="AA480" s="336"/>
      <c r="AB480" s="336"/>
      <c r="AC480" s="336"/>
    </row>
    <row r="481" spans="2:29" x14ac:dyDescent="0.35">
      <c r="B481" s="336"/>
      <c r="C481" s="336"/>
      <c r="D481" s="336"/>
      <c r="E481" s="337"/>
      <c r="F481" s="336"/>
      <c r="G481" s="336"/>
      <c r="H481" s="336"/>
      <c r="I481" s="336"/>
      <c r="J481" s="336"/>
      <c r="K481" s="336"/>
      <c r="L481" s="336"/>
      <c r="M481" s="336"/>
      <c r="N481" s="336"/>
      <c r="O481" s="336"/>
      <c r="P481" s="336"/>
      <c r="Q481" s="336"/>
      <c r="R481" s="336"/>
      <c r="S481" s="336"/>
      <c r="T481" s="336"/>
      <c r="U481" s="336"/>
      <c r="V481" s="336"/>
      <c r="W481" s="336"/>
      <c r="X481" s="336"/>
      <c r="Y481" s="336"/>
      <c r="Z481" s="336"/>
      <c r="AA481" s="336"/>
      <c r="AB481" s="336"/>
      <c r="AC481" s="336"/>
    </row>
    <row r="482" spans="2:29" x14ac:dyDescent="0.35">
      <c r="B482" s="336"/>
      <c r="C482" s="336"/>
      <c r="D482" s="336"/>
      <c r="E482" s="337"/>
      <c r="F482" s="336"/>
      <c r="G482" s="336"/>
      <c r="H482" s="336"/>
      <c r="I482" s="336"/>
      <c r="J482" s="336"/>
      <c r="K482" s="336"/>
      <c r="L482" s="336"/>
      <c r="M482" s="336"/>
      <c r="N482" s="336"/>
      <c r="O482" s="336"/>
      <c r="P482" s="336"/>
      <c r="Q482" s="336"/>
      <c r="R482" s="336"/>
      <c r="S482" s="336"/>
      <c r="T482" s="336"/>
      <c r="U482" s="336"/>
      <c r="V482" s="336"/>
      <c r="W482" s="336"/>
      <c r="X482" s="336"/>
      <c r="Y482" s="336"/>
      <c r="Z482" s="336"/>
      <c r="AA482" s="336"/>
      <c r="AB482" s="336"/>
      <c r="AC482" s="336"/>
    </row>
    <row r="483" spans="2:29" x14ac:dyDescent="0.35">
      <c r="B483" s="336"/>
      <c r="C483" s="336"/>
      <c r="D483" s="336"/>
      <c r="E483" s="337"/>
      <c r="F483" s="336"/>
      <c r="G483" s="336"/>
      <c r="H483" s="336"/>
      <c r="I483" s="336"/>
      <c r="J483" s="336"/>
      <c r="K483" s="336"/>
      <c r="L483" s="336"/>
      <c r="M483" s="336"/>
      <c r="N483" s="336"/>
      <c r="O483" s="336"/>
      <c r="P483" s="336"/>
      <c r="Q483" s="336"/>
      <c r="R483" s="336"/>
      <c r="S483" s="336"/>
      <c r="T483" s="336"/>
      <c r="U483" s="336"/>
      <c r="V483" s="336"/>
      <c r="W483" s="336"/>
      <c r="X483" s="336"/>
      <c r="Y483" s="336"/>
      <c r="Z483" s="336"/>
      <c r="AA483" s="336"/>
      <c r="AB483" s="336"/>
      <c r="AC483" s="336"/>
    </row>
    <row r="484" spans="2:29" x14ac:dyDescent="0.35">
      <c r="B484" s="336"/>
      <c r="C484" s="336"/>
      <c r="D484" s="336"/>
      <c r="E484" s="337"/>
      <c r="F484" s="336"/>
      <c r="G484" s="336"/>
      <c r="H484" s="336"/>
      <c r="I484" s="336"/>
      <c r="J484" s="336"/>
      <c r="K484" s="336"/>
      <c r="L484" s="336"/>
      <c r="M484" s="336"/>
      <c r="N484" s="336"/>
      <c r="O484" s="336"/>
      <c r="P484" s="336"/>
      <c r="Q484" s="336"/>
      <c r="R484" s="336"/>
      <c r="S484" s="336"/>
      <c r="T484" s="336"/>
      <c r="U484" s="336"/>
      <c r="V484" s="336"/>
      <c r="W484" s="336"/>
      <c r="X484" s="336"/>
      <c r="Y484" s="336"/>
      <c r="Z484" s="336"/>
      <c r="AA484" s="336"/>
      <c r="AB484" s="336"/>
      <c r="AC484" s="336"/>
    </row>
    <row r="485" spans="2:29" x14ac:dyDescent="0.35">
      <c r="B485" s="336"/>
      <c r="C485" s="336"/>
      <c r="D485" s="336"/>
      <c r="E485" s="337"/>
      <c r="F485" s="336"/>
      <c r="G485" s="336"/>
      <c r="H485" s="336"/>
      <c r="I485" s="336"/>
      <c r="J485" s="336"/>
      <c r="K485" s="336"/>
      <c r="L485" s="336"/>
      <c r="M485" s="336"/>
      <c r="N485" s="336"/>
      <c r="O485" s="336"/>
      <c r="P485" s="336"/>
      <c r="Q485" s="336"/>
      <c r="R485" s="336"/>
      <c r="S485" s="336"/>
      <c r="T485" s="336"/>
      <c r="U485" s="336"/>
      <c r="V485" s="336"/>
      <c r="W485" s="336"/>
      <c r="X485" s="336"/>
      <c r="Y485" s="336"/>
      <c r="Z485" s="336"/>
      <c r="AA485" s="336"/>
      <c r="AB485" s="336"/>
      <c r="AC485" s="336"/>
    </row>
    <row r="486" spans="2:29" x14ac:dyDescent="0.35">
      <c r="B486" s="336"/>
      <c r="C486" s="336"/>
      <c r="D486" s="336"/>
      <c r="E486" s="337"/>
      <c r="F486" s="336"/>
      <c r="G486" s="336"/>
      <c r="H486" s="336"/>
      <c r="I486" s="336"/>
      <c r="J486" s="336"/>
      <c r="K486" s="336"/>
      <c r="L486" s="336"/>
      <c r="M486" s="336"/>
      <c r="N486" s="336"/>
      <c r="O486" s="336"/>
      <c r="P486" s="336"/>
      <c r="Q486" s="336"/>
      <c r="R486" s="336"/>
      <c r="S486" s="336"/>
      <c r="T486" s="336"/>
      <c r="U486" s="336"/>
      <c r="V486" s="336"/>
      <c r="W486" s="336"/>
      <c r="X486" s="336"/>
      <c r="Y486" s="336"/>
      <c r="Z486" s="336"/>
      <c r="AA486" s="336"/>
      <c r="AB486" s="336"/>
      <c r="AC486" s="336"/>
    </row>
    <row r="487" spans="2:29" x14ac:dyDescent="0.35">
      <c r="B487" s="336"/>
      <c r="C487" s="336"/>
      <c r="D487" s="336"/>
      <c r="E487" s="337"/>
      <c r="F487" s="336"/>
      <c r="G487" s="336"/>
      <c r="H487" s="336"/>
      <c r="I487" s="336"/>
      <c r="J487" s="336"/>
      <c r="K487" s="336"/>
      <c r="L487" s="336"/>
      <c r="M487" s="336"/>
      <c r="N487" s="336"/>
      <c r="O487" s="336"/>
      <c r="P487" s="336"/>
      <c r="Q487" s="336"/>
      <c r="R487" s="336"/>
      <c r="S487" s="336"/>
      <c r="T487" s="336"/>
      <c r="U487" s="336"/>
      <c r="V487" s="336"/>
      <c r="W487" s="336"/>
      <c r="X487" s="336"/>
      <c r="Y487" s="336"/>
      <c r="Z487" s="336"/>
      <c r="AA487" s="336"/>
      <c r="AB487" s="336"/>
      <c r="AC487" s="336"/>
    </row>
    <row r="488" spans="2:29" x14ac:dyDescent="0.35">
      <c r="B488" s="336"/>
      <c r="C488" s="336"/>
      <c r="D488" s="336"/>
      <c r="E488" s="337"/>
      <c r="F488" s="336"/>
      <c r="G488" s="336"/>
      <c r="H488" s="336"/>
      <c r="I488" s="336"/>
      <c r="J488" s="336"/>
      <c r="K488" s="336"/>
      <c r="L488" s="336"/>
      <c r="M488" s="336"/>
      <c r="N488" s="336"/>
      <c r="O488" s="336"/>
      <c r="P488" s="336"/>
      <c r="Q488" s="336"/>
      <c r="R488" s="336"/>
      <c r="S488" s="336"/>
      <c r="T488" s="336"/>
      <c r="U488" s="336"/>
      <c r="V488" s="336"/>
      <c r="W488" s="336"/>
      <c r="X488" s="336"/>
      <c r="Y488" s="336"/>
      <c r="Z488" s="336"/>
      <c r="AA488" s="336"/>
      <c r="AB488" s="336"/>
      <c r="AC488" s="336"/>
    </row>
    <row r="489" spans="2:29" x14ac:dyDescent="0.35">
      <c r="B489" s="336"/>
      <c r="C489" s="336"/>
      <c r="D489" s="336"/>
      <c r="E489" s="337"/>
      <c r="F489" s="336"/>
      <c r="G489" s="336"/>
      <c r="H489" s="336"/>
      <c r="I489" s="336"/>
      <c r="J489" s="336"/>
      <c r="K489" s="336"/>
      <c r="L489" s="336"/>
      <c r="M489" s="336"/>
      <c r="N489" s="336"/>
      <c r="O489" s="336"/>
      <c r="P489" s="336"/>
      <c r="Q489" s="336"/>
      <c r="R489" s="336"/>
      <c r="S489" s="336"/>
      <c r="T489" s="336"/>
      <c r="U489" s="336"/>
      <c r="V489" s="336"/>
      <c r="W489" s="336"/>
      <c r="X489" s="336"/>
      <c r="Y489" s="336"/>
      <c r="Z489" s="336"/>
      <c r="AA489" s="336"/>
      <c r="AB489" s="336"/>
      <c r="AC489" s="336"/>
    </row>
    <row r="490" spans="2:29" x14ac:dyDescent="0.35">
      <c r="B490" s="336"/>
      <c r="C490" s="336"/>
      <c r="D490" s="336"/>
      <c r="E490" s="337"/>
      <c r="F490" s="336"/>
      <c r="G490" s="336"/>
      <c r="H490" s="336"/>
      <c r="I490" s="336"/>
      <c r="J490" s="336"/>
      <c r="K490" s="336"/>
      <c r="L490" s="336"/>
      <c r="M490" s="336"/>
      <c r="N490" s="336"/>
      <c r="O490" s="336"/>
      <c r="P490" s="336"/>
      <c r="Q490" s="336"/>
      <c r="R490" s="336"/>
      <c r="S490" s="336"/>
      <c r="T490" s="336"/>
      <c r="U490" s="336"/>
      <c r="V490" s="336"/>
      <c r="W490" s="336"/>
      <c r="X490" s="336"/>
      <c r="Y490" s="336"/>
      <c r="Z490" s="336"/>
      <c r="AA490" s="336"/>
      <c r="AB490" s="336"/>
      <c r="AC490" s="336"/>
    </row>
    <row r="491" spans="2:29" x14ac:dyDescent="0.35">
      <c r="B491" s="336"/>
      <c r="C491" s="336"/>
      <c r="D491" s="336"/>
      <c r="E491" s="337"/>
      <c r="F491" s="336"/>
      <c r="G491" s="336"/>
      <c r="H491" s="336"/>
      <c r="I491" s="336"/>
      <c r="J491" s="336"/>
      <c r="K491" s="336"/>
      <c r="L491" s="336"/>
      <c r="M491" s="336"/>
      <c r="N491" s="336"/>
      <c r="O491" s="336"/>
      <c r="P491" s="336"/>
      <c r="Q491" s="336"/>
      <c r="R491" s="336"/>
      <c r="S491" s="336"/>
      <c r="T491" s="336"/>
      <c r="U491" s="336"/>
      <c r="V491" s="336"/>
      <c r="W491" s="336"/>
      <c r="X491" s="336"/>
      <c r="Y491" s="336"/>
      <c r="Z491" s="336"/>
      <c r="AA491" s="336"/>
      <c r="AB491" s="336"/>
      <c r="AC491" s="336"/>
    </row>
    <row r="492" spans="2:29" x14ac:dyDescent="0.35">
      <c r="B492" s="336"/>
      <c r="C492" s="336"/>
      <c r="D492" s="336"/>
      <c r="E492" s="337"/>
      <c r="F492" s="336"/>
      <c r="G492" s="336"/>
      <c r="H492" s="336"/>
      <c r="I492" s="336"/>
      <c r="J492" s="336"/>
      <c r="K492" s="336"/>
      <c r="L492" s="336"/>
      <c r="M492" s="336"/>
      <c r="N492" s="336"/>
      <c r="O492" s="336"/>
      <c r="P492" s="336"/>
      <c r="Q492" s="336"/>
      <c r="R492" s="336"/>
      <c r="S492" s="336"/>
      <c r="T492" s="336"/>
      <c r="U492" s="336"/>
      <c r="V492" s="336"/>
      <c r="W492" s="336"/>
      <c r="X492" s="336"/>
      <c r="Y492" s="336"/>
      <c r="Z492" s="336"/>
      <c r="AA492" s="336"/>
      <c r="AB492" s="336"/>
      <c r="AC492" s="336"/>
    </row>
    <row r="493" spans="2:29" x14ac:dyDescent="0.35">
      <c r="B493" s="336"/>
      <c r="C493" s="336"/>
      <c r="D493" s="336"/>
      <c r="E493" s="337"/>
      <c r="F493" s="336"/>
      <c r="G493" s="336"/>
      <c r="H493" s="336"/>
      <c r="I493" s="336"/>
      <c r="J493" s="336"/>
      <c r="K493" s="336"/>
      <c r="L493" s="336"/>
      <c r="M493" s="336"/>
      <c r="N493" s="336"/>
      <c r="O493" s="336"/>
      <c r="P493" s="336"/>
      <c r="Q493" s="336"/>
      <c r="R493" s="336"/>
      <c r="S493" s="336"/>
      <c r="T493" s="336"/>
      <c r="U493" s="336"/>
      <c r="V493" s="336"/>
      <c r="W493" s="336"/>
      <c r="X493" s="336"/>
      <c r="Y493" s="336"/>
      <c r="Z493" s="336"/>
      <c r="AA493" s="336"/>
      <c r="AB493" s="336"/>
      <c r="AC493" s="336"/>
    </row>
    <row r="494" spans="2:29" x14ac:dyDescent="0.35">
      <c r="B494" s="336"/>
      <c r="C494" s="336"/>
      <c r="D494" s="336"/>
      <c r="E494" s="337"/>
      <c r="F494" s="336"/>
      <c r="G494" s="336"/>
      <c r="H494" s="336"/>
      <c r="I494" s="336"/>
      <c r="J494" s="336"/>
      <c r="K494" s="336"/>
      <c r="L494" s="336"/>
      <c r="M494" s="336"/>
      <c r="N494" s="336"/>
      <c r="O494" s="336"/>
      <c r="P494" s="336"/>
      <c r="Q494" s="336"/>
      <c r="R494" s="336"/>
      <c r="S494" s="336"/>
      <c r="T494" s="336"/>
      <c r="U494" s="336"/>
      <c r="V494" s="336"/>
      <c r="W494" s="336"/>
      <c r="X494" s="336"/>
      <c r="Y494" s="336"/>
      <c r="Z494" s="336"/>
      <c r="AA494" s="336"/>
      <c r="AB494" s="336"/>
      <c r="AC494" s="336"/>
    </row>
    <row r="495" spans="2:29" x14ac:dyDescent="0.35">
      <c r="B495" s="336"/>
      <c r="C495" s="336"/>
      <c r="D495" s="336"/>
      <c r="E495" s="337"/>
      <c r="F495" s="336"/>
      <c r="G495" s="336"/>
      <c r="H495" s="336"/>
      <c r="I495" s="336"/>
      <c r="J495" s="336"/>
      <c r="K495" s="336"/>
      <c r="L495" s="336"/>
      <c r="M495" s="336"/>
      <c r="N495" s="336"/>
      <c r="O495" s="336"/>
      <c r="P495" s="336"/>
      <c r="Q495" s="336"/>
      <c r="R495" s="336"/>
      <c r="S495" s="336"/>
      <c r="T495" s="336"/>
      <c r="U495" s="336"/>
      <c r="V495" s="336"/>
      <c r="W495" s="336"/>
      <c r="X495" s="336"/>
      <c r="Y495" s="336"/>
      <c r="Z495" s="336"/>
      <c r="AA495" s="336"/>
      <c r="AB495" s="336"/>
      <c r="AC495" s="336"/>
    </row>
    <row r="496" spans="2:29" x14ac:dyDescent="0.35">
      <c r="B496" s="336"/>
      <c r="C496" s="336"/>
      <c r="D496" s="336"/>
      <c r="E496" s="337"/>
      <c r="F496" s="336"/>
      <c r="G496" s="336"/>
      <c r="H496" s="336"/>
      <c r="I496" s="336"/>
      <c r="J496" s="336"/>
      <c r="K496" s="336"/>
      <c r="L496" s="336"/>
      <c r="M496" s="336"/>
      <c r="N496" s="336"/>
      <c r="O496" s="336"/>
      <c r="P496" s="336"/>
      <c r="Q496" s="336"/>
      <c r="R496" s="336"/>
      <c r="S496" s="336"/>
      <c r="T496" s="336"/>
      <c r="U496" s="336"/>
      <c r="V496" s="336"/>
      <c r="W496" s="336"/>
      <c r="X496" s="336"/>
      <c r="Y496" s="336"/>
      <c r="Z496" s="336"/>
      <c r="AA496" s="336"/>
      <c r="AB496" s="336"/>
      <c r="AC496" s="336"/>
    </row>
    <row r="497" spans="2:29" x14ac:dyDescent="0.35">
      <c r="B497" s="336"/>
      <c r="C497" s="336"/>
      <c r="D497" s="336"/>
      <c r="E497" s="337"/>
      <c r="F497" s="336"/>
      <c r="G497" s="336"/>
      <c r="H497" s="336"/>
      <c r="I497" s="336"/>
      <c r="J497" s="336"/>
      <c r="K497" s="336"/>
      <c r="L497" s="336"/>
      <c r="M497" s="336"/>
      <c r="N497" s="336"/>
      <c r="O497" s="336"/>
      <c r="P497" s="336"/>
      <c r="Q497" s="336"/>
      <c r="R497" s="336"/>
      <c r="S497" s="336"/>
      <c r="T497" s="336"/>
      <c r="U497" s="336"/>
      <c r="V497" s="336"/>
      <c r="W497" s="336"/>
      <c r="X497" s="336"/>
      <c r="Y497" s="336"/>
      <c r="Z497" s="336"/>
      <c r="AA497" s="336"/>
      <c r="AB497" s="336"/>
      <c r="AC497" s="336"/>
    </row>
    <row r="498" spans="2:29" x14ac:dyDescent="0.35">
      <c r="B498" s="336"/>
      <c r="C498" s="336"/>
      <c r="D498" s="336"/>
      <c r="E498" s="337"/>
      <c r="F498" s="336"/>
      <c r="G498" s="336"/>
      <c r="H498" s="336"/>
      <c r="I498" s="336"/>
      <c r="J498" s="336"/>
      <c r="K498" s="336"/>
      <c r="L498" s="336"/>
      <c r="M498" s="336"/>
      <c r="N498" s="336"/>
      <c r="O498" s="336"/>
      <c r="P498" s="336"/>
      <c r="Q498" s="336"/>
      <c r="R498" s="336"/>
      <c r="S498" s="336"/>
      <c r="T498" s="336"/>
      <c r="U498" s="336"/>
      <c r="V498" s="336"/>
      <c r="W498" s="336"/>
      <c r="X498" s="336"/>
      <c r="Y498" s="336"/>
      <c r="Z498" s="336"/>
      <c r="AA498" s="336"/>
      <c r="AB498" s="336"/>
      <c r="AC498" s="336"/>
    </row>
    <row r="499" spans="2:29" x14ac:dyDescent="0.35">
      <c r="B499" s="336"/>
      <c r="C499" s="336"/>
      <c r="D499" s="336"/>
      <c r="E499" s="337"/>
      <c r="F499" s="336"/>
      <c r="G499" s="336"/>
      <c r="H499" s="336"/>
      <c r="I499" s="336"/>
      <c r="J499" s="336"/>
      <c r="K499" s="336"/>
      <c r="L499" s="336"/>
      <c r="M499" s="336"/>
      <c r="N499" s="336"/>
      <c r="O499" s="336"/>
      <c r="P499" s="336"/>
      <c r="Q499" s="336"/>
      <c r="R499" s="336"/>
      <c r="S499" s="336"/>
      <c r="T499" s="336"/>
      <c r="U499" s="336"/>
      <c r="V499" s="336"/>
      <c r="W499" s="336"/>
      <c r="X499" s="336"/>
      <c r="Y499" s="336"/>
      <c r="Z499" s="336"/>
      <c r="AA499" s="336"/>
      <c r="AB499" s="336"/>
      <c r="AC499" s="336"/>
    </row>
    <row r="500" spans="2:29" x14ac:dyDescent="0.35">
      <c r="B500" s="336"/>
      <c r="C500" s="336"/>
      <c r="D500" s="336"/>
      <c r="E500" s="337"/>
      <c r="F500" s="336"/>
      <c r="G500" s="336"/>
      <c r="H500" s="336"/>
      <c r="I500" s="336"/>
      <c r="J500" s="336"/>
      <c r="K500" s="336"/>
      <c r="L500" s="336"/>
      <c r="M500" s="336"/>
      <c r="N500" s="336"/>
      <c r="O500" s="336"/>
      <c r="P500" s="336"/>
      <c r="Q500" s="336"/>
      <c r="R500" s="336"/>
      <c r="S500" s="336"/>
      <c r="T500" s="336"/>
      <c r="U500" s="336"/>
      <c r="V500" s="336"/>
      <c r="W500" s="336"/>
      <c r="X500" s="336"/>
      <c r="Y500" s="336"/>
      <c r="Z500" s="336"/>
      <c r="AA500" s="336"/>
      <c r="AB500" s="336"/>
      <c r="AC500" s="336"/>
    </row>
    <row r="501" spans="2:29" x14ac:dyDescent="0.35">
      <c r="B501" s="336"/>
      <c r="C501" s="336"/>
      <c r="D501" s="336"/>
      <c r="E501" s="337"/>
      <c r="F501" s="336"/>
      <c r="G501" s="336"/>
      <c r="H501" s="336"/>
      <c r="I501" s="336"/>
      <c r="J501" s="336"/>
      <c r="K501" s="336"/>
      <c r="L501" s="336"/>
      <c r="M501" s="336"/>
      <c r="N501" s="336"/>
      <c r="O501" s="336"/>
      <c r="P501" s="336"/>
      <c r="Q501" s="336"/>
      <c r="R501" s="336"/>
      <c r="S501" s="336"/>
      <c r="T501" s="336"/>
      <c r="U501" s="336"/>
      <c r="V501" s="336"/>
      <c r="W501" s="336"/>
      <c r="X501" s="336"/>
      <c r="Y501" s="336"/>
      <c r="Z501" s="336"/>
      <c r="AA501" s="336"/>
      <c r="AB501" s="336"/>
      <c r="AC501" s="336"/>
    </row>
    <row r="502" spans="2:29" x14ac:dyDescent="0.35">
      <c r="B502" s="336"/>
      <c r="C502" s="336"/>
      <c r="D502" s="336"/>
      <c r="E502" s="337"/>
      <c r="F502" s="336"/>
      <c r="G502" s="336"/>
      <c r="H502" s="336"/>
      <c r="I502" s="336"/>
      <c r="J502" s="336"/>
      <c r="K502" s="336"/>
      <c r="L502" s="336"/>
      <c r="M502" s="336"/>
      <c r="N502" s="336"/>
      <c r="O502" s="336"/>
      <c r="P502" s="336"/>
      <c r="Q502" s="336"/>
      <c r="R502" s="336"/>
      <c r="S502" s="336"/>
      <c r="T502" s="336"/>
      <c r="U502" s="336"/>
      <c r="V502" s="336"/>
      <c r="W502" s="336"/>
      <c r="X502" s="336"/>
      <c r="Y502" s="336"/>
      <c r="Z502" s="336"/>
      <c r="AA502" s="336"/>
      <c r="AB502" s="336"/>
      <c r="AC502" s="336"/>
    </row>
    <row r="503" spans="2:29" x14ac:dyDescent="0.35">
      <c r="B503" s="336"/>
      <c r="C503" s="336"/>
      <c r="D503" s="336"/>
      <c r="E503" s="337"/>
      <c r="F503" s="336"/>
      <c r="G503" s="336"/>
      <c r="H503" s="336"/>
      <c r="I503" s="336"/>
      <c r="J503" s="336"/>
      <c r="K503" s="336"/>
      <c r="L503" s="336"/>
      <c r="M503" s="336"/>
      <c r="N503" s="336"/>
      <c r="O503" s="336"/>
      <c r="P503" s="336"/>
      <c r="Q503" s="336"/>
      <c r="R503" s="336"/>
      <c r="S503" s="336"/>
      <c r="T503" s="336"/>
      <c r="U503" s="336"/>
      <c r="V503" s="336"/>
      <c r="W503" s="336"/>
      <c r="X503" s="336"/>
      <c r="Y503" s="336"/>
      <c r="Z503" s="336"/>
      <c r="AA503" s="336"/>
      <c r="AB503" s="336"/>
      <c r="AC503" s="336"/>
    </row>
    <row r="504" spans="2:29" x14ac:dyDescent="0.35">
      <c r="B504" s="336"/>
      <c r="C504" s="336"/>
      <c r="D504" s="336"/>
      <c r="E504" s="337"/>
      <c r="F504" s="336"/>
      <c r="G504" s="336"/>
      <c r="H504" s="336"/>
      <c r="I504" s="336"/>
      <c r="J504" s="336"/>
      <c r="K504" s="336"/>
      <c r="L504" s="336"/>
      <c r="M504" s="336"/>
      <c r="N504" s="336"/>
      <c r="O504" s="336"/>
      <c r="P504" s="336"/>
      <c r="Q504" s="336"/>
      <c r="R504" s="336"/>
      <c r="S504" s="336"/>
      <c r="T504" s="336"/>
      <c r="U504" s="336"/>
      <c r="V504" s="336"/>
      <c r="W504" s="336"/>
      <c r="X504" s="336"/>
      <c r="Y504" s="336"/>
      <c r="Z504" s="336"/>
      <c r="AA504" s="336"/>
      <c r="AB504" s="336"/>
      <c r="AC504" s="336"/>
    </row>
    <row r="505" spans="2:29" x14ac:dyDescent="0.35">
      <c r="B505" s="336"/>
      <c r="C505" s="336"/>
      <c r="D505" s="336"/>
      <c r="E505" s="337"/>
      <c r="F505" s="336"/>
      <c r="G505" s="336"/>
      <c r="H505" s="336"/>
      <c r="I505" s="336"/>
      <c r="J505" s="336"/>
      <c r="K505" s="336"/>
      <c r="L505" s="336"/>
      <c r="M505" s="336"/>
      <c r="N505" s="336"/>
      <c r="O505" s="336"/>
      <c r="P505" s="336"/>
      <c r="Q505" s="336"/>
      <c r="R505" s="336"/>
      <c r="S505" s="336"/>
      <c r="T505" s="336"/>
      <c r="U505" s="336"/>
      <c r="V505" s="336"/>
      <c r="W505" s="336"/>
      <c r="X505" s="336"/>
      <c r="Y505" s="336"/>
      <c r="Z505" s="336"/>
      <c r="AA505" s="336"/>
      <c r="AB505" s="336"/>
      <c r="AC505" s="336"/>
    </row>
    <row r="506" spans="2:29" x14ac:dyDescent="0.35">
      <c r="B506" s="336"/>
      <c r="C506" s="336"/>
      <c r="D506" s="336"/>
      <c r="E506" s="337"/>
      <c r="F506" s="336"/>
      <c r="G506" s="336"/>
      <c r="H506" s="336"/>
      <c r="I506" s="336"/>
      <c r="J506" s="336"/>
      <c r="K506" s="336"/>
      <c r="L506" s="336"/>
      <c r="M506" s="336"/>
      <c r="N506" s="336"/>
      <c r="O506" s="336"/>
      <c r="P506" s="336"/>
      <c r="Q506" s="336"/>
      <c r="R506" s="336"/>
      <c r="S506" s="336"/>
      <c r="T506" s="336"/>
      <c r="U506" s="336"/>
      <c r="V506" s="336"/>
      <c r="W506" s="336"/>
      <c r="X506" s="336"/>
      <c r="Y506" s="336"/>
      <c r="Z506" s="336"/>
      <c r="AA506" s="336"/>
      <c r="AB506" s="336"/>
      <c r="AC506" s="336"/>
    </row>
    <row r="507" spans="2:29" x14ac:dyDescent="0.35">
      <c r="B507" s="336"/>
      <c r="C507" s="336"/>
      <c r="D507" s="336"/>
      <c r="E507" s="337"/>
      <c r="F507" s="336"/>
      <c r="G507" s="336"/>
      <c r="H507" s="336"/>
      <c r="I507" s="336"/>
      <c r="J507" s="336"/>
      <c r="K507" s="336"/>
      <c r="L507" s="336"/>
      <c r="M507" s="336"/>
      <c r="N507" s="336"/>
      <c r="O507" s="336"/>
      <c r="P507" s="336"/>
      <c r="Q507" s="336"/>
      <c r="R507" s="336"/>
      <c r="S507" s="336"/>
      <c r="T507" s="336"/>
      <c r="U507" s="336"/>
      <c r="V507" s="336"/>
      <c r="W507" s="336"/>
      <c r="X507" s="336"/>
      <c r="Y507" s="336"/>
      <c r="Z507" s="336"/>
      <c r="AA507" s="336"/>
      <c r="AB507" s="336"/>
      <c r="AC507" s="336"/>
    </row>
    <row r="508" spans="2:29" x14ac:dyDescent="0.35">
      <c r="B508" s="336"/>
      <c r="C508" s="336"/>
      <c r="D508" s="336"/>
      <c r="E508" s="337"/>
      <c r="F508" s="336"/>
      <c r="G508" s="336"/>
      <c r="H508" s="336"/>
      <c r="I508" s="336"/>
      <c r="J508" s="336"/>
      <c r="K508" s="336"/>
      <c r="L508" s="336"/>
      <c r="M508" s="336"/>
      <c r="N508" s="336"/>
      <c r="O508" s="336"/>
      <c r="P508" s="336"/>
      <c r="Q508" s="336"/>
      <c r="R508" s="336"/>
      <c r="S508" s="336"/>
      <c r="T508" s="336"/>
      <c r="U508" s="336"/>
      <c r="V508" s="336"/>
      <c r="W508" s="336"/>
      <c r="X508" s="336"/>
      <c r="Y508" s="336"/>
      <c r="Z508" s="336"/>
      <c r="AA508" s="336"/>
      <c r="AB508" s="336"/>
      <c r="AC508" s="336"/>
    </row>
    <row r="509" spans="2:29" x14ac:dyDescent="0.35">
      <c r="B509" s="336"/>
      <c r="C509" s="336"/>
      <c r="D509" s="336"/>
      <c r="E509" s="337"/>
      <c r="F509" s="336"/>
      <c r="G509" s="336"/>
      <c r="H509" s="336"/>
      <c r="I509" s="336"/>
      <c r="J509" s="336"/>
      <c r="K509" s="336"/>
      <c r="L509" s="336"/>
      <c r="M509" s="336"/>
      <c r="N509" s="336"/>
      <c r="O509" s="336"/>
      <c r="P509" s="336"/>
      <c r="Q509" s="336"/>
      <c r="R509" s="336"/>
      <c r="S509" s="336"/>
      <c r="T509" s="336"/>
      <c r="U509" s="336"/>
      <c r="V509" s="336"/>
      <c r="W509" s="336"/>
      <c r="X509" s="336"/>
      <c r="Y509" s="336"/>
      <c r="Z509" s="336"/>
      <c r="AA509" s="336"/>
      <c r="AB509" s="336"/>
      <c r="AC509" s="336"/>
    </row>
    <row r="510" spans="2:29" x14ac:dyDescent="0.35">
      <c r="B510" s="336"/>
      <c r="C510" s="336"/>
      <c r="D510" s="336"/>
      <c r="E510" s="337"/>
      <c r="F510" s="336"/>
      <c r="G510" s="336"/>
      <c r="H510" s="336"/>
      <c r="I510" s="336"/>
      <c r="J510" s="336"/>
      <c r="K510" s="336"/>
      <c r="L510" s="336"/>
      <c r="M510" s="336"/>
      <c r="N510" s="336"/>
      <c r="O510" s="336"/>
      <c r="P510" s="336"/>
      <c r="Q510" s="336"/>
      <c r="R510" s="336"/>
      <c r="S510" s="336"/>
      <c r="T510" s="336"/>
      <c r="U510" s="336"/>
      <c r="V510" s="336"/>
      <c r="W510" s="336"/>
      <c r="X510" s="336"/>
      <c r="Y510" s="336"/>
      <c r="Z510" s="336"/>
      <c r="AA510" s="336"/>
      <c r="AB510" s="336"/>
      <c r="AC510" s="336"/>
    </row>
    <row r="511" spans="2:29" x14ac:dyDescent="0.35">
      <c r="B511" s="336"/>
      <c r="C511" s="336"/>
      <c r="D511" s="336"/>
      <c r="E511" s="337"/>
      <c r="F511" s="336"/>
      <c r="G511" s="336"/>
      <c r="H511" s="336"/>
      <c r="I511" s="336"/>
      <c r="J511" s="336"/>
      <c r="K511" s="336"/>
      <c r="L511" s="336"/>
      <c r="M511" s="336"/>
      <c r="N511" s="336"/>
      <c r="O511" s="336"/>
      <c r="P511" s="336"/>
      <c r="Q511" s="336"/>
      <c r="R511" s="336"/>
      <c r="S511" s="336"/>
      <c r="T511" s="336"/>
      <c r="U511" s="336"/>
      <c r="V511" s="336"/>
      <c r="W511" s="336"/>
      <c r="X511" s="336"/>
      <c r="Y511" s="336"/>
      <c r="Z511" s="336"/>
      <c r="AA511" s="336"/>
      <c r="AB511" s="336"/>
      <c r="AC511" s="336"/>
    </row>
    <row r="512" spans="2:29" x14ac:dyDescent="0.35">
      <c r="B512" s="336"/>
      <c r="C512" s="336"/>
      <c r="D512" s="336"/>
      <c r="E512" s="337"/>
      <c r="F512" s="336"/>
      <c r="G512" s="336"/>
      <c r="H512" s="336"/>
      <c r="I512" s="336"/>
      <c r="J512" s="336"/>
      <c r="K512" s="336"/>
      <c r="L512" s="336"/>
      <c r="M512" s="336"/>
      <c r="N512" s="336"/>
      <c r="O512" s="336"/>
      <c r="P512" s="336"/>
      <c r="Q512" s="336"/>
      <c r="R512" s="336"/>
      <c r="S512" s="336"/>
      <c r="T512" s="336"/>
      <c r="U512" s="336"/>
      <c r="V512" s="336"/>
      <c r="W512" s="336"/>
      <c r="X512" s="336"/>
      <c r="Y512" s="336"/>
      <c r="Z512" s="336"/>
      <c r="AA512" s="336"/>
      <c r="AB512" s="336"/>
      <c r="AC512" s="336"/>
    </row>
    <row r="513" spans="2:29" x14ac:dyDescent="0.35">
      <c r="B513" s="336"/>
      <c r="C513" s="336"/>
      <c r="D513" s="336"/>
      <c r="E513" s="337"/>
      <c r="F513" s="336"/>
      <c r="G513" s="336"/>
      <c r="H513" s="336"/>
      <c r="I513" s="336"/>
      <c r="J513" s="336"/>
      <c r="K513" s="336"/>
      <c r="L513" s="336"/>
      <c r="M513" s="336"/>
      <c r="N513" s="336"/>
      <c r="O513" s="336"/>
      <c r="P513" s="336"/>
      <c r="Q513" s="336"/>
      <c r="R513" s="336"/>
      <c r="S513" s="336"/>
      <c r="T513" s="336"/>
      <c r="U513" s="336"/>
      <c r="V513" s="336"/>
      <c r="W513" s="336"/>
      <c r="X513" s="336"/>
      <c r="Y513" s="336"/>
      <c r="Z513" s="336"/>
      <c r="AA513" s="336"/>
      <c r="AB513" s="336"/>
      <c r="AC513" s="336"/>
    </row>
    <row r="514" spans="2:29" x14ac:dyDescent="0.35">
      <c r="B514" s="336"/>
      <c r="C514" s="336"/>
      <c r="D514" s="336"/>
      <c r="E514" s="337"/>
      <c r="F514" s="336"/>
      <c r="G514" s="336"/>
      <c r="H514" s="336"/>
      <c r="I514" s="336"/>
      <c r="J514" s="336"/>
      <c r="K514" s="336"/>
      <c r="L514" s="336"/>
      <c r="M514" s="336"/>
      <c r="N514" s="336"/>
      <c r="O514" s="336"/>
      <c r="P514" s="336"/>
      <c r="Q514" s="336"/>
      <c r="R514" s="336"/>
      <c r="S514" s="336"/>
      <c r="T514" s="336"/>
      <c r="U514" s="336"/>
      <c r="V514" s="336"/>
      <c r="W514" s="336"/>
      <c r="X514" s="336"/>
      <c r="Y514" s="336"/>
      <c r="Z514" s="336"/>
      <c r="AA514" s="336"/>
      <c r="AB514" s="336"/>
      <c r="AC514" s="336"/>
    </row>
    <row r="515" spans="2:29" x14ac:dyDescent="0.35">
      <c r="B515" s="336"/>
      <c r="C515" s="336"/>
      <c r="D515" s="336"/>
      <c r="E515" s="337"/>
      <c r="F515" s="336"/>
      <c r="G515" s="336"/>
      <c r="H515" s="336"/>
      <c r="I515" s="336"/>
      <c r="J515" s="336"/>
      <c r="K515" s="336"/>
      <c r="L515" s="336"/>
      <c r="M515" s="336"/>
      <c r="N515" s="336"/>
      <c r="O515" s="336"/>
      <c r="P515" s="336"/>
      <c r="Q515" s="336"/>
      <c r="R515" s="336"/>
      <c r="S515" s="336"/>
      <c r="T515" s="336"/>
      <c r="U515" s="336"/>
      <c r="V515" s="336"/>
      <c r="W515" s="336"/>
      <c r="X515" s="336"/>
      <c r="Y515" s="336"/>
      <c r="Z515" s="336"/>
      <c r="AA515" s="336"/>
      <c r="AB515" s="336"/>
      <c r="AC515" s="336"/>
    </row>
    <row r="516" spans="2:29" x14ac:dyDescent="0.35">
      <c r="B516" s="336"/>
      <c r="C516" s="336"/>
      <c r="D516" s="336"/>
      <c r="E516" s="337"/>
      <c r="F516" s="336"/>
      <c r="G516" s="336"/>
      <c r="H516" s="336"/>
      <c r="I516" s="336"/>
      <c r="J516" s="336"/>
      <c r="K516" s="336"/>
      <c r="L516" s="336"/>
      <c r="M516" s="336"/>
      <c r="N516" s="336"/>
      <c r="O516" s="336"/>
      <c r="P516" s="336"/>
      <c r="Q516" s="336"/>
      <c r="R516" s="336"/>
      <c r="S516" s="336"/>
      <c r="T516" s="336"/>
      <c r="U516" s="336"/>
      <c r="V516" s="336"/>
      <c r="W516" s="336"/>
      <c r="X516" s="336"/>
      <c r="Y516" s="336"/>
      <c r="Z516" s="336"/>
      <c r="AA516" s="336"/>
      <c r="AB516" s="336"/>
      <c r="AC516" s="336"/>
    </row>
    <row r="517" spans="2:29" x14ac:dyDescent="0.35">
      <c r="B517" s="336"/>
      <c r="C517" s="336"/>
      <c r="D517" s="336"/>
      <c r="E517" s="337"/>
      <c r="F517" s="336"/>
      <c r="G517" s="336"/>
      <c r="H517" s="336"/>
      <c r="I517" s="336"/>
      <c r="J517" s="336"/>
      <c r="K517" s="336"/>
      <c r="L517" s="336"/>
      <c r="M517" s="336"/>
      <c r="N517" s="336"/>
      <c r="O517" s="336"/>
      <c r="P517" s="336"/>
      <c r="Q517" s="336"/>
      <c r="R517" s="336"/>
      <c r="S517" s="336"/>
      <c r="T517" s="336"/>
      <c r="U517" s="336"/>
      <c r="V517" s="336"/>
      <c r="W517" s="336"/>
      <c r="X517" s="336"/>
      <c r="Y517" s="336"/>
      <c r="Z517" s="336"/>
      <c r="AA517" s="336"/>
      <c r="AB517" s="336"/>
      <c r="AC517" s="336"/>
    </row>
    <row r="518" spans="2:29" x14ac:dyDescent="0.35">
      <c r="B518" s="336"/>
      <c r="C518" s="336"/>
      <c r="D518" s="336"/>
      <c r="E518" s="337"/>
      <c r="F518" s="336"/>
      <c r="G518" s="336"/>
      <c r="H518" s="336"/>
      <c r="I518" s="336"/>
      <c r="J518" s="336"/>
      <c r="K518" s="336"/>
      <c r="L518" s="336"/>
      <c r="M518" s="336"/>
      <c r="N518" s="336"/>
      <c r="O518" s="336"/>
      <c r="P518" s="336"/>
      <c r="Q518" s="336"/>
      <c r="R518" s="336"/>
      <c r="S518" s="336"/>
      <c r="T518" s="336"/>
      <c r="U518" s="336"/>
      <c r="V518" s="336"/>
      <c r="W518" s="336"/>
      <c r="X518" s="336"/>
      <c r="Y518" s="336"/>
      <c r="Z518" s="336"/>
      <c r="AA518" s="336"/>
      <c r="AB518" s="336"/>
      <c r="AC518" s="336"/>
    </row>
    <row r="519" spans="2:29" x14ac:dyDescent="0.35">
      <c r="B519" s="336"/>
      <c r="C519" s="336"/>
      <c r="D519" s="336"/>
      <c r="E519" s="337"/>
      <c r="F519" s="336"/>
      <c r="G519" s="336"/>
      <c r="H519" s="336"/>
      <c r="I519" s="336"/>
      <c r="J519" s="336"/>
      <c r="K519" s="336"/>
      <c r="L519" s="336"/>
      <c r="M519" s="336"/>
      <c r="N519" s="336"/>
      <c r="O519" s="336"/>
      <c r="P519" s="336"/>
      <c r="Q519" s="336"/>
      <c r="R519" s="336"/>
      <c r="S519" s="336"/>
      <c r="T519" s="336"/>
      <c r="U519" s="336"/>
      <c r="V519" s="336"/>
      <c r="W519" s="336"/>
      <c r="X519" s="336"/>
      <c r="Y519" s="336"/>
      <c r="Z519" s="336"/>
      <c r="AA519" s="336"/>
      <c r="AB519" s="336"/>
      <c r="AC519" s="336"/>
    </row>
    <row r="520" spans="2:29" x14ac:dyDescent="0.35">
      <c r="B520" s="336"/>
      <c r="C520" s="336"/>
      <c r="D520" s="336"/>
      <c r="E520" s="337"/>
      <c r="F520" s="336"/>
      <c r="G520" s="336"/>
      <c r="H520" s="336"/>
      <c r="I520" s="336"/>
      <c r="J520" s="336"/>
      <c r="K520" s="336"/>
      <c r="L520" s="336"/>
      <c r="M520" s="336"/>
      <c r="N520" s="336"/>
      <c r="O520" s="336"/>
      <c r="P520" s="336"/>
      <c r="Q520" s="336"/>
      <c r="R520" s="336"/>
      <c r="S520" s="336"/>
      <c r="T520" s="336"/>
      <c r="U520" s="336"/>
      <c r="V520" s="336"/>
      <c r="W520" s="336"/>
      <c r="X520" s="336"/>
      <c r="Y520" s="336"/>
      <c r="Z520" s="336"/>
      <c r="AA520" s="336"/>
      <c r="AB520" s="336"/>
      <c r="AC520" s="336"/>
    </row>
    <row r="521" spans="2:29" x14ac:dyDescent="0.35">
      <c r="B521" s="336"/>
      <c r="C521" s="336"/>
      <c r="D521" s="336"/>
      <c r="E521" s="337"/>
      <c r="F521" s="336"/>
      <c r="G521" s="336"/>
      <c r="H521" s="336"/>
      <c r="I521" s="336"/>
      <c r="J521" s="336"/>
      <c r="K521" s="336"/>
      <c r="L521" s="336"/>
      <c r="M521" s="336"/>
      <c r="N521" s="336"/>
      <c r="O521" s="336"/>
      <c r="P521" s="336"/>
      <c r="Q521" s="336"/>
      <c r="R521" s="336"/>
      <c r="S521" s="336"/>
      <c r="T521" s="336"/>
      <c r="U521" s="336"/>
      <c r="V521" s="336"/>
      <c r="W521" s="336"/>
      <c r="X521" s="336"/>
      <c r="Y521" s="336"/>
      <c r="Z521" s="336"/>
      <c r="AA521" s="336"/>
      <c r="AB521" s="336"/>
      <c r="AC521" s="336"/>
    </row>
    <row r="522" spans="2:29" x14ac:dyDescent="0.35">
      <c r="B522" s="336"/>
      <c r="C522" s="336"/>
      <c r="D522" s="336"/>
      <c r="E522" s="337"/>
      <c r="F522" s="336"/>
      <c r="G522" s="336"/>
      <c r="H522" s="336"/>
      <c r="I522" s="336"/>
      <c r="J522" s="336"/>
      <c r="K522" s="336"/>
      <c r="L522" s="336"/>
      <c r="M522" s="336"/>
      <c r="N522" s="336"/>
      <c r="O522" s="336"/>
      <c r="P522" s="336"/>
      <c r="Q522" s="336"/>
      <c r="R522" s="336"/>
      <c r="S522" s="336"/>
      <c r="T522" s="336"/>
      <c r="U522" s="336"/>
      <c r="V522" s="336"/>
      <c r="W522" s="336"/>
      <c r="X522" s="336"/>
      <c r="Y522" s="336"/>
      <c r="Z522" s="336"/>
      <c r="AA522" s="336"/>
      <c r="AB522" s="336"/>
      <c r="AC522" s="336"/>
    </row>
    <row r="523" spans="2:29" x14ac:dyDescent="0.35">
      <c r="B523" s="336"/>
      <c r="C523" s="336"/>
      <c r="D523" s="336"/>
      <c r="E523" s="337"/>
      <c r="F523" s="336"/>
      <c r="G523" s="336"/>
      <c r="H523" s="336"/>
      <c r="I523" s="336"/>
      <c r="J523" s="336"/>
      <c r="K523" s="336"/>
      <c r="L523" s="336"/>
      <c r="M523" s="336"/>
      <c r="N523" s="336"/>
      <c r="O523" s="336"/>
      <c r="P523" s="336"/>
      <c r="Q523" s="336"/>
      <c r="R523" s="336"/>
      <c r="S523" s="336"/>
      <c r="T523" s="336"/>
      <c r="U523" s="336"/>
      <c r="V523" s="336"/>
      <c r="W523" s="336"/>
      <c r="X523" s="336"/>
      <c r="Y523" s="336"/>
      <c r="Z523" s="336"/>
      <c r="AA523" s="336"/>
      <c r="AB523" s="336"/>
      <c r="AC523" s="336"/>
    </row>
    <row r="524" spans="2:29" x14ac:dyDescent="0.35">
      <c r="B524" s="336"/>
      <c r="C524" s="336"/>
      <c r="D524" s="336"/>
      <c r="E524" s="337"/>
      <c r="F524" s="336"/>
      <c r="G524" s="336"/>
      <c r="H524" s="336"/>
      <c r="I524" s="336"/>
      <c r="J524" s="336"/>
      <c r="K524" s="336"/>
      <c r="L524" s="336"/>
      <c r="M524" s="336"/>
      <c r="N524" s="336"/>
      <c r="O524" s="336"/>
      <c r="P524" s="336"/>
      <c r="Q524" s="336"/>
      <c r="R524" s="336"/>
      <c r="S524" s="336"/>
      <c r="T524" s="336"/>
      <c r="U524" s="336"/>
      <c r="V524" s="336"/>
      <c r="W524" s="336"/>
      <c r="X524" s="336"/>
      <c r="Y524" s="336"/>
      <c r="Z524" s="336"/>
      <c r="AA524" s="336"/>
      <c r="AB524" s="336"/>
      <c r="AC524" s="336"/>
    </row>
    <row r="525" spans="2:29" x14ac:dyDescent="0.35">
      <c r="B525" s="336"/>
      <c r="C525" s="336"/>
      <c r="D525" s="336"/>
      <c r="E525" s="337"/>
      <c r="F525" s="336"/>
      <c r="G525" s="336"/>
      <c r="H525" s="336"/>
      <c r="I525" s="336"/>
      <c r="J525" s="336"/>
      <c r="K525" s="336"/>
      <c r="L525" s="336"/>
      <c r="M525" s="336"/>
      <c r="N525" s="336"/>
      <c r="O525" s="336"/>
      <c r="P525" s="336"/>
      <c r="Q525" s="336"/>
      <c r="R525" s="336"/>
      <c r="S525" s="336"/>
      <c r="T525" s="336"/>
      <c r="U525" s="336"/>
      <c r="V525" s="336"/>
      <c r="W525" s="336"/>
      <c r="X525" s="336"/>
      <c r="Y525" s="336"/>
      <c r="Z525" s="336"/>
      <c r="AA525" s="336"/>
      <c r="AB525" s="336"/>
      <c r="AC525" s="336"/>
    </row>
    <row r="526" spans="2:29" x14ac:dyDescent="0.35">
      <c r="B526" s="336"/>
      <c r="C526" s="336"/>
      <c r="D526" s="336"/>
      <c r="E526" s="337"/>
      <c r="F526" s="336"/>
      <c r="G526" s="336"/>
      <c r="H526" s="336"/>
      <c r="I526" s="336"/>
      <c r="J526" s="336"/>
      <c r="K526" s="336"/>
      <c r="L526" s="336"/>
      <c r="M526" s="336"/>
      <c r="N526" s="336"/>
      <c r="O526" s="336"/>
      <c r="P526" s="336"/>
      <c r="Q526" s="336"/>
      <c r="R526" s="336"/>
      <c r="S526" s="336"/>
      <c r="T526" s="336"/>
      <c r="U526" s="336"/>
      <c r="V526" s="336"/>
      <c r="W526" s="336"/>
      <c r="X526" s="336"/>
      <c r="Y526" s="336"/>
      <c r="Z526" s="336"/>
      <c r="AA526" s="336"/>
      <c r="AB526" s="336"/>
      <c r="AC526" s="336"/>
    </row>
    <row r="527" spans="2:29" x14ac:dyDescent="0.35">
      <c r="B527" s="336"/>
      <c r="C527" s="336"/>
      <c r="D527" s="336"/>
      <c r="E527" s="337"/>
      <c r="F527" s="336"/>
      <c r="G527" s="336"/>
      <c r="H527" s="336"/>
      <c r="I527" s="336"/>
      <c r="J527" s="336"/>
      <c r="K527" s="336"/>
      <c r="L527" s="336"/>
      <c r="M527" s="336"/>
      <c r="N527" s="336"/>
      <c r="O527" s="336"/>
      <c r="P527" s="336"/>
      <c r="Q527" s="336"/>
      <c r="R527" s="336"/>
      <c r="S527" s="336"/>
      <c r="T527" s="336"/>
      <c r="U527" s="336"/>
      <c r="V527" s="336"/>
      <c r="W527" s="336"/>
      <c r="X527" s="336"/>
      <c r="Y527" s="336"/>
      <c r="Z527" s="336"/>
      <c r="AA527" s="336"/>
      <c r="AB527" s="336"/>
      <c r="AC527" s="336"/>
    </row>
    <row r="528" spans="2:29" x14ac:dyDescent="0.35">
      <c r="B528" s="336"/>
      <c r="C528" s="336"/>
      <c r="D528" s="336"/>
      <c r="E528" s="337"/>
      <c r="F528" s="336"/>
      <c r="G528" s="336"/>
      <c r="H528" s="336"/>
      <c r="I528" s="336"/>
      <c r="J528" s="336"/>
      <c r="K528" s="336"/>
      <c r="L528" s="336"/>
      <c r="M528" s="336"/>
      <c r="N528" s="336"/>
      <c r="O528" s="336"/>
      <c r="P528" s="336"/>
      <c r="Q528" s="336"/>
      <c r="R528" s="336"/>
      <c r="S528" s="336"/>
      <c r="T528" s="336"/>
      <c r="U528" s="336"/>
      <c r="V528" s="336"/>
      <c r="W528" s="336"/>
      <c r="X528" s="336"/>
      <c r="Y528" s="336"/>
      <c r="Z528" s="336"/>
      <c r="AA528" s="336"/>
      <c r="AB528" s="336"/>
      <c r="AC528" s="336"/>
    </row>
    <row r="529" spans="2:29" x14ac:dyDescent="0.35">
      <c r="B529" s="336"/>
      <c r="C529" s="336"/>
      <c r="D529" s="336"/>
      <c r="E529" s="337"/>
      <c r="F529" s="336"/>
      <c r="G529" s="336"/>
      <c r="H529" s="336"/>
      <c r="I529" s="336"/>
      <c r="J529" s="336"/>
      <c r="K529" s="336"/>
      <c r="L529" s="336"/>
      <c r="M529" s="336"/>
      <c r="N529" s="336"/>
      <c r="O529" s="336"/>
      <c r="P529" s="336"/>
      <c r="Q529" s="336"/>
      <c r="R529" s="336"/>
      <c r="S529" s="336"/>
      <c r="T529" s="336"/>
      <c r="U529" s="336"/>
      <c r="V529" s="336"/>
      <c r="W529" s="336"/>
      <c r="X529" s="336"/>
      <c r="Y529" s="336"/>
      <c r="Z529" s="336"/>
      <c r="AA529" s="336"/>
      <c r="AB529" s="336"/>
      <c r="AC529" s="336"/>
    </row>
    <row r="530" spans="2:29" x14ac:dyDescent="0.35">
      <c r="B530" s="336"/>
      <c r="C530" s="336"/>
      <c r="D530" s="336"/>
      <c r="E530" s="337"/>
      <c r="F530" s="336"/>
      <c r="G530" s="336"/>
      <c r="H530" s="336"/>
      <c r="I530" s="336"/>
      <c r="J530" s="336"/>
      <c r="K530" s="336"/>
      <c r="L530" s="336"/>
      <c r="M530" s="336"/>
      <c r="N530" s="336"/>
      <c r="O530" s="336"/>
      <c r="P530" s="336"/>
      <c r="Q530" s="336"/>
      <c r="R530" s="336"/>
      <c r="S530" s="336"/>
      <c r="T530" s="336"/>
      <c r="U530" s="336"/>
      <c r="V530" s="336"/>
      <c r="W530" s="336"/>
      <c r="X530" s="336"/>
      <c r="Y530" s="336"/>
      <c r="Z530" s="336"/>
      <c r="AA530" s="336"/>
      <c r="AB530" s="336"/>
      <c r="AC530" s="336"/>
    </row>
    <row r="531" spans="2:29" x14ac:dyDescent="0.35">
      <c r="B531" s="336"/>
      <c r="C531" s="336"/>
      <c r="D531" s="336"/>
      <c r="E531" s="337"/>
      <c r="F531" s="336"/>
      <c r="G531" s="336"/>
      <c r="H531" s="336"/>
      <c r="I531" s="336"/>
      <c r="J531" s="336"/>
      <c r="K531" s="336"/>
      <c r="L531" s="336"/>
      <c r="M531" s="336"/>
      <c r="N531" s="336"/>
      <c r="O531" s="336"/>
      <c r="P531" s="336"/>
      <c r="Q531" s="336"/>
      <c r="R531" s="336"/>
      <c r="S531" s="336"/>
      <c r="T531" s="336"/>
      <c r="U531" s="336"/>
      <c r="V531" s="336"/>
      <c r="W531" s="336"/>
      <c r="X531" s="336"/>
      <c r="Y531" s="336"/>
      <c r="Z531" s="336"/>
      <c r="AA531" s="336"/>
      <c r="AB531" s="336"/>
      <c r="AC531" s="336"/>
    </row>
    <row r="532" spans="2:29" x14ac:dyDescent="0.35">
      <c r="B532" s="336"/>
      <c r="C532" s="336"/>
      <c r="D532" s="336"/>
      <c r="E532" s="337"/>
      <c r="F532" s="336"/>
      <c r="G532" s="336"/>
      <c r="H532" s="336"/>
      <c r="I532" s="336"/>
      <c r="J532" s="336"/>
      <c r="K532" s="336"/>
      <c r="L532" s="336"/>
      <c r="M532" s="336"/>
      <c r="N532" s="336"/>
      <c r="O532" s="336"/>
      <c r="P532" s="336"/>
      <c r="Q532" s="336"/>
      <c r="R532" s="336"/>
      <c r="S532" s="336"/>
      <c r="T532" s="336"/>
      <c r="U532" s="336"/>
      <c r="V532" s="336"/>
      <c r="W532" s="336"/>
      <c r="X532" s="336"/>
      <c r="Y532" s="336"/>
      <c r="Z532" s="336"/>
      <c r="AA532" s="336"/>
      <c r="AB532" s="336"/>
      <c r="AC532" s="336"/>
    </row>
    <row r="533" spans="2:29" x14ac:dyDescent="0.35">
      <c r="B533" s="336"/>
      <c r="C533" s="336"/>
      <c r="D533" s="336"/>
      <c r="E533" s="337"/>
      <c r="F533" s="336"/>
      <c r="G533" s="336"/>
      <c r="H533" s="336"/>
      <c r="I533" s="336"/>
      <c r="J533" s="336"/>
      <c r="K533" s="336"/>
      <c r="L533" s="336"/>
      <c r="M533" s="336"/>
      <c r="N533" s="336"/>
      <c r="O533" s="336"/>
      <c r="P533" s="336"/>
      <c r="Q533" s="336"/>
      <c r="R533" s="336"/>
      <c r="S533" s="336"/>
      <c r="T533" s="336"/>
      <c r="U533" s="336"/>
      <c r="V533" s="336"/>
      <c r="W533" s="336"/>
      <c r="X533" s="336"/>
      <c r="Y533" s="336"/>
      <c r="Z533" s="336"/>
      <c r="AA533" s="336"/>
      <c r="AB533" s="336"/>
      <c r="AC533" s="336"/>
    </row>
    <row r="534" spans="2:29" x14ac:dyDescent="0.35">
      <c r="B534" s="336"/>
      <c r="C534" s="336"/>
      <c r="D534" s="336"/>
      <c r="E534" s="337"/>
      <c r="F534" s="336"/>
      <c r="G534" s="336"/>
      <c r="H534" s="336"/>
      <c r="I534" s="336"/>
      <c r="J534" s="336"/>
      <c r="K534" s="336"/>
      <c r="L534" s="336"/>
      <c r="M534" s="336"/>
      <c r="N534" s="336"/>
      <c r="O534" s="336"/>
      <c r="P534" s="336"/>
      <c r="Q534" s="336"/>
      <c r="R534" s="336"/>
      <c r="S534" s="336"/>
      <c r="T534" s="336"/>
      <c r="U534" s="336"/>
      <c r="V534" s="336"/>
      <c r="W534" s="336"/>
      <c r="X534" s="336"/>
      <c r="Y534" s="336"/>
      <c r="Z534" s="336"/>
      <c r="AA534" s="336"/>
      <c r="AB534" s="336"/>
      <c r="AC534" s="336"/>
    </row>
    <row r="535" spans="2:29" x14ac:dyDescent="0.35">
      <c r="B535" s="336"/>
      <c r="C535" s="336"/>
      <c r="D535" s="336"/>
      <c r="E535" s="337"/>
      <c r="F535" s="336"/>
      <c r="G535" s="336"/>
      <c r="H535" s="336"/>
      <c r="I535" s="336"/>
      <c r="J535" s="336"/>
      <c r="K535" s="336"/>
      <c r="L535" s="336"/>
      <c r="M535" s="336"/>
      <c r="N535" s="336"/>
      <c r="O535" s="336"/>
      <c r="P535" s="336"/>
      <c r="Q535" s="336"/>
      <c r="R535" s="336"/>
      <c r="S535" s="336"/>
      <c r="T535" s="336"/>
      <c r="U535" s="336"/>
      <c r="V535" s="336"/>
      <c r="W535" s="336"/>
      <c r="X535" s="336"/>
      <c r="Y535" s="336"/>
      <c r="Z535" s="336"/>
      <c r="AA535" s="336"/>
      <c r="AB535" s="336"/>
      <c r="AC535" s="336"/>
    </row>
    <row r="536" spans="2:29" x14ac:dyDescent="0.35">
      <c r="B536" s="336"/>
      <c r="C536" s="336"/>
      <c r="D536" s="336"/>
      <c r="E536" s="337"/>
      <c r="F536" s="336"/>
      <c r="G536" s="336"/>
      <c r="H536" s="336"/>
      <c r="I536" s="336"/>
      <c r="J536" s="336"/>
      <c r="K536" s="336"/>
      <c r="L536" s="336"/>
      <c r="M536" s="336"/>
      <c r="N536" s="336"/>
      <c r="O536" s="336"/>
      <c r="P536" s="336"/>
      <c r="Q536" s="336"/>
      <c r="R536" s="336"/>
      <c r="S536" s="336"/>
      <c r="T536" s="336"/>
      <c r="U536" s="336"/>
      <c r="V536" s="336"/>
      <c r="W536" s="336"/>
      <c r="X536" s="336"/>
      <c r="Y536" s="336"/>
      <c r="Z536" s="336"/>
      <c r="AA536" s="336"/>
      <c r="AB536" s="336"/>
      <c r="AC536" s="336"/>
    </row>
    <row r="537" spans="2:29" x14ac:dyDescent="0.35">
      <c r="B537" s="336"/>
      <c r="C537" s="336"/>
      <c r="D537" s="336"/>
      <c r="E537" s="337"/>
      <c r="F537" s="336"/>
      <c r="G537" s="336"/>
      <c r="H537" s="336"/>
      <c r="I537" s="336"/>
      <c r="J537" s="336"/>
      <c r="K537" s="336"/>
      <c r="L537" s="336"/>
      <c r="M537" s="336"/>
      <c r="N537" s="336"/>
      <c r="O537" s="336"/>
      <c r="P537" s="336"/>
      <c r="Q537" s="336"/>
      <c r="R537" s="336"/>
      <c r="S537" s="336"/>
      <c r="T537" s="336"/>
      <c r="U537" s="336"/>
      <c r="V537" s="336"/>
      <c r="W537" s="336"/>
      <c r="X537" s="336"/>
      <c r="Y537" s="336"/>
      <c r="Z537" s="336"/>
      <c r="AA537" s="336"/>
      <c r="AB537" s="336"/>
      <c r="AC537" s="336"/>
    </row>
    <row r="538" spans="2:29" x14ac:dyDescent="0.35">
      <c r="B538" s="336"/>
      <c r="C538" s="336"/>
      <c r="D538" s="336"/>
      <c r="E538" s="337"/>
      <c r="F538" s="336"/>
      <c r="G538" s="336"/>
      <c r="H538" s="336"/>
      <c r="I538" s="336"/>
      <c r="J538" s="336"/>
      <c r="K538" s="336"/>
      <c r="L538" s="336"/>
      <c r="M538" s="336"/>
      <c r="N538" s="336"/>
      <c r="O538" s="336"/>
      <c r="P538" s="336"/>
      <c r="Q538" s="336"/>
      <c r="R538" s="336"/>
      <c r="S538" s="336"/>
      <c r="T538" s="336"/>
      <c r="U538" s="336"/>
      <c r="V538" s="336"/>
      <c r="W538" s="336"/>
      <c r="X538" s="336"/>
      <c r="Y538" s="336"/>
      <c r="Z538" s="336"/>
      <c r="AA538" s="336"/>
      <c r="AB538" s="336"/>
      <c r="AC538" s="336"/>
    </row>
    <row r="539" spans="2:29" x14ac:dyDescent="0.35">
      <c r="B539" s="336"/>
      <c r="C539" s="336"/>
      <c r="D539" s="336"/>
      <c r="E539" s="337"/>
      <c r="F539" s="336"/>
      <c r="G539" s="336"/>
      <c r="H539" s="336"/>
      <c r="I539" s="336"/>
      <c r="J539" s="336"/>
      <c r="K539" s="336"/>
      <c r="L539" s="336"/>
      <c r="M539" s="336"/>
      <c r="N539" s="336"/>
      <c r="O539" s="336"/>
      <c r="P539" s="336"/>
      <c r="Q539" s="336"/>
      <c r="R539" s="336"/>
      <c r="S539" s="336"/>
      <c r="T539" s="336"/>
      <c r="U539" s="336"/>
      <c r="V539" s="336"/>
      <c r="W539" s="336"/>
      <c r="X539" s="336"/>
      <c r="Y539" s="336"/>
      <c r="Z539" s="336"/>
      <c r="AA539" s="336"/>
      <c r="AB539" s="336"/>
      <c r="AC539" s="336"/>
    </row>
    <row r="540" spans="2:29" x14ac:dyDescent="0.35">
      <c r="B540" s="336"/>
      <c r="C540" s="336"/>
      <c r="D540" s="336"/>
      <c r="E540" s="337"/>
      <c r="F540" s="336"/>
      <c r="G540" s="336"/>
      <c r="H540" s="336"/>
      <c r="I540" s="336"/>
      <c r="J540" s="336"/>
      <c r="K540" s="336"/>
      <c r="L540" s="336"/>
      <c r="M540" s="336"/>
      <c r="N540" s="336"/>
      <c r="O540" s="336"/>
      <c r="P540" s="336"/>
      <c r="Q540" s="336"/>
      <c r="R540" s="336"/>
      <c r="S540" s="336"/>
      <c r="T540" s="336"/>
      <c r="U540" s="336"/>
      <c r="V540" s="336"/>
      <c r="W540" s="336"/>
      <c r="X540" s="336"/>
      <c r="Y540" s="336"/>
      <c r="Z540" s="336"/>
      <c r="AA540" s="336"/>
      <c r="AB540" s="336"/>
      <c r="AC540" s="336"/>
    </row>
    <row r="541" spans="2:29" x14ac:dyDescent="0.35">
      <c r="B541" s="336"/>
      <c r="C541" s="336"/>
      <c r="D541" s="336"/>
      <c r="E541" s="337"/>
      <c r="F541" s="336"/>
      <c r="G541" s="336"/>
      <c r="H541" s="336"/>
      <c r="I541" s="336"/>
      <c r="J541" s="336"/>
      <c r="K541" s="336"/>
      <c r="L541" s="336"/>
      <c r="M541" s="336"/>
      <c r="N541" s="336"/>
      <c r="O541" s="336"/>
      <c r="P541" s="336"/>
      <c r="Q541" s="336"/>
      <c r="R541" s="336"/>
      <c r="S541" s="336"/>
      <c r="T541" s="336"/>
      <c r="U541" s="336"/>
      <c r="V541" s="336"/>
      <c r="W541" s="336"/>
      <c r="X541" s="336"/>
      <c r="Y541" s="336"/>
      <c r="Z541" s="336"/>
      <c r="AA541" s="336"/>
      <c r="AB541" s="336"/>
      <c r="AC541" s="336"/>
    </row>
    <row r="542" spans="2:29" x14ac:dyDescent="0.35">
      <c r="B542" s="336"/>
      <c r="C542" s="336"/>
      <c r="D542" s="336"/>
      <c r="E542" s="337"/>
      <c r="F542" s="336"/>
      <c r="G542" s="336"/>
      <c r="H542" s="336"/>
      <c r="I542" s="336"/>
      <c r="J542" s="336"/>
      <c r="K542" s="336"/>
      <c r="L542" s="336"/>
      <c r="M542" s="336"/>
      <c r="N542" s="336"/>
      <c r="O542" s="336"/>
      <c r="P542" s="336"/>
      <c r="Q542" s="336"/>
      <c r="R542" s="336"/>
      <c r="S542" s="336"/>
      <c r="T542" s="336"/>
      <c r="U542" s="336"/>
      <c r="V542" s="336"/>
      <c r="W542" s="336"/>
      <c r="X542" s="336"/>
      <c r="Y542" s="336"/>
      <c r="Z542" s="336"/>
      <c r="AA542" s="336"/>
      <c r="AB542" s="336"/>
      <c r="AC542" s="336"/>
    </row>
    <row r="543" spans="2:29" x14ac:dyDescent="0.35">
      <c r="B543" s="336"/>
      <c r="C543" s="336"/>
      <c r="D543" s="336"/>
      <c r="E543" s="337"/>
      <c r="F543" s="336"/>
      <c r="G543" s="336"/>
      <c r="H543" s="336"/>
      <c r="I543" s="336"/>
      <c r="J543" s="336"/>
      <c r="K543" s="336"/>
      <c r="L543" s="336"/>
      <c r="M543" s="336"/>
      <c r="N543" s="336"/>
      <c r="O543" s="336"/>
      <c r="P543" s="336"/>
      <c r="Q543" s="336"/>
      <c r="R543" s="336"/>
      <c r="S543" s="336"/>
      <c r="T543" s="336"/>
      <c r="U543" s="336"/>
      <c r="V543" s="336"/>
      <c r="W543" s="336"/>
      <c r="X543" s="336"/>
      <c r="Y543" s="336"/>
      <c r="Z543" s="336"/>
      <c r="AA543" s="336"/>
      <c r="AB543" s="336"/>
      <c r="AC543" s="336"/>
    </row>
    <row r="544" spans="2:29" x14ac:dyDescent="0.35">
      <c r="B544" s="336"/>
      <c r="C544" s="336"/>
      <c r="D544" s="336"/>
      <c r="E544" s="337"/>
      <c r="F544" s="336"/>
      <c r="G544" s="336"/>
      <c r="H544" s="336"/>
      <c r="I544" s="336"/>
      <c r="J544" s="336"/>
      <c r="K544" s="336"/>
      <c r="L544" s="336"/>
      <c r="M544" s="336"/>
      <c r="N544" s="336"/>
      <c r="O544" s="336"/>
      <c r="P544" s="336"/>
      <c r="Q544" s="336"/>
      <c r="R544" s="336"/>
      <c r="S544" s="336"/>
      <c r="T544" s="336"/>
      <c r="U544" s="336"/>
      <c r="V544" s="336"/>
      <c r="W544" s="336"/>
      <c r="X544" s="336"/>
      <c r="Y544" s="336"/>
      <c r="Z544" s="336"/>
      <c r="AA544" s="336"/>
      <c r="AB544" s="336"/>
      <c r="AC544" s="336"/>
    </row>
    <row r="545" spans="2:29" x14ac:dyDescent="0.35">
      <c r="B545" s="336"/>
      <c r="C545" s="336"/>
      <c r="D545" s="336"/>
      <c r="E545" s="337"/>
      <c r="F545" s="336"/>
      <c r="G545" s="336"/>
      <c r="H545" s="336"/>
      <c r="I545" s="336"/>
      <c r="J545" s="336"/>
      <c r="K545" s="336"/>
      <c r="L545" s="336"/>
      <c r="M545" s="336"/>
      <c r="N545" s="336"/>
      <c r="O545" s="336"/>
      <c r="P545" s="336"/>
      <c r="Q545" s="336"/>
      <c r="R545" s="336"/>
      <c r="S545" s="336"/>
      <c r="T545" s="336"/>
      <c r="U545" s="336"/>
      <c r="V545" s="336"/>
      <c r="W545" s="336"/>
      <c r="X545" s="336"/>
      <c r="Y545" s="336"/>
      <c r="Z545" s="336"/>
      <c r="AA545" s="336"/>
      <c r="AB545" s="336"/>
      <c r="AC545" s="336"/>
    </row>
    <row r="546" spans="2:29" x14ac:dyDescent="0.35">
      <c r="B546" s="336"/>
      <c r="C546" s="336"/>
      <c r="D546" s="336"/>
      <c r="E546" s="337"/>
      <c r="F546" s="336"/>
      <c r="G546" s="336"/>
      <c r="H546" s="336"/>
      <c r="I546" s="336"/>
      <c r="J546" s="336"/>
      <c r="K546" s="336"/>
      <c r="L546" s="336"/>
      <c r="M546" s="336"/>
      <c r="N546" s="336"/>
      <c r="O546" s="336"/>
      <c r="P546" s="336"/>
      <c r="Q546" s="336"/>
      <c r="R546" s="336"/>
      <c r="S546" s="336"/>
      <c r="T546" s="336"/>
      <c r="U546" s="336"/>
      <c r="V546" s="336"/>
      <c r="W546" s="336"/>
      <c r="X546" s="336"/>
      <c r="Y546" s="336"/>
      <c r="Z546" s="336"/>
      <c r="AA546" s="336"/>
      <c r="AB546" s="336"/>
      <c r="AC546" s="336"/>
    </row>
    <row r="547" spans="2:29" x14ac:dyDescent="0.35">
      <c r="B547" s="336"/>
      <c r="C547" s="336"/>
      <c r="D547" s="336"/>
      <c r="E547" s="337"/>
      <c r="F547" s="336"/>
      <c r="G547" s="336"/>
      <c r="H547" s="336"/>
      <c r="I547" s="336"/>
      <c r="J547" s="336"/>
      <c r="K547" s="336"/>
      <c r="L547" s="336"/>
      <c r="M547" s="336"/>
      <c r="N547" s="336"/>
      <c r="O547" s="336"/>
      <c r="P547" s="336"/>
      <c r="Q547" s="336"/>
      <c r="R547" s="336"/>
      <c r="S547" s="336"/>
      <c r="T547" s="336"/>
      <c r="U547" s="336"/>
      <c r="V547" s="336"/>
      <c r="W547" s="336"/>
      <c r="X547" s="336"/>
      <c r="Y547" s="336"/>
      <c r="Z547" s="336"/>
      <c r="AA547" s="336"/>
      <c r="AB547" s="336"/>
      <c r="AC547" s="336"/>
    </row>
    <row r="548" spans="2:29" x14ac:dyDescent="0.35">
      <c r="B548" s="336"/>
      <c r="C548" s="336"/>
      <c r="D548" s="336"/>
      <c r="E548" s="337"/>
      <c r="F548" s="336"/>
      <c r="G548" s="336"/>
      <c r="H548" s="336"/>
      <c r="I548" s="336"/>
      <c r="J548" s="336"/>
      <c r="K548" s="336"/>
      <c r="L548" s="336"/>
      <c r="M548" s="336"/>
      <c r="N548" s="336"/>
      <c r="O548" s="336"/>
      <c r="P548" s="336"/>
      <c r="Q548" s="336"/>
      <c r="R548" s="336"/>
      <c r="S548" s="336"/>
      <c r="T548" s="336"/>
      <c r="U548" s="336"/>
      <c r="V548" s="336"/>
      <c r="W548" s="336"/>
      <c r="X548" s="336"/>
      <c r="Y548" s="336"/>
      <c r="Z548" s="336"/>
      <c r="AA548" s="336"/>
      <c r="AB548" s="336"/>
      <c r="AC548" s="336"/>
    </row>
    <row r="549" spans="2:29" x14ac:dyDescent="0.35">
      <c r="B549" s="336"/>
      <c r="C549" s="336"/>
      <c r="D549" s="336"/>
      <c r="E549" s="337"/>
      <c r="F549" s="336"/>
      <c r="G549" s="336"/>
      <c r="H549" s="336"/>
      <c r="I549" s="336"/>
      <c r="J549" s="336"/>
      <c r="K549" s="336"/>
      <c r="L549" s="336"/>
      <c r="M549" s="336"/>
      <c r="N549" s="336"/>
      <c r="O549" s="336"/>
      <c r="P549" s="336"/>
      <c r="Q549" s="336"/>
      <c r="R549" s="336"/>
      <c r="S549" s="336"/>
      <c r="T549" s="336"/>
      <c r="U549" s="336"/>
      <c r="V549" s="336"/>
      <c r="W549" s="336"/>
      <c r="X549" s="336"/>
      <c r="Y549" s="336"/>
      <c r="Z549" s="336"/>
      <c r="AA549" s="336"/>
      <c r="AB549" s="336"/>
      <c r="AC549" s="336"/>
    </row>
    <row r="550" spans="2:29" x14ac:dyDescent="0.35">
      <c r="B550" s="336"/>
      <c r="C550" s="336"/>
      <c r="D550" s="336"/>
      <c r="E550" s="337"/>
      <c r="F550" s="336"/>
      <c r="G550" s="336"/>
      <c r="H550" s="336"/>
      <c r="I550" s="336"/>
      <c r="J550" s="336"/>
      <c r="K550" s="336"/>
      <c r="L550" s="336"/>
      <c r="M550" s="336"/>
      <c r="N550" s="336"/>
      <c r="O550" s="336"/>
      <c r="P550" s="336"/>
      <c r="Q550" s="336"/>
      <c r="R550" s="336"/>
      <c r="S550" s="336"/>
      <c r="T550" s="336"/>
      <c r="U550" s="336"/>
      <c r="V550" s="336"/>
      <c r="W550" s="336"/>
      <c r="X550" s="336"/>
      <c r="Y550" s="336"/>
      <c r="Z550" s="336"/>
      <c r="AA550" s="336"/>
      <c r="AB550" s="336"/>
      <c r="AC550" s="336"/>
    </row>
    <row r="551" spans="2:29" x14ac:dyDescent="0.35">
      <c r="B551" s="336"/>
      <c r="C551" s="336"/>
      <c r="D551" s="336"/>
      <c r="E551" s="337"/>
      <c r="F551" s="336"/>
      <c r="G551" s="336"/>
      <c r="H551" s="336"/>
      <c r="I551" s="336"/>
      <c r="J551" s="336"/>
      <c r="K551" s="336"/>
      <c r="L551" s="336"/>
      <c r="M551" s="336"/>
      <c r="N551" s="336"/>
      <c r="O551" s="336"/>
      <c r="P551" s="336"/>
      <c r="Q551" s="336"/>
      <c r="R551" s="336"/>
      <c r="S551" s="336"/>
      <c r="T551" s="336"/>
      <c r="U551" s="336"/>
      <c r="V551" s="336"/>
      <c r="W551" s="336"/>
      <c r="X551" s="336"/>
      <c r="Y551" s="336"/>
      <c r="Z551" s="336"/>
      <c r="AA551" s="336"/>
      <c r="AB551" s="336"/>
      <c r="AC551" s="336"/>
    </row>
    <row r="552" spans="2:29" x14ac:dyDescent="0.35">
      <c r="B552" s="336"/>
      <c r="C552" s="336"/>
      <c r="D552" s="336"/>
      <c r="E552" s="337"/>
      <c r="F552" s="336"/>
      <c r="G552" s="336"/>
      <c r="H552" s="336"/>
      <c r="I552" s="336"/>
      <c r="J552" s="336"/>
      <c r="K552" s="336"/>
      <c r="L552" s="336"/>
      <c r="M552" s="336"/>
      <c r="N552" s="336"/>
      <c r="O552" s="336"/>
      <c r="P552" s="336"/>
      <c r="Q552" s="336"/>
      <c r="R552" s="336"/>
      <c r="S552" s="336"/>
      <c r="T552" s="336"/>
      <c r="U552" s="336"/>
      <c r="V552" s="336"/>
      <c r="W552" s="336"/>
      <c r="X552" s="336"/>
      <c r="Y552" s="336"/>
      <c r="Z552" s="336"/>
      <c r="AA552" s="336"/>
      <c r="AB552" s="336"/>
      <c r="AC552" s="336"/>
    </row>
    <row r="553" spans="2:29" x14ac:dyDescent="0.35">
      <c r="B553" s="336"/>
      <c r="C553" s="336"/>
      <c r="D553" s="336"/>
      <c r="E553" s="337"/>
      <c r="F553" s="336"/>
      <c r="G553" s="336"/>
      <c r="H553" s="336"/>
      <c r="I553" s="336"/>
      <c r="J553" s="336"/>
      <c r="K553" s="336"/>
      <c r="L553" s="336"/>
      <c r="M553" s="336"/>
      <c r="N553" s="336"/>
      <c r="O553" s="336"/>
      <c r="P553" s="336"/>
      <c r="Q553" s="336"/>
      <c r="R553" s="336"/>
      <c r="S553" s="336"/>
      <c r="T553" s="336"/>
      <c r="U553" s="336"/>
      <c r="V553" s="336"/>
      <c r="W553" s="336"/>
      <c r="X553" s="336"/>
      <c r="Y553" s="336"/>
      <c r="Z553" s="336"/>
      <c r="AA553" s="336"/>
      <c r="AB553" s="336"/>
      <c r="AC553" s="336"/>
    </row>
    <row r="554" spans="2:29" x14ac:dyDescent="0.35">
      <c r="B554" s="336"/>
      <c r="C554" s="336"/>
      <c r="D554" s="336"/>
      <c r="E554" s="337"/>
      <c r="F554" s="336"/>
      <c r="G554" s="336"/>
      <c r="H554" s="336"/>
      <c r="I554" s="336"/>
      <c r="J554" s="336"/>
      <c r="K554" s="336"/>
      <c r="L554" s="336"/>
      <c r="M554" s="336"/>
      <c r="N554" s="336"/>
      <c r="O554" s="336"/>
      <c r="P554" s="336"/>
      <c r="Q554" s="336"/>
      <c r="R554" s="336"/>
      <c r="S554" s="336"/>
      <c r="T554" s="336"/>
      <c r="U554" s="336"/>
      <c r="V554" s="336"/>
      <c r="W554" s="336"/>
      <c r="X554" s="336"/>
      <c r="Y554" s="336"/>
      <c r="Z554" s="336"/>
      <c r="AA554" s="336"/>
      <c r="AB554" s="336"/>
      <c r="AC554" s="336"/>
    </row>
    <row r="555" spans="2:29" x14ac:dyDescent="0.35">
      <c r="B555" s="336"/>
      <c r="C555" s="336"/>
      <c r="D555" s="336"/>
      <c r="E555" s="337"/>
      <c r="F555" s="336"/>
      <c r="G555" s="336"/>
      <c r="H555" s="336"/>
      <c r="I555" s="336"/>
      <c r="J555" s="336"/>
      <c r="K555" s="336"/>
      <c r="L555" s="336"/>
      <c r="M555" s="336"/>
      <c r="N555" s="336"/>
      <c r="O555" s="336"/>
      <c r="P555" s="336"/>
      <c r="Q555" s="336"/>
      <c r="R555" s="336"/>
      <c r="S555" s="336"/>
      <c r="T555" s="336"/>
      <c r="U555" s="336"/>
      <c r="V555" s="336"/>
      <c r="W555" s="336"/>
      <c r="X555" s="336"/>
      <c r="Y555" s="336"/>
      <c r="Z555" s="336"/>
      <c r="AA555" s="336"/>
      <c r="AB555" s="336"/>
      <c r="AC555" s="336"/>
    </row>
    <row r="556" spans="2:29" x14ac:dyDescent="0.35">
      <c r="B556" s="336"/>
      <c r="C556" s="336"/>
      <c r="D556" s="336"/>
      <c r="E556" s="337"/>
      <c r="F556" s="336"/>
      <c r="G556" s="336"/>
      <c r="H556" s="336"/>
      <c r="I556" s="336"/>
      <c r="J556" s="336"/>
      <c r="K556" s="336"/>
      <c r="L556" s="336"/>
      <c r="M556" s="336"/>
      <c r="N556" s="336"/>
      <c r="O556" s="336"/>
      <c r="P556" s="336"/>
      <c r="Q556" s="336"/>
      <c r="R556" s="336"/>
      <c r="S556" s="336"/>
      <c r="T556" s="336"/>
      <c r="U556" s="336"/>
      <c r="V556" s="336"/>
      <c r="W556" s="336"/>
      <c r="X556" s="336"/>
      <c r="Y556" s="336"/>
      <c r="Z556" s="336"/>
      <c r="AA556" s="336"/>
      <c r="AB556" s="336"/>
      <c r="AC556" s="336"/>
    </row>
    <row r="557" spans="2:29" x14ac:dyDescent="0.35">
      <c r="B557" s="336"/>
      <c r="C557" s="336"/>
      <c r="D557" s="336"/>
      <c r="E557" s="337"/>
      <c r="F557" s="336"/>
      <c r="G557" s="336"/>
      <c r="H557" s="336"/>
      <c r="I557" s="336"/>
      <c r="J557" s="336"/>
      <c r="K557" s="336"/>
      <c r="L557" s="336"/>
      <c r="M557" s="336"/>
      <c r="N557" s="336"/>
      <c r="O557" s="336"/>
      <c r="P557" s="336"/>
      <c r="Q557" s="336"/>
      <c r="R557" s="336"/>
      <c r="S557" s="336"/>
      <c r="T557" s="336"/>
      <c r="U557" s="336"/>
      <c r="V557" s="336"/>
      <c r="W557" s="336"/>
      <c r="X557" s="336"/>
      <c r="Y557" s="336"/>
      <c r="Z557" s="336"/>
      <c r="AA557" s="336"/>
      <c r="AB557" s="336"/>
      <c r="AC557" s="336"/>
    </row>
    <row r="558" spans="2:29" x14ac:dyDescent="0.35">
      <c r="B558" s="336"/>
      <c r="C558" s="336"/>
      <c r="D558" s="336"/>
      <c r="E558" s="337"/>
      <c r="F558" s="336"/>
      <c r="G558" s="336"/>
      <c r="H558" s="336"/>
      <c r="I558" s="336"/>
      <c r="J558" s="336"/>
      <c r="K558" s="336"/>
      <c r="L558" s="336"/>
      <c r="M558" s="336"/>
      <c r="N558" s="336"/>
      <c r="O558" s="336"/>
      <c r="P558" s="336"/>
      <c r="Q558" s="336"/>
      <c r="R558" s="336"/>
      <c r="S558" s="336"/>
      <c r="T558" s="336"/>
      <c r="U558" s="336"/>
      <c r="V558" s="336"/>
      <c r="W558" s="336"/>
      <c r="X558" s="336"/>
      <c r="Y558" s="336"/>
      <c r="Z558" s="336"/>
      <c r="AA558" s="336"/>
      <c r="AB558" s="336"/>
      <c r="AC558" s="336"/>
    </row>
    <row r="559" spans="2:29" x14ac:dyDescent="0.35">
      <c r="B559" s="336"/>
      <c r="C559" s="336"/>
      <c r="D559" s="336"/>
      <c r="E559" s="337"/>
      <c r="F559" s="336"/>
      <c r="G559" s="336"/>
      <c r="H559" s="336"/>
      <c r="I559" s="336"/>
      <c r="J559" s="336"/>
      <c r="K559" s="336"/>
      <c r="L559" s="336"/>
      <c r="M559" s="336"/>
      <c r="N559" s="336"/>
      <c r="O559" s="336"/>
      <c r="P559" s="336"/>
      <c r="Q559" s="336"/>
      <c r="R559" s="336"/>
      <c r="S559" s="336"/>
      <c r="T559" s="336"/>
      <c r="U559" s="336"/>
      <c r="V559" s="336"/>
      <c r="W559" s="336"/>
      <c r="X559" s="336"/>
      <c r="Y559" s="336"/>
      <c r="Z559" s="336"/>
      <c r="AA559" s="336"/>
      <c r="AB559" s="336"/>
      <c r="AC559" s="336"/>
    </row>
    <row r="560" spans="2:29" x14ac:dyDescent="0.35">
      <c r="B560" s="336"/>
      <c r="C560" s="336"/>
      <c r="D560" s="336"/>
      <c r="E560" s="337"/>
      <c r="F560" s="336"/>
      <c r="G560" s="336"/>
      <c r="H560" s="336"/>
      <c r="I560" s="336"/>
      <c r="J560" s="336"/>
      <c r="K560" s="336"/>
      <c r="L560" s="336"/>
      <c r="M560" s="336"/>
      <c r="N560" s="336"/>
      <c r="O560" s="336"/>
      <c r="P560" s="336"/>
      <c r="Q560" s="336"/>
      <c r="R560" s="336"/>
      <c r="S560" s="336"/>
      <c r="T560" s="336"/>
      <c r="U560" s="336"/>
      <c r="V560" s="336"/>
      <c r="W560" s="336"/>
      <c r="X560" s="336"/>
      <c r="Y560" s="336"/>
      <c r="Z560" s="336"/>
      <c r="AA560" s="336"/>
      <c r="AB560" s="336"/>
      <c r="AC560" s="336"/>
    </row>
    <row r="561" spans="2:29" x14ac:dyDescent="0.35">
      <c r="B561" s="336"/>
      <c r="C561" s="336"/>
      <c r="D561" s="336"/>
      <c r="E561" s="337"/>
      <c r="F561" s="336"/>
      <c r="G561" s="336"/>
      <c r="H561" s="336"/>
      <c r="I561" s="336"/>
      <c r="J561" s="336"/>
      <c r="K561" s="336"/>
      <c r="L561" s="336"/>
      <c r="M561" s="336"/>
      <c r="N561" s="336"/>
      <c r="O561" s="336"/>
      <c r="P561" s="336"/>
      <c r="Q561" s="336"/>
      <c r="R561" s="336"/>
      <c r="S561" s="336"/>
      <c r="T561" s="336"/>
      <c r="U561" s="336"/>
      <c r="V561" s="336"/>
      <c r="W561" s="336"/>
      <c r="X561" s="336"/>
      <c r="Y561" s="336"/>
      <c r="Z561" s="336"/>
      <c r="AA561" s="336"/>
      <c r="AB561" s="336"/>
      <c r="AC561" s="336"/>
    </row>
    <row r="562" spans="2:29" x14ac:dyDescent="0.35">
      <c r="B562" s="336"/>
      <c r="C562" s="336"/>
      <c r="D562" s="336"/>
      <c r="E562" s="337"/>
      <c r="F562" s="336"/>
      <c r="G562" s="336"/>
      <c r="H562" s="336"/>
      <c r="I562" s="336"/>
      <c r="J562" s="336"/>
      <c r="K562" s="336"/>
      <c r="L562" s="336"/>
      <c r="M562" s="336"/>
      <c r="N562" s="336"/>
      <c r="O562" s="336"/>
      <c r="P562" s="336"/>
      <c r="Q562" s="336"/>
      <c r="R562" s="336"/>
      <c r="S562" s="336"/>
      <c r="T562" s="336"/>
      <c r="U562" s="336"/>
      <c r="V562" s="336"/>
      <c r="W562" s="336"/>
      <c r="X562" s="336"/>
      <c r="Y562" s="336"/>
      <c r="Z562" s="336"/>
      <c r="AA562" s="336"/>
      <c r="AB562" s="336"/>
      <c r="AC562" s="336"/>
    </row>
    <row r="563" spans="2:29" x14ac:dyDescent="0.35">
      <c r="B563" s="336"/>
      <c r="C563" s="336"/>
      <c r="D563" s="336"/>
      <c r="E563" s="337"/>
      <c r="F563" s="336"/>
      <c r="G563" s="336"/>
      <c r="H563" s="336"/>
      <c r="I563" s="336"/>
      <c r="J563" s="336"/>
      <c r="K563" s="336"/>
      <c r="L563" s="336"/>
      <c r="M563" s="336"/>
      <c r="N563" s="336"/>
      <c r="O563" s="336"/>
      <c r="P563" s="336"/>
      <c r="Q563" s="336"/>
      <c r="R563" s="336"/>
      <c r="S563" s="336"/>
      <c r="T563" s="336"/>
      <c r="U563" s="336"/>
      <c r="V563" s="336"/>
      <c r="W563" s="336"/>
      <c r="X563" s="336"/>
      <c r="Y563" s="336"/>
      <c r="Z563" s="336"/>
      <c r="AA563" s="336"/>
      <c r="AB563" s="336"/>
      <c r="AC563" s="336"/>
    </row>
    <row r="564" spans="2:29" x14ac:dyDescent="0.35">
      <c r="B564" s="336"/>
      <c r="C564" s="336"/>
      <c r="D564" s="336"/>
      <c r="E564" s="337"/>
      <c r="F564" s="336"/>
      <c r="G564" s="336"/>
      <c r="H564" s="336"/>
      <c r="I564" s="336"/>
      <c r="J564" s="336"/>
      <c r="K564" s="336"/>
      <c r="L564" s="336"/>
      <c r="M564" s="336"/>
      <c r="N564" s="336"/>
      <c r="O564" s="336"/>
      <c r="P564" s="336"/>
      <c r="Q564" s="336"/>
      <c r="R564" s="336"/>
      <c r="S564" s="336"/>
      <c r="T564" s="336"/>
      <c r="U564" s="336"/>
      <c r="V564" s="336"/>
      <c r="W564" s="336"/>
      <c r="X564" s="336"/>
      <c r="Y564" s="336"/>
      <c r="Z564" s="336"/>
      <c r="AA564" s="336"/>
      <c r="AB564" s="336"/>
      <c r="AC564" s="336"/>
    </row>
    <row r="565" spans="2:29" x14ac:dyDescent="0.35">
      <c r="B565" s="336"/>
      <c r="C565" s="336"/>
      <c r="D565" s="336"/>
      <c r="E565" s="337"/>
      <c r="F565" s="336"/>
      <c r="G565" s="336"/>
      <c r="H565" s="336"/>
      <c r="I565" s="336"/>
      <c r="J565" s="336"/>
      <c r="K565" s="336"/>
      <c r="L565" s="336"/>
      <c r="M565" s="336"/>
      <c r="N565" s="336"/>
      <c r="O565" s="336"/>
      <c r="P565" s="336"/>
      <c r="Q565" s="336"/>
      <c r="R565" s="336"/>
      <c r="S565" s="336"/>
      <c r="T565" s="336"/>
      <c r="U565" s="336"/>
      <c r="V565" s="336"/>
      <c r="W565" s="336"/>
      <c r="X565" s="336"/>
      <c r="Y565" s="336"/>
      <c r="Z565" s="336"/>
      <c r="AA565" s="336"/>
      <c r="AB565" s="336"/>
      <c r="AC565" s="336"/>
    </row>
    <row r="566" spans="2:29" x14ac:dyDescent="0.35">
      <c r="B566" s="336"/>
      <c r="C566" s="336"/>
      <c r="D566" s="336"/>
      <c r="E566" s="337"/>
      <c r="F566" s="336"/>
      <c r="G566" s="336"/>
      <c r="H566" s="336"/>
      <c r="I566" s="336"/>
      <c r="J566" s="336"/>
      <c r="K566" s="336"/>
      <c r="L566" s="336"/>
      <c r="M566" s="336"/>
      <c r="N566" s="336"/>
      <c r="O566" s="336"/>
      <c r="P566" s="336"/>
      <c r="Q566" s="336"/>
      <c r="R566" s="336"/>
      <c r="S566" s="336"/>
      <c r="T566" s="336"/>
      <c r="U566" s="336"/>
      <c r="V566" s="336"/>
      <c r="W566" s="336"/>
      <c r="X566" s="336"/>
      <c r="Y566" s="336"/>
      <c r="Z566" s="336"/>
      <c r="AA566" s="336"/>
      <c r="AB566" s="336"/>
      <c r="AC566" s="336"/>
    </row>
    <row r="567" spans="2:29" x14ac:dyDescent="0.35">
      <c r="B567" s="336"/>
      <c r="C567" s="336"/>
      <c r="D567" s="336"/>
      <c r="E567" s="337"/>
      <c r="F567" s="336"/>
      <c r="G567" s="336"/>
      <c r="H567" s="336"/>
      <c r="I567" s="336"/>
      <c r="J567" s="336"/>
      <c r="K567" s="336"/>
      <c r="L567" s="336"/>
      <c r="M567" s="336"/>
      <c r="N567" s="336"/>
      <c r="O567" s="336"/>
      <c r="P567" s="336"/>
      <c r="Q567" s="336"/>
      <c r="R567" s="336"/>
      <c r="S567" s="336"/>
      <c r="T567" s="336"/>
      <c r="U567" s="336"/>
      <c r="V567" s="336"/>
      <c r="W567" s="336"/>
      <c r="X567" s="336"/>
      <c r="Y567" s="336"/>
      <c r="Z567" s="336"/>
      <c r="AA567" s="336"/>
      <c r="AB567" s="336"/>
      <c r="AC567" s="336"/>
    </row>
    <row r="568" spans="2:29" x14ac:dyDescent="0.35">
      <c r="B568" s="336"/>
      <c r="C568" s="336"/>
      <c r="D568" s="336"/>
      <c r="E568" s="337"/>
      <c r="F568" s="336"/>
      <c r="G568" s="336"/>
      <c r="H568" s="336"/>
      <c r="I568" s="336"/>
      <c r="J568" s="336"/>
      <c r="K568" s="336"/>
      <c r="L568" s="336"/>
      <c r="M568" s="336"/>
      <c r="N568" s="336"/>
      <c r="O568" s="336"/>
      <c r="P568" s="336"/>
      <c r="Q568" s="336"/>
      <c r="R568" s="336"/>
      <c r="S568" s="336"/>
      <c r="T568" s="336"/>
      <c r="U568" s="336"/>
      <c r="V568" s="336"/>
      <c r="W568" s="336"/>
      <c r="X568" s="336"/>
      <c r="Y568" s="336"/>
      <c r="Z568" s="336"/>
      <c r="AA568" s="336"/>
      <c r="AB568" s="336"/>
      <c r="AC568" s="336"/>
    </row>
    <row r="569" spans="2:29" x14ac:dyDescent="0.35">
      <c r="B569" s="336"/>
      <c r="C569" s="336"/>
      <c r="D569" s="336"/>
      <c r="E569" s="337"/>
      <c r="F569" s="336"/>
      <c r="G569" s="336"/>
      <c r="H569" s="336"/>
      <c r="I569" s="336"/>
      <c r="J569" s="336"/>
      <c r="K569" s="336"/>
      <c r="L569" s="336"/>
      <c r="M569" s="336"/>
      <c r="N569" s="336"/>
      <c r="O569" s="336"/>
      <c r="P569" s="336"/>
      <c r="Q569" s="336"/>
      <c r="R569" s="336"/>
      <c r="S569" s="336"/>
      <c r="T569" s="336"/>
      <c r="U569" s="336"/>
      <c r="V569" s="336"/>
      <c r="W569" s="336"/>
      <c r="X569" s="336"/>
      <c r="Y569" s="336"/>
      <c r="Z569" s="336"/>
      <c r="AA569" s="336"/>
      <c r="AB569" s="336"/>
      <c r="AC569" s="336"/>
    </row>
    <row r="570" spans="2:29" x14ac:dyDescent="0.35">
      <c r="B570" s="336"/>
      <c r="C570" s="336"/>
      <c r="D570" s="336"/>
      <c r="E570" s="337"/>
      <c r="F570" s="336"/>
      <c r="G570" s="336"/>
      <c r="H570" s="336"/>
      <c r="I570" s="336"/>
      <c r="J570" s="336"/>
      <c r="K570" s="336"/>
      <c r="L570" s="336"/>
      <c r="M570" s="336"/>
      <c r="N570" s="336"/>
      <c r="O570" s="336"/>
      <c r="P570" s="336"/>
      <c r="Q570" s="336"/>
      <c r="R570" s="336"/>
      <c r="S570" s="336"/>
      <c r="T570" s="336"/>
      <c r="U570" s="336"/>
      <c r="V570" s="336"/>
      <c r="W570" s="336"/>
      <c r="X570" s="336"/>
      <c r="Y570" s="336"/>
      <c r="Z570" s="336"/>
      <c r="AA570" s="336"/>
      <c r="AB570" s="336"/>
      <c r="AC570" s="336"/>
    </row>
    <row r="571" spans="2:29" x14ac:dyDescent="0.35">
      <c r="B571" s="336"/>
      <c r="C571" s="336"/>
      <c r="D571" s="336"/>
      <c r="E571" s="337"/>
      <c r="F571" s="336"/>
      <c r="G571" s="336"/>
      <c r="H571" s="336"/>
      <c r="I571" s="336"/>
      <c r="J571" s="336"/>
      <c r="K571" s="336"/>
      <c r="L571" s="336"/>
      <c r="M571" s="336"/>
      <c r="N571" s="336"/>
      <c r="O571" s="336"/>
      <c r="P571" s="336"/>
      <c r="Q571" s="336"/>
      <c r="R571" s="336"/>
      <c r="S571" s="336"/>
      <c r="T571" s="336"/>
      <c r="U571" s="336"/>
      <c r="V571" s="336"/>
      <c r="W571" s="336"/>
      <c r="X571" s="336"/>
      <c r="Y571" s="336"/>
      <c r="Z571" s="336"/>
      <c r="AA571" s="336"/>
      <c r="AB571" s="336"/>
      <c r="AC571" s="336"/>
    </row>
    <row r="572" spans="2:29" x14ac:dyDescent="0.35">
      <c r="B572" s="336"/>
      <c r="C572" s="336"/>
      <c r="D572" s="336"/>
      <c r="E572" s="337"/>
      <c r="F572" s="336"/>
      <c r="G572" s="336"/>
      <c r="H572" s="336"/>
      <c r="I572" s="336"/>
      <c r="J572" s="336"/>
      <c r="K572" s="336"/>
      <c r="L572" s="336"/>
      <c r="M572" s="336"/>
      <c r="N572" s="336"/>
      <c r="O572" s="336"/>
      <c r="P572" s="336"/>
      <c r="Q572" s="336"/>
      <c r="R572" s="336"/>
      <c r="S572" s="336"/>
      <c r="T572" s="336"/>
      <c r="U572" s="336"/>
      <c r="V572" s="336"/>
      <c r="W572" s="336"/>
      <c r="X572" s="336"/>
      <c r="Y572" s="336"/>
      <c r="Z572" s="336"/>
      <c r="AA572" s="336"/>
      <c r="AB572" s="336"/>
      <c r="AC572" s="336"/>
    </row>
    <row r="573" spans="2:29" x14ac:dyDescent="0.35">
      <c r="B573" s="336"/>
      <c r="C573" s="336"/>
      <c r="D573" s="336"/>
      <c r="E573" s="337"/>
      <c r="F573" s="336"/>
      <c r="G573" s="336"/>
      <c r="H573" s="336"/>
      <c r="I573" s="336"/>
      <c r="J573" s="336"/>
      <c r="K573" s="336"/>
      <c r="L573" s="336"/>
      <c r="M573" s="336"/>
      <c r="N573" s="336"/>
      <c r="O573" s="336"/>
      <c r="P573" s="336"/>
      <c r="Q573" s="336"/>
      <c r="R573" s="336"/>
      <c r="S573" s="336"/>
      <c r="T573" s="336"/>
      <c r="U573" s="336"/>
      <c r="V573" s="336"/>
      <c r="W573" s="336"/>
      <c r="X573" s="336"/>
      <c r="Y573" s="336"/>
      <c r="Z573" s="336"/>
      <c r="AA573" s="336"/>
      <c r="AB573" s="336"/>
      <c r="AC573" s="336"/>
    </row>
    <row r="574" spans="2:29" x14ac:dyDescent="0.35">
      <c r="B574" s="336"/>
      <c r="C574" s="336"/>
      <c r="D574" s="336"/>
      <c r="E574" s="337"/>
      <c r="F574" s="336"/>
      <c r="G574" s="336"/>
      <c r="H574" s="336"/>
      <c r="I574" s="336"/>
      <c r="J574" s="336"/>
      <c r="K574" s="336"/>
      <c r="L574" s="336"/>
      <c r="M574" s="336"/>
      <c r="N574" s="336"/>
      <c r="O574" s="336"/>
      <c r="P574" s="336"/>
      <c r="Q574" s="336"/>
      <c r="R574" s="336"/>
      <c r="S574" s="336"/>
      <c r="T574" s="336"/>
      <c r="U574" s="336"/>
      <c r="V574" s="336"/>
      <c r="W574" s="336"/>
      <c r="X574" s="336"/>
      <c r="Y574" s="336"/>
      <c r="Z574" s="336"/>
      <c r="AA574" s="336"/>
      <c r="AB574" s="336"/>
      <c r="AC574" s="336"/>
    </row>
    <row r="575" spans="2:29" x14ac:dyDescent="0.35">
      <c r="B575" s="336"/>
      <c r="C575" s="336"/>
      <c r="D575" s="336"/>
      <c r="E575" s="337"/>
      <c r="F575" s="336"/>
      <c r="G575" s="336"/>
      <c r="H575" s="336"/>
      <c r="I575" s="336"/>
      <c r="J575" s="336"/>
      <c r="K575" s="336"/>
      <c r="L575" s="336"/>
      <c r="M575" s="336"/>
      <c r="N575" s="336"/>
      <c r="O575" s="336"/>
      <c r="P575" s="336"/>
      <c r="Q575" s="336"/>
      <c r="R575" s="336"/>
      <c r="S575" s="336"/>
      <c r="T575" s="336"/>
      <c r="U575" s="336"/>
      <c r="V575" s="336"/>
      <c r="W575" s="336"/>
      <c r="X575" s="336"/>
      <c r="Y575" s="336"/>
      <c r="Z575" s="336"/>
      <c r="AA575" s="336"/>
      <c r="AB575" s="336"/>
      <c r="AC575" s="336"/>
    </row>
    <row r="576" spans="2:29" x14ac:dyDescent="0.35">
      <c r="B576" s="336"/>
      <c r="C576" s="336"/>
      <c r="D576" s="336"/>
      <c r="E576" s="337"/>
      <c r="F576" s="336"/>
      <c r="G576" s="336"/>
      <c r="H576" s="336"/>
      <c r="I576" s="336"/>
      <c r="J576" s="336"/>
      <c r="K576" s="336"/>
      <c r="L576" s="336"/>
      <c r="M576" s="336"/>
      <c r="N576" s="336"/>
      <c r="O576" s="336"/>
      <c r="P576" s="336"/>
      <c r="Q576" s="336"/>
      <c r="R576" s="336"/>
      <c r="S576" s="336"/>
      <c r="T576" s="336"/>
      <c r="U576" s="336"/>
      <c r="V576" s="336"/>
      <c r="W576" s="336"/>
      <c r="X576" s="336"/>
      <c r="Y576" s="336"/>
      <c r="Z576" s="336"/>
      <c r="AA576" s="336"/>
      <c r="AB576" s="336"/>
      <c r="AC576" s="336"/>
    </row>
    <row r="577" spans="2:29" x14ac:dyDescent="0.35">
      <c r="B577" s="336"/>
      <c r="C577" s="336"/>
      <c r="D577" s="336"/>
      <c r="E577" s="337"/>
      <c r="F577" s="336"/>
      <c r="G577" s="336"/>
      <c r="H577" s="336"/>
      <c r="I577" s="336"/>
      <c r="J577" s="336"/>
      <c r="K577" s="336"/>
      <c r="L577" s="336"/>
      <c r="M577" s="336"/>
      <c r="N577" s="336"/>
      <c r="O577" s="336"/>
      <c r="P577" s="336"/>
      <c r="Q577" s="336"/>
      <c r="R577" s="336"/>
      <c r="S577" s="336"/>
      <c r="T577" s="336"/>
      <c r="U577" s="336"/>
      <c r="V577" s="336"/>
      <c r="W577" s="336"/>
      <c r="X577" s="336"/>
      <c r="Y577" s="336"/>
      <c r="Z577" s="336"/>
      <c r="AA577" s="336"/>
      <c r="AB577" s="336"/>
      <c r="AC577" s="336"/>
    </row>
    <row r="578" spans="2:29" x14ac:dyDescent="0.35">
      <c r="B578" s="336"/>
      <c r="C578" s="336"/>
      <c r="D578" s="336"/>
      <c r="E578" s="337"/>
      <c r="F578" s="336"/>
      <c r="G578" s="336"/>
      <c r="H578" s="336"/>
      <c r="I578" s="336"/>
      <c r="J578" s="336"/>
      <c r="K578" s="336"/>
      <c r="L578" s="336"/>
      <c r="M578" s="336"/>
      <c r="N578" s="336"/>
      <c r="O578" s="336"/>
      <c r="P578" s="336"/>
      <c r="Q578" s="336"/>
      <c r="R578" s="336"/>
      <c r="S578" s="336"/>
      <c r="T578" s="336"/>
      <c r="U578" s="336"/>
      <c r="V578" s="336"/>
      <c r="W578" s="336"/>
      <c r="X578" s="336"/>
      <c r="Y578" s="336"/>
      <c r="Z578" s="336"/>
      <c r="AA578" s="336"/>
      <c r="AB578" s="336"/>
      <c r="AC578" s="336"/>
    </row>
    <row r="579" spans="2:29" x14ac:dyDescent="0.35">
      <c r="B579" s="336"/>
      <c r="C579" s="336"/>
      <c r="D579" s="336"/>
      <c r="E579" s="337"/>
      <c r="F579" s="336"/>
      <c r="G579" s="336"/>
      <c r="H579" s="336"/>
      <c r="I579" s="336"/>
      <c r="J579" s="336"/>
      <c r="K579" s="336"/>
      <c r="L579" s="336"/>
      <c r="M579" s="336"/>
      <c r="N579" s="336"/>
      <c r="O579" s="336"/>
      <c r="P579" s="336"/>
      <c r="Q579" s="336"/>
      <c r="R579" s="336"/>
      <c r="S579" s="336"/>
      <c r="T579" s="336"/>
      <c r="U579" s="336"/>
      <c r="V579" s="336"/>
      <c r="W579" s="336"/>
      <c r="X579" s="336"/>
      <c r="Y579" s="336"/>
      <c r="Z579" s="336"/>
      <c r="AA579" s="336"/>
      <c r="AB579" s="336"/>
      <c r="AC579" s="336"/>
    </row>
    <row r="580" spans="2:29" x14ac:dyDescent="0.35">
      <c r="B580" s="336"/>
      <c r="C580" s="336"/>
      <c r="D580" s="336"/>
      <c r="E580" s="337"/>
      <c r="F580" s="336"/>
      <c r="G580" s="336"/>
      <c r="H580" s="336"/>
      <c r="I580" s="336"/>
      <c r="J580" s="336"/>
      <c r="K580" s="336"/>
      <c r="L580" s="336"/>
      <c r="M580" s="336"/>
      <c r="N580" s="336"/>
      <c r="O580" s="336"/>
      <c r="P580" s="336"/>
      <c r="Q580" s="336"/>
      <c r="R580" s="336"/>
      <c r="S580" s="336"/>
      <c r="T580" s="336"/>
      <c r="U580" s="336"/>
      <c r="V580" s="336"/>
      <c r="W580" s="336"/>
      <c r="X580" s="336"/>
      <c r="Y580" s="336"/>
      <c r="Z580" s="336"/>
      <c r="AA580" s="336"/>
      <c r="AB580" s="336"/>
      <c r="AC580" s="336"/>
    </row>
    <row r="581" spans="2:29" x14ac:dyDescent="0.35">
      <c r="B581" s="336"/>
      <c r="C581" s="336"/>
      <c r="D581" s="336"/>
      <c r="E581" s="337"/>
      <c r="F581" s="336"/>
      <c r="G581" s="336"/>
      <c r="H581" s="336"/>
      <c r="I581" s="336"/>
      <c r="J581" s="336"/>
      <c r="K581" s="336"/>
      <c r="L581" s="336"/>
      <c r="M581" s="336"/>
      <c r="N581" s="336"/>
      <c r="O581" s="336"/>
      <c r="P581" s="336"/>
      <c r="Q581" s="336"/>
      <c r="R581" s="336"/>
      <c r="S581" s="336"/>
      <c r="T581" s="336"/>
      <c r="U581" s="336"/>
      <c r="V581" s="336"/>
      <c r="W581" s="336"/>
      <c r="X581" s="336"/>
      <c r="Y581" s="336"/>
      <c r="Z581" s="336"/>
      <c r="AA581" s="336"/>
      <c r="AB581" s="336"/>
      <c r="AC581" s="336"/>
    </row>
    <row r="582" spans="2:29" x14ac:dyDescent="0.35">
      <c r="B582" s="336"/>
      <c r="C582" s="336"/>
      <c r="D582" s="336"/>
      <c r="E582" s="337"/>
      <c r="F582" s="336"/>
      <c r="G582" s="336"/>
      <c r="H582" s="336"/>
      <c r="I582" s="336"/>
      <c r="J582" s="336"/>
      <c r="K582" s="336"/>
      <c r="L582" s="336"/>
      <c r="M582" s="336"/>
      <c r="N582" s="336"/>
      <c r="O582" s="336"/>
      <c r="P582" s="336"/>
      <c r="Q582" s="336"/>
      <c r="R582" s="336"/>
      <c r="S582" s="336"/>
      <c r="T582" s="336"/>
      <c r="U582" s="336"/>
      <c r="V582" s="336"/>
      <c r="W582" s="336"/>
      <c r="X582" s="336"/>
      <c r="Y582" s="336"/>
      <c r="Z582" s="336"/>
      <c r="AA582" s="336"/>
      <c r="AB582" s="336"/>
      <c r="AC582" s="336"/>
    </row>
    <row r="583" spans="2:29" x14ac:dyDescent="0.35">
      <c r="B583" s="336"/>
      <c r="C583" s="336"/>
      <c r="D583" s="336"/>
      <c r="E583" s="337"/>
      <c r="F583" s="336"/>
      <c r="G583" s="336"/>
      <c r="H583" s="336"/>
      <c r="I583" s="336"/>
      <c r="J583" s="336"/>
      <c r="K583" s="336"/>
      <c r="L583" s="336"/>
      <c r="M583" s="336"/>
      <c r="N583" s="336"/>
      <c r="O583" s="336"/>
      <c r="P583" s="336"/>
      <c r="Q583" s="336"/>
      <c r="R583" s="336"/>
      <c r="S583" s="336"/>
      <c r="T583" s="336"/>
      <c r="U583" s="336"/>
      <c r="V583" s="336"/>
      <c r="W583" s="336"/>
      <c r="X583" s="336"/>
      <c r="Y583" s="336"/>
      <c r="Z583" s="336"/>
      <c r="AA583" s="336"/>
      <c r="AB583" s="336"/>
      <c r="AC583" s="336"/>
    </row>
    <row r="584" spans="2:29" x14ac:dyDescent="0.35">
      <c r="B584" s="336"/>
      <c r="C584" s="336"/>
      <c r="D584" s="336"/>
      <c r="E584" s="337"/>
      <c r="F584" s="336"/>
      <c r="G584" s="336"/>
      <c r="H584" s="336"/>
      <c r="I584" s="336"/>
      <c r="J584" s="336"/>
      <c r="K584" s="336"/>
      <c r="L584" s="336"/>
      <c r="M584" s="336"/>
      <c r="N584" s="336"/>
      <c r="O584" s="336"/>
      <c r="P584" s="336"/>
      <c r="Q584" s="336"/>
      <c r="R584" s="336"/>
      <c r="S584" s="336"/>
      <c r="T584" s="336"/>
      <c r="U584" s="336"/>
      <c r="V584" s="336"/>
      <c r="W584" s="336"/>
      <c r="X584" s="336"/>
      <c r="Y584" s="336"/>
      <c r="Z584" s="336"/>
      <c r="AA584" s="336"/>
      <c r="AB584" s="336"/>
      <c r="AC584" s="336"/>
    </row>
    <row r="585" spans="2:29" x14ac:dyDescent="0.35">
      <c r="B585" s="336"/>
      <c r="C585" s="336"/>
      <c r="D585" s="336"/>
      <c r="E585" s="337"/>
      <c r="F585" s="336"/>
      <c r="G585" s="336"/>
      <c r="H585" s="336"/>
      <c r="I585" s="336"/>
      <c r="J585" s="336"/>
      <c r="K585" s="336"/>
      <c r="L585" s="336"/>
      <c r="M585" s="336"/>
      <c r="N585" s="336"/>
      <c r="O585" s="336"/>
      <c r="P585" s="336"/>
      <c r="Q585" s="336"/>
      <c r="R585" s="336"/>
      <c r="S585" s="336"/>
      <c r="T585" s="336"/>
      <c r="U585" s="336"/>
      <c r="V585" s="336"/>
      <c r="W585" s="336"/>
      <c r="X585" s="336"/>
      <c r="Y585" s="336"/>
      <c r="Z585" s="336"/>
      <c r="AA585" s="336"/>
      <c r="AB585" s="336"/>
      <c r="AC585" s="336"/>
    </row>
    <row r="586" spans="2:29" x14ac:dyDescent="0.35">
      <c r="B586" s="336"/>
      <c r="C586" s="336"/>
      <c r="D586" s="336"/>
      <c r="E586" s="337"/>
      <c r="F586" s="336"/>
      <c r="G586" s="336"/>
      <c r="H586" s="336"/>
      <c r="I586" s="336"/>
      <c r="J586" s="336"/>
      <c r="K586" s="336"/>
      <c r="L586" s="336"/>
      <c r="M586" s="336"/>
      <c r="N586" s="336"/>
      <c r="O586" s="336"/>
      <c r="P586" s="336"/>
      <c r="Q586" s="336"/>
      <c r="R586" s="336"/>
      <c r="S586" s="336"/>
      <c r="T586" s="336"/>
      <c r="U586" s="336"/>
      <c r="V586" s="336"/>
      <c r="W586" s="336"/>
      <c r="X586" s="336"/>
      <c r="Y586" s="336"/>
      <c r="Z586" s="336"/>
      <c r="AA586" s="336"/>
      <c r="AB586" s="336"/>
      <c r="AC586" s="336"/>
    </row>
    <row r="587" spans="2:29" x14ac:dyDescent="0.35">
      <c r="B587" s="336"/>
      <c r="C587" s="336"/>
      <c r="D587" s="336"/>
      <c r="E587" s="337"/>
      <c r="F587" s="336"/>
      <c r="G587" s="336"/>
      <c r="H587" s="336"/>
      <c r="I587" s="336"/>
      <c r="J587" s="336"/>
      <c r="K587" s="336"/>
      <c r="L587" s="336"/>
      <c r="M587" s="336"/>
      <c r="N587" s="336"/>
      <c r="O587" s="336"/>
      <c r="P587" s="336"/>
      <c r="Q587" s="336"/>
      <c r="R587" s="336"/>
      <c r="S587" s="336"/>
      <c r="T587" s="336"/>
      <c r="U587" s="336"/>
      <c r="V587" s="336"/>
      <c r="W587" s="336"/>
      <c r="X587" s="336"/>
      <c r="Y587" s="336"/>
      <c r="Z587" s="336"/>
      <c r="AA587" s="336"/>
      <c r="AB587" s="336"/>
      <c r="AC587" s="336"/>
    </row>
    <row r="588" spans="2:29" x14ac:dyDescent="0.35">
      <c r="B588" s="336"/>
      <c r="C588" s="336"/>
      <c r="D588" s="336"/>
      <c r="E588" s="337"/>
      <c r="F588" s="336"/>
      <c r="G588" s="336"/>
      <c r="H588" s="336"/>
      <c r="I588" s="336"/>
      <c r="J588" s="336"/>
      <c r="K588" s="336"/>
      <c r="L588" s="336"/>
      <c r="M588" s="336"/>
      <c r="N588" s="336"/>
      <c r="O588" s="336"/>
      <c r="P588" s="336"/>
      <c r="Q588" s="336"/>
      <c r="R588" s="336"/>
      <c r="S588" s="336"/>
      <c r="T588" s="336"/>
      <c r="U588" s="336"/>
      <c r="V588" s="336"/>
      <c r="W588" s="336"/>
      <c r="X588" s="336"/>
      <c r="Y588" s="336"/>
      <c r="Z588" s="336"/>
      <c r="AA588" s="336"/>
      <c r="AB588" s="336"/>
      <c r="AC588" s="336"/>
    </row>
    <row r="589" spans="2:29" x14ac:dyDescent="0.35">
      <c r="B589" s="336"/>
      <c r="C589" s="336"/>
      <c r="D589" s="336"/>
      <c r="E589" s="337"/>
      <c r="F589" s="336"/>
      <c r="G589" s="336"/>
      <c r="H589" s="336"/>
      <c r="I589" s="336"/>
      <c r="J589" s="336"/>
      <c r="K589" s="336"/>
      <c r="L589" s="336"/>
      <c r="M589" s="336"/>
      <c r="N589" s="336"/>
      <c r="O589" s="336"/>
      <c r="P589" s="336"/>
      <c r="Q589" s="336"/>
      <c r="R589" s="336"/>
      <c r="S589" s="336"/>
      <c r="T589" s="336"/>
      <c r="U589" s="336"/>
      <c r="V589" s="336"/>
      <c r="W589" s="336"/>
      <c r="X589" s="336"/>
      <c r="Y589" s="336"/>
      <c r="Z589" s="336"/>
      <c r="AA589" s="336"/>
      <c r="AB589" s="336"/>
      <c r="AC589" s="336"/>
    </row>
    <row r="590" spans="2:29" x14ac:dyDescent="0.35">
      <c r="B590" s="336"/>
      <c r="C590" s="336"/>
      <c r="D590" s="336"/>
      <c r="E590" s="337"/>
      <c r="F590" s="336"/>
      <c r="G590" s="336"/>
      <c r="H590" s="336"/>
      <c r="I590" s="336"/>
      <c r="J590" s="336"/>
      <c r="K590" s="336"/>
      <c r="L590" s="336"/>
      <c r="M590" s="336"/>
      <c r="N590" s="336"/>
      <c r="O590" s="336"/>
      <c r="P590" s="336"/>
      <c r="Q590" s="336"/>
      <c r="R590" s="336"/>
      <c r="S590" s="336"/>
      <c r="T590" s="336"/>
      <c r="U590" s="336"/>
      <c r="V590" s="336"/>
      <c r="W590" s="336"/>
      <c r="X590" s="336"/>
      <c r="Y590" s="336"/>
      <c r="Z590" s="336"/>
      <c r="AA590" s="336"/>
      <c r="AB590" s="336"/>
      <c r="AC590" s="336"/>
    </row>
    <row r="591" spans="2:29" x14ac:dyDescent="0.35">
      <c r="B591" s="336"/>
      <c r="C591" s="336"/>
      <c r="D591" s="336"/>
      <c r="E591" s="337"/>
      <c r="F591" s="336"/>
      <c r="G591" s="336"/>
      <c r="H591" s="336"/>
      <c r="I591" s="336"/>
      <c r="J591" s="336"/>
      <c r="K591" s="336"/>
      <c r="L591" s="336"/>
      <c r="M591" s="336"/>
      <c r="N591" s="336"/>
      <c r="O591" s="336"/>
      <c r="P591" s="336"/>
      <c r="Q591" s="336"/>
      <c r="R591" s="336"/>
      <c r="S591" s="336"/>
      <c r="T591" s="336"/>
      <c r="U591" s="336"/>
      <c r="V591" s="336"/>
      <c r="W591" s="336"/>
      <c r="X591" s="336"/>
      <c r="Y591" s="336"/>
      <c r="Z591" s="336"/>
      <c r="AA591" s="336"/>
      <c r="AB591" s="336"/>
      <c r="AC591" s="336"/>
    </row>
    <row r="592" spans="2:29" x14ac:dyDescent="0.35">
      <c r="B592" s="336"/>
      <c r="C592" s="336"/>
      <c r="D592" s="336"/>
      <c r="E592" s="337"/>
      <c r="F592" s="336"/>
      <c r="G592" s="336"/>
      <c r="H592" s="336"/>
      <c r="I592" s="336"/>
      <c r="J592" s="336"/>
      <c r="K592" s="336"/>
      <c r="L592" s="336"/>
      <c r="M592" s="336"/>
      <c r="N592" s="336"/>
      <c r="O592" s="336"/>
      <c r="P592" s="336"/>
      <c r="Q592" s="336"/>
      <c r="R592" s="336"/>
      <c r="S592" s="336"/>
      <c r="T592" s="336"/>
      <c r="U592" s="336"/>
      <c r="V592" s="336"/>
      <c r="W592" s="336"/>
      <c r="X592" s="336"/>
      <c r="Y592" s="336"/>
      <c r="Z592" s="336"/>
      <c r="AA592" s="336"/>
      <c r="AB592" s="336"/>
      <c r="AC592" s="336"/>
    </row>
    <row r="593" spans="2:29" x14ac:dyDescent="0.35">
      <c r="B593" s="336"/>
      <c r="C593" s="336"/>
      <c r="D593" s="336"/>
      <c r="E593" s="337"/>
      <c r="F593" s="336"/>
      <c r="G593" s="336"/>
      <c r="H593" s="336"/>
      <c r="I593" s="336"/>
      <c r="J593" s="336"/>
      <c r="K593" s="336"/>
      <c r="L593" s="336"/>
      <c r="M593" s="336"/>
      <c r="N593" s="336"/>
      <c r="O593" s="336"/>
      <c r="P593" s="336"/>
      <c r="Q593" s="336"/>
      <c r="R593" s="336"/>
      <c r="S593" s="336"/>
      <c r="T593" s="336"/>
      <c r="U593" s="336"/>
      <c r="V593" s="336"/>
      <c r="W593" s="336"/>
      <c r="X593" s="336"/>
      <c r="Y593" s="336"/>
      <c r="Z593" s="336"/>
      <c r="AA593" s="336"/>
      <c r="AB593" s="336"/>
      <c r="AC593" s="336"/>
    </row>
    <row r="594" spans="2:29" x14ac:dyDescent="0.35">
      <c r="B594" s="336"/>
      <c r="C594" s="336"/>
      <c r="D594" s="336"/>
      <c r="E594" s="337"/>
      <c r="F594" s="336"/>
      <c r="G594" s="336"/>
      <c r="H594" s="336"/>
      <c r="I594" s="336"/>
      <c r="J594" s="336"/>
      <c r="K594" s="336"/>
      <c r="L594" s="336"/>
      <c r="M594" s="336"/>
      <c r="N594" s="336"/>
      <c r="O594" s="336"/>
      <c r="P594" s="336"/>
      <c r="Q594" s="336"/>
      <c r="R594" s="336"/>
      <c r="S594" s="336"/>
      <c r="T594" s="336"/>
      <c r="U594" s="336"/>
      <c r="V594" s="336"/>
      <c r="W594" s="336"/>
      <c r="X594" s="336"/>
      <c r="Y594" s="336"/>
      <c r="Z594" s="336"/>
      <c r="AA594" s="336"/>
      <c r="AB594" s="336"/>
      <c r="AC594" s="336"/>
    </row>
    <row r="595" spans="2:29" x14ac:dyDescent="0.35">
      <c r="B595" s="336"/>
      <c r="C595" s="336"/>
      <c r="D595" s="336"/>
      <c r="E595" s="337"/>
      <c r="F595" s="336"/>
      <c r="G595" s="336"/>
      <c r="H595" s="336"/>
      <c r="I595" s="336"/>
      <c r="J595" s="336"/>
      <c r="K595" s="336"/>
      <c r="L595" s="336"/>
      <c r="M595" s="336"/>
      <c r="N595" s="336"/>
      <c r="O595" s="336"/>
      <c r="P595" s="336"/>
      <c r="Q595" s="336"/>
      <c r="R595" s="336"/>
      <c r="S595" s="336"/>
      <c r="T595" s="336"/>
      <c r="U595" s="336"/>
      <c r="V595" s="336"/>
      <c r="W595" s="336"/>
      <c r="X595" s="336"/>
      <c r="Y595" s="336"/>
      <c r="Z595" s="336"/>
      <c r="AA595" s="336"/>
      <c r="AB595" s="336"/>
      <c r="AC595" s="336"/>
    </row>
    <row r="596" spans="2:29" x14ac:dyDescent="0.35">
      <c r="B596" s="336"/>
      <c r="C596" s="336"/>
      <c r="D596" s="336"/>
      <c r="E596" s="337"/>
      <c r="F596" s="336"/>
      <c r="G596" s="336"/>
      <c r="H596" s="336"/>
      <c r="I596" s="336"/>
      <c r="J596" s="336"/>
      <c r="K596" s="336"/>
      <c r="L596" s="336"/>
      <c r="M596" s="336"/>
      <c r="N596" s="336"/>
      <c r="O596" s="336"/>
      <c r="P596" s="336"/>
      <c r="Q596" s="336"/>
      <c r="R596" s="336"/>
      <c r="S596" s="336"/>
      <c r="T596" s="336"/>
      <c r="U596" s="336"/>
      <c r="V596" s="336"/>
      <c r="W596" s="336"/>
      <c r="X596" s="336"/>
      <c r="Y596" s="336"/>
      <c r="Z596" s="336"/>
      <c r="AA596" s="336"/>
      <c r="AB596" s="336"/>
      <c r="AC596" s="336"/>
    </row>
    <row r="597" spans="2:29" x14ac:dyDescent="0.35">
      <c r="B597" s="336"/>
      <c r="C597" s="336"/>
      <c r="D597" s="336"/>
      <c r="E597" s="337"/>
      <c r="F597" s="336"/>
      <c r="G597" s="336"/>
      <c r="H597" s="336"/>
      <c r="I597" s="336"/>
      <c r="J597" s="336"/>
      <c r="K597" s="336"/>
      <c r="L597" s="336"/>
      <c r="M597" s="336"/>
      <c r="N597" s="336"/>
      <c r="O597" s="336"/>
      <c r="P597" s="336"/>
      <c r="Q597" s="336"/>
      <c r="R597" s="336"/>
      <c r="S597" s="336"/>
      <c r="T597" s="336"/>
      <c r="U597" s="336"/>
      <c r="V597" s="336"/>
      <c r="W597" s="336"/>
      <c r="X597" s="336"/>
      <c r="Y597" s="336"/>
      <c r="Z597" s="336"/>
      <c r="AA597" s="336"/>
      <c r="AB597" s="336"/>
      <c r="AC597" s="336"/>
    </row>
    <row r="598" spans="2:29" x14ac:dyDescent="0.35">
      <c r="B598" s="336"/>
      <c r="C598" s="336"/>
      <c r="D598" s="336"/>
      <c r="E598" s="337"/>
      <c r="F598" s="336"/>
      <c r="G598" s="336"/>
      <c r="H598" s="336"/>
      <c r="I598" s="336"/>
      <c r="J598" s="336"/>
      <c r="K598" s="336"/>
      <c r="L598" s="336"/>
      <c r="M598" s="336"/>
      <c r="N598" s="336"/>
      <c r="O598" s="336"/>
      <c r="P598" s="336"/>
      <c r="Q598" s="336"/>
      <c r="R598" s="336"/>
      <c r="S598" s="336"/>
      <c r="T598" s="336"/>
      <c r="U598" s="336"/>
      <c r="V598" s="336"/>
      <c r="W598" s="336"/>
      <c r="X598" s="336"/>
      <c r="Y598" s="336"/>
      <c r="Z598" s="336"/>
      <c r="AA598" s="336"/>
      <c r="AB598" s="336"/>
      <c r="AC598" s="336"/>
    </row>
    <row r="599" spans="2:29" x14ac:dyDescent="0.35">
      <c r="B599" s="336"/>
      <c r="C599" s="336"/>
      <c r="D599" s="336"/>
      <c r="E599" s="337"/>
      <c r="F599" s="336"/>
      <c r="G599" s="336"/>
      <c r="H599" s="336"/>
      <c r="I599" s="336"/>
      <c r="J599" s="336"/>
      <c r="K599" s="336"/>
      <c r="L599" s="336"/>
      <c r="M599" s="336"/>
      <c r="N599" s="336"/>
      <c r="O599" s="336"/>
      <c r="P599" s="336"/>
      <c r="Q599" s="336"/>
      <c r="R599" s="336"/>
      <c r="S599" s="336"/>
      <c r="T599" s="336"/>
      <c r="U599" s="336"/>
      <c r="V599" s="336"/>
      <c r="W599" s="336"/>
      <c r="X599" s="336"/>
      <c r="Y599" s="336"/>
      <c r="Z599" s="336"/>
      <c r="AA599" s="336"/>
      <c r="AB599" s="336"/>
      <c r="AC599" s="336"/>
    </row>
    <row r="600" spans="2:29" x14ac:dyDescent="0.35">
      <c r="B600" s="336"/>
      <c r="C600" s="336"/>
      <c r="D600" s="336"/>
      <c r="E600" s="337"/>
      <c r="F600" s="336"/>
      <c r="G600" s="336"/>
      <c r="H600" s="336"/>
      <c r="I600" s="336"/>
      <c r="J600" s="336"/>
      <c r="K600" s="336"/>
      <c r="L600" s="336"/>
      <c r="M600" s="336"/>
      <c r="N600" s="336"/>
      <c r="O600" s="336"/>
      <c r="P600" s="336"/>
      <c r="Q600" s="336"/>
      <c r="R600" s="336"/>
      <c r="S600" s="336"/>
      <c r="T600" s="336"/>
      <c r="U600" s="336"/>
      <c r="V600" s="336"/>
      <c r="W600" s="336"/>
      <c r="X600" s="336"/>
      <c r="Y600" s="336"/>
      <c r="Z600" s="336"/>
      <c r="AA600" s="336"/>
      <c r="AB600" s="336"/>
      <c r="AC600" s="336"/>
    </row>
    <row r="601" spans="2:29" x14ac:dyDescent="0.35">
      <c r="B601" s="336"/>
      <c r="C601" s="336"/>
      <c r="D601" s="336"/>
      <c r="E601" s="337"/>
      <c r="F601" s="336"/>
      <c r="G601" s="336"/>
      <c r="H601" s="336"/>
      <c r="I601" s="336"/>
      <c r="J601" s="336"/>
      <c r="K601" s="336"/>
      <c r="L601" s="336"/>
      <c r="M601" s="336"/>
      <c r="N601" s="336"/>
      <c r="O601" s="336"/>
      <c r="P601" s="336"/>
      <c r="Q601" s="336"/>
      <c r="R601" s="336"/>
      <c r="S601" s="336"/>
      <c r="T601" s="336"/>
      <c r="U601" s="336"/>
      <c r="V601" s="336"/>
      <c r="W601" s="336"/>
      <c r="X601" s="336"/>
      <c r="Y601" s="336"/>
      <c r="Z601" s="336"/>
      <c r="AA601" s="336"/>
      <c r="AB601" s="336"/>
      <c r="AC601" s="336"/>
    </row>
    <row r="602" spans="2:29" x14ac:dyDescent="0.35">
      <c r="B602" s="336"/>
      <c r="C602" s="336"/>
      <c r="D602" s="336"/>
      <c r="E602" s="337"/>
      <c r="F602" s="336"/>
      <c r="G602" s="336"/>
      <c r="H602" s="336"/>
      <c r="I602" s="336"/>
      <c r="J602" s="336"/>
      <c r="K602" s="336"/>
      <c r="L602" s="336"/>
      <c r="M602" s="336"/>
      <c r="N602" s="336"/>
      <c r="O602" s="336"/>
      <c r="P602" s="336"/>
      <c r="Q602" s="336"/>
      <c r="R602" s="336"/>
      <c r="S602" s="336"/>
      <c r="T602" s="336"/>
      <c r="U602" s="336"/>
      <c r="V602" s="336"/>
      <c r="W602" s="336"/>
      <c r="X602" s="336"/>
      <c r="Y602" s="336"/>
      <c r="Z602" s="336"/>
      <c r="AA602" s="336"/>
      <c r="AB602" s="336"/>
      <c r="AC602" s="336"/>
    </row>
    <row r="603" spans="2:29" x14ac:dyDescent="0.35">
      <c r="B603" s="336"/>
      <c r="C603" s="336"/>
      <c r="D603" s="336"/>
      <c r="E603" s="337"/>
      <c r="F603" s="336"/>
      <c r="G603" s="336"/>
      <c r="H603" s="336"/>
      <c r="I603" s="336"/>
      <c r="J603" s="336"/>
      <c r="K603" s="336"/>
      <c r="L603" s="336"/>
      <c r="M603" s="336"/>
      <c r="N603" s="336"/>
      <c r="O603" s="336"/>
      <c r="P603" s="336"/>
      <c r="Q603" s="336"/>
      <c r="R603" s="336"/>
      <c r="S603" s="336"/>
      <c r="T603" s="336"/>
      <c r="U603" s="336"/>
      <c r="V603" s="336"/>
      <c r="W603" s="336"/>
      <c r="X603" s="336"/>
      <c r="Y603" s="336"/>
      <c r="Z603" s="336"/>
      <c r="AA603" s="336"/>
      <c r="AB603" s="336"/>
      <c r="AC603" s="336"/>
    </row>
    <row r="604" spans="2:29" x14ac:dyDescent="0.35">
      <c r="B604" s="336"/>
      <c r="C604" s="336"/>
      <c r="D604" s="336"/>
      <c r="E604" s="337"/>
      <c r="F604" s="336"/>
      <c r="G604" s="336"/>
      <c r="H604" s="336"/>
      <c r="I604" s="336"/>
      <c r="J604" s="336"/>
      <c r="K604" s="336"/>
      <c r="L604" s="336"/>
      <c r="M604" s="336"/>
      <c r="N604" s="336"/>
      <c r="O604" s="336"/>
      <c r="P604" s="336"/>
      <c r="Q604" s="336"/>
      <c r="R604" s="336"/>
      <c r="S604" s="336"/>
      <c r="T604" s="336"/>
      <c r="U604" s="336"/>
      <c r="V604" s="336"/>
      <c r="W604" s="336"/>
      <c r="X604" s="336"/>
      <c r="Y604" s="336"/>
      <c r="Z604" s="336"/>
      <c r="AA604" s="336"/>
      <c r="AB604" s="336"/>
      <c r="AC604" s="336"/>
    </row>
    <row r="605" spans="2:29" x14ac:dyDescent="0.35">
      <c r="B605" s="336"/>
      <c r="C605" s="336"/>
      <c r="D605" s="336"/>
      <c r="E605" s="337"/>
      <c r="F605" s="336"/>
      <c r="G605" s="336"/>
      <c r="H605" s="336"/>
      <c r="I605" s="336"/>
      <c r="J605" s="336"/>
      <c r="K605" s="336"/>
      <c r="L605" s="336"/>
      <c r="M605" s="336"/>
      <c r="N605" s="336"/>
      <c r="O605" s="336"/>
      <c r="P605" s="336"/>
      <c r="Q605" s="336"/>
      <c r="R605" s="336"/>
      <c r="S605" s="336"/>
      <c r="T605" s="336"/>
      <c r="U605" s="336"/>
      <c r="V605" s="336"/>
      <c r="W605" s="336"/>
      <c r="X605" s="336"/>
      <c r="Y605" s="336"/>
      <c r="Z605" s="336"/>
      <c r="AA605" s="336"/>
      <c r="AB605" s="336"/>
      <c r="AC605" s="336"/>
    </row>
    <row r="606" spans="2:29" x14ac:dyDescent="0.35">
      <c r="B606" s="336"/>
      <c r="C606" s="336"/>
      <c r="D606" s="336"/>
      <c r="E606" s="337"/>
      <c r="F606" s="336"/>
      <c r="G606" s="336"/>
      <c r="H606" s="336"/>
      <c r="I606" s="336"/>
      <c r="J606" s="336"/>
      <c r="K606" s="336"/>
      <c r="L606" s="336"/>
      <c r="M606" s="336"/>
      <c r="N606" s="336"/>
      <c r="O606" s="336"/>
      <c r="P606" s="336"/>
      <c r="Q606" s="336"/>
      <c r="R606" s="336"/>
      <c r="S606" s="336"/>
      <c r="T606" s="336"/>
      <c r="U606" s="336"/>
      <c r="V606" s="336"/>
      <c r="W606" s="336"/>
      <c r="X606" s="336"/>
      <c r="Y606" s="336"/>
      <c r="Z606" s="336"/>
      <c r="AA606" s="336"/>
      <c r="AB606" s="336"/>
      <c r="AC606" s="336"/>
    </row>
    <row r="607" spans="2:29" x14ac:dyDescent="0.35">
      <c r="B607" s="336"/>
      <c r="C607" s="336"/>
      <c r="D607" s="336"/>
      <c r="E607" s="337"/>
      <c r="F607" s="336"/>
      <c r="G607" s="336"/>
      <c r="H607" s="336"/>
      <c r="I607" s="336"/>
      <c r="J607" s="336"/>
      <c r="K607" s="336"/>
      <c r="L607" s="336"/>
      <c r="M607" s="336"/>
      <c r="N607" s="336"/>
      <c r="O607" s="336"/>
      <c r="P607" s="336"/>
      <c r="Q607" s="336"/>
      <c r="R607" s="336"/>
      <c r="S607" s="336"/>
      <c r="T607" s="336"/>
      <c r="U607" s="336"/>
      <c r="V607" s="336"/>
      <c r="W607" s="336"/>
      <c r="X607" s="336"/>
      <c r="Y607" s="336"/>
      <c r="Z607" s="336"/>
      <c r="AA607" s="336"/>
      <c r="AB607" s="336"/>
      <c r="AC607" s="336"/>
    </row>
    <row r="608" spans="2:29" x14ac:dyDescent="0.35">
      <c r="B608" s="336"/>
      <c r="C608" s="336"/>
      <c r="D608" s="336"/>
      <c r="E608" s="337"/>
      <c r="F608" s="336"/>
      <c r="G608" s="336"/>
      <c r="H608" s="336"/>
      <c r="I608" s="336"/>
      <c r="J608" s="336"/>
      <c r="K608" s="336"/>
      <c r="L608" s="336"/>
      <c r="M608" s="336"/>
      <c r="N608" s="336"/>
      <c r="O608" s="336"/>
      <c r="P608" s="336"/>
      <c r="Q608" s="336"/>
      <c r="R608" s="336"/>
      <c r="S608" s="336"/>
      <c r="T608" s="336"/>
      <c r="U608" s="336"/>
      <c r="V608" s="336"/>
      <c r="W608" s="336"/>
      <c r="X608" s="336"/>
      <c r="Y608" s="336"/>
      <c r="Z608" s="336"/>
      <c r="AA608" s="336"/>
      <c r="AB608" s="336"/>
      <c r="AC608" s="336"/>
    </row>
    <row r="609" spans="2:29" x14ac:dyDescent="0.35">
      <c r="B609" s="336"/>
      <c r="C609" s="336"/>
      <c r="D609" s="336"/>
      <c r="E609" s="337"/>
      <c r="F609" s="336"/>
      <c r="G609" s="336"/>
      <c r="H609" s="336"/>
      <c r="I609" s="336"/>
      <c r="J609" s="336"/>
      <c r="K609" s="336"/>
      <c r="L609" s="336"/>
      <c r="M609" s="336"/>
      <c r="N609" s="336"/>
      <c r="O609" s="336"/>
      <c r="P609" s="336"/>
      <c r="Q609" s="336"/>
      <c r="R609" s="336"/>
      <c r="S609" s="336"/>
      <c r="T609" s="336"/>
      <c r="U609" s="336"/>
      <c r="V609" s="336"/>
      <c r="W609" s="336"/>
      <c r="X609" s="336"/>
      <c r="Y609" s="336"/>
      <c r="Z609" s="336"/>
      <c r="AA609" s="336"/>
      <c r="AB609" s="336"/>
      <c r="AC609" s="336"/>
    </row>
    <row r="610" spans="2:29" x14ac:dyDescent="0.35">
      <c r="B610" s="336"/>
      <c r="C610" s="336"/>
      <c r="D610" s="336"/>
      <c r="E610" s="337"/>
      <c r="F610" s="336"/>
      <c r="G610" s="336"/>
      <c r="H610" s="336"/>
      <c r="I610" s="336"/>
      <c r="J610" s="336"/>
      <c r="K610" s="336"/>
      <c r="L610" s="336"/>
      <c r="M610" s="336"/>
      <c r="N610" s="336"/>
      <c r="O610" s="336"/>
      <c r="P610" s="336"/>
      <c r="Q610" s="336"/>
      <c r="R610" s="336"/>
      <c r="S610" s="336"/>
      <c r="T610" s="336"/>
      <c r="U610" s="336"/>
      <c r="V610" s="336"/>
      <c r="W610" s="336"/>
      <c r="X610" s="336"/>
      <c r="Y610" s="336"/>
      <c r="Z610" s="336"/>
      <c r="AA610" s="336"/>
      <c r="AB610" s="336"/>
      <c r="AC610" s="336"/>
    </row>
    <row r="611" spans="2:29" x14ac:dyDescent="0.35">
      <c r="B611" s="336"/>
      <c r="C611" s="336"/>
      <c r="D611" s="336"/>
      <c r="E611" s="337"/>
      <c r="F611" s="336"/>
      <c r="G611" s="336"/>
      <c r="H611" s="336"/>
      <c r="I611" s="336"/>
      <c r="J611" s="336"/>
      <c r="K611" s="336"/>
      <c r="L611" s="336"/>
      <c r="M611" s="336"/>
      <c r="N611" s="336"/>
      <c r="O611" s="336"/>
      <c r="P611" s="336"/>
      <c r="Q611" s="336"/>
      <c r="R611" s="336"/>
      <c r="S611" s="336"/>
      <c r="T611" s="336"/>
      <c r="U611" s="336"/>
      <c r="V611" s="336"/>
      <c r="W611" s="336"/>
      <c r="X611" s="336"/>
      <c r="Y611" s="336"/>
      <c r="Z611" s="336"/>
      <c r="AA611" s="336"/>
      <c r="AB611" s="336"/>
      <c r="AC611" s="336"/>
    </row>
    <row r="612" spans="2:29" x14ac:dyDescent="0.35">
      <c r="B612" s="336"/>
      <c r="C612" s="336"/>
      <c r="D612" s="336"/>
      <c r="E612" s="337"/>
      <c r="F612" s="336"/>
      <c r="G612" s="336"/>
      <c r="H612" s="336"/>
      <c r="I612" s="336"/>
      <c r="J612" s="336"/>
      <c r="K612" s="336"/>
      <c r="L612" s="336"/>
      <c r="M612" s="336"/>
      <c r="N612" s="336"/>
      <c r="O612" s="336"/>
      <c r="P612" s="336"/>
      <c r="Q612" s="336"/>
      <c r="R612" s="336"/>
      <c r="S612" s="336"/>
      <c r="T612" s="336"/>
      <c r="U612" s="336"/>
      <c r="V612" s="336"/>
      <c r="W612" s="336"/>
      <c r="X612" s="336"/>
      <c r="Y612" s="336"/>
      <c r="Z612" s="336"/>
      <c r="AA612" s="336"/>
      <c r="AB612" s="336"/>
      <c r="AC612" s="336"/>
    </row>
    <row r="613" spans="2:29" x14ac:dyDescent="0.35">
      <c r="B613" s="336"/>
      <c r="C613" s="336"/>
      <c r="D613" s="336"/>
      <c r="E613" s="337"/>
      <c r="F613" s="336"/>
      <c r="G613" s="336"/>
      <c r="H613" s="336"/>
      <c r="I613" s="336"/>
      <c r="J613" s="336"/>
      <c r="K613" s="336"/>
      <c r="L613" s="336"/>
      <c r="M613" s="336"/>
      <c r="N613" s="336"/>
      <c r="O613" s="336"/>
      <c r="P613" s="336"/>
      <c r="Q613" s="336"/>
      <c r="R613" s="336"/>
      <c r="S613" s="336"/>
      <c r="T613" s="336"/>
      <c r="U613" s="336"/>
      <c r="V613" s="336"/>
      <c r="W613" s="336"/>
      <c r="X613" s="336"/>
      <c r="Y613" s="336"/>
      <c r="Z613" s="336"/>
      <c r="AA613" s="336"/>
      <c r="AB613" s="336"/>
      <c r="AC613" s="336"/>
    </row>
    <row r="614" spans="2:29" x14ac:dyDescent="0.35">
      <c r="B614" s="336"/>
      <c r="C614" s="336"/>
      <c r="D614" s="336"/>
      <c r="E614" s="337"/>
      <c r="F614" s="336"/>
      <c r="G614" s="336"/>
      <c r="H614" s="336"/>
      <c r="I614" s="336"/>
      <c r="J614" s="336"/>
      <c r="K614" s="336"/>
      <c r="L614" s="336"/>
      <c r="M614" s="336"/>
      <c r="N614" s="336"/>
      <c r="O614" s="336"/>
      <c r="P614" s="336"/>
      <c r="Q614" s="336"/>
      <c r="R614" s="336"/>
      <c r="S614" s="336"/>
      <c r="T614" s="336"/>
      <c r="U614" s="336"/>
      <c r="V614" s="336"/>
      <c r="W614" s="336"/>
      <c r="X614" s="336"/>
      <c r="Y614" s="336"/>
      <c r="Z614" s="336"/>
      <c r="AA614" s="336"/>
      <c r="AB614" s="336"/>
      <c r="AC614" s="336"/>
    </row>
    <row r="615" spans="2:29" x14ac:dyDescent="0.35">
      <c r="B615" s="336"/>
      <c r="C615" s="336"/>
      <c r="D615" s="336"/>
      <c r="E615" s="337"/>
      <c r="F615" s="336"/>
      <c r="G615" s="336"/>
      <c r="H615" s="336"/>
      <c r="I615" s="336"/>
      <c r="J615" s="336"/>
      <c r="K615" s="336"/>
      <c r="L615" s="336"/>
      <c r="M615" s="336"/>
      <c r="N615" s="336"/>
      <c r="O615" s="336"/>
      <c r="P615" s="336"/>
      <c r="Q615" s="336"/>
      <c r="R615" s="336"/>
      <c r="S615" s="336"/>
      <c r="T615" s="336"/>
      <c r="U615" s="336"/>
      <c r="V615" s="336"/>
      <c r="W615" s="336"/>
      <c r="X615" s="336"/>
      <c r="Y615" s="336"/>
      <c r="Z615" s="336"/>
      <c r="AA615" s="336"/>
      <c r="AB615" s="336"/>
      <c r="AC615" s="336"/>
    </row>
    <row r="616" spans="2:29" x14ac:dyDescent="0.35">
      <c r="B616" s="336"/>
      <c r="C616" s="336"/>
      <c r="D616" s="336"/>
      <c r="E616" s="337"/>
      <c r="F616" s="336"/>
      <c r="G616" s="336"/>
      <c r="H616" s="336"/>
      <c r="I616" s="336"/>
      <c r="J616" s="336"/>
      <c r="K616" s="336"/>
      <c r="L616" s="336"/>
      <c r="M616" s="336"/>
      <c r="N616" s="336"/>
      <c r="O616" s="336"/>
      <c r="P616" s="336"/>
      <c r="Q616" s="336"/>
      <c r="R616" s="336"/>
      <c r="S616" s="336"/>
      <c r="T616" s="336"/>
      <c r="U616" s="336"/>
      <c r="V616" s="336"/>
      <c r="W616" s="336"/>
      <c r="X616" s="336"/>
      <c r="Y616" s="336"/>
      <c r="Z616" s="336"/>
      <c r="AA616" s="336"/>
      <c r="AB616" s="336"/>
      <c r="AC616" s="336"/>
    </row>
    <row r="617" spans="2:29" x14ac:dyDescent="0.35">
      <c r="B617" s="336"/>
      <c r="C617" s="336"/>
      <c r="D617" s="336"/>
      <c r="E617" s="337"/>
      <c r="F617" s="336"/>
      <c r="G617" s="336"/>
      <c r="H617" s="336"/>
      <c r="I617" s="336"/>
      <c r="J617" s="336"/>
      <c r="K617" s="336"/>
      <c r="L617" s="336"/>
      <c r="M617" s="336"/>
      <c r="N617" s="336"/>
      <c r="O617" s="336"/>
      <c r="P617" s="336"/>
      <c r="Q617" s="336"/>
      <c r="R617" s="336"/>
      <c r="S617" s="336"/>
      <c r="T617" s="336"/>
      <c r="U617" s="336"/>
      <c r="V617" s="336"/>
      <c r="W617" s="336"/>
      <c r="X617" s="336"/>
      <c r="Y617" s="336"/>
      <c r="Z617" s="336"/>
      <c r="AA617" s="336"/>
      <c r="AB617" s="336"/>
      <c r="AC617" s="336"/>
    </row>
    <row r="618" spans="2:29" x14ac:dyDescent="0.35">
      <c r="B618" s="336"/>
      <c r="C618" s="336"/>
      <c r="D618" s="336"/>
      <c r="E618" s="337"/>
      <c r="F618" s="336"/>
      <c r="G618" s="336"/>
      <c r="H618" s="336"/>
      <c r="I618" s="336"/>
      <c r="J618" s="336"/>
      <c r="K618" s="336"/>
      <c r="L618" s="336"/>
      <c r="M618" s="336"/>
      <c r="N618" s="336"/>
      <c r="O618" s="336"/>
      <c r="P618" s="336"/>
      <c r="Q618" s="336"/>
      <c r="R618" s="336"/>
      <c r="S618" s="336"/>
      <c r="T618" s="336"/>
      <c r="U618" s="336"/>
      <c r="V618" s="336"/>
      <c r="W618" s="336"/>
      <c r="X618" s="336"/>
      <c r="Y618" s="336"/>
      <c r="Z618" s="336"/>
      <c r="AA618" s="336"/>
      <c r="AB618" s="336"/>
      <c r="AC618" s="336"/>
    </row>
    <row r="619" spans="2:29" x14ac:dyDescent="0.35">
      <c r="B619" s="336"/>
      <c r="C619" s="336"/>
      <c r="D619" s="336"/>
      <c r="E619" s="337"/>
      <c r="F619" s="336"/>
      <c r="G619" s="336"/>
      <c r="H619" s="336"/>
      <c r="I619" s="336"/>
      <c r="J619" s="336"/>
      <c r="K619" s="336"/>
      <c r="L619" s="336"/>
      <c r="M619" s="336"/>
      <c r="N619" s="336"/>
      <c r="O619" s="336"/>
      <c r="P619" s="336"/>
      <c r="Q619" s="336"/>
      <c r="R619" s="336"/>
      <c r="S619" s="336"/>
      <c r="T619" s="336"/>
      <c r="U619" s="336"/>
      <c r="V619" s="336"/>
      <c r="W619" s="336"/>
      <c r="X619" s="336"/>
      <c r="Y619" s="336"/>
      <c r="Z619" s="336"/>
      <c r="AA619" s="336"/>
      <c r="AB619" s="336"/>
      <c r="AC619" s="336"/>
    </row>
    <row r="620" spans="2:29" x14ac:dyDescent="0.35">
      <c r="B620" s="336"/>
      <c r="C620" s="336"/>
      <c r="D620" s="336"/>
      <c r="E620" s="337"/>
      <c r="F620" s="336"/>
      <c r="G620" s="336"/>
      <c r="H620" s="336"/>
      <c r="I620" s="336"/>
      <c r="J620" s="336"/>
      <c r="K620" s="336"/>
      <c r="L620" s="336"/>
      <c r="M620" s="336"/>
      <c r="N620" s="336"/>
      <c r="O620" s="336"/>
      <c r="P620" s="336"/>
      <c r="Q620" s="336"/>
      <c r="R620" s="336"/>
      <c r="S620" s="336"/>
      <c r="T620" s="336"/>
      <c r="U620" s="336"/>
      <c r="V620" s="336"/>
      <c r="W620" s="336"/>
      <c r="X620" s="336"/>
      <c r="Y620" s="336"/>
      <c r="Z620" s="336"/>
      <c r="AA620" s="336"/>
      <c r="AB620" s="336"/>
      <c r="AC620" s="336"/>
    </row>
    <row r="621" spans="2:29" x14ac:dyDescent="0.35">
      <c r="B621" s="336"/>
      <c r="C621" s="336"/>
      <c r="D621" s="336"/>
      <c r="E621" s="337"/>
      <c r="F621" s="336"/>
      <c r="G621" s="336"/>
      <c r="H621" s="336"/>
      <c r="I621" s="336"/>
      <c r="J621" s="336"/>
      <c r="K621" s="336"/>
      <c r="L621" s="336"/>
      <c r="M621" s="336"/>
      <c r="N621" s="336"/>
      <c r="O621" s="336"/>
      <c r="P621" s="336"/>
      <c r="Q621" s="336"/>
      <c r="R621" s="336"/>
      <c r="S621" s="336"/>
      <c r="T621" s="336"/>
      <c r="U621" s="336"/>
      <c r="V621" s="336"/>
      <c r="W621" s="336"/>
      <c r="X621" s="336"/>
      <c r="Y621" s="336"/>
      <c r="Z621" s="336"/>
      <c r="AA621" s="336"/>
      <c r="AB621" s="336"/>
      <c r="AC621" s="336"/>
    </row>
    <row r="622" spans="2:29" x14ac:dyDescent="0.35">
      <c r="B622" s="336"/>
      <c r="C622" s="336"/>
      <c r="D622" s="336"/>
      <c r="E622" s="337"/>
      <c r="F622" s="336"/>
      <c r="G622" s="336"/>
      <c r="H622" s="336"/>
      <c r="I622" s="336"/>
      <c r="J622" s="336"/>
      <c r="K622" s="336"/>
      <c r="L622" s="336"/>
      <c r="M622" s="336"/>
      <c r="N622" s="336"/>
      <c r="O622" s="336"/>
      <c r="P622" s="336"/>
      <c r="Q622" s="336"/>
      <c r="R622" s="336"/>
      <c r="S622" s="336"/>
      <c r="T622" s="336"/>
      <c r="U622" s="336"/>
      <c r="V622" s="336"/>
      <c r="W622" s="336"/>
      <c r="X622" s="336"/>
      <c r="Y622" s="336"/>
      <c r="Z622" s="336"/>
      <c r="AA622" s="336"/>
      <c r="AB622" s="336"/>
      <c r="AC622" s="336"/>
    </row>
    <row r="623" spans="2:29" x14ac:dyDescent="0.35">
      <c r="B623" s="336"/>
      <c r="C623" s="336"/>
      <c r="D623" s="336"/>
      <c r="E623" s="337"/>
      <c r="F623" s="336"/>
      <c r="G623" s="336"/>
      <c r="H623" s="336"/>
      <c r="I623" s="336"/>
      <c r="J623" s="336"/>
      <c r="K623" s="336"/>
      <c r="L623" s="336"/>
      <c r="M623" s="336"/>
      <c r="N623" s="336"/>
      <c r="O623" s="336"/>
      <c r="P623" s="336"/>
      <c r="Q623" s="336"/>
      <c r="R623" s="336"/>
      <c r="S623" s="336"/>
      <c r="T623" s="336"/>
      <c r="U623" s="336"/>
      <c r="V623" s="336"/>
      <c r="W623" s="336"/>
      <c r="X623" s="336"/>
      <c r="Y623" s="336"/>
      <c r="Z623" s="336"/>
      <c r="AA623" s="336"/>
      <c r="AB623" s="336"/>
      <c r="AC623" s="336"/>
    </row>
    <row r="624" spans="2:29" x14ac:dyDescent="0.35">
      <c r="B624" s="336"/>
      <c r="C624" s="336"/>
      <c r="D624" s="336"/>
      <c r="E624" s="337"/>
      <c r="F624" s="336"/>
      <c r="G624" s="336"/>
      <c r="H624" s="336"/>
      <c r="I624" s="336"/>
      <c r="J624" s="336"/>
      <c r="K624" s="336"/>
      <c r="L624" s="336"/>
      <c r="M624" s="336"/>
      <c r="N624" s="336"/>
      <c r="O624" s="336"/>
      <c r="P624" s="336"/>
      <c r="Q624" s="336"/>
      <c r="R624" s="336"/>
      <c r="S624" s="336"/>
      <c r="T624" s="336"/>
      <c r="U624" s="336"/>
      <c r="V624" s="336"/>
      <c r="W624" s="336"/>
      <c r="X624" s="336"/>
      <c r="Y624" s="336"/>
      <c r="Z624" s="336"/>
      <c r="AA624" s="336"/>
      <c r="AB624" s="336"/>
      <c r="AC624" s="336"/>
    </row>
    <row r="625" spans="2:29" x14ac:dyDescent="0.35">
      <c r="B625" s="336"/>
      <c r="C625" s="336"/>
      <c r="D625" s="336"/>
      <c r="E625" s="337"/>
      <c r="F625" s="336"/>
      <c r="G625" s="336"/>
      <c r="H625" s="336"/>
      <c r="I625" s="336"/>
      <c r="J625" s="336"/>
      <c r="K625" s="336"/>
      <c r="L625" s="336"/>
      <c r="M625" s="336"/>
      <c r="N625" s="336"/>
      <c r="O625" s="336"/>
      <c r="P625" s="336"/>
      <c r="Q625" s="336"/>
      <c r="R625" s="336"/>
      <c r="S625" s="336"/>
      <c r="T625" s="336"/>
      <c r="U625" s="336"/>
      <c r="V625" s="336"/>
      <c r="W625" s="336"/>
      <c r="X625" s="336"/>
      <c r="Y625" s="336"/>
      <c r="Z625" s="336"/>
      <c r="AA625" s="336"/>
      <c r="AB625" s="336"/>
      <c r="AC625" s="336"/>
    </row>
    <row r="626" spans="2:29" x14ac:dyDescent="0.35">
      <c r="B626" s="336"/>
      <c r="C626" s="336"/>
      <c r="D626" s="336"/>
      <c r="E626" s="337"/>
      <c r="F626" s="336"/>
      <c r="G626" s="336"/>
      <c r="H626" s="336"/>
      <c r="I626" s="336"/>
      <c r="J626" s="336"/>
      <c r="K626" s="336"/>
      <c r="L626" s="336"/>
      <c r="M626" s="336"/>
      <c r="N626" s="336"/>
      <c r="O626" s="336"/>
      <c r="P626" s="336"/>
      <c r="Q626" s="336"/>
      <c r="R626" s="336"/>
      <c r="S626" s="336"/>
      <c r="T626" s="336"/>
      <c r="U626" s="336"/>
      <c r="V626" s="336"/>
      <c r="W626" s="336"/>
      <c r="X626" s="336"/>
      <c r="Y626" s="336"/>
      <c r="Z626" s="336"/>
      <c r="AA626" s="336"/>
      <c r="AB626" s="336"/>
      <c r="AC626" s="336"/>
    </row>
    <row r="627" spans="2:29" x14ac:dyDescent="0.35">
      <c r="B627" s="336"/>
      <c r="C627" s="336"/>
      <c r="D627" s="336"/>
      <c r="E627" s="337"/>
      <c r="F627" s="336"/>
      <c r="G627" s="336"/>
      <c r="H627" s="336"/>
      <c r="I627" s="336"/>
      <c r="J627" s="336"/>
      <c r="K627" s="336"/>
      <c r="L627" s="336"/>
      <c r="M627" s="336"/>
      <c r="N627" s="336"/>
      <c r="O627" s="336"/>
      <c r="P627" s="336"/>
      <c r="Q627" s="336"/>
      <c r="R627" s="336"/>
      <c r="S627" s="336"/>
      <c r="T627" s="336"/>
      <c r="U627" s="336"/>
      <c r="V627" s="336"/>
      <c r="W627" s="336"/>
      <c r="X627" s="336"/>
      <c r="Y627" s="336"/>
      <c r="Z627" s="336"/>
      <c r="AA627" s="336"/>
      <c r="AB627" s="336"/>
      <c r="AC627" s="336"/>
    </row>
    <row r="628" spans="2:29" x14ac:dyDescent="0.35">
      <c r="B628" s="336"/>
      <c r="C628" s="336"/>
      <c r="D628" s="336"/>
      <c r="E628" s="337"/>
      <c r="F628" s="336"/>
      <c r="G628" s="336"/>
      <c r="H628" s="336"/>
      <c r="I628" s="336"/>
      <c r="J628" s="336"/>
      <c r="K628" s="336"/>
      <c r="L628" s="336"/>
      <c r="M628" s="336"/>
      <c r="N628" s="336"/>
      <c r="O628" s="336"/>
      <c r="P628" s="336"/>
      <c r="Q628" s="336"/>
      <c r="R628" s="336"/>
      <c r="S628" s="336"/>
      <c r="T628" s="336"/>
      <c r="U628" s="336"/>
      <c r="V628" s="336"/>
      <c r="W628" s="336"/>
      <c r="X628" s="336"/>
      <c r="Y628" s="336"/>
      <c r="Z628" s="336"/>
      <c r="AA628" s="336"/>
      <c r="AB628" s="336"/>
      <c r="AC628" s="336"/>
    </row>
    <row r="629" spans="2:29" x14ac:dyDescent="0.35">
      <c r="B629" s="336"/>
      <c r="C629" s="336"/>
      <c r="D629" s="336"/>
      <c r="E629" s="337"/>
      <c r="F629" s="336"/>
      <c r="G629" s="336"/>
      <c r="H629" s="336"/>
      <c r="I629" s="336"/>
      <c r="J629" s="336"/>
      <c r="K629" s="336"/>
      <c r="L629" s="336"/>
      <c r="M629" s="336"/>
      <c r="N629" s="336"/>
      <c r="O629" s="336"/>
      <c r="P629" s="336"/>
      <c r="Q629" s="336"/>
      <c r="R629" s="336"/>
      <c r="S629" s="336"/>
      <c r="T629" s="336"/>
      <c r="U629" s="336"/>
      <c r="V629" s="336"/>
      <c r="W629" s="336"/>
      <c r="X629" s="336"/>
      <c r="Y629" s="336"/>
      <c r="Z629" s="336"/>
      <c r="AA629" s="336"/>
      <c r="AB629" s="336"/>
      <c r="AC629" s="336"/>
    </row>
    <row r="630" spans="2:29" x14ac:dyDescent="0.35">
      <c r="B630" s="336"/>
      <c r="C630" s="336"/>
      <c r="D630" s="336"/>
      <c r="E630" s="337"/>
      <c r="F630" s="336"/>
      <c r="G630" s="336"/>
      <c r="H630" s="336"/>
      <c r="I630" s="336"/>
      <c r="J630" s="336"/>
      <c r="K630" s="336"/>
      <c r="L630" s="336"/>
      <c r="M630" s="336"/>
      <c r="N630" s="336"/>
      <c r="O630" s="336"/>
      <c r="P630" s="336"/>
      <c r="Q630" s="336"/>
      <c r="R630" s="336"/>
      <c r="S630" s="336"/>
      <c r="T630" s="336"/>
      <c r="U630" s="336"/>
      <c r="V630" s="336"/>
      <c r="W630" s="336"/>
      <c r="X630" s="336"/>
      <c r="Y630" s="336"/>
      <c r="Z630" s="336"/>
      <c r="AA630" s="336"/>
      <c r="AB630" s="336"/>
      <c r="AC630" s="336"/>
    </row>
    <row r="631" spans="2:29" x14ac:dyDescent="0.35">
      <c r="B631" s="336"/>
      <c r="C631" s="336"/>
      <c r="D631" s="336"/>
      <c r="E631" s="337"/>
      <c r="F631" s="336"/>
      <c r="G631" s="336"/>
      <c r="H631" s="336"/>
      <c r="I631" s="336"/>
      <c r="J631" s="336"/>
      <c r="K631" s="336"/>
      <c r="L631" s="336"/>
      <c r="M631" s="336"/>
      <c r="N631" s="336"/>
      <c r="O631" s="336"/>
      <c r="P631" s="336"/>
      <c r="Q631" s="336"/>
      <c r="R631" s="336"/>
      <c r="S631" s="336"/>
      <c r="T631" s="336"/>
      <c r="U631" s="336"/>
      <c r="V631" s="336"/>
      <c r="W631" s="336"/>
      <c r="X631" s="336"/>
      <c r="Y631" s="336"/>
      <c r="Z631" s="336"/>
      <c r="AA631" s="336"/>
      <c r="AB631" s="336"/>
      <c r="AC631" s="336"/>
    </row>
    <row r="632" spans="2:29" x14ac:dyDescent="0.35">
      <c r="B632" s="336"/>
      <c r="C632" s="336"/>
      <c r="D632" s="336"/>
      <c r="E632" s="337"/>
      <c r="F632" s="336"/>
      <c r="G632" s="336"/>
      <c r="H632" s="336"/>
      <c r="I632" s="336"/>
      <c r="J632" s="336"/>
      <c r="K632" s="336"/>
      <c r="L632" s="336"/>
      <c r="M632" s="336"/>
      <c r="N632" s="336"/>
      <c r="O632" s="336"/>
      <c r="P632" s="336"/>
      <c r="Q632" s="336"/>
      <c r="R632" s="336"/>
      <c r="S632" s="336"/>
      <c r="T632" s="336"/>
      <c r="U632" s="336"/>
      <c r="V632" s="336"/>
      <c r="W632" s="336"/>
      <c r="X632" s="336"/>
      <c r="Y632" s="336"/>
      <c r="Z632" s="336"/>
      <c r="AA632" s="336"/>
      <c r="AB632" s="336"/>
      <c r="AC632" s="336"/>
    </row>
    <row r="633" spans="2:29" x14ac:dyDescent="0.35">
      <c r="B633" s="336"/>
      <c r="C633" s="336"/>
      <c r="D633" s="336"/>
      <c r="E633" s="337"/>
      <c r="F633" s="336"/>
      <c r="G633" s="336"/>
      <c r="H633" s="336"/>
      <c r="I633" s="336"/>
      <c r="J633" s="336"/>
      <c r="K633" s="336"/>
      <c r="L633" s="336"/>
      <c r="M633" s="336"/>
      <c r="N633" s="336"/>
      <c r="O633" s="336"/>
      <c r="P633" s="336"/>
      <c r="Q633" s="336"/>
      <c r="R633" s="336"/>
      <c r="S633" s="336"/>
      <c r="T633" s="336"/>
      <c r="U633" s="336"/>
      <c r="V633" s="336"/>
      <c r="W633" s="336"/>
      <c r="X633" s="336"/>
      <c r="Y633" s="336"/>
      <c r="Z633" s="336"/>
      <c r="AA633" s="336"/>
      <c r="AB633" s="336"/>
      <c r="AC633" s="336"/>
    </row>
    <row r="634" spans="2:29" x14ac:dyDescent="0.35">
      <c r="B634" s="336"/>
      <c r="C634" s="336"/>
      <c r="D634" s="336"/>
      <c r="E634" s="337"/>
      <c r="F634" s="336"/>
      <c r="G634" s="336"/>
      <c r="H634" s="336"/>
      <c r="I634" s="336"/>
      <c r="J634" s="336"/>
      <c r="K634" s="336"/>
      <c r="L634" s="336"/>
      <c r="M634" s="336"/>
      <c r="N634" s="336"/>
      <c r="O634" s="336"/>
      <c r="P634" s="336"/>
      <c r="Q634" s="336"/>
      <c r="R634" s="336"/>
      <c r="S634" s="336"/>
      <c r="T634" s="336"/>
      <c r="U634" s="336"/>
      <c r="V634" s="336"/>
      <c r="W634" s="336"/>
      <c r="X634" s="336"/>
      <c r="Y634" s="336"/>
      <c r="Z634" s="336"/>
      <c r="AA634" s="336"/>
      <c r="AB634" s="336"/>
      <c r="AC634" s="336"/>
    </row>
    <row r="635" spans="2:29" x14ac:dyDescent="0.35">
      <c r="B635" s="336"/>
      <c r="C635" s="336"/>
      <c r="D635" s="336"/>
      <c r="E635" s="337"/>
      <c r="F635" s="336"/>
      <c r="G635" s="336"/>
      <c r="H635" s="336"/>
      <c r="I635" s="336"/>
      <c r="J635" s="336"/>
      <c r="K635" s="336"/>
      <c r="L635" s="336"/>
      <c r="M635" s="336"/>
      <c r="N635" s="336"/>
      <c r="O635" s="336"/>
      <c r="P635" s="336"/>
      <c r="Q635" s="336"/>
      <c r="R635" s="336"/>
      <c r="S635" s="336"/>
      <c r="T635" s="336"/>
      <c r="U635" s="336"/>
      <c r="V635" s="336"/>
      <c r="W635" s="336"/>
      <c r="X635" s="336"/>
      <c r="Y635" s="336"/>
      <c r="Z635" s="336"/>
      <c r="AA635" s="336"/>
      <c r="AB635" s="336"/>
      <c r="AC635" s="336"/>
    </row>
    <row r="636" spans="2:29" x14ac:dyDescent="0.35">
      <c r="B636" s="336"/>
      <c r="C636" s="336"/>
      <c r="D636" s="336"/>
      <c r="E636" s="337"/>
      <c r="F636" s="336"/>
      <c r="G636" s="336"/>
      <c r="H636" s="336"/>
      <c r="I636" s="336"/>
      <c r="J636" s="336"/>
      <c r="K636" s="336"/>
      <c r="L636" s="336"/>
      <c r="M636" s="336"/>
      <c r="N636" s="336"/>
      <c r="O636" s="336"/>
      <c r="P636" s="336"/>
      <c r="Q636" s="336"/>
      <c r="R636" s="336"/>
      <c r="S636" s="336"/>
      <c r="T636" s="336"/>
      <c r="U636" s="336"/>
      <c r="V636" s="336"/>
      <c r="W636" s="336"/>
      <c r="X636" s="336"/>
      <c r="Y636" s="336"/>
      <c r="Z636" s="336"/>
      <c r="AA636" s="336"/>
      <c r="AB636" s="336"/>
      <c r="AC636" s="336"/>
    </row>
    <row r="637" spans="2:29" x14ac:dyDescent="0.35">
      <c r="B637" s="336"/>
      <c r="C637" s="336"/>
      <c r="D637" s="336"/>
      <c r="E637" s="337"/>
      <c r="F637" s="336"/>
      <c r="G637" s="336"/>
      <c r="H637" s="336"/>
      <c r="I637" s="336"/>
      <c r="J637" s="336"/>
      <c r="K637" s="336"/>
      <c r="L637" s="336"/>
      <c r="M637" s="336"/>
      <c r="N637" s="336"/>
      <c r="O637" s="336"/>
      <c r="P637" s="336"/>
      <c r="Q637" s="336"/>
      <c r="R637" s="336"/>
      <c r="S637" s="336"/>
      <c r="T637" s="336"/>
      <c r="U637" s="336"/>
      <c r="V637" s="336"/>
      <c r="W637" s="336"/>
      <c r="X637" s="336"/>
      <c r="Y637" s="336"/>
      <c r="Z637" s="336"/>
      <c r="AA637" s="336"/>
      <c r="AB637" s="336"/>
      <c r="AC637" s="336"/>
    </row>
    <row r="638" spans="2:29" x14ac:dyDescent="0.35">
      <c r="B638" s="336"/>
      <c r="C638" s="336"/>
      <c r="D638" s="336"/>
      <c r="E638" s="337"/>
      <c r="F638" s="336"/>
      <c r="G638" s="336"/>
      <c r="H638" s="336"/>
      <c r="I638" s="336"/>
      <c r="J638" s="336"/>
      <c r="K638" s="336"/>
      <c r="L638" s="336"/>
      <c r="M638" s="336"/>
      <c r="N638" s="336"/>
      <c r="O638" s="336"/>
      <c r="P638" s="336"/>
      <c r="Q638" s="336"/>
      <c r="R638" s="336"/>
      <c r="S638" s="336"/>
      <c r="T638" s="336"/>
      <c r="U638" s="336"/>
      <c r="V638" s="336"/>
      <c r="W638" s="336"/>
      <c r="X638" s="336"/>
      <c r="Y638" s="336"/>
      <c r="Z638" s="336"/>
      <c r="AA638" s="336"/>
      <c r="AB638" s="336"/>
      <c r="AC638" s="336"/>
    </row>
    <row r="639" spans="2:29" x14ac:dyDescent="0.35">
      <c r="B639" s="336"/>
      <c r="C639" s="336"/>
      <c r="D639" s="336"/>
      <c r="E639" s="337"/>
      <c r="F639" s="336"/>
      <c r="G639" s="336"/>
      <c r="H639" s="336"/>
      <c r="I639" s="336"/>
      <c r="J639" s="336"/>
      <c r="K639" s="336"/>
      <c r="L639" s="336"/>
      <c r="M639" s="336"/>
      <c r="N639" s="336"/>
      <c r="O639" s="336"/>
      <c r="P639" s="336"/>
      <c r="Q639" s="336"/>
      <c r="R639" s="336"/>
      <c r="S639" s="336"/>
      <c r="T639" s="336"/>
      <c r="U639" s="336"/>
      <c r="V639" s="336"/>
      <c r="W639" s="336"/>
      <c r="X639" s="336"/>
      <c r="Y639" s="336"/>
      <c r="Z639" s="336"/>
      <c r="AA639" s="336"/>
      <c r="AB639" s="336"/>
      <c r="AC639" s="336"/>
    </row>
    <row r="640" spans="2:29" x14ac:dyDescent="0.35">
      <c r="B640" s="336"/>
      <c r="C640" s="336"/>
      <c r="D640" s="336"/>
      <c r="E640" s="337"/>
      <c r="F640" s="336"/>
      <c r="G640" s="336"/>
      <c r="H640" s="336"/>
      <c r="I640" s="336"/>
      <c r="J640" s="336"/>
      <c r="K640" s="336"/>
      <c r="L640" s="336"/>
      <c r="M640" s="336"/>
      <c r="N640" s="336"/>
      <c r="O640" s="336"/>
      <c r="P640" s="336"/>
      <c r="Q640" s="336"/>
      <c r="R640" s="336"/>
      <c r="S640" s="336"/>
      <c r="T640" s="336"/>
      <c r="U640" s="336"/>
      <c r="V640" s="336"/>
      <c r="W640" s="336"/>
      <c r="X640" s="336"/>
      <c r="Y640" s="336"/>
      <c r="Z640" s="336"/>
      <c r="AA640" s="336"/>
      <c r="AB640" s="336"/>
      <c r="AC640" s="336"/>
    </row>
    <row r="641" spans="2:29" x14ac:dyDescent="0.35">
      <c r="B641" s="336"/>
      <c r="C641" s="336"/>
      <c r="D641" s="336"/>
      <c r="E641" s="337"/>
      <c r="F641" s="336"/>
      <c r="G641" s="336"/>
      <c r="H641" s="336"/>
      <c r="I641" s="336"/>
      <c r="J641" s="336"/>
      <c r="K641" s="336"/>
      <c r="L641" s="336"/>
      <c r="M641" s="336"/>
      <c r="N641" s="336"/>
      <c r="O641" s="336"/>
      <c r="P641" s="336"/>
      <c r="Q641" s="336"/>
      <c r="R641" s="336"/>
      <c r="S641" s="336"/>
      <c r="T641" s="336"/>
      <c r="U641" s="336"/>
      <c r="V641" s="336"/>
      <c r="W641" s="336"/>
      <c r="X641" s="336"/>
      <c r="Y641" s="336"/>
      <c r="Z641" s="336"/>
      <c r="AA641" s="336"/>
      <c r="AB641" s="336"/>
      <c r="AC641" s="336"/>
    </row>
    <row r="642" spans="2:29" x14ac:dyDescent="0.35">
      <c r="B642" s="336"/>
      <c r="C642" s="336"/>
      <c r="D642" s="336"/>
      <c r="E642" s="337"/>
      <c r="F642" s="336"/>
      <c r="G642" s="336"/>
      <c r="H642" s="336"/>
      <c r="I642" s="336"/>
      <c r="J642" s="336"/>
      <c r="K642" s="336"/>
      <c r="L642" s="336"/>
      <c r="M642" s="336"/>
      <c r="N642" s="336"/>
      <c r="O642" s="336"/>
      <c r="P642" s="336"/>
      <c r="Q642" s="336"/>
      <c r="R642" s="336"/>
      <c r="S642" s="336"/>
      <c r="T642" s="336"/>
      <c r="U642" s="336"/>
      <c r="V642" s="336"/>
      <c r="W642" s="336"/>
      <c r="X642" s="336"/>
      <c r="Y642" s="336"/>
      <c r="Z642" s="336"/>
      <c r="AA642" s="336"/>
      <c r="AB642" s="336"/>
      <c r="AC642" s="336"/>
    </row>
    <row r="643" spans="2:29" x14ac:dyDescent="0.35">
      <c r="B643" s="336"/>
      <c r="C643" s="336"/>
      <c r="D643" s="336"/>
      <c r="E643" s="337"/>
      <c r="F643" s="336"/>
      <c r="G643" s="336"/>
      <c r="H643" s="336"/>
      <c r="I643" s="336"/>
      <c r="J643" s="336"/>
      <c r="K643" s="336"/>
      <c r="L643" s="336"/>
      <c r="M643" s="336"/>
      <c r="N643" s="336"/>
      <c r="O643" s="336"/>
      <c r="P643" s="336"/>
      <c r="Q643" s="336"/>
      <c r="R643" s="336"/>
      <c r="S643" s="336"/>
      <c r="T643" s="336"/>
      <c r="U643" s="336"/>
      <c r="V643" s="336"/>
      <c r="W643" s="336"/>
      <c r="X643" s="336"/>
      <c r="Y643" s="336"/>
      <c r="Z643" s="336"/>
      <c r="AA643" s="336"/>
      <c r="AB643" s="336"/>
      <c r="AC643" s="336"/>
    </row>
    <row r="644" spans="2:29" x14ac:dyDescent="0.35">
      <c r="B644" s="336"/>
      <c r="C644" s="336"/>
      <c r="D644" s="336"/>
      <c r="E644" s="337"/>
      <c r="F644" s="336"/>
      <c r="G644" s="336"/>
      <c r="H644" s="336"/>
      <c r="I644" s="336"/>
      <c r="J644" s="336"/>
      <c r="K644" s="336"/>
      <c r="L644" s="336"/>
      <c r="M644" s="336"/>
      <c r="N644" s="336"/>
      <c r="O644" s="336"/>
      <c r="P644" s="336"/>
      <c r="Q644" s="336"/>
      <c r="R644" s="336"/>
      <c r="S644" s="336"/>
      <c r="T644" s="336"/>
      <c r="U644" s="336"/>
      <c r="V644" s="336"/>
      <c r="W644" s="336"/>
      <c r="X644" s="336"/>
      <c r="Y644" s="336"/>
      <c r="Z644" s="336"/>
      <c r="AA644" s="336"/>
      <c r="AB644" s="336"/>
      <c r="AC644" s="336"/>
    </row>
    <row r="645" spans="2:29" x14ac:dyDescent="0.35">
      <c r="B645" s="336"/>
      <c r="C645" s="336"/>
      <c r="D645" s="336"/>
      <c r="E645" s="337"/>
      <c r="F645" s="336"/>
      <c r="G645" s="336"/>
      <c r="H645" s="336"/>
      <c r="I645" s="336"/>
      <c r="J645" s="336"/>
      <c r="K645" s="336"/>
      <c r="L645" s="336"/>
      <c r="M645" s="336"/>
      <c r="N645" s="336"/>
      <c r="O645" s="336"/>
      <c r="P645" s="336"/>
      <c r="Q645" s="336"/>
      <c r="R645" s="336"/>
      <c r="S645" s="336"/>
      <c r="T645" s="336"/>
      <c r="U645" s="336"/>
      <c r="V645" s="336"/>
      <c r="W645" s="336"/>
      <c r="X645" s="336"/>
      <c r="Y645" s="336"/>
      <c r="Z645" s="336"/>
      <c r="AA645" s="336"/>
      <c r="AB645" s="336"/>
      <c r="AC645" s="336"/>
    </row>
    <row r="646" spans="2:29" x14ac:dyDescent="0.35">
      <c r="B646" s="336"/>
      <c r="C646" s="336"/>
      <c r="D646" s="336"/>
      <c r="E646" s="337"/>
      <c r="F646" s="336"/>
      <c r="G646" s="336"/>
      <c r="H646" s="336"/>
      <c r="I646" s="336"/>
      <c r="J646" s="336"/>
      <c r="K646" s="336"/>
      <c r="L646" s="336"/>
      <c r="M646" s="336"/>
      <c r="N646" s="336"/>
      <c r="O646" s="336"/>
      <c r="P646" s="336"/>
      <c r="Q646" s="336"/>
      <c r="R646" s="336"/>
      <c r="S646" s="336"/>
      <c r="T646" s="336"/>
      <c r="U646" s="336"/>
      <c r="V646" s="336"/>
      <c r="W646" s="336"/>
      <c r="X646" s="336"/>
      <c r="Y646" s="336"/>
      <c r="Z646" s="336"/>
      <c r="AA646" s="336"/>
      <c r="AB646" s="336"/>
      <c r="AC646" s="336"/>
    </row>
    <row r="647" spans="2:29" x14ac:dyDescent="0.35">
      <c r="B647" s="336"/>
      <c r="C647" s="336"/>
      <c r="D647" s="336"/>
      <c r="E647" s="337"/>
      <c r="F647" s="336"/>
      <c r="G647" s="336"/>
      <c r="H647" s="336"/>
      <c r="I647" s="336"/>
      <c r="J647" s="336"/>
      <c r="K647" s="336"/>
      <c r="L647" s="336"/>
      <c r="M647" s="336"/>
      <c r="N647" s="336"/>
      <c r="O647" s="336"/>
      <c r="P647" s="336"/>
      <c r="Q647" s="336"/>
      <c r="R647" s="336"/>
      <c r="S647" s="336"/>
      <c r="T647" s="336"/>
      <c r="U647" s="336"/>
      <c r="V647" s="336"/>
      <c r="W647" s="336"/>
      <c r="X647" s="336"/>
      <c r="Y647" s="336"/>
      <c r="Z647" s="336"/>
      <c r="AA647" s="336"/>
      <c r="AB647" s="336"/>
      <c r="AC647" s="336"/>
    </row>
    <row r="648" spans="2:29" x14ac:dyDescent="0.35">
      <c r="B648" s="336"/>
      <c r="C648" s="336"/>
      <c r="D648" s="336"/>
      <c r="E648" s="337"/>
      <c r="F648" s="336"/>
      <c r="G648" s="336"/>
      <c r="H648" s="336"/>
      <c r="I648" s="336"/>
      <c r="J648" s="336"/>
      <c r="K648" s="336"/>
      <c r="L648" s="336"/>
      <c r="M648" s="336"/>
      <c r="N648" s="336"/>
      <c r="O648" s="336"/>
      <c r="P648" s="336"/>
      <c r="Q648" s="336"/>
      <c r="R648" s="336"/>
      <c r="S648" s="336"/>
      <c r="T648" s="336"/>
      <c r="U648" s="336"/>
      <c r="V648" s="336"/>
      <c r="W648" s="336"/>
      <c r="X648" s="336"/>
      <c r="Y648" s="336"/>
      <c r="Z648" s="336"/>
      <c r="AA648" s="336"/>
      <c r="AB648" s="336"/>
      <c r="AC648" s="336"/>
    </row>
    <row r="649" spans="2:29" x14ac:dyDescent="0.35">
      <c r="B649" s="336"/>
      <c r="C649" s="336"/>
      <c r="D649" s="336"/>
      <c r="E649" s="337"/>
      <c r="F649" s="336"/>
      <c r="G649" s="336"/>
      <c r="H649" s="336"/>
      <c r="I649" s="336"/>
      <c r="J649" s="336"/>
      <c r="K649" s="336"/>
      <c r="L649" s="336"/>
      <c r="M649" s="336"/>
      <c r="N649" s="336"/>
      <c r="O649" s="336"/>
      <c r="P649" s="336"/>
      <c r="Q649" s="336"/>
      <c r="R649" s="336"/>
      <c r="S649" s="336"/>
      <c r="T649" s="336"/>
      <c r="U649" s="336"/>
      <c r="V649" s="336"/>
      <c r="W649" s="336"/>
      <c r="X649" s="336"/>
      <c r="Y649" s="336"/>
      <c r="Z649" s="336"/>
      <c r="AA649" s="336"/>
      <c r="AB649" s="336"/>
      <c r="AC649" s="336"/>
    </row>
    <row r="650" spans="2:29" x14ac:dyDescent="0.35">
      <c r="B650" s="336"/>
      <c r="C650" s="336"/>
      <c r="D650" s="336"/>
      <c r="E650" s="337"/>
      <c r="F650" s="336"/>
      <c r="G650" s="336"/>
      <c r="H650" s="336"/>
      <c r="I650" s="336"/>
      <c r="J650" s="336"/>
      <c r="K650" s="336"/>
      <c r="L650" s="336"/>
      <c r="M650" s="336"/>
      <c r="N650" s="336"/>
      <c r="O650" s="336"/>
      <c r="P650" s="336"/>
      <c r="Q650" s="336"/>
      <c r="R650" s="336"/>
      <c r="S650" s="336"/>
      <c r="T650" s="336"/>
      <c r="U650" s="336"/>
      <c r="V650" s="336"/>
      <c r="W650" s="336"/>
      <c r="X650" s="336"/>
      <c r="Y650" s="336"/>
      <c r="Z650" s="336"/>
      <c r="AA650" s="336"/>
      <c r="AB650" s="336"/>
      <c r="AC650" s="336"/>
    </row>
    <row r="651" spans="2:29" x14ac:dyDescent="0.35">
      <c r="B651" s="336"/>
      <c r="C651" s="336"/>
      <c r="D651" s="336"/>
      <c r="E651" s="337"/>
      <c r="F651" s="336"/>
      <c r="G651" s="336"/>
      <c r="H651" s="336"/>
      <c r="I651" s="336"/>
      <c r="J651" s="336"/>
      <c r="K651" s="336"/>
      <c r="L651" s="336"/>
      <c r="M651" s="336"/>
      <c r="N651" s="336"/>
      <c r="O651" s="336"/>
      <c r="P651" s="336"/>
      <c r="Q651" s="336"/>
      <c r="R651" s="336"/>
      <c r="S651" s="336"/>
      <c r="T651" s="336"/>
      <c r="U651" s="336"/>
      <c r="V651" s="336"/>
      <c r="W651" s="336"/>
      <c r="X651" s="336"/>
      <c r="Y651" s="336"/>
      <c r="Z651" s="336"/>
      <c r="AA651" s="336"/>
      <c r="AB651" s="336"/>
      <c r="AC651" s="336"/>
    </row>
    <row r="652" spans="2:29" x14ac:dyDescent="0.35">
      <c r="B652" s="336"/>
      <c r="C652" s="336"/>
      <c r="D652" s="336"/>
      <c r="E652" s="337"/>
      <c r="F652" s="336"/>
      <c r="G652" s="336"/>
      <c r="H652" s="336"/>
      <c r="I652" s="336"/>
      <c r="J652" s="336"/>
      <c r="K652" s="336"/>
      <c r="L652" s="336"/>
      <c r="M652" s="336"/>
      <c r="N652" s="336"/>
      <c r="O652" s="336"/>
      <c r="P652" s="336"/>
      <c r="Q652" s="336"/>
      <c r="R652" s="336"/>
      <c r="S652" s="336"/>
      <c r="T652" s="336"/>
      <c r="U652" s="336"/>
      <c r="V652" s="336"/>
      <c r="W652" s="336"/>
      <c r="X652" s="336"/>
      <c r="Y652" s="336"/>
      <c r="Z652" s="336"/>
      <c r="AA652" s="336"/>
      <c r="AB652" s="336"/>
      <c r="AC652" s="336"/>
    </row>
    <row r="653" spans="2:29" x14ac:dyDescent="0.35">
      <c r="B653" s="336"/>
      <c r="C653" s="336"/>
      <c r="D653" s="336"/>
      <c r="E653" s="337"/>
      <c r="F653" s="336"/>
      <c r="G653" s="336"/>
      <c r="H653" s="336"/>
      <c r="I653" s="336"/>
      <c r="J653" s="336"/>
      <c r="K653" s="336"/>
      <c r="L653" s="336"/>
      <c r="M653" s="336"/>
      <c r="N653" s="336"/>
      <c r="O653" s="336"/>
      <c r="P653" s="336"/>
      <c r="Q653" s="336"/>
      <c r="R653" s="336"/>
      <c r="S653" s="336"/>
      <c r="T653" s="336"/>
      <c r="U653" s="336"/>
      <c r="V653" s="336"/>
      <c r="W653" s="336"/>
      <c r="X653" s="336"/>
      <c r="Y653" s="336"/>
      <c r="Z653" s="336"/>
      <c r="AA653" s="336"/>
      <c r="AB653" s="336"/>
      <c r="AC653" s="336"/>
    </row>
    <row r="654" spans="2:29" x14ac:dyDescent="0.35">
      <c r="B654" s="336"/>
      <c r="C654" s="336"/>
      <c r="D654" s="336"/>
      <c r="E654" s="337"/>
      <c r="F654" s="336"/>
      <c r="G654" s="336"/>
      <c r="H654" s="336"/>
      <c r="I654" s="336"/>
      <c r="J654" s="336"/>
      <c r="K654" s="336"/>
      <c r="L654" s="336"/>
      <c r="M654" s="336"/>
      <c r="N654" s="336"/>
      <c r="O654" s="336"/>
      <c r="P654" s="336"/>
      <c r="Q654" s="336"/>
      <c r="R654" s="336"/>
      <c r="S654" s="336"/>
      <c r="T654" s="336"/>
      <c r="U654" s="336"/>
      <c r="V654" s="336"/>
      <c r="W654" s="336"/>
      <c r="X654" s="336"/>
      <c r="Y654" s="336"/>
      <c r="Z654" s="336"/>
      <c r="AA654" s="336"/>
      <c r="AB654" s="336"/>
      <c r="AC654" s="336"/>
    </row>
    <row r="655" spans="2:29" x14ac:dyDescent="0.35">
      <c r="B655" s="336"/>
      <c r="C655" s="336"/>
      <c r="D655" s="336"/>
      <c r="E655" s="337"/>
      <c r="F655" s="336"/>
      <c r="G655" s="336"/>
      <c r="H655" s="336"/>
      <c r="I655" s="336"/>
      <c r="J655" s="336"/>
      <c r="K655" s="336"/>
      <c r="L655" s="336"/>
      <c r="M655" s="336"/>
      <c r="N655" s="336"/>
      <c r="O655" s="336"/>
      <c r="P655" s="336"/>
      <c r="Q655" s="336"/>
      <c r="R655" s="336"/>
      <c r="S655" s="336"/>
      <c r="T655" s="336"/>
      <c r="U655" s="336"/>
      <c r="V655" s="336"/>
      <c r="W655" s="336"/>
      <c r="X655" s="336"/>
      <c r="Y655" s="336"/>
      <c r="Z655" s="336"/>
      <c r="AA655" s="336"/>
      <c r="AB655" s="336"/>
      <c r="AC655" s="336"/>
    </row>
    <row r="656" spans="2:29" x14ac:dyDescent="0.35">
      <c r="B656" s="336"/>
      <c r="C656" s="336"/>
      <c r="D656" s="336"/>
      <c r="E656" s="337"/>
      <c r="F656" s="336"/>
      <c r="G656" s="336"/>
      <c r="H656" s="336"/>
      <c r="I656" s="336"/>
      <c r="J656" s="336"/>
      <c r="K656" s="336"/>
      <c r="L656" s="336"/>
      <c r="M656" s="336"/>
      <c r="N656" s="336"/>
      <c r="O656" s="336"/>
      <c r="P656" s="336"/>
      <c r="Q656" s="336"/>
      <c r="R656" s="336"/>
      <c r="S656" s="336"/>
      <c r="T656" s="336"/>
      <c r="U656" s="336"/>
      <c r="V656" s="336"/>
      <c r="W656" s="336"/>
      <c r="X656" s="336"/>
      <c r="Y656" s="336"/>
      <c r="Z656" s="336"/>
      <c r="AA656" s="336"/>
      <c r="AB656" s="336"/>
      <c r="AC656" s="336"/>
    </row>
    <row r="657" spans="2:29" x14ac:dyDescent="0.35">
      <c r="B657" s="336"/>
      <c r="C657" s="336"/>
      <c r="D657" s="336"/>
      <c r="E657" s="337"/>
      <c r="F657" s="336"/>
      <c r="G657" s="336"/>
      <c r="H657" s="336"/>
      <c r="I657" s="336"/>
      <c r="J657" s="336"/>
      <c r="K657" s="336"/>
      <c r="L657" s="336"/>
      <c r="M657" s="336"/>
      <c r="N657" s="336"/>
      <c r="O657" s="336"/>
      <c r="P657" s="336"/>
      <c r="Q657" s="336"/>
      <c r="R657" s="336"/>
      <c r="S657" s="336"/>
      <c r="T657" s="336"/>
      <c r="U657" s="336"/>
      <c r="V657" s="336"/>
      <c r="W657" s="336"/>
      <c r="X657" s="336"/>
      <c r="Y657" s="336"/>
      <c r="Z657" s="336"/>
      <c r="AA657" s="336"/>
      <c r="AB657" s="336"/>
      <c r="AC657" s="336"/>
    </row>
    <row r="658" spans="2:29" x14ac:dyDescent="0.35">
      <c r="B658" s="336"/>
      <c r="C658" s="336"/>
      <c r="D658" s="336"/>
      <c r="E658" s="337"/>
      <c r="F658" s="336"/>
      <c r="G658" s="336"/>
      <c r="H658" s="336"/>
      <c r="I658" s="336"/>
      <c r="J658" s="336"/>
      <c r="K658" s="336"/>
      <c r="L658" s="336"/>
      <c r="M658" s="336"/>
      <c r="N658" s="336"/>
      <c r="O658" s="336"/>
      <c r="P658" s="336"/>
      <c r="Q658" s="336"/>
      <c r="R658" s="336"/>
      <c r="S658" s="336"/>
      <c r="T658" s="336"/>
      <c r="U658" s="336"/>
      <c r="V658" s="336"/>
      <c r="W658" s="336"/>
      <c r="X658" s="336"/>
      <c r="Y658" s="336"/>
      <c r="Z658" s="336"/>
      <c r="AA658" s="336"/>
      <c r="AB658" s="336"/>
      <c r="AC658" s="336"/>
    </row>
  </sheetData>
  <sheetProtection algorithmName="SHA-512" hashValue="XSaf8dHdo+hX1bUkqlmmhvO+aMBnZnee+uQ0jE5Mw21GU4te3q/8Nbdkk7zOGXIdOei+T1p3Hok2iJ+Z1NOy7w==" saltValue="m4hdWXhI1wKhQyBGRdgUuw==" spinCount="100000" sheet="1" objects="1" scenarios="1"/>
  <mergeCells count="17">
    <mergeCell ref="H179:L179"/>
    <mergeCell ref="H180:L180"/>
    <mergeCell ref="H181:L181"/>
    <mergeCell ref="E35:L35"/>
    <mergeCell ref="E42:L42"/>
    <mergeCell ref="E165:L165"/>
    <mergeCell ref="E172:L172"/>
    <mergeCell ref="H49:L49"/>
    <mergeCell ref="H50:L50"/>
    <mergeCell ref="H51:L51"/>
    <mergeCell ref="C1:H4"/>
    <mergeCell ref="C15:F15"/>
    <mergeCell ref="H15:K15"/>
    <mergeCell ref="C145:F145"/>
    <mergeCell ref="H145:K145"/>
    <mergeCell ref="B13:L13"/>
    <mergeCell ref="B142:L14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7"/>
  <dimension ref="A1:U90"/>
  <sheetViews>
    <sheetView showGridLines="0" showRowColHeaders="0" zoomScaleNormal="100" workbookViewId="0">
      <selection activeCell="H14" sqref="H14"/>
    </sheetView>
  </sheetViews>
  <sheetFormatPr baseColWidth="10" defaultColWidth="11.59765625" defaultRowHeight="18" x14ac:dyDescent="0.55000000000000004"/>
  <cols>
    <col min="1" max="1" width="7.1328125" style="192" customWidth="1"/>
    <col min="2" max="2" width="13" style="192" customWidth="1"/>
    <col min="3" max="6" width="11.59765625" style="192"/>
    <col min="7" max="7" width="13.59765625" style="192" bestFit="1" customWidth="1"/>
    <col min="8" max="8" width="29.265625" style="192" customWidth="1"/>
    <col min="9" max="16384" width="11.59765625" style="192"/>
  </cols>
  <sheetData>
    <row r="1" spans="1:11" s="194" customFormat="1" x14ac:dyDescent="0.55000000000000004"/>
    <row r="2" spans="1:11" s="194" customFormat="1" x14ac:dyDescent="0.55000000000000004"/>
    <row r="3" spans="1:11" s="194" customFormat="1" x14ac:dyDescent="0.55000000000000004"/>
    <row r="4" spans="1:11" s="194" customFormat="1" x14ac:dyDescent="0.55000000000000004"/>
    <row r="5" spans="1:11" s="194" customFormat="1" ht="18.399999999999999" thickBot="1" x14ac:dyDescent="0.6"/>
    <row r="6" spans="1:11" s="194" customFormat="1" x14ac:dyDescent="0.55000000000000004">
      <c r="A6" s="199"/>
      <c r="B6" s="198"/>
      <c r="E6" s="209"/>
      <c r="F6" s="210"/>
      <c r="G6" s="210"/>
      <c r="H6" s="210"/>
      <c r="I6" s="210"/>
      <c r="J6" s="210"/>
      <c r="K6" s="211"/>
    </row>
    <row r="7" spans="1:11" s="194" customFormat="1" x14ac:dyDescent="0.55000000000000004">
      <c r="A7" s="197"/>
      <c r="B7" s="196"/>
      <c r="E7" s="212"/>
      <c r="F7" s="213"/>
      <c r="G7" s="213"/>
      <c r="H7" s="213"/>
      <c r="I7" s="213"/>
      <c r="J7" s="213"/>
      <c r="K7" s="214"/>
    </row>
    <row r="8" spans="1:11" s="194" customFormat="1" x14ac:dyDescent="0.55000000000000004">
      <c r="E8" s="212"/>
      <c r="F8" s="213"/>
      <c r="G8" s="213"/>
      <c r="H8" s="213"/>
      <c r="I8" s="213"/>
      <c r="J8" s="213"/>
      <c r="K8" s="214"/>
    </row>
    <row r="9" spans="1:11" s="194" customFormat="1" x14ac:dyDescent="0.55000000000000004">
      <c r="E9" s="212"/>
      <c r="F9" s="213"/>
      <c r="G9" s="213"/>
      <c r="H9" s="213"/>
      <c r="I9" s="213"/>
      <c r="J9" s="213"/>
      <c r="K9" s="214"/>
    </row>
    <row r="10" spans="1:11" s="194" customFormat="1" x14ac:dyDescent="0.55000000000000004">
      <c r="E10" s="212"/>
      <c r="F10" s="213"/>
      <c r="G10" s="213"/>
      <c r="H10" s="213"/>
      <c r="I10" s="213"/>
      <c r="J10" s="213"/>
      <c r="K10" s="214"/>
    </row>
    <row r="11" spans="1:11" s="194" customFormat="1" x14ac:dyDescent="0.55000000000000004">
      <c r="E11" s="212"/>
      <c r="F11" s="213"/>
      <c r="G11" s="213"/>
      <c r="H11" s="213"/>
      <c r="I11" s="213"/>
      <c r="J11" s="213"/>
      <c r="K11" s="214"/>
    </row>
    <row r="12" spans="1:11" s="194" customFormat="1" x14ac:dyDescent="0.55000000000000004">
      <c r="E12" s="212"/>
      <c r="F12" s="213"/>
      <c r="G12" s="213"/>
      <c r="H12" s="213"/>
      <c r="I12" s="213"/>
      <c r="J12" s="213"/>
      <c r="K12" s="214"/>
    </row>
    <row r="13" spans="1:11" s="194" customFormat="1" ht="14.1" customHeight="1" thickBot="1" x14ac:dyDescent="0.6">
      <c r="E13" s="212"/>
      <c r="F13" s="213"/>
      <c r="G13" s="213"/>
      <c r="H13" s="213"/>
      <c r="I13" s="213"/>
      <c r="J13" s="213"/>
      <c r="K13" s="214"/>
    </row>
    <row r="14" spans="1:11" s="194" customFormat="1" ht="23.1" customHeight="1" thickBot="1" x14ac:dyDescent="0.65">
      <c r="E14" s="212"/>
      <c r="F14" s="213"/>
      <c r="G14" s="215" t="s">
        <v>352</v>
      </c>
      <c r="H14" s="216"/>
      <c r="I14" s="213"/>
      <c r="J14" s="213"/>
      <c r="K14" s="214"/>
    </row>
    <row r="15" spans="1:11" s="194" customFormat="1" ht="9.6" customHeight="1" x14ac:dyDescent="0.55000000000000004">
      <c r="E15" s="212"/>
      <c r="F15" s="213"/>
      <c r="G15" s="213"/>
      <c r="H15" s="213"/>
      <c r="I15" s="213"/>
      <c r="J15" s="213"/>
      <c r="K15" s="214"/>
    </row>
    <row r="16" spans="1:11" s="194" customFormat="1" ht="6.6" customHeight="1" x14ac:dyDescent="0.55000000000000004">
      <c r="E16" s="212"/>
      <c r="F16" s="213"/>
      <c r="G16" s="213"/>
      <c r="H16" s="213"/>
      <c r="I16" s="213"/>
      <c r="J16" s="213"/>
      <c r="K16" s="214"/>
    </row>
    <row r="17" spans="5:11" s="194" customFormat="1" ht="20.65" x14ac:dyDescent="0.6">
      <c r="E17" s="212"/>
      <c r="F17" s="217"/>
      <c r="G17" s="215" t="s">
        <v>350</v>
      </c>
      <c r="H17" s="213"/>
      <c r="I17" s="213"/>
      <c r="J17" s="213"/>
      <c r="K17" s="214"/>
    </row>
    <row r="18" spans="5:11" s="194" customFormat="1" x14ac:dyDescent="0.55000000000000004">
      <c r="E18" s="212"/>
      <c r="F18" s="213"/>
      <c r="G18" s="213"/>
      <c r="H18" s="213"/>
      <c r="I18" s="213"/>
      <c r="J18" s="213"/>
      <c r="K18" s="214"/>
    </row>
    <row r="19" spans="5:11" s="194" customFormat="1" x14ac:dyDescent="0.55000000000000004">
      <c r="E19" s="212"/>
      <c r="F19" s="213"/>
      <c r="G19" s="213"/>
      <c r="H19" s="213"/>
      <c r="I19" s="213"/>
      <c r="J19" s="213"/>
      <c r="K19" s="214"/>
    </row>
    <row r="20" spans="5:11" s="194" customFormat="1" x14ac:dyDescent="0.55000000000000004">
      <c r="E20" s="212"/>
      <c r="F20" s="213"/>
      <c r="G20" s="213"/>
      <c r="H20" s="213"/>
      <c r="I20" s="213"/>
      <c r="J20" s="213"/>
      <c r="K20" s="214"/>
    </row>
    <row r="21" spans="5:11" s="194" customFormat="1" x14ac:dyDescent="0.55000000000000004">
      <c r="E21" s="212"/>
      <c r="F21" s="213"/>
      <c r="G21" s="213"/>
      <c r="H21" s="213"/>
      <c r="I21" s="213"/>
      <c r="J21" s="213"/>
      <c r="K21" s="214"/>
    </row>
    <row r="22" spans="5:11" s="194" customFormat="1" x14ac:dyDescent="0.55000000000000004">
      <c r="E22" s="212"/>
      <c r="F22" s="213"/>
      <c r="G22" s="213"/>
      <c r="H22" s="213"/>
      <c r="I22" s="213"/>
      <c r="J22" s="213"/>
      <c r="K22" s="214"/>
    </row>
    <row r="23" spans="5:11" s="194" customFormat="1" x14ac:dyDescent="0.55000000000000004">
      <c r="E23" s="212"/>
      <c r="F23" s="213"/>
      <c r="G23" s="213"/>
      <c r="H23" s="213"/>
      <c r="I23" s="213"/>
      <c r="J23" s="213"/>
      <c r="K23" s="214"/>
    </row>
    <row r="24" spans="5:11" s="194" customFormat="1" ht="18.399999999999999" thickBot="1" x14ac:dyDescent="0.6">
      <c r="E24" s="218"/>
      <c r="F24" s="219"/>
      <c r="G24" s="219"/>
      <c r="H24" s="219"/>
      <c r="I24" s="219"/>
      <c r="J24" s="219"/>
      <c r="K24" s="220"/>
    </row>
    <row r="25" spans="5:11" s="194" customFormat="1" x14ac:dyDescent="0.55000000000000004"/>
    <row r="26" spans="5:11" s="194" customFormat="1" x14ac:dyDescent="0.55000000000000004"/>
    <row r="27" spans="5:11" s="194" customFormat="1" x14ac:dyDescent="0.55000000000000004"/>
    <row r="28" spans="5:11" s="194" customFormat="1" x14ac:dyDescent="0.55000000000000004"/>
    <row r="29" spans="5:11" s="194" customFormat="1" x14ac:dyDescent="0.55000000000000004"/>
    <row r="30" spans="5:11" s="194" customFormat="1" x14ac:dyDescent="0.55000000000000004"/>
    <row r="31" spans="5:11" s="194" customFormat="1" x14ac:dyDescent="0.55000000000000004"/>
    <row r="32" spans="5:11" s="194" customFormat="1" x14ac:dyDescent="0.55000000000000004"/>
    <row r="33" spans="1:21" s="194" customFormat="1" x14ac:dyDescent="0.55000000000000004"/>
    <row r="34" spans="1:21" s="194" customFormat="1" x14ac:dyDescent="0.55000000000000004"/>
    <row r="35" spans="1:21" s="194" customFormat="1" x14ac:dyDescent="0.55000000000000004"/>
    <row r="36" spans="1:21" s="194" customFormat="1" x14ac:dyDescent="0.55000000000000004"/>
    <row r="37" spans="1:21" s="194" customFormat="1" x14ac:dyDescent="0.55000000000000004"/>
    <row r="38" spans="1:21" s="194" customFormat="1" x14ac:dyDescent="0.55000000000000004"/>
    <row r="39" spans="1:21" x14ac:dyDescent="0.55000000000000004">
      <c r="A39" s="193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</row>
    <row r="40" spans="1:21" x14ac:dyDescent="0.55000000000000004">
      <c r="A40" s="193"/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</row>
    <row r="41" spans="1:21" x14ac:dyDescent="0.55000000000000004">
      <c r="A41" s="193"/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</row>
    <row r="42" spans="1:21" x14ac:dyDescent="0.55000000000000004">
      <c r="A42" s="193"/>
      <c r="B42" s="193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</row>
    <row r="43" spans="1:21" x14ac:dyDescent="0.55000000000000004">
      <c r="A43" s="193"/>
      <c r="B43" s="193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</row>
    <row r="44" spans="1:21" x14ac:dyDescent="0.55000000000000004">
      <c r="A44" s="193"/>
      <c r="B44" s="193"/>
      <c r="C44" s="193"/>
      <c r="D44" s="193"/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</row>
    <row r="45" spans="1:21" x14ac:dyDescent="0.55000000000000004">
      <c r="A45" s="193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</row>
    <row r="46" spans="1:21" x14ac:dyDescent="0.55000000000000004">
      <c r="A46" s="193"/>
      <c r="B46" s="193"/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</row>
    <row r="47" spans="1:21" x14ac:dyDescent="0.55000000000000004">
      <c r="A47" s="193"/>
      <c r="B47" s="193"/>
      <c r="C47" s="193"/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</row>
    <row r="48" spans="1:21" x14ac:dyDescent="0.55000000000000004">
      <c r="A48" s="193"/>
      <c r="B48" s="193"/>
      <c r="C48" s="193"/>
      <c r="D48" s="193"/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3"/>
    </row>
    <row r="49" spans="1:21" x14ac:dyDescent="0.55000000000000004">
      <c r="A49" s="193"/>
      <c r="B49" s="193"/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</row>
    <row r="50" spans="1:21" x14ac:dyDescent="0.55000000000000004">
      <c r="A50" s="193"/>
      <c r="B50" s="193"/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</row>
    <row r="51" spans="1:21" x14ac:dyDescent="0.55000000000000004">
      <c r="A51" s="193"/>
      <c r="B51" s="193"/>
      <c r="C51" s="193"/>
      <c r="D51" s="193"/>
      <c r="E51" s="193"/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</row>
    <row r="52" spans="1:21" x14ac:dyDescent="0.55000000000000004">
      <c r="A52" s="193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</row>
    <row r="53" spans="1:21" x14ac:dyDescent="0.55000000000000004">
      <c r="A53" s="193"/>
      <c r="B53" s="193"/>
      <c r="C53" s="193"/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</row>
    <row r="54" spans="1:21" x14ac:dyDescent="0.55000000000000004">
      <c r="A54" s="193"/>
      <c r="B54" s="193"/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</row>
    <row r="55" spans="1:21" x14ac:dyDescent="0.55000000000000004">
      <c r="A55" s="193"/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</row>
    <row r="56" spans="1:21" x14ac:dyDescent="0.55000000000000004">
      <c r="A56" s="193"/>
      <c r="B56" s="193"/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</row>
    <row r="57" spans="1:21" x14ac:dyDescent="0.55000000000000004">
      <c r="A57" s="193"/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</row>
    <row r="58" spans="1:21" x14ac:dyDescent="0.55000000000000004">
      <c r="A58" s="193"/>
      <c r="B58" s="193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</row>
    <row r="59" spans="1:21" x14ac:dyDescent="0.55000000000000004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</row>
    <row r="60" spans="1:21" x14ac:dyDescent="0.55000000000000004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</row>
    <row r="61" spans="1:21" x14ac:dyDescent="0.55000000000000004">
      <c r="A61" s="193"/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</row>
    <row r="62" spans="1:21" x14ac:dyDescent="0.55000000000000004">
      <c r="A62" s="193"/>
      <c r="B62" s="193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</row>
    <row r="63" spans="1:21" x14ac:dyDescent="0.55000000000000004">
      <c r="A63" s="193"/>
      <c r="B63" s="193"/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</row>
    <row r="64" spans="1:21" x14ac:dyDescent="0.55000000000000004">
      <c r="A64" s="193"/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</row>
    <row r="65" spans="1:21" x14ac:dyDescent="0.55000000000000004">
      <c r="A65" s="193"/>
      <c r="B65" s="193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</row>
    <row r="66" spans="1:21" x14ac:dyDescent="0.55000000000000004">
      <c r="A66" s="193"/>
      <c r="B66" s="193"/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</row>
    <row r="67" spans="1:21" x14ac:dyDescent="0.55000000000000004">
      <c r="A67" s="193"/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</row>
    <row r="68" spans="1:21" x14ac:dyDescent="0.55000000000000004">
      <c r="A68" s="193"/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</row>
    <row r="69" spans="1:21" x14ac:dyDescent="0.55000000000000004">
      <c r="A69" s="193"/>
      <c r="B69" s="193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</row>
    <row r="70" spans="1:21" x14ac:dyDescent="0.55000000000000004">
      <c r="A70" s="193"/>
      <c r="B70" s="193"/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</row>
    <row r="71" spans="1:21" x14ac:dyDescent="0.55000000000000004">
      <c r="A71" s="193"/>
      <c r="B71" s="193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</row>
    <row r="72" spans="1:21" x14ac:dyDescent="0.55000000000000004">
      <c r="A72" s="193"/>
      <c r="B72" s="193"/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</row>
    <row r="73" spans="1:21" x14ac:dyDescent="0.55000000000000004">
      <c r="A73" s="193"/>
      <c r="B73" s="193"/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</row>
    <row r="74" spans="1:21" x14ac:dyDescent="0.55000000000000004">
      <c r="A74" s="193"/>
      <c r="B74" s="193"/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</row>
    <row r="75" spans="1:21" x14ac:dyDescent="0.55000000000000004">
      <c r="A75" s="193"/>
      <c r="B75" s="193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</row>
    <row r="76" spans="1:21" x14ac:dyDescent="0.55000000000000004">
      <c r="A76" s="193"/>
      <c r="B76" s="193"/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</row>
    <row r="77" spans="1:21" x14ac:dyDescent="0.55000000000000004">
      <c r="A77" s="193"/>
      <c r="B77" s="193"/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</row>
    <row r="78" spans="1:21" x14ac:dyDescent="0.55000000000000004">
      <c r="A78" s="193"/>
      <c r="B78" s="193"/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</row>
    <row r="79" spans="1:21" x14ac:dyDescent="0.55000000000000004">
      <c r="A79" s="193"/>
      <c r="B79" s="193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</row>
    <row r="80" spans="1:21" x14ac:dyDescent="0.55000000000000004">
      <c r="A80" s="193"/>
      <c r="B80" s="193"/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</row>
    <row r="81" spans="1:21" x14ac:dyDescent="0.55000000000000004">
      <c r="A81" s="193"/>
      <c r="B81" s="193"/>
      <c r="C81" s="193"/>
      <c r="D81" s="193"/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</row>
    <row r="82" spans="1:21" x14ac:dyDescent="0.55000000000000004">
      <c r="A82" s="193"/>
      <c r="B82" s="193"/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</row>
    <row r="83" spans="1:21" x14ac:dyDescent="0.55000000000000004">
      <c r="A83" s="193"/>
      <c r="B83" s="193"/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</row>
    <row r="84" spans="1:21" x14ac:dyDescent="0.55000000000000004">
      <c r="A84" s="193"/>
      <c r="B84" s="193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</row>
    <row r="85" spans="1:21" x14ac:dyDescent="0.55000000000000004">
      <c r="A85" s="193"/>
      <c r="B85" s="193"/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</row>
    <row r="86" spans="1:21" x14ac:dyDescent="0.55000000000000004">
      <c r="A86" s="193"/>
      <c r="B86" s="193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  <c r="R86" s="193"/>
      <c r="S86" s="193"/>
      <c r="T86" s="193"/>
      <c r="U86" s="193"/>
    </row>
    <row r="87" spans="1:21" x14ac:dyDescent="0.55000000000000004">
      <c r="A87" s="193"/>
      <c r="B87" s="193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</row>
    <row r="88" spans="1:21" x14ac:dyDescent="0.55000000000000004">
      <c r="A88" s="193"/>
      <c r="B88" s="193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</row>
    <row r="89" spans="1:21" x14ac:dyDescent="0.55000000000000004">
      <c r="A89" s="193"/>
      <c r="B89" s="193"/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</row>
    <row r="90" spans="1:21" x14ac:dyDescent="0.55000000000000004">
      <c r="A90" s="193"/>
      <c r="B90" s="193"/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4"/>
  <dimension ref="A1:U90"/>
  <sheetViews>
    <sheetView showGridLines="0" zoomScaleNormal="100" workbookViewId="0">
      <selection activeCell="H14" sqref="H14"/>
    </sheetView>
  </sheetViews>
  <sheetFormatPr baseColWidth="10" defaultColWidth="11.59765625" defaultRowHeight="18" x14ac:dyDescent="0.55000000000000004"/>
  <cols>
    <col min="1" max="1" width="7.1328125" style="192" customWidth="1"/>
    <col min="2" max="2" width="13" style="192" customWidth="1"/>
    <col min="3" max="6" width="11.59765625" style="192"/>
    <col min="7" max="7" width="13.59765625" style="192" bestFit="1" customWidth="1"/>
    <col min="8" max="8" width="29.265625" style="192" customWidth="1"/>
    <col min="9" max="16384" width="11.59765625" style="192"/>
  </cols>
  <sheetData>
    <row r="1" spans="1:21" x14ac:dyDescent="0.55000000000000004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3"/>
      <c r="S1" s="193"/>
      <c r="T1" s="193"/>
      <c r="U1" s="193"/>
    </row>
    <row r="2" spans="1:21" x14ac:dyDescent="0.55000000000000004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3"/>
      <c r="S2" s="193"/>
      <c r="T2" s="193"/>
      <c r="U2" s="193"/>
    </row>
    <row r="3" spans="1:21" x14ac:dyDescent="0.55000000000000004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3"/>
      <c r="S3" s="193"/>
      <c r="T3" s="193"/>
      <c r="U3" s="193"/>
    </row>
    <row r="4" spans="1:21" x14ac:dyDescent="0.55000000000000004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3"/>
      <c r="S4" s="193"/>
      <c r="T4" s="193"/>
      <c r="U4" s="193"/>
    </row>
    <row r="5" spans="1:21" ht="18.399999999999999" thickBot="1" x14ac:dyDescent="0.6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3"/>
      <c r="S5" s="193"/>
      <c r="T5" s="193"/>
      <c r="U5" s="193"/>
    </row>
    <row r="6" spans="1:21" x14ac:dyDescent="0.55000000000000004">
      <c r="A6" s="199"/>
      <c r="B6" s="198"/>
      <c r="C6" s="194"/>
      <c r="D6" s="194"/>
      <c r="E6" s="224"/>
      <c r="F6" s="225"/>
      <c r="G6" s="225"/>
      <c r="H6" s="225"/>
      <c r="I6" s="225"/>
      <c r="J6" s="225"/>
      <c r="K6" s="226"/>
      <c r="L6" s="194"/>
      <c r="M6" s="194"/>
      <c r="N6" s="194"/>
      <c r="O6" s="194"/>
      <c r="P6" s="194"/>
      <c r="Q6" s="194"/>
      <c r="R6" s="193"/>
      <c r="S6" s="193"/>
      <c r="T6" s="193"/>
      <c r="U6" s="193"/>
    </row>
    <row r="7" spans="1:21" x14ac:dyDescent="0.55000000000000004">
      <c r="A7" s="197"/>
      <c r="B7" s="196"/>
      <c r="C7" s="194"/>
      <c r="D7" s="194"/>
      <c r="E7" s="227"/>
      <c r="F7" s="228"/>
      <c r="G7" s="228"/>
      <c r="H7" s="228"/>
      <c r="I7" s="228"/>
      <c r="J7" s="228"/>
      <c r="K7" s="229"/>
      <c r="L7" s="194"/>
      <c r="M7" s="194"/>
      <c r="N7" s="194"/>
      <c r="O7" s="194"/>
      <c r="P7" s="194"/>
      <c r="Q7" s="194"/>
      <c r="R7" s="193"/>
      <c r="S7" s="193"/>
      <c r="T7" s="193"/>
      <c r="U7" s="193"/>
    </row>
    <row r="8" spans="1:21" x14ac:dyDescent="0.55000000000000004">
      <c r="A8" s="194"/>
      <c r="B8" s="194"/>
      <c r="C8" s="194"/>
      <c r="D8" s="194"/>
      <c r="E8" s="227"/>
      <c r="F8" s="228"/>
      <c r="G8" s="228"/>
      <c r="H8" s="228"/>
      <c r="I8" s="228"/>
      <c r="J8" s="228"/>
      <c r="K8" s="229"/>
      <c r="L8" s="194"/>
      <c r="M8" s="194"/>
      <c r="N8" s="194"/>
      <c r="O8" s="194"/>
      <c r="P8" s="194"/>
      <c r="Q8" s="194"/>
      <c r="R8" s="193"/>
      <c r="S8" s="193"/>
      <c r="T8" s="193"/>
      <c r="U8" s="193"/>
    </row>
    <row r="9" spans="1:21" x14ac:dyDescent="0.55000000000000004">
      <c r="A9" s="194"/>
      <c r="B9" s="194"/>
      <c r="C9" s="194"/>
      <c r="D9" s="194"/>
      <c r="E9" s="227"/>
      <c r="F9" s="228"/>
      <c r="G9" s="228"/>
      <c r="H9" s="228"/>
      <c r="I9" s="228"/>
      <c r="J9" s="228"/>
      <c r="K9" s="229"/>
      <c r="L9" s="194"/>
      <c r="M9" s="194"/>
      <c r="N9" s="194"/>
      <c r="O9" s="194"/>
      <c r="P9" s="194"/>
      <c r="Q9" s="194"/>
      <c r="R9" s="193"/>
      <c r="S9" s="193"/>
      <c r="T9" s="193"/>
      <c r="U9" s="193"/>
    </row>
    <row r="10" spans="1:21" x14ac:dyDescent="0.55000000000000004">
      <c r="A10" s="194"/>
      <c r="B10" s="194"/>
      <c r="C10" s="194"/>
      <c r="D10" s="194"/>
      <c r="E10" s="227"/>
      <c r="F10" s="228"/>
      <c r="G10" s="228"/>
      <c r="H10" s="228"/>
      <c r="I10" s="228"/>
      <c r="J10" s="228"/>
      <c r="K10" s="229"/>
      <c r="L10" s="194"/>
      <c r="M10" s="194"/>
      <c r="N10" s="194"/>
      <c r="O10" s="194"/>
      <c r="P10" s="194"/>
      <c r="Q10" s="194"/>
      <c r="R10" s="193"/>
      <c r="S10" s="193"/>
      <c r="T10" s="193"/>
      <c r="U10" s="193"/>
    </row>
    <row r="11" spans="1:21" x14ac:dyDescent="0.55000000000000004">
      <c r="A11" s="194"/>
      <c r="B11" s="194"/>
      <c r="C11" s="194"/>
      <c r="D11" s="194"/>
      <c r="E11" s="227"/>
      <c r="F11" s="228"/>
      <c r="G11" s="228"/>
      <c r="H11" s="228"/>
      <c r="I11" s="228"/>
      <c r="J11" s="228"/>
      <c r="K11" s="229"/>
      <c r="L11" s="194"/>
      <c r="M11" s="194"/>
      <c r="N11" s="194"/>
      <c r="O11" s="194"/>
      <c r="P11" s="194"/>
      <c r="Q11" s="194"/>
      <c r="R11" s="193"/>
      <c r="S11" s="193"/>
      <c r="T11" s="193"/>
      <c r="U11" s="193"/>
    </row>
    <row r="12" spans="1:21" x14ac:dyDescent="0.55000000000000004">
      <c r="A12" s="194"/>
      <c r="B12" s="194"/>
      <c r="C12" s="194"/>
      <c r="D12" s="194"/>
      <c r="E12" s="227"/>
      <c r="F12" s="228"/>
      <c r="G12" s="228"/>
      <c r="H12" s="228"/>
      <c r="I12" s="228"/>
      <c r="J12" s="228"/>
      <c r="K12" s="229"/>
      <c r="L12" s="194"/>
      <c r="M12" s="194"/>
      <c r="N12" s="194"/>
      <c r="O12" s="194"/>
      <c r="P12" s="194"/>
      <c r="Q12" s="194"/>
      <c r="R12" s="193"/>
      <c r="S12" s="193"/>
      <c r="T12" s="193"/>
      <c r="U12" s="193"/>
    </row>
    <row r="13" spans="1:21" ht="14.1" customHeight="1" thickBot="1" x14ac:dyDescent="0.6">
      <c r="A13" s="194"/>
      <c r="B13" s="194"/>
      <c r="C13" s="194"/>
      <c r="D13" s="194"/>
      <c r="E13" s="227"/>
      <c r="F13" s="228"/>
      <c r="G13" s="228"/>
      <c r="H13" s="228"/>
      <c r="I13" s="228"/>
      <c r="J13" s="228"/>
      <c r="K13" s="229"/>
      <c r="L13" s="194"/>
      <c r="M13" s="194"/>
      <c r="N13" s="194"/>
      <c r="O13" s="194"/>
      <c r="P13" s="194"/>
      <c r="Q13" s="194"/>
      <c r="R13" s="193"/>
      <c r="S13" s="193"/>
      <c r="T13" s="193"/>
      <c r="U13" s="193"/>
    </row>
    <row r="14" spans="1:21" ht="23.1" customHeight="1" thickBot="1" x14ac:dyDescent="0.65">
      <c r="A14" s="194"/>
      <c r="B14" s="194"/>
      <c r="C14" s="194"/>
      <c r="D14" s="194"/>
      <c r="E14" s="227"/>
      <c r="F14" s="228"/>
      <c r="G14" s="230" t="s">
        <v>352</v>
      </c>
      <c r="H14" s="195"/>
      <c r="I14" s="228"/>
      <c r="J14" s="228"/>
      <c r="K14" s="229"/>
      <c r="L14" s="194"/>
      <c r="M14" s="194"/>
      <c r="N14" s="194"/>
      <c r="O14" s="194"/>
      <c r="P14" s="194"/>
      <c r="Q14" s="194"/>
      <c r="R14" s="193"/>
      <c r="S14" s="193"/>
      <c r="T14" s="193"/>
      <c r="U14" s="193"/>
    </row>
    <row r="15" spans="1:21" ht="9.6" customHeight="1" x14ac:dyDescent="0.55000000000000004">
      <c r="A15" s="194"/>
      <c r="B15" s="194"/>
      <c r="C15" s="194"/>
      <c r="D15" s="194"/>
      <c r="E15" s="227"/>
      <c r="F15" s="228"/>
      <c r="G15" s="228"/>
      <c r="H15" s="228"/>
      <c r="I15" s="228"/>
      <c r="J15" s="228"/>
      <c r="K15" s="229"/>
      <c r="L15" s="194"/>
      <c r="M15" s="194"/>
      <c r="N15" s="194"/>
      <c r="O15" s="194"/>
      <c r="P15" s="194"/>
      <c r="Q15" s="194"/>
      <c r="R15" s="193"/>
      <c r="S15" s="193"/>
      <c r="T15" s="193"/>
      <c r="U15" s="193"/>
    </row>
    <row r="16" spans="1:21" ht="6.6" customHeight="1" x14ac:dyDescent="0.55000000000000004">
      <c r="A16" s="194"/>
      <c r="B16" s="194"/>
      <c r="C16" s="194"/>
      <c r="D16" s="194"/>
      <c r="E16" s="227"/>
      <c r="F16" s="228"/>
      <c r="G16" s="228"/>
      <c r="H16" s="228"/>
      <c r="I16" s="228"/>
      <c r="J16" s="228"/>
      <c r="K16" s="229"/>
      <c r="L16" s="194"/>
      <c r="M16" s="194"/>
      <c r="N16" s="194"/>
      <c r="O16" s="194"/>
      <c r="P16" s="194"/>
      <c r="Q16" s="194"/>
      <c r="R16" s="193"/>
      <c r="S16" s="193"/>
      <c r="T16" s="193"/>
      <c r="U16" s="193"/>
    </row>
    <row r="17" spans="1:21" ht="20.65" x14ac:dyDescent="0.6">
      <c r="A17" s="194"/>
      <c r="B17" s="194"/>
      <c r="C17" s="194"/>
      <c r="D17" s="194"/>
      <c r="E17" s="227"/>
      <c r="F17" s="231"/>
      <c r="G17" s="230" t="s">
        <v>350</v>
      </c>
      <c r="H17" s="228"/>
      <c r="I17" s="228"/>
      <c r="J17" s="228"/>
      <c r="K17" s="229"/>
      <c r="L17" s="194"/>
      <c r="M17" s="194"/>
      <c r="N17" s="194"/>
      <c r="O17" s="194"/>
      <c r="P17" s="194"/>
      <c r="Q17" s="194"/>
      <c r="R17" s="193"/>
      <c r="S17" s="193"/>
      <c r="T17" s="193"/>
      <c r="U17" s="193"/>
    </row>
    <row r="18" spans="1:21" x14ac:dyDescent="0.55000000000000004">
      <c r="A18" s="194"/>
      <c r="B18" s="194"/>
      <c r="C18" s="194"/>
      <c r="D18" s="194"/>
      <c r="E18" s="227"/>
      <c r="F18" s="228"/>
      <c r="G18" s="228"/>
      <c r="H18" s="228"/>
      <c r="I18" s="228"/>
      <c r="J18" s="228"/>
      <c r="K18" s="229"/>
      <c r="L18" s="194"/>
      <c r="M18" s="194"/>
      <c r="N18" s="194"/>
      <c r="O18" s="194"/>
      <c r="P18" s="194"/>
      <c r="Q18" s="194"/>
      <c r="R18" s="193"/>
      <c r="S18" s="193"/>
      <c r="T18" s="193"/>
      <c r="U18" s="193"/>
    </row>
    <row r="19" spans="1:21" x14ac:dyDescent="0.55000000000000004">
      <c r="A19" s="194"/>
      <c r="B19" s="194"/>
      <c r="C19" s="194"/>
      <c r="D19" s="194"/>
      <c r="E19" s="227"/>
      <c r="F19" s="228"/>
      <c r="G19" s="228"/>
      <c r="H19" s="228"/>
      <c r="I19" s="228"/>
      <c r="J19" s="228"/>
      <c r="K19" s="229"/>
      <c r="L19" s="194"/>
      <c r="M19" s="194"/>
      <c r="N19" s="194"/>
      <c r="O19" s="194"/>
      <c r="P19" s="194"/>
      <c r="Q19" s="194"/>
      <c r="R19" s="193"/>
      <c r="S19" s="193"/>
      <c r="T19" s="193"/>
      <c r="U19" s="193"/>
    </row>
    <row r="20" spans="1:21" x14ac:dyDescent="0.55000000000000004">
      <c r="A20" s="194"/>
      <c r="B20" s="194"/>
      <c r="C20" s="194"/>
      <c r="D20" s="194"/>
      <c r="E20" s="227"/>
      <c r="F20" s="228"/>
      <c r="G20" s="228"/>
      <c r="H20" s="228"/>
      <c r="I20" s="228"/>
      <c r="J20" s="228"/>
      <c r="K20" s="229"/>
      <c r="L20" s="194"/>
      <c r="M20" s="194"/>
      <c r="N20" s="194"/>
      <c r="O20" s="194"/>
      <c r="P20" s="194"/>
      <c r="Q20" s="194"/>
      <c r="R20" s="193"/>
      <c r="S20" s="193"/>
      <c r="T20" s="193"/>
      <c r="U20" s="193"/>
    </row>
    <row r="21" spans="1:21" x14ac:dyDescent="0.55000000000000004">
      <c r="A21" s="194"/>
      <c r="B21" s="194"/>
      <c r="C21" s="194"/>
      <c r="D21" s="194"/>
      <c r="E21" s="227"/>
      <c r="F21" s="228"/>
      <c r="G21" s="228"/>
      <c r="H21" s="228"/>
      <c r="I21" s="228"/>
      <c r="J21" s="228"/>
      <c r="K21" s="229"/>
      <c r="L21" s="194"/>
      <c r="M21" s="194"/>
      <c r="N21" s="194"/>
      <c r="O21" s="194"/>
      <c r="P21" s="194"/>
      <c r="Q21" s="194"/>
      <c r="R21" s="193"/>
      <c r="S21" s="193"/>
      <c r="T21" s="193"/>
      <c r="U21" s="193"/>
    </row>
    <row r="22" spans="1:21" x14ac:dyDescent="0.55000000000000004">
      <c r="A22" s="194"/>
      <c r="B22" s="194"/>
      <c r="C22" s="194"/>
      <c r="D22" s="194"/>
      <c r="E22" s="227"/>
      <c r="F22" s="228"/>
      <c r="G22" s="228"/>
      <c r="H22" s="228"/>
      <c r="I22" s="228"/>
      <c r="J22" s="228"/>
      <c r="K22" s="229"/>
      <c r="L22" s="194"/>
      <c r="M22" s="194"/>
      <c r="N22" s="194"/>
      <c r="O22" s="194"/>
      <c r="P22" s="194"/>
      <c r="Q22" s="194"/>
      <c r="R22" s="193"/>
      <c r="S22" s="193"/>
      <c r="T22" s="193"/>
      <c r="U22" s="193"/>
    </row>
    <row r="23" spans="1:21" x14ac:dyDescent="0.55000000000000004">
      <c r="A23" s="194"/>
      <c r="B23" s="194"/>
      <c r="C23" s="194"/>
      <c r="D23" s="194"/>
      <c r="E23" s="227"/>
      <c r="F23" s="228"/>
      <c r="G23" s="228"/>
      <c r="H23" s="228"/>
      <c r="I23" s="228"/>
      <c r="J23" s="228"/>
      <c r="K23" s="229"/>
      <c r="L23" s="194"/>
      <c r="M23" s="194"/>
      <c r="N23" s="194"/>
      <c r="O23" s="194"/>
      <c r="P23" s="194"/>
      <c r="Q23" s="194"/>
      <c r="R23" s="193"/>
      <c r="S23" s="193"/>
      <c r="T23" s="193"/>
      <c r="U23" s="193"/>
    </row>
    <row r="24" spans="1:21" ht="18.399999999999999" thickBot="1" x14ac:dyDescent="0.6">
      <c r="A24" s="194"/>
      <c r="B24" s="194"/>
      <c r="C24" s="194"/>
      <c r="D24" s="194"/>
      <c r="E24" s="232"/>
      <c r="F24" s="233"/>
      <c r="G24" s="233"/>
      <c r="H24" s="233"/>
      <c r="I24" s="233"/>
      <c r="J24" s="233"/>
      <c r="K24" s="234"/>
      <c r="L24" s="194"/>
      <c r="M24" s="194"/>
      <c r="N24" s="194"/>
      <c r="O24" s="194"/>
      <c r="P24" s="194"/>
      <c r="Q24" s="194"/>
      <c r="R24" s="193"/>
      <c r="S24" s="193"/>
      <c r="T24" s="193"/>
      <c r="U24" s="193"/>
    </row>
    <row r="25" spans="1:21" x14ac:dyDescent="0.55000000000000004">
      <c r="A25" s="194"/>
      <c r="B25" s="194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3"/>
      <c r="S25" s="193"/>
      <c r="T25" s="193"/>
      <c r="U25" s="193"/>
    </row>
    <row r="26" spans="1:21" x14ac:dyDescent="0.55000000000000004">
      <c r="A26" s="194"/>
      <c r="B26" s="194"/>
      <c r="C26" s="194"/>
      <c r="D26" s="194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3"/>
      <c r="S26" s="193"/>
      <c r="T26" s="193"/>
      <c r="U26" s="193"/>
    </row>
    <row r="27" spans="1:21" x14ac:dyDescent="0.55000000000000004">
      <c r="A27" s="194"/>
      <c r="B27" s="194"/>
      <c r="C27" s="194"/>
      <c r="D27" s="194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3"/>
      <c r="S27" s="193"/>
      <c r="T27" s="193"/>
      <c r="U27" s="193"/>
    </row>
    <row r="28" spans="1:21" x14ac:dyDescent="0.55000000000000004">
      <c r="A28" s="194"/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3"/>
      <c r="S28" s="193"/>
      <c r="T28" s="193"/>
      <c r="U28" s="193"/>
    </row>
    <row r="29" spans="1:21" x14ac:dyDescent="0.55000000000000004">
      <c r="A29" s="194"/>
      <c r="B29" s="194"/>
      <c r="C29" s="194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3"/>
      <c r="S29" s="193"/>
      <c r="T29" s="193"/>
      <c r="U29" s="193"/>
    </row>
    <row r="30" spans="1:21" x14ac:dyDescent="0.55000000000000004">
      <c r="A30" s="194"/>
      <c r="B30" s="194"/>
      <c r="C30" s="194"/>
      <c r="D30" s="194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3"/>
      <c r="S30" s="193"/>
      <c r="T30" s="193"/>
      <c r="U30" s="193"/>
    </row>
    <row r="31" spans="1:21" x14ac:dyDescent="0.55000000000000004">
      <c r="A31" s="194"/>
      <c r="B31" s="194"/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3"/>
      <c r="S31" s="193"/>
      <c r="T31" s="193"/>
      <c r="U31" s="193"/>
    </row>
    <row r="32" spans="1:21" x14ac:dyDescent="0.55000000000000004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3"/>
      <c r="S32" s="193"/>
      <c r="T32" s="193"/>
      <c r="U32" s="193"/>
    </row>
    <row r="33" spans="1:21" x14ac:dyDescent="0.55000000000000004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3"/>
      <c r="S33" s="193"/>
      <c r="T33" s="193"/>
      <c r="U33" s="193"/>
    </row>
    <row r="34" spans="1:21" x14ac:dyDescent="0.55000000000000004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3"/>
      <c r="S34" s="193"/>
      <c r="T34" s="193"/>
      <c r="U34" s="193"/>
    </row>
    <row r="35" spans="1:21" x14ac:dyDescent="0.55000000000000004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3"/>
      <c r="S35" s="193"/>
      <c r="T35" s="193"/>
      <c r="U35" s="193"/>
    </row>
    <row r="36" spans="1:21" x14ac:dyDescent="0.55000000000000004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3"/>
      <c r="S36" s="193"/>
      <c r="T36" s="193"/>
      <c r="U36" s="193"/>
    </row>
    <row r="37" spans="1:21" x14ac:dyDescent="0.55000000000000004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194"/>
      <c r="R37" s="193"/>
      <c r="S37" s="193"/>
      <c r="T37" s="193"/>
      <c r="U37" s="193"/>
    </row>
    <row r="38" spans="1:21" x14ac:dyDescent="0.55000000000000004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3"/>
      <c r="S38" s="193"/>
      <c r="T38" s="193"/>
      <c r="U38" s="193"/>
    </row>
    <row r="39" spans="1:21" x14ac:dyDescent="0.55000000000000004">
      <c r="A39" s="193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</row>
    <row r="40" spans="1:21" x14ac:dyDescent="0.55000000000000004">
      <c r="A40" s="193"/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</row>
    <row r="41" spans="1:21" x14ac:dyDescent="0.55000000000000004">
      <c r="A41" s="193"/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</row>
    <row r="42" spans="1:21" x14ac:dyDescent="0.55000000000000004">
      <c r="A42" s="193"/>
      <c r="B42" s="193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</row>
    <row r="43" spans="1:21" x14ac:dyDescent="0.55000000000000004">
      <c r="A43" s="193"/>
      <c r="B43" s="193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</row>
    <row r="44" spans="1:21" x14ac:dyDescent="0.55000000000000004">
      <c r="A44" s="193"/>
      <c r="B44" s="193"/>
      <c r="C44" s="193"/>
      <c r="D44" s="193"/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</row>
    <row r="45" spans="1:21" x14ac:dyDescent="0.55000000000000004">
      <c r="A45" s="193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</row>
    <row r="46" spans="1:21" x14ac:dyDescent="0.55000000000000004">
      <c r="A46" s="193"/>
      <c r="B46" s="193"/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</row>
    <row r="47" spans="1:21" x14ac:dyDescent="0.55000000000000004">
      <c r="A47" s="193"/>
      <c r="B47" s="193"/>
      <c r="C47" s="193"/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</row>
    <row r="48" spans="1:21" x14ac:dyDescent="0.55000000000000004">
      <c r="A48" s="193"/>
      <c r="B48" s="193"/>
      <c r="C48" s="193"/>
      <c r="D48" s="193"/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3"/>
    </row>
    <row r="49" spans="1:21" x14ac:dyDescent="0.55000000000000004">
      <c r="A49" s="193"/>
      <c r="B49" s="193"/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</row>
    <row r="50" spans="1:21" x14ac:dyDescent="0.55000000000000004">
      <c r="A50" s="193"/>
      <c r="B50" s="193"/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</row>
    <row r="51" spans="1:21" x14ac:dyDescent="0.55000000000000004">
      <c r="A51" s="193"/>
      <c r="B51" s="193"/>
      <c r="C51" s="193"/>
      <c r="D51" s="193"/>
      <c r="E51" s="193"/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</row>
    <row r="52" spans="1:21" x14ac:dyDescent="0.55000000000000004">
      <c r="A52" s="193"/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</row>
    <row r="53" spans="1:21" x14ac:dyDescent="0.55000000000000004">
      <c r="A53" s="193"/>
      <c r="B53" s="193"/>
      <c r="C53" s="193"/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</row>
    <row r="54" spans="1:21" x14ac:dyDescent="0.55000000000000004">
      <c r="A54" s="193"/>
      <c r="B54" s="193"/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</row>
    <row r="55" spans="1:21" x14ac:dyDescent="0.55000000000000004">
      <c r="A55" s="193"/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</row>
    <row r="56" spans="1:21" x14ac:dyDescent="0.55000000000000004">
      <c r="A56" s="193"/>
      <c r="B56" s="193"/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</row>
    <row r="57" spans="1:21" x14ac:dyDescent="0.55000000000000004">
      <c r="A57" s="193"/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</row>
    <row r="58" spans="1:21" x14ac:dyDescent="0.55000000000000004">
      <c r="A58" s="193"/>
      <c r="B58" s="193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</row>
    <row r="59" spans="1:21" x14ac:dyDescent="0.55000000000000004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</row>
    <row r="60" spans="1:21" x14ac:dyDescent="0.55000000000000004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</row>
    <row r="61" spans="1:21" x14ac:dyDescent="0.55000000000000004">
      <c r="A61" s="193"/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</row>
    <row r="62" spans="1:21" x14ac:dyDescent="0.55000000000000004">
      <c r="A62" s="193"/>
      <c r="B62" s="193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</row>
    <row r="63" spans="1:21" x14ac:dyDescent="0.55000000000000004">
      <c r="A63" s="193"/>
      <c r="B63" s="193"/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</row>
    <row r="64" spans="1:21" x14ac:dyDescent="0.55000000000000004">
      <c r="A64" s="193"/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</row>
    <row r="65" spans="1:21" x14ac:dyDescent="0.55000000000000004">
      <c r="A65" s="193"/>
      <c r="B65" s="193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</row>
    <row r="66" spans="1:21" x14ac:dyDescent="0.55000000000000004">
      <c r="A66" s="193"/>
      <c r="B66" s="193"/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</row>
    <row r="67" spans="1:21" x14ac:dyDescent="0.55000000000000004">
      <c r="A67" s="193"/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</row>
    <row r="68" spans="1:21" x14ac:dyDescent="0.55000000000000004">
      <c r="A68" s="193"/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</row>
    <row r="69" spans="1:21" x14ac:dyDescent="0.55000000000000004">
      <c r="A69" s="193"/>
      <c r="B69" s="193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</row>
    <row r="70" spans="1:21" x14ac:dyDescent="0.55000000000000004">
      <c r="A70" s="193"/>
      <c r="B70" s="193"/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</row>
    <row r="71" spans="1:21" x14ac:dyDescent="0.55000000000000004">
      <c r="A71" s="193"/>
      <c r="B71" s="193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</row>
    <row r="72" spans="1:21" x14ac:dyDescent="0.55000000000000004">
      <c r="A72" s="193"/>
      <c r="B72" s="193"/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</row>
    <row r="73" spans="1:21" x14ac:dyDescent="0.55000000000000004">
      <c r="A73" s="193"/>
      <c r="B73" s="193"/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</row>
    <row r="74" spans="1:21" x14ac:dyDescent="0.55000000000000004">
      <c r="A74" s="193"/>
      <c r="B74" s="193"/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</row>
    <row r="75" spans="1:21" x14ac:dyDescent="0.55000000000000004">
      <c r="A75" s="193"/>
      <c r="B75" s="193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</row>
    <row r="76" spans="1:21" x14ac:dyDescent="0.55000000000000004">
      <c r="A76" s="193"/>
      <c r="B76" s="193"/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</row>
    <row r="77" spans="1:21" x14ac:dyDescent="0.55000000000000004">
      <c r="A77" s="193"/>
      <c r="B77" s="193"/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</row>
    <row r="78" spans="1:21" x14ac:dyDescent="0.55000000000000004">
      <c r="A78" s="193"/>
      <c r="B78" s="193"/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</row>
    <row r="79" spans="1:21" x14ac:dyDescent="0.55000000000000004">
      <c r="A79" s="193"/>
      <c r="B79" s="193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</row>
    <row r="80" spans="1:21" x14ac:dyDescent="0.55000000000000004">
      <c r="A80" s="193"/>
      <c r="B80" s="193"/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</row>
    <row r="81" spans="1:21" x14ac:dyDescent="0.55000000000000004">
      <c r="A81" s="193"/>
      <c r="B81" s="193"/>
      <c r="C81" s="193"/>
      <c r="D81" s="193"/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</row>
    <row r="82" spans="1:21" x14ac:dyDescent="0.55000000000000004">
      <c r="A82" s="193"/>
      <c r="B82" s="193"/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</row>
    <row r="83" spans="1:21" x14ac:dyDescent="0.55000000000000004">
      <c r="A83" s="193"/>
      <c r="B83" s="193"/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</row>
    <row r="84" spans="1:21" x14ac:dyDescent="0.55000000000000004">
      <c r="A84" s="193"/>
      <c r="B84" s="193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</row>
    <row r="85" spans="1:21" x14ac:dyDescent="0.55000000000000004">
      <c r="A85" s="193"/>
      <c r="B85" s="193"/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</row>
    <row r="86" spans="1:21" x14ac:dyDescent="0.55000000000000004">
      <c r="A86" s="193"/>
      <c r="B86" s="193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  <c r="R86" s="193"/>
      <c r="S86" s="193"/>
      <c r="T86" s="193"/>
      <c r="U86" s="193"/>
    </row>
    <row r="87" spans="1:21" x14ac:dyDescent="0.55000000000000004">
      <c r="A87" s="193"/>
      <c r="B87" s="193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</row>
    <row r="88" spans="1:21" x14ac:dyDescent="0.55000000000000004">
      <c r="A88" s="193"/>
      <c r="B88" s="193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</row>
    <row r="89" spans="1:21" x14ac:dyDescent="0.55000000000000004">
      <c r="A89" s="193"/>
      <c r="B89" s="193"/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</row>
    <row r="90" spans="1:21" x14ac:dyDescent="0.55000000000000004">
      <c r="A90" s="193"/>
      <c r="B90" s="193"/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L134"/>
  <sheetViews>
    <sheetView showGridLines="0" showRowColHeaders="0" zoomScaleNormal="100" workbookViewId="0">
      <pane ySplit="2" topLeftCell="A120" activePane="bottomLeft" state="frozen"/>
      <selection pane="bottomLeft"/>
    </sheetView>
  </sheetViews>
  <sheetFormatPr baseColWidth="10" defaultColWidth="11.3984375" defaultRowHeight="14.25" x14ac:dyDescent="0.45"/>
  <cols>
    <col min="1" max="1" width="11.3984375" style="273"/>
    <col min="2" max="2" width="40" style="273" bestFit="1" customWidth="1"/>
    <col min="3" max="3" width="13.73046875" style="273" bestFit="1" customWidth="1"/>
    <col min="4" max="4" width="13.73046875" style="273" customWidth="1"/>
    <col min="5" max="5" width="17.265625" style="273" customWidth="1"/>
    <col min="6" max="6" width="14.265625" style="273" bestFit="1" customWidth="1"/>
    <col min="7" max="7" width="11.3984375" style="273"/>
    <col min="8" max="8" width="15.59765625" style="273" bestFit="1" customWidth="1"/>
    <col min="9" max="9" width="15.73046875" style="273" bestFit="1" customWidth="1"/>
    <col min="10" max="10" width="3.73046875" style="273" customWidth="1"/>
    <col min="11" max="11" width="15.59765625" style="273" bestFit="1" customWidth="1"/>
    <col min="12" max="12" width="26.59765625" style="273" customWidth="1"/>
    <col min="13" max="16384" width="11.3984375" style="273"/>
  </cols>
  <sheetData>
    <row r="1" spans="1:12" s="144" customFormat="1" ht="45" customHeight="1" x14ac:dyDescent="0.45">
      <c r="A1" s="144" t="s">
        <v>340</v>
      </c>
    </row>
    <row r="2" spans="1:12" x14ac:dyDescent="0.45">
      <c r="B2" s="274" t="s">
        <v>110</v>
      </c>
      <c r="C2" s="275" t="s">
        <v>12</v>
      </c>
      <c r="D2" s="276" t="s">
        <v>262</v>
      </c>
      <c r="E2" s="277" t="s">
        <v>21</v>
      </c>
      <c r="F2" s="278" t="s">
        <v>135</v>
      </c>
      <c r="G2" s="279" t="s">
        <v>346</v>
      </c>
      <c r="H2" s="279" t="s">
        <v>81</v>
      </c>
      <c r="I2" s="279" t="s">
        <v>347</v>
      </c>
      <c r="K2" s="280"/>
    </row>
    <row r="3" spans="1:12" ht="15.75" x14ac:dyDescent="0.5">
      <c r="B3" s="281" t="str">
        <f>CLT!B2</f>
        <v>ABDOLAY FAYE</v>
      </c>
      <c r="C3" s="282">
        <f>SUMIFS(Tableau10[MTE],Tableau10[[CLIENT ]],Tableau54[[#This Row],[clients]],Tableau10[DSG],Tableau54[[#Headers],[CREDIT]])</f>
        <v>0</v>
      </c>
      <c r="D3" s="282">
        <f>SUMIFS(Tableau10[MTE],Tableau10[[CLIENT ]],Tableau54[[#This Row],[clients]],Tableau10[DSG],Tableau54[[#Headers],[BANQREMB]])</f>
        <v>0</v>
      </c>
      <c r="E3" s="282">
        <f>SUMIFS(Tableau10[MTE],Tableau10[[CLIENT ]],Tableau54[[#This Row],[clients]],Tableau10[DSG],Tableau54[[#Headers],[REMBOURSEMENT]])</f>
        <v>0</v>
      </c>
      <c r="F3" s="283">
        <f t="shared" ref="F3:F66" si="0">E3+D3-C3</f>
        <v>0</v>
      </c>
      <c r="G3" s="284">
        <f>CLT!C2</f>
        <v>200000</v>
      </c>
      <c r="H3" s="284">
        <f>Tableau54[[#This Row],[RESULTAT]]+Tableau54[[#This Row],[PLAFOND ]]</f>
        <v>200000</v>
      </c>
      <c r="I3" s="273" t="str">
        <f>IF(Tableau54[[#This Row],[ETAT]]&lt;0,"BLOQUER","OK")</f>
        <v>OK</v>
      </c>
      <c r="K3" s="285" t="s">
        <v>324</v>
      </c>
      <c r="L3" s="286">
        <f>SUM(Tableau54[RESULTAT])</f>
        <v>-16485665</v>
      </c>
    </row>
    <row r="4" spans="1:12" x14ac:dyDescent="0.45">
      <c r="B4" s="281" t="str">
        <f>CLT!B3</f>
        <v>ABDOU  KARIM FALL</v>
      </c>
      <c r="C4" s="282">
        <f>SUMIFS(Tableau10[MTE],Tableau10[[CLIENT ]],Tableau54[[#This Row],[clients]],Tableau10[DSG],Tableau54[[#Headers],[CREDIT]])</f>
        <v>789639</v>
      </c>
      <c r="D4" s="282">
        <f>SUMIFS(Tableau10[MTE],Tableau10[[CLIENT ]],Tableau54[[#This Row],[clients]],Tableau10[DSG],Tableau54[[#Headers],[BANQREMB]])</f>
        <v>0</v>
      </c>
      <c r="E4" s="282">
        <f>SUMIFS(Tableau10[MTE],Tableau10[[CLIENT ]],Tableau54[[#This Row],[clients]],Tableau10[DSG],Tableau54[[#Headers],[REMBOURSEMENT]])</f>
        <v>240000</v>
      </c>
      <c r="F4" s="283">
        <f t="shared" si="0"/>
        <v>-549639</v>
      </c>
      <c r="G4" s="284">
        <f>CLT!C3</f>
        <v>200000</v>
      </c>
      <c r="H4" s="284">
        <f>Tableau54[[#This Row],[RESULTAT]]+Tableau54[[#This Row],[PLAFOND ]]</f>
        <v>-349639</v>
      </c>
      <c r="I4" s="273" t="str">
        <f>IF(Tableau54[[#This Row],[ETAT]]&lt;0,"BLOQUER","OK")</f>
        <v>BLOQUER</v>
      </c>
    </row>
    <row r="5" spans="1:12" x14ac:dyDescent="0.45">
      <c r="B5" s="281" t="str">
        <f>CLT!B4</f>
        <v>ABDOU AZIZ DIOUF GRAISSEUR</v>
      </c>
      <c r="C5" s="282">
        <f>SUMIFS(Tableau10[MTE],Tableau10[[CLIENT ]],Tableau54[[#This Row],[clients]],Tableau10[DSG],Tableau54[[#Headers],[CREDIT]])</f>
        <v>0</v>
      </c>
      <c r="D5" s="282">
        <f>SUMIFS(Tableau10[MTE],Tableau10[[CLIENT ]],Tableau54[[#This Row],[clients]],Tableau10[DSG],Tableau54[[#Headers],[BANQREMB]])</f>
        <v>0</v>
      </c>
      <c r="E5" s="282">
        <f>SUMIFS(Tableau10[MTE],Tableau10[[CLIENT ]],Tableau54[[#This Row],[clients]],Tableau10[DSG],Tableau54[[#Headers],[REMBOURSEMENT]])</f>
        <v>0</v>
      </c>
      <c r="F5" s="283">
        <f t="shared" si="0"/>
        <v>0</v>
      </c>
      <c r="G5" s="284">
        <f>CLT!C4</f>
        <v>200000</v>
      </c>
      <c r="H5" s="284">
        <f>Tableau54[[#This Row],[RESULTAT]]+Tableau54[[#This Row],[PLAFOND ]]</f>
        <v>200000</v>
      </c>
      <c r="I5" s="273" t="str">
        <f>IF(Tableau54[[#This Row],[ETAT]]&lt;0,"BLOQUER","OK")</f>
        <v>OK</v>
      </c>
    </row>
    <row r="6" spans="1:12" x14ac:dyDescent="0.45">
      <c r="B6" s="281" t="str">
        <f>CLT!B5</f>
        <v xml:space="preserve">ABDOU GUEYE </v>
      </c>
      <c r="C6" s="282">
        <f>SUMIFS(Tableau10[MTE],Tableau10[[CLIENT ]],Tableau54[[#This Row],[clients]],Tableau10[DSG],Tableau54[[#Headers],[CREDIT]])</f>
        <v>0</v>
      </c>
      <c r="D6" s="282">
        <f>SUMIFS(Tableau10[MTE],Tableau10[[CLIENT ]],Tableau54[[#This Row],[clients]],Tableau10[DSG],Tableau54[[#Headers],[BANQREMB]])</f>
        <v>0</v>
      </c>
      <c r="E6" s="282">
        <f>SUMIFS(Tableau10[MTE],Tableau10[[CLIENT ]],Tableau54[[#This Row],[clients]],Tableau10[DSG],Tableau54[[#Headers],[REMBOURSEMENT]])</f>
        <v>0</v>
      </c>
      <c r="F6" s="283">
        <f t="shared" si="0"/>
        <v>0</v>
      </c>
      <c r="G6" s="284">
        <f>CLT!C5</f>
        <v>200000</v>
      </c>
      <c r="H6" s="284">
        <f>Tableau54[[#This Row],[RESULTAT]]+Tableau54[[#This Row],[PLAFOND ]]</f>
        <v>200000</v>
      </c>
      <c r="I6" s="273" t="str">
        <f>IF(Tableau54[[#This Row],[ETAT]]&lt;0,"BLOQUER","OK")</f>
        <v>OK</v>
      </c>
    </row>
    <row r="7" spans="1:12" x14ac:dyDescent="0.45">
      <c r="B7" s="281" t="str">
        <f>CLT!B6</f>
        <v>ABDOU GUEYE DAROU SALAMDL1306B</v>
      </c>
      <c r="C7" s="282">
        <f>SUMIFS(Tableau10[MTE],Tableau10[[CLIENT ]],Tableau54[[#This Row],[clients]],Tableau10[DSG],Tableau54[[#Headers],[CREDIT]])</f>
        <v>0</v>
      </c>
      <c r="D7" s="282">
        <f>SUMIFS(Tableau10[MTE],Tableau10[[CLIENT ]],Tableau54[[#This Row],[clients]],Tableau10[DSG],Tableau54[[#Headers],[BANQREMB]])</f>
        <v>0</v>
      </c>
      <c r="E7" s="282">
        <f>SUMIFS(Tableau10[MTE],Tableau10[[CLIENT ]],Tableau54[[#This Row],[clients]],Tableau10[DSG],Tableau54[[#Headers],[REMBOURSEMENT]])</f>
        <v>0</v>
      </c>
      <c r="F7" s="283">
        <f t="shared" si="0"/>
        <v>0</v>
      </c>
      <c r="G7" s="284">
        <f>CLT!C6</f>
        <v>200000</v>
      </c>
      <c r="H7" s="284">
        <f>Tableau54[[#This Row],[RESULTAT]]+Tableau54[[#This Row],[PLAFOND ]]</f>
        <v>200000</v>
      </c>
      <c r="I7" s="273" t="str">
        <f>IF(Tableau54[[#This Row],[ETAT]]&lt;0,"BLOQUER","OK")</f>
        <v>OK</v>
      </c>
    </row>
    <row r="8" spans="1:12" x14ac:dyDescent="0.45">
      <c r="B8" s="281" t="str">
        <f>CLT!B7</f>
        <v>ABLAYE FAYE DL4458C</v>
      </c>
      <c r="C8" s="282">
        <f>SUMIFS(Tableau10[MTE],Tableau10[[CLIENT ]],Tableau54[[#This Row],[clients]],Tableau10[DSG],Tableau54[[#Headers],[CREDIT]])</f>
        <v>0</v>
      </c>
      <c r="D8" s="282">
        <f>SUMIFS(Tableau10[MTE],Tableau10[[CLIENT ]],Tableau54[[#This Row],[clients]],Tableau10[DSG],Tableau54[[#Headers],[BANQREMB]])</f>
        <v>0</v>
      </c>
      <c r="E8" s="282">
        <f>SUMIFS(Tableau10[MTE],Tableau10[[CLIENT ]],Tableau54[[#This Row],[clients]],Tableau10[DSG],Tableau54[[#Headers],[REMBOURSEMENT]])</f>
        <v>0</v>
      </c>
      <c r="F8" s="283">
        <f t="shared" si="0"/>
        <v>0</v>
      </c>
      <c r="G8" s="284">
        <f>CLT!C7</f>
        <v>200000</v>
      </c>
      <c r="H8" s="284">
        <f>Tableau54[[#This Row],[RESULTAT]]+Tableau54[[#This Row],[PLAFOND ]]</f>
        <v>200000</v>
      </c>
      <c r="I8" s="273" t="str">
        <f>IF(Tableau54[[#This Row],[ETAT]]&lt;0,"BLOQUER","OK")</f>
        <v>OK</v>
      </c>
    </row>
    <row r="9" spans="1:12" x14ac:dyDescent="0.45">
      <c r="B9" s="281" t="str">
        <f>CLT!B8</f>
        <v>ADAMA NETOYEUSSE MBACKE 2</v>
      </c>
      <c r="C9" s="282">
        <f>SUMIFS(Tableau10[MTE],Tableau10[[CLIENT ]],Tableau54[[#This Row],[clients]],Tableau10[DSG],Tableau54[[#Headers],[CREDIT]])</f>
        <v>0</v>
      </c>
      <c r="D9" s="282">
        <f>SUMIFS(Tableau10[MTE],Tableau10[[CLIENT ]],Tableau54[[#This Row],[clients]],Tableau10[DSG],Tableau54[[#Headers],[BANQREMB]])</f>
        <v>0</v>
      </c>
      <c r="E9" s="282">
        <f>SUMIFS(Tableau10[MTE],Tableau10[[CLIENT ]],Tableau54[[#This Row],[clients]],Tableau10[DSG],Tableau54[[#Headers],[REMBOURSEMENT]])</f>
        <v>0</v>
      </c>
      <c r="F9" s="283">
        <f t="shared" si="0"/>
        <v>0</v>
      </c>
      <c r="G9" s="284">
        <f>CLT!C8</f>
        <v>200000</v>
      </c>
      <c r="H9" s="284">
        <f>Tableau54[[#This Row],[RESULTAT]]+Tableau54[[#This Row],[PLAFOND ]]</f>
        <v>200000</v>
      </c>
      <c r="I9" s="273" t="str">
        <f>IF(Tableau54[[#This Row],[ETAT]]&lt;0,"BLOQUER","OK")</f>
        <v>OK</v>
      </c>
    </row>
    <row r="10" spans="1:12" x14ac:dyDescent="0.45">
      <c r="B10" s="281" t="str">
        <f>CLT!B9</f>
        <v>ALIOU DIOUF GERANT</v>
      </c>
      <c r="C10" s="282">
        <f>SUMIFS(Tableau10[MTE],Tableau10[[CLIENT ]],Tableau54[[#This Row],[clients]],Tableau10[DSG],Tableau54[[#Headers],[CREDIT]])</f>
        <v>0</v>
      </c>
      <c r="D10" s="282">
        <f>SUMIFS(Tableau10[MTE],Tableau10[[CLIENT ]],Tableau54[[#This Row],[clients]],Tableau10[DSG],Tableau54[[#Headers],[BANQREMB]])</f>
        <v>0</v>
      </c>
      <c r="E10" s="282">
        <f>SUMIFS(Tableau10[MTE],Tableau10[[CLIENT ]],Tableau54[[#This Row],[clients]],Tableau10[DSG],Tableau54[[#Headers],[REMBOURSEMENT]])</f>
        <v>0</v>
      </c>
      <c r="F10" s="283">
        <f t="shared" si="0"/>
        <v>0</v>
      </c>
      <c r="G10" s="284">
        <f>CLT!C9</f>
        <v>200000</v>
      </c>
      <c r="H10" s="284">
        <f>Tableau54[[#This Row],[RESULTAT]]+Tableau54[[#This Row],[PLAFOND ]]</f>
        <v>200000</v>
      </c>
      <c r="I10" s="273" t="str">
        <f>IF(Tableau54[[#This Row],[ETAT]]&lt;0,"BLOQUER","OK")</f>
        <v>OK</v>
      </c>
    </row>
    <row r="11" spans="1:12" x14ac:dyDescent="0.45">
      <c r="B11" s="281" t="str">
        <f>CLT!B10</f>
        <v>AMADI AA320MG/ CLIENT KHADIM NDIAYE</v>
      </c>
      <c r="C11" s="282">
        <f>SUMIFS(Tableau10[MTE],Tableau10[[CLIENT ]],Tableau54[[#This Row],[clients]],Tableau10[DSG],Tableau54[[#Headers],[CREDIT]])</f>
        <v>0</v>
      </c>
      <c r="D11" s="282">
        <f>SUMIFS(Tableau10[MTE],Tableau10[[CLIENT ]],Tableau54[[#This Row],[clients]],Tableau10[DSG],Tableau54[[#Headers],[BANQREMB]])</f>
        <v>0</v>
      </c>
      <c r="E11" s="282">
        <f>SUMIFS(Tableau10[MTE],Tableau10[[CLIENT ]],Tableau54[[#This Row],[clients]],Tableau10[DSG],Tableau54[[#Headers],[REMBOURSEMENT]])</f>
        <v>0</v>
      </c>
      <c r="F11" s="283">
        <f t="shared" si="0"/>
        <v>0</v>
      </c>
      <c r="G11" s="284">
        <f>CLT!C10</f>
        <v>200000</v>
      </c>
      <c r="H11" s="284">
        <f>Tableau54[[#This Row],[RESULTAT]]+Tableau54[[#This Row],[PLAFOND ]]</f>
        <v>200000</v>
      </c>
      <c r="I11" s="273" t="str">
        <f>IF(Tableau54[[#This Row],[ETAT]]&lt;0,"BLOQUER","OK")</f>
        <v>OK</v>
      </c>
    </row>
    <row r="12" spans="1:12" x14ac:dyDescent="0.45">
      <c r="B12" s="281" t="str">
        <f>CLT!B11</f>
        <v>AMETH DIOP POMPISTE</v>
      </c>
      <c r="C12" s="282">
        <f>SUMIFS(Tableau10[MTE],Tableau10[[CLIENT ]],Tableau54[[#This Row],[clients]],Tableau10[DSG],Tableau54[[#Headers],[CREDIT]])</f>
        <v>2671</v>
      </c>
      <c r="D12" s="282">
        <f>SUMIFS(Tableau10[MTE],Tableau10[[CLIENT ]],Tableau54[[#This Row],[clients]],Tableau10[DSG],Tableau54[[#Headers],[BANQREMB]])</f>
        <v>0</v>
      </c>
      <c r="E12" s="282">
        <f>SUMIFS(Tableau10[MTE],Tableau10[[CLIENT ]],Tableau54[[#This Row],[clients]],Tableau10[DSG],Tableau54[[#Headers],[REMBOURSEMENT]])</f>
        <v>0</v>
      </c>
      <c r="F12" s="283">
        <f t="shared" si="0"/>
        <v>-2671</v>
      </c>
      <c r="G12" s="284">
        <f>CLT!C11</f>
        <v>200000</v>
      </c>
      <c r="H12" s="284">
        <f>Tableau54[[#This Row],[RESULTAT]]+Tableau54[[#This Row],[PLAFOND ]]</f>
        <v>197329</v>
      </c>
      <c r="I12" s="273" t="str">
        <f>IF(Tableau54[[#This Row],[ETAT]]&lt;0,"BLOQUER","OK")</f>
        <v>OK</v>
      </c>
    </row>
    <row r="13" spans="1:12" x14ac:dyDescent="0.45">
      <c r="B13" s="281" t="str">
        <f>CLT!B12</f>
        <v>AUTO GUEDE OIL</v>
      </c>
      <c r="C13" s="282">
        <f>SUMIFS(Tableau10[MTE],Tableau10[[CLIENT ]],Tableau54[[#This Row],[clients]],Tableau10[DSG],Tableau54[[#Headers],[CREDIT]])</f>
        <v>113250</v>
      </c>
      <c r="D13" s="282">
        <f>SUMIFS(Tableau10[MTE],Tableau10[[CLIENT ]],Tableau54[[#This Row],[clients]],Tableau10[DSG],Tableau54[[#Headers],[BANQREMB]])</f>
        <v>0</v>
      </c>
      <c r="E13" s="282">
        <f>SUMIFS(Tableau10[MTE],Tableau10[[CLIENT ]],Tableau54[[#This Row],[clients]],Tableau10[DSG],Tableau54[[#Headers],[REMBOURSEMENT]])</f>
        <v>0</v>
      </c>
      <c r="F13" s="283">
        <f t="shared" si="0"/>
        <v>-113250</v>
      </c>
      <c r="G13" s="284">
        <f>CLT!C12</f>
        <v>200000</v>
      </c>
      <c r="H13" s="284">
        <f>Tableau54[[#This Row],[RESULTAT]]+Tableau54[[#This Row],[PLAFOND ]]</f>
        <v>86750</v>
      </c>
      <c r="I13" s="273" t="str">
        <f>IF(Tableau54[[#This Row],[ETAT]]&lt;0,"BLOQUER","OK")</f>
        <v>OK</v>
      </c>
    </row>
    <row r="14" spans="1:12" x14ac:dyDescent="0.45">
      <c r="B14" s="281" t="str">
        <f>CLT!B13</f>
        <v>BABA FALL DL6661D</v>
      </c>
      <c r="C14" s="282">
        <f>SUMIFS(Tableau10[MTE],Tableau10[[CLIENT ]],Tableau54[[#This Row],[clients]],Tableau10[DSG],Tableau54[[#Headers],[CREDIT]])</f>
        <v>330000</v>
      </c>
      <c r="D14" s="282">
        <f>SUMIFS(Tableau10[MTE],Tableau10[[CLIENT ]],Tableau54[[#This Row],[clients]],Tableau10[DSG],Tableau54[[#Headers],[BANQREMB]])</f>
        <v>0</v>
      </c>
      <c r="E14" s="282">
        <f>SUMIFS(Tableau10[MTE],Tableau10[[CLIENT ]],Tableau54[[#This Row],[clients]],Tableau10[DSG],Tableau54[[#Headers],[REMBOURSEMENT]])</f>
        <v>0</v>
      </c>
      <c r="F14" s="283">
        <f t="shared" si="0"/>
        <v>-330000</v>
      </c>
      <c r="G14" s="284">
        <f>CLT!C13</f>
        <v>200000</v>
      </c>
      <c r="H14" s="284">
        <f>Tableau54[[#This Row],[RESULTAT]]+Tableau54[[#This Row],[PLAFOND ]]</f>
        <v>-130000</v>
      </c>
      <c r="I14" s="273" t="str">
        <f>IF(Tableau54[[#This Row],[ETAT]]&lt;0,"BLOQUER","OK")</f>
        <v>BLOQUER</v>
      </c>
    </row>
    <row r="15" spans="1:12" x14ac:dyDescent="0.45">
      <c r="B15" s="281" t="str">
        <f>CLT!B14</f>
        <v>BABACAR FAYE AIDE POMPISTE</v>
      </c>
      <c r="C15" s="282">
        <f>SUMIFS(Tableau10[MTE],Tableau10[[CLIENT ]],Tableau54[[#This Row],[clients]],Tableau10[DSG],Tableau54[[#Headers],[CREDIT]])</f>
        <v>0</v>
      </c>
      <c r="D15" s="282">
        <f>SUMIFS(Tableau10[MTE],Tableau10[[CLIENT ]],Tableau54[[#This Row],[clients]],Tableau10[DSG],Tableau54[[#Headers],[BANQREMB]])</f>
        <v>0</v>
      </c>
      <c r="E15" s="282">
        <f>SUMIFS(Tableau10[MTE],Tableau10[[CLIENT ]],Tableau54[[#This Row],[clients]],Tableau10[DSG],Tableau54[[#Headers],[REMBOURSEMENT]])</f>
        <v>0</v>
      </c>
      <c r="F15" s="283">
        <f t="shared" si="0"/>
        <v>0</v>
      </c>
      <c r="G15" s="284">
        <f>CLT!C14</f>
        <v>200000</v>
      </c>
      <c r="H15" s="284">
        <f>Tableau54[[#This Row],[RESULTAT]]+Tableau54[[#This Row],[PLAFOND ]]</f>
        <v>200000</v>
      </c>
      <c r="I15" s="273" t="str">
        <f>IF(Tableau54[[#This Row],[ETAT]]&lt;0,"BLOQUER","OK")</f>
        <v>OK</v>
      </c>
    </row>
    <row r="16" spans="1:12" x14ac:dyDescent="0.45">
      <c r="B16" s="281" t="str">
        <f>CLT!B15</f>
        <v>BARA BA LAVEUR</v>
      </c>
      <c r="C16" s="282">
        <f>SUMIFS(Tableau10[MTE],Tableau10[[CLIENT ]],Tableau54[[#This Row],[clients]],Tableau10[DSG],Tableau54[[#Headers],[CREDIT]])</f>
        <v>0</v>
      </c>
      <c r="D16" s="282">
        <f>SUMIFS(Tableau10[MTE],Tableau10[[CLIENT ]],Tableau54[[#This Row],[clients]],Tableau10[DSG],Tableau54[[#Headers],[BANQREMB]])</f>
        <v>0</v>
      </c>
      <c r="E16" s="282">
        <f>SUMIFS(Tableau10[MTE],Tableau10[[CLIENT ]],Tableau54[[#This Row],[clients]],Tableau10[DSG],Tableau54[[#Headers],[REMBOURSEMENT]])</f>
        <v>0</v>
      </c>
      <c r="F16" s="283">
        <f t="shared" si="0"/>
        <v>0</v>
      </c>
      <c r="G16" s="284">
        <f>CLT!C15</f>
        <v>200000</v>
      </c>
      <c r="H16" s="284">
        <f>Tableau54[[#This Row],[RESULTAT]]+Tableau54[[#This Row],[PLAFOND ]]</f>
        <v>200000</v>
      </c>
      <c r="I16" s="273" t="str">
        <f>IF(Tableau54[[#This Row],[ETAT]]&lt;0,"BLOQUER","OK")</f>
        <v>OK</v>
      </c>
    </row>
    <row r="17" spans="2:9" x14ac:dyDescent="0.45">
      <c r="B17" s="281" t="str">
        <f>CLT!B16</f>
        <v>BARA DIOP POMPISTE</v>
      </c>
      <c r="C17" s="282">
        <f>SUMIFS(Tableau10[MTE],Tableau10[[CLIENT ]],Tableau54[[#This Row],[clients]],Tableau10[DSG],Tableau54[[#Headers],[CREDIT]])</f>
        <v>92000</v>
      </c>
      <c r="D17" s="282">
        <f>SUMIFS(Tableau10[MTE],Tableau10[[CLIENT ]],Tableau54[[#This Row],[clients]],Tableau10[DSG],Tableau54[[#Headers],[BANQREMB]])</f>
        <v>30000</v>
      </c>
      <c r="E17" s="282">
        <f>SUMIFS(Tableau10[MTE],Tableau10[[CLIENT ]],Tableau54[[#This Row],[clients]],Tableau10[DSG],Tableau54[[#Headers],[REMBOURSEMENT]])</f>
        <v>62000</v>
      </c>
      <c r="F17" s="283">
        <f t="shared" si="0"/>
        <v>0</v>
      </c>
      <c r="G17" s="284">
        <f>CLT!C16</f>
        <v>200000</v>
      </c>
      <c r="H17" s="284">
        <f>Tableau54[[#This Row],[RESULTAT]]+Tableau54[[#This Row],[PLAFOND ]]</f>
        <v>200000</v>
      </c>
      <c r="I17" s="273" t="str">
        <f>IF(Tableau54[[#This Row],[ETAT]]&lt;0,"BLOQUER","OK")</f>
        <v>OK</v>
      </c>
    </row>
    <row r="18" spans="2:9" x14ac:dyDescent="0.45">
      <c r="B18" s="281" t="str">
        <f>CLT!B17</f>
        <v>BOUBACAR GARDIEN</v>
      </c>
      <c r="C18" s="282">
        <f>SUMIFS(Tableau10[MTE],Tableau10[[CLIENT ]],Tableau54[[#This Row],[clients]],Tableau10[DSG],Tableau54[[#Headers],[CREDIT]])</f>
        <v>71500</v>
      </c>
      <c r="D18" s="282">
        <f>SUMIFS(Tableau10[MTE],Tableau10[[CLIENT ]],Tableau54[[#This Row],[clients]],Tableau10[DSG],Tableau54[[#Headers],[BANQREMB]])</f>
        <v>0</v>
      </c>
      <c r="E18" s="282">
        <f>SUMIFS(Tableau10[MTE],Tableau10[[CLIENT ]],Tableau54[[#This Row],[clients]],Tableau10[DSG],Tableau54[[#Headers],[REMBOURSEMENT]])</f>
        <v>50000</v>
      </c>
      <c r="F18" s="283">
        <f t="shared" si="0"/>
        <v>-21500</v>
      </c>
      <c r="G18" s="284">
        <f>CLT!C17</f>
        <v>200000</v>
      </c>
      <c r="H18" s="284">
        <f>Tableau54[[#This Row],[RESULTAT]]+Tableau54[[#This Row],[PLAFOND ]]</f>
        <v>178500</v>
      </c>
      <c r="I18" s="273" t="str">
        <f>IF(Tableau54[[#This Row],[ETAT]]&lt;0,"BLOQUER","OK")</f>
        <v>OK</v>
      </c>
    </row>
    <row r="19" spans="2:9" x14ac:dyDescent="0.45">
      <c r="B19" s="281" t="str">
        <f>CLT!B18</f>
        <v>BOUTIQUE GUEDE OIL MBACKE /MAME DIARA GUEYE</v>
      </c>
      <c r="C19" s="282">
        <f>SUMIFS(Tableau10[MTE],Tableau10[[CLIENT ]],Tableau54[[#This Row],[clients]],Tableau10[DSG],Tableau54[[#Headers],[CREDIT]])</f>
        <v>569115</v>
      </c>
      <c r="D19" s="282">
        <f>SUMIFS(Tableau10[MTE],Tableau10[[CLIENT ]],Tableau54[[#This Row],[clients]],Tableau10[DSG],Tableau54[[#Headers],[BANQREMB]])</f>
        <v>0</v>
      </c>
      <c r="E19" s="282">
        <f>SUMIFS(Tableau10[MTE],Tableau10[[CLIENT ]],Tableau54[[#This Row],[clients]],Tableau10[DSG],Tableau54[[#Headers],[REMBOURSEMENT]])</f>
        <v>0</v>
      </c>
      <c r="F19" s="283">
        <f t="shared" si="0"/>
        <v>-569115</v>
      </c>
      <c r="G19" s="284">
        <f>CLT!C18</f>
        <v>200000</v>
      </c>
      <c r="H19" s="284">
        <f>Tableau54[[#This Row],[RESULTAT]]+Tableau54[[#This Row],[PLAFOND ]]</f>
        <v>-369115</v>
      </c>
      <c r="I19" s="273" t="str">
        <f>IF(Tableau54[[#This Row],[ETAT]]&lt;0,"BLOQUER","OK")</f>
        <v>BLOQUER</v>
      </c>
    </row>
    <row r="20" spans="2:9" x14ac:dyDescent="0.45">
      <c r="B20" s="281" t="str">
        <f>CLT!B19</f>
        <v>CAMION CITERNE GUEDE OIL</v>
      </c>
      <c r="C20" s="282">
        <f>SUMIFS(Tableau10[MTE],Tableau10[[CLIENT ]],Tableau54[[#This Row],[clients]],Tableau10[DSG],Tableau54[[#Headers],[CREDIT]])</f>
        <v>0</v>
      </c>
      <c r="D20" s="282">
        <f>SUMIFS(Tableau10[MTE],Tableau10[[CLIENT ]],Tableau54[[#This Row],[clients]],Tableau10[DSG],Tableau54[[#Headers],[BANQREMB]])</f>
        <v>0</v>
      </c>
      <c r="E20" s="282">
        <f>SUMIFS(Tableau10[MTE],Tableau10[[CLIENT ]],Tableau54[[#This Row],[clients]],Tableau10[DSG],Tableau54[[#Headers],[REMBOURSEMENT]])</f>
        <v>0</v>
      </c>
      <c r="F20" s="283">
        <f t="shared" si="0"/>
        <v>0</v>
      </c>
      <c r="G20" s="284">
        <f>CLT!C19</f>
        <v>200000</v>
      </c>
      <c r="H20" s="284">
        <f>Tableau54[[#This Row],[RESULTAT]]+Tableau54[[#This Row],[PLAFOND ]]</f>
        <v>200000</v>
      </c>
      <c r="I20" s="273" t="str">
        <f>IF(Tableau54[[#This Row],[ETAT]]&lt;0,"BLOQUER","OK")</f>
        <v>OK</v>
      </c>
    </row>
    <row r="21" spans="2:9" x14ac:dyDescent="0.45">
      <c r="B21" s="281" t="str">
        <f>CLT!B20</f>
        <v>CENTRE DE SANTE MBACKE</v>
      </c>
      <c r="C21" s="282">
        <f>SUMIFS(Tableau10[MTE],Tableau10[[CLIENT ]],Tableau54[[#This Row],[clients]],Tableau10[DSG],Tableau54[[#Headers],[CREDIT]])</f>
        <v>15100</v>
      </c>
      <c r="D21" s="282">
        <f>SUMIFS(Tableau10[MTE],Tableau10[[CLIENT ]],Tableau54[[#This Row],[clients]],Tableau10[DSG],Tableau54[[#Headers],[BANQREMB]])</f>
        <v>15100</v>
      </c>
      <c r="E21" s="282">
        <f>SUMIFS(Tableau10[MTE],Tableau10[[CLIENT ]],Tableau54[[#This Row],[clients]],Tableau10[DSG],Tableau54[[#Headers],[REMBOURSEMENT]])</f>
        <v>0</v>
      </c>
      <c r="F21" s="283">
        <f t="shared" si="0"/>
        <v>0</v>
      </c>
      <c r="G21" s="284">
        <f>CLT!C20</f>
        <v>200000</v>
      </c>
      <c r="H21" s="284">
        <f>Tableau54[[#This Row],[RESULTAT]]+Tableau54[[#This Row],[PLAFOND ]]</f>
        <v>200000</v>
      </c>
      <c r="I21" s="273" t="str">
        <f>IF(Tableau54[[#This Row],[ETAT]]&lt;0,"BLOQUER","OK")</f>
        <v>OK</v>
      </c>
    </row>
    <row r="22" spans="2:9" x14ac:dyDescent="0.45">
      <c r="B22" s="281" t="str">
        <f>CLT!B21</f>
        <v>CHEIKH</v>
      </c>
      <c r="C22" s="282">
        <f>SUMIFS(Tableau10[MTE],Tableau10[[CLIENT ]],Tableau54[[#This Row],[clients]],Tableau10[DSG],Tableau54[[#Headers],[CREDIT]])</f>
        <v>0</v>
      </c>
      <c r="D22" s="282">
        <f>SUMIFS(Tableau10[MTE],Tableau10[[CLIENT ]],Tableau54[[#This Row],[clients]],Tableau10[DSG],Tableau54[[#Headers],[BANQREMB]])</f>
        <v>0</v>
      </c>
      <c r="E22" s="282">
        <f>SUMIFS(Tableau10[MTE],Tableau10[[CLIENT ]],Tableau54[[#This Row],[clients]],Tableau10[DSG],Tableau54[[#Headers],[REMBOURSEMENT]])</f>
        <v>0</v>
      </c>
      <c r="F22" s="283">
        <f t="shared" si="0"/>
        <v>0</v>
      </c>
      <c r="G22" s="284">
        <f>CLT!C21</f>
        <v>200000</v>
      </c>
      <c r="H22" s="284">
        <f>Tableau54[[#This Row],[RESULTAT]]+Tableau54[[#This Row],[PLAFOND ]]</f>
        <v>200000</v>
      </c>
      <c r="I22" s="273" t="str">
        <f>IF(Tableau54[[#This Row],[ETAT]]&lt;0,"BLOQUER","OK")</f>
        <v>OK</v>
      </c>
    </row>
    <row r="23" spans="2:9" x14ac:dyDescent="0.45">
      <c r="B23" s="281" t="str">
        <f>CLT!B22</f>
        <v>CHEIKH FALL MBACKE TOUBA DL2759C</v>
      </c>
      <c r="C23" s="282">
        <f>SUMIFS(Tableau10[MTE],Tableau10[[CLIENT ]],Tableau54[[#This Row],[clients]],Tableau10[DSG],Tableau54[[#Headers],[CREDIT]])</f>
        <v>0</v>
      </c>
      <c r="D23" s="282">
        <f>SUMIFS(Tableau10[MTE],Tableau10[[CLIENT ]],Tableau54[[#This Row],[clients]],Tableau10[DSG],Tableau54[[#Headers],[BANQREMB]])</f>
        <v>0</v>
      </c>
      <c r="E23" s="282">
        <f>SUMIFS(Tableau10[MTE],Tableau10[[CLIENT ]],Tableau54[[#This Row],[clients]],Tableau10[DSG],Tableau54[[#Headers],[REMBOURSEMENT]])</f>
        <v>0</v>
      </c>
      <c r="F23" s="283">
        <f t="shared" si="0"/>
        <v>0</v>
      </c>
      <c r="G23" s="284">
        <f>CLT!C22</f>
        <v>200000</v>
      </c>
      <c r="H23" s="284">
        <f>Tableau54[[#This Row],[RESULTAT]]+Tableau54[[#This Row],[PLAFOND ]]</f>
        <v>200000</v>
      </c>
      <c r="I23" s="273" t="str">
        <f>IF(Tableau54[[#This Row],[ETAT]]&lt;0,"BLOQUER","OK")</f>
        <v>OK</v>
      </c>
    </row>
    <row r="24" spans="2:9" x14ac:dyDescent="0.45">
      <c r="B24" s="281" t="str">
        <f>CLT!B23</f>
        <v>CHEIKH GENDARME</v>
      </c>
      <c r="C24" s="282">
        <f>SUMIFS(Tableau10[MTE],Tableau10[[CLIENT ]],Tableau54[[#This Row],[clients]],Tableau10[DSG],Tableau54[[#Headers],[CREDIT]])</f>
        <v>0</v>
      </c>
      <c r="D24" s="282">
        <f>SUMIFS(Tableau10[MTE],Tableau10[[CLIENT ]],Tableau54[[#This Row],[clients]],Tableau10[DSG],Tableau54[[#Headers],[BANQREMB]])</f>
        <v>0</v>
      </c>
      <c r="E24" s="282">
        <f>SUMIFS(Tableau10[MTE],Tableau10[[CLIENT ]],Tableau54[[#This Row],[clients]],Tableau10[DSG],Tableau54[[#Headers],[REMBOURSEMENT]])</f>
        <v>0</v>
      </c>
      <c r="F24" s="283">
        <f t="shared" si="0"/>
        <v>0</v>
      </c>
      <c r="G24" s="284">
        <f>CLT!C23</f>
        <v>200000</v>
      </c>
      <c r="H24" s="284">
        <f>Tableau54[[#This Row],[RESULTAT]]+Tableau54[[#This Row],[PLAFOND ]]</f>
        <v>200000</v>
      </c>
      <c r="I24" s="273" t="str">
        <f>IF(Tableau54[[#This Row],[ETAT]]&lt;0,"BLOQUER","OK")</f>
        <v>OK</v>
      </c>
    </row>
    <row r="25" spans="2:9" x14ac:dyDescent="0.45">
      <c r="B25" s="281" t="str">
        <f>CLT!B24</f>
        <v>CHEIKH MBACKE BENN DL7491C</v>
      </c>
      <c r="C25" s="282">
        <f>SUMIFS(Tableau10[MTE],Tableau10[[CLIENT ]],Tableau54[[#This Row],[clients]],Tableau10[DSG],Tableau54[[#Headers],[CREDIT]])</f>
        <v>0</v>
      </c>
      <c r="D25" s="282">
        <f>SUMIFS(Tableau10[MTE],Tableau10[[CLIENT ]],Tableau54[[#This Row],[clients]],Tableau10[DSG],Tableau54[[#Headers],[BANQREMB]])</f>
        <v>0</v>
      </c>
      <c r="E25" s="282">
        <f>SUMIFS(Tableau10[MTE],Tableau10[[CLIENT ]],Tableau54[[#This Row],[clients]],Tableau10[DSG],Tableau54[[#Headers],[REMBOURSEMENT]])</f>
        <v>0</v>
      </c>
      <c r="F25" s="283">
        <f t="shared" si="0"/>
        <v>0</v>
      </c>
      <c r="G25" s="284">
        <f>CLT!C24</f>
        <v>200000</v>
      </c>
      <c r="H25" s="284">
        <f>Tableau54[[#This Row],[RESULTAT]]+Tableau54[[#This Row],[PLAFOND ]]</f>
        <v>200000</v>
      </c>
      <c r="I25" s="273" t="str">
        <f>IF(Tableau54[[#This Row],[ETAT]]&lt;0,"BLOQUER","OK")</f>
        <v>OK</v>
      </c>
    </row>
    <row r="26" spans="2:9" x14ac:dyDescent="0.45">
      <c r="B26" s="281" t="str">
        <f>CLT!B25</f>
        <v>CHEIKH NDINE NGOM</v>
      </c>
      <c r="C26" s="282">
        <f>SUMIFS(Tableau10[MTE],Tableau10[[CLIENT ]],Tableau54[[#This Row],[clients]],Tableau10[DSG],Tableau54[[#Headers],[CREDIT]])</f>
        <v>0</v>
      </c>
      <c r="D26" s="282">
        <f>SUMIFS(Tableau10[MTE],Tableau10[[CLIENT ]],Tableau54[[#This Row],[clients]],Tableau10[DSG],Tableau54[[#Headers],[BANQREMB]])</f>
        <v>0</v>
      </c>
      <c r="E26" s="282">
        <f>SUMIFS(Tableau10[MTE],Tableau10[[CLIENT ]],Tableau54[[#This Row],[clients]],Tableau10[DSG],Tableau54[[#Headers],[REMBOURSEMENT]])</f>
        <v>0</v>
      </c>
      <c r="F26" s="283">
        <f t="shared" si="0"/>
        <v>0</v>
      </c>
      <c r="G26" s="284">
        <f>CLT!C25</f>
        <v>200000</v>
      </c>
      <c r="H26" s="284">
        <f>Tableau54[[#This Row],[RESULTAT]]+Tableau54[[#This Row],[PLAFOND ]]</f>
        <v>200000</v>
      </c>
      <c r="I26" s="273" t="str">
        <f>IF(Tableau54[[#This Row],[ETAT]]&lt;0,"BLOQUER","OK")</f>
        <v>OK</v>
      </c>
    </row>
    <row r="27" spans="2:9" x14ac:dyDescent="0.45">
      <c r="B27" s="281" t="str">
        <f>CLT!B26</f>
        <v>CHEUFFEUR GARAGE MBACKE</v>
      </c>
      <c r="C27" s="282">
        <f>SUMIFS(Tableau10[MTE],Tableau10[[CLIENT ]],Tableau54[[#This Row],[clients]],Tableau10[DSG],Tableau54[[#Headers],[CREDIT]])</f>
        <v>0</v>
      </c>
      <c r="D27" s="282">
        <f>SUMIFS(Tableau10[MTE],Tableau10[[CLIENT ]],Tableau54[[#This Row],[clients]],Tableau10[DSG],Tableau54[[#Headers],[BANQREMB]])</f>
        <v>0</v>
      </c>
      <c r="E27" s="282">
        <f>SUMIFS(Tableau10[MTE],Tableau10[[CLIENT ]],Tableau54[[#This Row],[clients]],Tableau10[DSG],Tableau54[[#Headers],[REMBOURSEMENT]])</f>
        <v>0</v>
      </c>
      <c r="F27" s="283">
        <f t="shared" si="0"/>
        <v>0</v>
      </c>
      <c r="G27" s="284">
        <f>CLT!C26</f>
        <v>200000</v>
      </c>
      <c r="H27" s="284">
        <f>Tableau54[[#This Row],[RESULTAT]]+Tableau54[[#This Row],[PLAFOND ]]</f>
        <v>200000</v>
      </c>
      <c r="I27" s="273" t="str">
        <f>IF(Tableau54[[#This Row],[ETAT]]&lt;0,"BLOQUER","OK")</f>
        <v>OK</v>
      </c>
    </row>
    <row r="28" spans="2:9" x14ac:dyDescent="0.45">
      <c r="B28" s="281" t="str">
        <f>CLT!B27</f>
        <v>CLIENT BENNE</v>
      </c>
      <c r="C28" s="282">
        <f>SUMIFS(Tableau10[MTE],Tableau10[[CLIENT ]],Tableau54[[#This Row],[clients]],Tableau10[DSG],Tableau54[[#Headers],[CREDIT]])</f>
        <v>0</v>
      </c>
      <c r="D28" s="282">
        <f>SUMIFS(Tableau10[MTE],Tableau10[[CLIENT ]],Tableau54[[#This Row],[clients]],Tableau10[DSG],Tableau54[[#Headers],[BANQREMB]])</f>
        <v>0</v>
      </c>
      <c r="E28" s="282">
        <f>SUMIFS(Tableau10[MTE],Tableau10[[CLIENT ]],Tableau54[[#This Row],[clients]],Tableau10[DSG],Tableau54[[#Headers],[REMBOURSEMENT]])</f>
        <v>0</v>
      </c>
      <c r="F28" s="283">
        <f t="shared" si="0"/>
        <v>0</v>
      </c>
      <c r="G28" s="284">
        <f>CLT!C27</f>
        <v>200000</v>
      </c>
      <c r="H28" s="284">
        <f>Tableau54[[#This Row],[RESULTAT]]+Tableau54[[#This Row],[PLAFOND ]]</f>
        <v>200000</v>
      </c>
      <c r="I28" s="273" t="str">
        <f>IF(Tableau54[[#This Row],[ETAT]]&lt;0,"BLOQUER","OK")</f>
        <v>OK</v>
      </c>
    </row>
    <row r="29" spans="2:9" x14ac:dyDescent="0.45">
      <c r="B29" s="281" t="str">
        <f>CLT!B28</f>
        <v>CLIENT OMAR NDIAYE DL5872C</v>
      </c>
      <c r="C29" s="282">
        <f>SUMIFS(Tableau10[MTE],Tableau10[[CLIENT ]],Tableau54[[#This Row],[clients]],Tableau10[DSG],Tableau54[[#Headers],[CREDIT]])</f>
        <v>0</v>
      </c>
      <c r="D29" s="282">
        <f>SUMIFS(Tableau10[MTE],Tableau10[[CLIENT ]],Tableau54[[#This Row],[clients]],Tableau10[DSG],Tableau54[[#Headers],[BANQREMB]])</f>
        <v>0</v>
      </c>
      <c r="E29" s="282">
        <f>SUMIFS(Tableau10[MTE],Tableau10[[CLIENT ]],Tableau54[[#This Row],[clients]],Tableau10[DSG],Tableau54[[#Headers],[REMBOURSEMENT]])</f>
        <v>0</v>
      </c>
      <c r="F29" s="283">
        <f t="shared" si="0"/>
        <v>0</v>
      </c>
      <c r="G29" s="284">
        <f>CLT!C28</f>
        <v>200000</v>
      </c>
      <c r="H29" s="284">
        <f>Tableau54[[#This Row],[RESULTAT]]+Tableau54[[#This Row],[PLAFOND ]]</f>
        <v>200000</v>
      </c>
      <c r="I29" s="273" t="str">
        <f>IF(Tableau54[[#This Row],[ETAT]]&lt;0,"BLOQUER","OK")</f>
        <v>OK</v>
      </c>
    </row>
    <row r="30" spans="2:9" x14ac:dyDescent="0.45">
      <c r="B30" s="281" t="str">
        <f>CLT!B29</f>
        <v>COMMUNE  DE MBACKE GASOIL ET SUPER</v>
      </c>
      <c r="C30" s="282">
        <f>SUMIFS(Tableau10[MTE],Tableau10[[CLIENT ]],Tableau54[[#This Row],[clients]],Tableau10[DSG],Tableau54[[#Headers],[CREDIT]])</f>
        <v>108800</v>
      </c>
      <c r="D30" s="282">
        <f>SUMIFS(Tableau10[MTE],Tableau10[[CLIENT ]],Tableau54[[#This Row],[clients]],Tableau10[DSG],Tableau54[[#Headers],[BANQREMB]])</f>
        <v>0</v>
      </c>
      <c r="E30" s="282">
        <f>SUMIFS(Tableau10[MTE],Tableau10[[CLIENT ]],Tableau54[[#This Row],[clients]],Tableau10[DSG],Tableau54[[#Headers],[REMBOURSEMENT]])</f>
        <v>0</v>
      </c>
      <c r="F30" s="283">
        <f t="shared" si="0"/>
        <v>-108800</v>
      </c>
      <c r="G30" s="284">
        <f>CLT!C29</f>
        <v>200000</v>
      </c>
      <c r="H30" s="284">
        <f>Tableau54[[#This Row],[RESULTAT]]+Tableau54[[#This Row],[PLAFOND ]]</f>
        <v>91200</v>
      </c>
      <c r="I30" s="273" t="str">
        <f>IF(Tableau54[[#This Row],[ETAT]]&lt;0,"BLOQUER","OK")</f>
        <v>OK</v>
      </c>
    </row>
    <row r="31" spans="2:9" x14ac:dyDescent="0.45">
      <c r="B31" s="281" t="str">
        <f>CLT!B30</f>
        <v>COMMUNE DE MBACKE GASOIL</v>
      </c>
      <c r="C31" s="282">
        <f>SUMIFS(Tableau10[MTE],Tableau10[[CLIENT ]],Tableau54[[#This Row],[clients]],Tableau10[DSG],Tableau54[[#Headers],[CREDIT]])</f>
        <v>5050400</v>
      </c>
      <c r="D31" s="282">
        <f>SUMIFS(Tableau10[MTE],Tableau10[[CLIENT ]],Tableau54[[#This Row],[clients]],Tableau10[DSG],Tableau54[[#Headers],[BANQREMB]])</f>
        <v>2520900</v>
      </c>
      <c r="E31" s="282">
        <f>SUMIFS(Tableau10[MTE],Tableau10[[CLIENT ]],Tableau54[[#This Row],[clients]],Tableau10[DSG],Tableau54[[#Headers],[REMBOURSEMENT]])</f>
        <v>0</v>
      </c>
      <c r="F31" s="283">
        <f t="shared" si="0"/>
        <v>-2529500</v>
      </c>
      <c r="G31" s="284">
        <f>CLT!C30</f>
        <v>200000</v>
      </c>
      <c r="H31" s="284">
        <f>Tableau54[[#This Row],[RESULTAT]]+Tableau54[[#This Row],[PLAFOND ]]</f>
        <v>-2329500</v>
      </c>
      <c r="I31" s="273" t="str">
        <f>IF(Tableau54[[#This Row],[ETAT]]&lt;0,"BLOQUER","OK")</f>
        <v>BLOQUER</v>
      </c>
    </row>
    <row r="32" spans="2:9" x14ac:dyDescent="0.45">
      <c r="B32" s="281" t="str">
        <f>CLT!B31</f>
        <v>COMMUNE DE MBACKE SUPER</v>
      </c>
      <c r="C32" s="282">
        <f>SUMIFS(Tableau10[MTE],Tableau10[[CLIENT ]],Tableau54[[#This Row],[clients]],Tableau10[DSG],Tableau54[[#Headers],[CREDIT]])</f>
        <v>3392600</v>
      </c>
      <c r="D32" s="282">
        <f>SUMIFS(Tableau10[MTE],Tableau10[[CLIENT ]],Tableau54[[#This Row],[clients]],Tableau10[DSG],Tableau54[[#Headers],[BANQREMB]])</f>
        <v>2315200</v>
      </c>
      <c r="E32" s="282">
        <f>SUMIFS(Tableau10[MTE],Tableau10[[CLIENT ]],Tableau54[[#This Row],[clients]],Tableau10[DSG],Tableau54[[#Headers],[REMBOURSEMENT]])</f>
        <v>0</v>
      </c>
      <c r="F32" s="283">
        <f t="shared" si="0"/>
        <v>-1077400</v>
      </c>
      <c r="G32" s="284">
        <f>CLT!C31</f>
        <v>200000</v>
      </c>
      <c r="H32" s="284">
        <f>Tableau54[[#This Row],[RESULTAT]]+Tableau54[[#This Row],[PLAFOND ]]</f>
        <v>-877400</v>
      </c>
      <c r="I32" s="273" t="str">
        <f>IF(Tableau54[[#This Row],[ETAT]]&lt;0,"BLOQUER","OK")</f>
        <v>BLOQUER</v>
      </c>
    </row>
    <row r="33" spans="2:9" x14ac:dyDescent="0.45">
      <c r="B33" s="281" t="str">
        <f>CLT!B32</f>
        <v>DAME DIENE</v>
      </c>
      <c r="C33" s="282">
        <f>SUMIFS(Tableau10[MTE],Tableau10[[CLIENT ]],Tableau54[[#This Row],[clients]],Tableau10[DSG],Tableau54[[#Headers],[CREDIT]])</f>
        <v>0</v>
      </c>
      <c r="D33" s="282">
        <f>SUMIFS(Tableau10[MTE],Tableau10[[CLIENT ]],Tableau54[[#This Row],[clients]],Tableau10[DSG],Tableau54[[#Headers],[BANQREMB]])</f>
        <v>0</v>
      </c>
      <c r="E33" s="282">
        <f>SUMIFS(Tableau10[MTE],Tableau10[[CLIENT ]],Tableau54[[#This Row],[clients]],Tableau10[DSG],Tableau54[[#Headers],[REMBOURSEMENT]])</f>
        <v>0</v>
      </c>
      <c r="F33" s="283">
        <f t="shared" si="0"/>
        <v>0</v>
      </c>
      <c r="G33" s="284">
        <f>CLT!C32</f>
        <v>200000</v>
      </c>
      <c r="H33" s="284">
        <f>Tableau54[[#This Row],[RESULTAT]]+Tableau54[[#This Row],[PLAFOND ]]</f>
        <v>200000</v>
      </c>
      <c r="I33" s="273" t="str">
        <f>IF(Tableau54[[#This Row],[ETAT]]&lt;0,"BLOQUER","OK")</f>
        <v>OK</v>
      </c>
    </row>
    <row r="34" spans="2:9" x14ac:dyDescent="0.45">
      <c r="B34" s="281" t="str">
        <f>CLT!B33</f>
        <v>DAME FAYE POMPISTE</v>
      </c>
      <c r="C34" s="282">
        <f>SUMIFS(Tableau10[MTE],Tableau10[[CLIENT ]],Tableau54[[#This Row],[clients]],Tableau10[DSG],Tableau54[[#Headers],[CREDIT]])</f>
        <v>0</v>
      </c>
      <c r="D34" s="282">
        <f>SUMIFS(Tableau10[MTE],Tableau10[[CLIENT ]],Tableau54[[#This Row],[clients]],Tableau10[DSG],Tableau54[[#Headers],[BANQREMB]])</f>
        <v>0</v>
      </c>
      <c r="E34" s="282">
        <f>SUMIFS(Tableau10[MTE],Tableau10[[CLIENT ]],Tableau54[[#This Row],[clients]],Tableau10[DSG],Tableau54[[#Headers],[REMBOURSEMENT]])</f>
        <v>0</v>
      </c>
      <c r="F34" s="283">
        <f t="shared" si="0"/>
        <v>0</v>
      </c>
      <c r="G34" s="284">
        <f>CLT!C33</f>
        <v>200000</v>
      </c>
      <c r="H34" s="284">
        <f>Tableau54[[#This Row],[RESULTAT]]+Tableau54[[#This Row],[PLAFOND ]]</f>
        <v>200000</v>
      </c>
      <c r="I34" s="273" t="str">
        <f>IF(Tableau54[[#This Row],[ETAT]]&lt;0,"BLOQUER","OK")</f>
        <v>OK</v>
      </c>
    </row>
    <row r="35" spans="2:9" x14ac:dyDescent="0.45">
      <c r="B35" s="281" t="str">
        <f>CLT!B34</f>
        <v>DAOUDA MBAYE NIARY BAYE FALL MBACKE DL 4526 D</v>
      </c>
      <c r="C35" s="282">
        <f>SUMIFS(Tableau10[MTE],Tableau10[[CLIENT ]],Tableau54[[#This Row],[clients]],Tableau10[DSG],Tableau54[[#Headers],[CREDIT]])</f>
        <v>0</v>
      </c>
      <c r="D35" s="282">
        <f>SUMIFS(Tableau10[MTE],Tableau10[[CLIENT ]],Tableau54[[#This Row],[clients]],Tableau10[DSG],Tableau54[[#Headers],[BANQREMB]])</f>
        <v>0</v>
      </c>
      <c r="E35" s="282">
        <f>SUMIFS(Tableau10[MTE],Tableau10[[CLIENT ]],Tableau54[[#This Row],[clients]],Tableau10[DSG],Tableau54[[#Headers],[REMBOURSEMENT]])</f>
        <v>0</v>
      </c>
      <c r="F35" s="283">
        <f t="shared" si="0"/>
        <v>0</v>
      </c>
      <c r="G35" s="284">
        <f>CLT!C34</f>
        <v>200000</v>
      </c>
      <c r="H35" s="284">
        <f>Tableau54[[#This Row],[RESULTAT]]+Tableau54[[#This Row],[PLAFOND ]]</f>
        <v>200000</v>
      </c>
      <c r="I35" s="273" t="str">
        <f>IF(Tableau54[[#This Row],[ETAT]]&lt;0,"BLOQUER","OK")</f>
        <v>OK</v>
      </c>
    </row>
    <row r="36" spans="2:9" x14ac:dyDescent="0.45">
      <c r="B36" s="281" t="str">
        <f>CLT!B35</f>
        <v>DEMBA BENN DL3199C</v>
      </c>
      <c r="C36" s="282">
        <f>SUMIFS(Tableau10[MTE],Tableau10[[CLIENT ]],Tableau54[[#This Row],[clients]],Tableau10[DSG],Tableau54[[#Headers],[CREDIT]])</f>
        <v>283000</v>
      </c>
      <c r="D36" s="282">
        <f>SUMIFS(Tableau10[MTE],Tableau10[[CLIENT ]],Tableau54[[#This Row],[clients]],Tableau10[DSG],Tableau54[[#Headers],[BANQREMB]])</f>
        <v>0</v>
      </c>
      <c r="E36" s="282">
        <f>SUMIFS(Tableau10[MTE],Tableau10[[CLIENT ]],Tableau54[[#This Row],[clients]],Tableau10[DSG],Tableau54[[#Headers],[REMBOURSEMENT]])</f>
        <v>0</v>
      </c>
      <c r="F36" s="283">
        <f t="shared" si="0"/>
        <v>-283000</v>
      </c>
      <c r="G36" s="284">
        <f>CLT!C35</f>
        <v>200000</v>
      </c>
      <c r="H36" s="284">
        <f>Tableau54[[#This Row],[RESULTAT]]+Tableau54[[#This Row],[PLAFOND ]]</f>
        <v>-83000</v>
      </c>
      <c r="I36" s="273" t="str">
        <f>IF(Tableau54[[#This Row],[ETAT]]&lt;0,"BLOQUER","OK")</f>
        <v>BLOQUER</v>
      </c>
    </row>
    <row r="37" spans="2:9" x14ac:dyDescent="0.45">
      <c r="B37" s="281" t="str">
        <f>CLT!B36</f>
        <v>DEMBA SALL GERANT</v>
      </c>
      <c r="C37" s="282">
        <f>SUMIFS(Tableau10[MTE],Tableau10[[CLIENT ]],Tableau54[[#This Row],[clients]],Tableau10[DSG],Tableau54[[#Headers],[CREDIT]])</f>
        <v>0</v>
      </c>
      <c r="D37" s="282">
        <f>SUMIFS(Tableau10[MTE],Tableau10[[CLIENT ]],Tableau54[[#This Row],[clients]],Tableau10[DSG],Tableau54[[#Headers],[BANQREMB]])</f>
        <v>0</v>
      </c>
      <c r="E37" s="282">
        <f>SUMIFS(Tableau10[MTE],Tableau10[[CLIENT ]],Tableau54[[#This Row],[clients]],Tableau10[DSG],Tableau54[[#Headers],[REMBOURSEMENT]])</f>
        <v>0</v>
      </c>
      <c r="F37" s="283">
        <f t="shared" si="0"/>
        <v>0</v>
      </c>
      <c r="G37" s="284">
        <f>CLT!C36</f>
        <v>200000</v>
      </c>
      <c r="H37" s="284">
        <f>Tableau54[[#This Row],[RESULTAT]]+Tableau54[[#This Row],[PLAFOND ]]</f>
        <v>200000</v>
      </c>
      <c r="I37" s="273" t="str">
        <f>IF(Tableau54[[#This Row],[ETAT]]&lt;0,"BLOQUER","OK")</f>
        <v>OK</v>
      </c>
    </row>
    <row r="38" spans="2:9" x14ac:dyDescent="0.45">
      <c r="B38" s="281" t="str">
        <f>CLT!B37</f>
        <v>DIAGA THIAM AA 585ND</v>
      </c>
      <c r="C38" s="282">
        <f>SUMIFS(Tableau10[MTE],Tableau10[[CLIENT ]],Tableau54[[#This Row],[clients]],Tableau10[DSG],Tableau54[[#Headers],[CREDIT]])</f>
        <v>687300</v>
      </c>
      <c r="D38" s="282">
        <f>SUMIFS(Tableau10[MTE],Tableau10[[CLIENT ]],Tableau54[[#This Row],[clients]],Tableau10[DSG],Tableau54[[#Headers],[BANQREMB]])</f>
        <v>0</v>
      </c>
      <c r="E38" s="282">
        <f>SUMIFS(Tableau10[MTE],Tableau10[[CLIENT ]],Tableau54[[#This Row],[clients]],Tableau10[DSG],Tableau54[[#Headers],[REMBOURSEMENT]])</f>
        <v>0</v>
      </c>
      <c r="F38" s="283">
        <f t="shared" si="0"/>
        <v>-687300</v>
      </c>
      <c r="G38" s="284">
        <f>CLT!C37</f>
        <v>200000</v>
      </c>
      <c r="H38" s="284">
        <f>Tableau54[[#This Row],[RESULTAT]]+Tableau54[[#This Row],[PLAFOND ]]</f>
        <v>-487300</v>
      </c>
      <c r="I38" s="273" t="str">
        <f>IF(Tableau54[[#This Row],[ETAT]]&lt;0,"BLOQUER","OK")</f>
        <v>BLOQUER</v>
      </c>
    </row>
    <row r="39" spans="2:9" x14ac:dyDescent="0.45">
      <c r="B39" s="281" t="str">
        <f>CLT!B38</f>
        <v>DIOP BOUTIQUE</v>
      </c>
      <c r="C39" s="282">
        <f>SUMIFS(Tableau10[MTE],Tableau10[[CLIENT ]],Tableau54[[#This Row],[clients]],Tableau10[DSG],Tableau54[[#Headers],[CREDIT]])</f>
        <v>0</v>
      </c>
      <c r="D39" s="282">
        <f>SUMIFS(Tableau10[MTE],Tableau10[[CLIENT ]],Tableau54[[#This Row],[clients]],Tableau10[DSG],Tableau54[[#Headers],[BANQREMB]])</f>
        <v>0</v>
      </c>
      <c r="E39" s="282">
        <f>SUMIFS(Tableau10[MTE],Tableau10[[CLIENT ]],Tableau54[[#This Row],[clients]],Tableau10[DSG],Tableau54[[#Headers],[REMBOURSEMENT]])</f>
        <v>0</v>
      </c>
      <c r="F39" s="283">
        <f t="shared" si="0"/>
        <v>0</v>
      </c>
      <c r="G39" s="284">
        <f>CLT!C38</f>
        <v>200000</v>
      </c>
      <c r="H39" s="284">
        <f>Tableau54[[#This Row],[RESULTAT]]+Tableau54[[#This Row],[PLAFOND ]]</f>
        <v>200000</v>
      </c>
      <c r="I39" s="273" t="str">
        <f>IF(Tableau54[[#This Row],[ETAT]]&lt;0,"BLOQUER","OK")</f>
        <v>OK</v>
      </c>
    </row>
    <row r="40" spans="2:9" x14ac:dyDescent="0.45">
      <c r="B40" s="281" t="str">
        <f>CLT!B39</f>
        <v>DJIBY NDIAYE</v>
      </c>
      <c r="C40" s="282">
        <f>SUMIFS(Tableau10[MTE],Tableau10[[CLIENT ]],Tableau54[[#This Row],[clients]],Tableau10[DSG],Tableau54[[#Headers],[CREDIT]])</f>
        <v>0</v>
      </c>
      <c r="D40" s="282">
        <f>SUMIFS(Tableau10[MTE],Tableau10[[CLIENT ]],Tableau54[[#This Row],[clients]],Tableau10[DSG],Tableau54[[#Headers],[BANQREMB]])</f>
        <v>0</v>
      </c>
      <c r="E40" s="282">
        <f>SUMIFS(Tableau10[MTE],Tableau10[[CLIENT ]],Tableau54[[#This Row],[clients]],Tableau10[DSG],Tableau54[[#Headers],[REMBOURSEMENT]])</f>
        <v>0</v>
      </c>
      <c r="F40" s="283">
        <f t="shared" si="0"/>
        <v>0</v>
      </c>
      <c r="G40" s="284">
        <f>CLT!C39</f>
        <v>200000</v>
      </c>
      <c r="H40" s="284">
        <f>Tableau54[[#This Row],[RESULTAT]]+Tableau54[[#This Row],[PLAFOND ]]</f>
        <v>200000</v>
      </c>
      <c r="I40" s="273" t="str">
        <f>IF(Tableau54[[#This Row],[ETAT]]&lt;0,"BLOQUER","OK")</f>
        <v>OK</v>
      </c>
    </row>
    <row r="41" spans="2:9" x14ac:dyDescent="0.45">
      <c r="B41" s="281" t="str">
        <f>CLT!B40</f>
        <v>EAUX ET FORETS</v>
      </c>
      <c r="C41" s="282">
        <f>SUMIFS(Tableau10[MTE],Tableau10[[CLIENT ]],Tableau54[[#This Row],[clients]],Tableau10[DSG],Tableau54[[#Headers],[CREDIT]])</f>
        <v>0</v>
      </c>
      <c r="D41" s="282">
        <f>SUMIFS(Tableau10[MTE],Tableau10[[CLIENT ]],Tableau54[[#This Row],[clients]],Tableau10[DSG],Tableau54[[#Headers],[BANQREMB]])</f>
        <v>0</v>
      </c>
      <c r="E41" s="282">
        <f>SUMIFS(Tableau10[MTE],Tableau10[[CLIENT ]],Tableau54[[#This Row],[clients]],Tableau10[DSG],Tableau54[[#Headers],[REMBOURSEMENT]])</f>
        <v>0</v>
      </c>
      <c r="F41" s="283">
        <f t="shared" si="0"/>
        <v>0</v>
      </c>
      <c r="G41" s="284">
        <f>CLT!C40</f>
        <v>200000</v>
      </c>
      <c r="H41" s="284">
        <f>Tableau54[[#This Row],[RESULTAT]]+Tableau54[[#This Row],[PLAFOND ]]</f>
        <v>200000</v>
      </c>
      <c r="I41" s="273" t="str">
        <f>IF(Tableau54[[#This Row],[ETAT]]&lt;0,"BLOQUER","OK")</f>
        <v>OK</v>
      </c>
    </row>
    <row r="42" spans="2:9" x14ac:dyDescent="0.45">
      <c r="B42" s="281" t="str">
        <f>CLT!B41</f>
        <v>ECO TRANSPORT</v>
      </c>
      <c r="C42" s="282">
        <f>SUMIFS(Tableau10[MTE],Tableau10[[CLIENT ]],Tableau54[[#This Row],[clients]],Tableau10[DSG],Tableau54[[#Headers],[CREDIT]])</f>
        <v>188250</v>
      </c>
      <c r="D42" s="282">
        <f>SUMIFS(Tableau10[MTE],Tableau10[[CLIENT ]],Tableau54[[#This Row],[clients]],Tableau10[DSG],Tableau54[[#Headers],[BANQREMB]])</f>
        <v>0</v>
      </c>
      <c r="E42" s="282">
        <f>SUMIFS(Tableau10[MTE],Tableau10[[CLIENT ]],Tableau54[[#This Row],[clients]],Tableau10[DSG],Tableau54[[#Headers],[REMBOURSEMENT]])</f>
        <v>0</v>
      </c>
      <c r="F42" s="283">
        <f t="shared" si="0"/>
        <v>-188250</v>
      </c>
      <c r="G42" s="284">
        <f>CLT!C41</f>
        <v>200000</v>
      </c>
      <c r="H42" s="284">
        <f>Tableau54[[#This Row],[RESULTAT]]+Tableau54[[#This Row],[PLAFOND ]]</f>
        <v>11750</v>
      </c>
      <c r="I42" s="273" t="str">
        <f>IF(Tableau54[[#This Row],[ETAT]]&lt;0,"BLOQUER","OK")</f>
        <v>OK</v>
      </c>
    </row>
    <row r="43" spans="2:9" x14ac:dyDescent="0.45">
      <c r="B43" s="281" t="str">
        <f>CLT!B42</f>
        <v>FALLOU FALL POMPISTE</v>
      </c>
      <c r="C43" s="282">
        <f>SUMIFS(Tableau10[MTE],Tableau10[[CLIENT ]],Tableau54[[#This Row],[clients]],Tableau10[DSG],Tableau54[[#Headers],[CREDIT]])</f>
        <v>0</v>
      </c>
      <c r="D43" s="282">
        <f>SUMIFS(Tableau10[MTE],Tableau10[[CLIENT ]],Tableau54[[#This Row],[clients]],Tableau10[DSG],Tableau54[[#Headers],[BANQREMB]])</f>
        <v>0</v>
      </c>
      <c r="E43" s="282">
        <f>SUMIFS(Tableau10[MTE],Tableau10[[CLIENT ]],Tableau54[[#This Row],[clients]],Tableau10[DSG],Tableau54[[#Headers],[REMBOURSEMENT]])</f>
        <v>0</v>
      </c>
      <c r="F43" s="283">
        <f t="shared" si="0"/>
        <v>0</v>
      </c>
      <c r="G43" s="284">
        <f>CLT!C42</f>
        <v>200000</v>
      </c>
      <c r="H43" s="284">
        <f>Tableau54[[#This Row],[RESULTAT]]+Tableau54[[#This Row],[PLAFOND ]]</f>
        <v>200000</v>
      </c>
      <c r="I43" s="273" t="str">
        <f>IF(Tableau54[[#This Row],[ETAT]]&lt;0,"BLOQUER","OK")</f>
        <v>OK</v>
      </c>
    </row>
    <row r="44" spans="2:9" x14ac:dyDescent="0.45">
      <c r="B44" s="281" t="str">
        <f>CLT!B43</f>
        <v>FALLOU MBOUP</v>
      </c>
      <c r="C44" s="282">
        <f>SUMIFS(Tableau10[MTE],Tableau10[[CLIENT ]],Tableau54[[#This Row],[clients]],Tableau10[DSG],Tableau54[[#Headers],[CREDIT]])</f>
        <v>0</v>
      </c>
      <c r="D44" s="282">
        <f>SUMIFS(Tableau10[MTE],Tableau10[[CLIENT ]],Tableau54[[#This Row],[clients]],Tableau10[DSG],Tableau54[[#Headers],[BANQREMB]])</f>
        <v>0</v>
      </c>
      <c r="E44" s="282">
        <f>SUMIFS(Tableau10[MTE],Tableau10[[CLIENT ]],Tableau54[[#This Row],[clients]],Tableau10[DSG],Tableau54[[#Headers],[REMBOURSEMENT]])</f>
        <v>0</v>
      </c>
      <c r="F44" s="283">
        <f t="shared" si="0"/>
        <v>0</v>
      </c>
      <c r="G44" s="284">
        <f>CLT!C43</f>
        <v>200000</v>
      </c>
      <c r="H44" s="284">
        <f>Tableau54[[#This Row],[RESULTAT]]+Tableau54[[#This Row],[PLAFOND ]]</f>
        <v>200000</v>
      </c>
      <c r="I44" s="273" t="str">
        <f>IF(Tableau54[[#This Row],[ETAT]]&lt;0,"BLOQUER","OK")</f>
        <v>OK</v>
      </c>
    </row>
    <row r="45" spans="2:9" x14ac:dyDescent="0.45">
      <c r="B45" s="281" t="str">
        <f>CLT!B44</f>
        <v>FAYE EIFFAGE</v>
      </c>
      <c r="C45" s="282">
        <f>SUMIFS(Tableau10[MTE],Tableau10[[CLIENT ]],Tableau54[[#This Row],[clients]],Tableau10[DSG],Tableau54[[#Headers],[CREDIT]])</f>
        <v>0</v>
      </c>
      <c r="D45" s="282">
        <f>SUMIFS(Tableau10[MTE],Tableau10[[CLIENT ]],Tableau54[[#This Row],[clients]],Tableau10[DSG],Tableau54[[#Headers],[BANQREMB]])</f>
        <v>0</v>
      </c>
      <c r="E45" s="282">
        <f>SUMIFS(Tableau10[MTE],Tableau10[[CLIENT ]],Tableau54[[#This Row],[clients]],Tableau10[DSG],Tableau54[[#Headers],[REMBOURSEMENT]])</f>
        <v>0</v>
      </c>
      <c r="F45" s="283">
        <f t="shared" si="0"/>
        <v>0</v>
      </c>
      <c r="G45" s="284">
        <f>CLT!C44</f>
        <v>200000</v>
      </c>
      <c r="H45" s="284">
        <f>Tableau54[[#This Row],[RESULTAT]]+Tableau54[[#This Row],[PLAFOND ]]</f>
        <v>200000</v>
      </c>
      <c r="I45" s="273" t="str">
        <f>IF(Tableau54[[#This Row],[ETAT]]&lt;0,"BLOQUER","OK")</f>
        <v>OK</v>
      </c>
    </row>
    <row r="46" spans="2:9" x14ac:dyDescent="0.45">
      <c r="B46" s="281" t="str">
        <f>CLT!B45</f>
        <v>GORA LAVEUR</v>
      </c>
      <c r="C46" s="282">
        <f>SUMIFS(Tableau10[MTE],Tableau10[[CLIENT ]],Tableau54[[#This Row],[clients]],Tableau10[DSG],Tableau54[[#Headers],[CREDIT]])</f>
        <v>0</v>
      </c>
      <c r="D46" s="282">
        <f>SUMIFS(Tableau10[MTE],Tableau10[[CLIENT ]],Tableau54[[#This Row],[clients]],Tableau10[DSG],Tableau54[[#Headers],[BANQREMB]])</f>
        <v>0</v>
      </c>
      <c r="E46" s="282">
        <f>SUMIFS(Tableau10[MTE],Tableau10[[CLIENT ]],Tableau54[[#This Row],[clients]],Tableau10[DSG],Tableau54[[#Headers],[REMBOURSEMENT]])</f>
        <v>0</v>
      </c>
      <c r="F46" s="283">
        <f t="shared" si="0"/>
        <v>0</v>
      </c>
      <c r="G46" s="284">
        <f>CLT!C45</f>
        <v>200000</v>
      </c>
      <c r="H46" s="284">
        <f>Tableau54[[#This Row],[RESULTAT]]+Tableau54[[#This Row],[PLAFOND ]]</f>
        <v>200000</v>
      </c>
      <c r="I46" s="273" t="str">
        <f>IF(Tableau54[[#This Row],[ETAT]]&lt;0,"BLOQUER","OK")</f>
        <v>OK</v>
      </c>
    </row>
    <row r="47" spans="2:9" x14ac:dyDescent="0.45">
      <c r="B47" s="281" t="str">
        <f>CLT!B46</f>
        <v>GUEDE OIL</v>
      </c>
      <c r="C47" s="282">
        <f>SUMIFS(Tableau10[MTE],Tableau10[[CLIENT ]],Tableau54[[#This Row],[clients]],Tableau10[DSG],Tableau54[[#Headers],[CREDIT]])</f>
        <v>0</v>
      </c>
      <c r="D47" s="282">
        <f>SUMIFS(Tableau10[MTE],Tableau10[[CLIENT ]],Tableau54[[#This Row],[clients]],Tableau10[DSG],Tableau54[[#Headers],[BANQREMB]])</f>
        <v>0</v>
      </c>
      <c r="E47" s="282">
        <f>SUMIFS(Tableau10[MTE],Tableau10[[CLIENT ]],Tableau54[[#This Row],[clients]],Tableau10[DSG],Tableau54[[#Headers],[REMBOURSEMENT]])</f>
        <v>0</v>
      </c>
      <c r="F47" s="283">
        <f t="shared" si="0"/>
        <v>0</v>
      </c>
      <c r="G47" s="284">
        <f>CLT!C46</f>
        <v>200000</v>
      </c>
      <c r="H47" s="284">
        <f>Tableau54[[#This Row],[RESULTAT]]+Tableau54[[#This Row],[PLAFOND ]]</f>
        <v>200000</v>
      </c>
      <c r="I47" s="273" t="str">
        <f>IF(Tableau54[[#This Row],[ETAT]]&lt;0,"BLOQUER","OK")</f>
        <v>OK</v>
      </c>
    </row>
    <row r="48" spans="2:9" x14ac:dyDescent="0.45">
      <c r="B48" s="281" t="str">
        <f>CLT!B47</f>
        <v>GUEDE TALL</v>
      </c>
      <c r="C48" s="282">
        <f>SUMIFS(Tableau10[MTE],Tableau10[[CLIENT ]],Tableau54[[#This Row],[clients]],Tableau10[DSG],Tableau54[[#Headers],[CREDIT]])</f>
        <v>30000</v>
      </c>
      <c r="D48" s="282">
        <f>SUMIFS(Tableau10[MTE],Tableau10[[CLIENT ]],Tableau54[[#This Row],[clients]],Tableau10[DSG],Tableau54[[#Headers],[BANQREMB]])</f>
        <v>0</v>
      </c>
      <c r="E48" s="282">
        <f>SUMIFS(Tableau10[MTE],Tableau10[[CLIENT ]],Tableau54[[#This Row],[clients]],Tableau10[DSG],Tableau54[[#Headers],[REMBOURSEMENT]])</f>
        <v>30000</v>
      </c>
      <c r="F48" s="283">
        <f t="shared" si="0"/>
        <v>0</v>
      </c>
      <c r="G48" s="284">
        <f>CLT!C47</f>
        <v>200000</v>
      </c>
      <c r="H48" s="284">
        <f>Tableau54[[#This Row],[RESULTAT]]+Tableau54[[#This Row],[PLAFOND ]]</f>
        <v>200000</v>
      </c>
      <c r="I48" s="273" t="str">
        <f>IF(Tableau54[[#This Row],[ETAT]]&lt;0,"BLOQUER","OK")</f>
        <v>OK</v>
      </c>
    </row>
    <row r="49" spans="2:9" x14ac:dyDescent="0.45">
      <c r="B49" s="281" t="str">
        <f>CLT!B48</f>
        <v>HOPITAL MBACKE</v>
      </c>
      <c r="C49" s="282">
        <f>SUMIFS(Tableau10[MTE],Tableau10[[CLIENT ]],Tableau54[[#This Row],[clients]],Tableau10[DSG],Tableau54[[#Headers],[CREDIT]])</f>
        <v>0</v>
      </c>
      <c r="D49" s="282">
        <f>SUMIFS(Tableau10[MTE],Tableau10[[CLIENT ]],Tableau54[[#This Row],[clients]],Tableau10[DSG],Tableau54[[#Headers],[BANQREMB]])</f>
        <v>0</v>
      </c>
      <c r="E49" s="282">
        <f>SUMIFS(Tableau10[MTE],Tableau10[[CLIENT ]],Tableau54[[#This Row],[clients]],Tableau10[DSG],Tableau54[[#Headers],[REMBOURSEMENT]])</f>
        <v>0</v>
      </c>
      <c r="F49" s="283">
        <f t="shared" si="0"/>
        <v>0</v>
      </c>
      <c r="G49" s="284">
        <f>CLT!C48</f>
        <v>200000</v>
      </c>
      <c r="H49" s="284">
        <f>Tableau54[[#This Row],[RESULTAT]]+Tableau54[[#This Row],[PLAFOND ]]</f>
        <v>200000</v>
      </c>
      <c r="I49" s="273" t="str">
        <f>IF(Tableau54[[#This Row],[ETAT]]&lt;0,"BLOQUER","OK")</f>
        <v>OK</v>
      </c>
    </row>
    <row r="50" spans="2:9" x14ac:dyDescent="0.45">
      <c r="B50" s="281" t="str">
        <f>CLT!B49</f>
        <v>IBRAHIMA SONKO</v>
      </c>
      <c r="C50" s="282">
        <f>SUMIFS(Tableau10[MTE],Tableau10[[CLIENT ]],Tableau54[[#This Row],[clients]],Tableau10[DSG],Tableau54[[#Headers],[CREDIT]])</f>
        <v>0</v>
      </c>
      <c r="D50" s="282">
        <f>SUMIFS(Tableau10[MTE],Tableau10[[CLIENT ]],Tableau54[[#This Row],[clients]],Tableau10[DSG],Tableau54[[#Headers],[BANQREMB]])</f>
        <v>0</v>
      </c>
      <c r="E50" s="282">
        <f>SUMIFS(Tableau10[MTE],Tableau10[[CLIENT ]],Tableau54[[#This Row],[clients]],Tableau10[DSG],Tableau54[[#Headers],[REMBOURSEMENT]])</f>
        <v>0</v>
      </c>
      <c r="F50" s="283">
        <f t="shared" si="0"/>
        <v>0</v>
      </c>
      <c r="G50" s="284">
        <f>CLT!C49</f>
        <v>200000</v>
      </c>
      <c r="H50" s="284">
        <f>Tableau54[[#This Row],[RESULTAT]]+Tableau54[[#This Row],[PLAFOND ]]</f>
        <v>200000</v>
      </c>
      <c r="I50" s="273" t="str">
        <f>IF(Tableau54[[#This Row],[ETAT]]&lt;0,"BLOQUER","OK")</f>
        <v>OK</v>
      </c>
    </row>
    <row r="51" spans="2:9" x14ac:dyDescent="0.45">
      <c r="B51" s="281" t="str">
        <f>CLT!B50</f>
        <v>ILIMANE BA AA 773 NH</v>
      </c>
      <c r="C51" s="282">
        <f>SUMIFS(Tableau10[MTE],Tableau10[[CLIENT ]],Tableau54[[#This Row],[clients]],Tableau10[DSG],Tableau54[[#Headers],[CREDIT]])</f>
        <v>282150</v>
      </c>
      <c r="D51" s="282">
        <f>SUMIFS(Tableau10[MTE],Tableau10[[CLIENT ]],Tableau54[[#This Row],[clients]],Tableau10[DSG],Tableau54[[#Headers],[BANQREMB]])</f>
        <v>0</v>
      </c>
      <c r="E51" s="282">
        <f>SUMIFS(Tableau10[MTE],Tableau10[[CLIENT ]],Tableau54[[#This Row],[clients]],Tableau10[DSG],Tableau54[[#Headers],[REMBOURSEMENT]])</f>
        <v>0</v>
      </c>
      <c r="F51" s="283">
        <f t="shared" si="0"/>
        <v>-282150</v>
      </c>
      <c r="G51" s="284">
        <f>CLT!C50</f>
        <v>200000</v>
      </c>
      <c r="H51" s="284">
        <f>Tableau54[[#This Row],[RESULTAT]]+Tableau54[[#This Row],[PLAFOND ]]</f>
        <v>-82150</v>
      </c>
      <c r="I51" s="273" t="str">
        <f>IF(Tableau54[[#This Row],[ETAT]]&lt;0,"BLOQUER","OK")</f>
        <v>BLOQUER</v>
      </c>
    </row>
    <row r="52" spans="2:9" x14ac:dyDescent="0.45">
      <c r="B52" s="281" t="str">
        <f>CLT!B51</f>
        <v>KHADIM KA AA 708LB</v>
      </c>
      <c r="C52" s="282">
        <f>SUMIFS(Tableau10[MTE],Tableau10[[CLIENT ]],Tableau54[[#This Row],[clients]],Tableau10[DSG],Tableau54[[#Headers],[CREDIT]])</f>
        <v>698500</v>
      </c>
      <c r="D52" s="282">
        <f>SUMIFS(Tableau10[MTE],Tableau10[[CLIENT ]],Tableau54[[#This Row],[clients]],Tableau10[DSG],Tableau54[[#Headers],[BANQREMB]])</f>
        <v>0</v>
      </c>
      <c r="E52" s="282">
        <f>SUMIFS(Tableau10[MTE],Tableau10[[CLIENT ]],Tableau54[[#This Row],[clients]],Tableau10[DSG],Tableau54[[#Headers],[REMBOURSEMENT]])</f>
        <v>0</v>
      </c>
      <c r="F52" s="283">
        <f t="shared" si="0"/>
        <v>-698500</v>
      </c>
      <c r="G52" s="284">
        <f>CLT!C51</f>
        <v>200000</v>
      </c>
      <c r="H52" s="284">
        <f>Tableau54[[#This Row],[RESULTAT]]+Tableau54[[#This Row],[PLAFOND ]]</f>
        <v>-498500</v>
      </c>
      <c r="I52" s="273" t="str">
        <f>IF(Tableau54[[#This Row],[ETAT]]&lt;0,"BLOQUER","OK")</f>
        <v>BLOQUER</v>
      </c>
    </row>
    <row r="53" spans="2:9" x14ac:dyDescent="0.45">
      <c r="B53" s="281" t="str">
        <f>CLT!B52</f>
        <v>KHADIM KEBE POMPISTE</v>
      </c>
      <c r="C53" s="282">
        <f>SUMIFS(Tableau10[MTE],Tableau10[[CLIENT ]],Tableau54[[#This Row],[clients]],Tableau10[DSG],Tableau54[[#Headers],[CREDIT]])</f>
        <v>42500</v>
      </c>
      <c r="D53" s="282">
        <f>SUMIFS(Tableau10[MTE],Tableau10[[CLIENT ]],Tableau54[[#This Row],[clients]],Tableau10[DSG],Tableau54[[#Headers],[BANQREMB]])</f>
        <v>0</v>
      </c>
      <c r="E53" s="282">
        <f>SUMIFS(Tableau10[MTE],Tableau10[[CLIENT ]],Tableau54[[#This Row],[clients]],Tableau10[DSG],Tableau54[[#Headers],[REMBOURSEMENT]])</f>
        <v>40000</v>
      </c>
      <c r="F53" s="283">
        <f t="shared" si="0"/>
        <v>-2500</v>
      </c>
      <c r="G53" s="284">
        <f>CLT!C52</f>
        <v>200000</v>
      </c>
      <c r="H53" s="284">
        <f>Tableau54[[#This Row],[RESULTAT]]+Tableau54[[#This Row],[PLAFOND ]]</f>
        <v>197500</v>
      </c>
      <c r="I53" s="273" t="str">
        <f>IF(Tableau54[[#This Row],[ETAT]]&lt;0,"BLOQUER","OK")</f>
        <v>OK</v>
      </c>
    </row>
    <row r="54" spans="2:9" x14ac:dyDescent="0.45">
      <c r="B54" s="281" t="str">
        <f>CLT!B53</f>
        <v>KHADIM NIANG POMPISTE</v>
      </c>
      <c r="C54" s="282">
        <f>SUMIFS(Tableau10[MTE],Tableau10[[CLIENT ]],Tableau54[[#This Row],[clients]],Tableau10[DSG],Tableau54[[#Headers],[CREDIT]])</f>
        <v>1600</v>
      </c>
      <c r="D54" s="282">
        <f>SUMIFS(Tableau10[MTE],Tableau10[[CLIENT ]],Tableau54[[#This Row],[clients]],Tableau10[DSG],Tableau54[[#Headers],[BANQREMB]])</f>
        <v>0</v>
      </c>
      <c r="E54" s="282">
        <f>SUMIFS(Tableau10[MTE],Tableau10[[CLIENT ]],Tableau54[[#This Row],[clients]],Tableau10[DSG],Tableau54[[#Headers],[REMBOURSEMENT]])</f>
        <v>0</v>
      </c>
      <c r="F54" s="283">
        <f t="shared" si="0"/>
        <v>-1600</v>
      </c>
      <c r="G54" s="284">
        <f>CLT!C53</f>
        <v>200000</v>
      </c>
      <c r="H54" s="284">
        <f>Tableau54[[#This Row],[RESULTAT]]+Tableau54[[#This Row],[PLAFOND ]]</f>
        <v>198400</v>
      </c>
      <c r="I54" s="273" t="str">
        <f>IF(Tableau54[[#This Row],[ETAT]]&lt;0,"BLOQUER","OK")</f>
        <v>OK</v>
      </c>
    </row>
    <row r="55" spans="2:9" x14ac:dyDescent="0.45">
      <c r="B55" s="281" t="str">
        <f>CLT!B54</f>
        <v>LAMINE GUEYE BENNE DL2912C</v>
      </c>
      <c r="C55" s="282">
        <f>SUMIFS(Tableau10[MTE],Tableau10[[CLIENT ]],Tableau54[[#This Row],[clients]],Tableau10[DSG],Tableau54[[#Headers],[CREDIT]])</f>
        <v>0</v>
      </c>
      <c r="D55" s="282">
        <f>SUMIFS(Tableau10[MTE],Tableau10[[CLIENT ]],Tableau54[[#This Row],[clients]],Tableau10[DSG],Tableau54[[#Headers],[BANQREMB]])</f>
        <v>0</v>
      </c>
      <c r="E55" s="282">
        <f>SUMIFS(Tableau10[MTE],Tableau10[[CLIENT ]],Tableau54[[#This Row],[clients]],Tableau10[DSG],Tableau54[[#Headers],[REMBOURSEMENT]])</f>
        <v>0</v>
      </c>
      <c r="F55" s="283">
        <f t="shared" si="0"/>
        <v>0</v>
      </c>
      <c r="G55" s="284">
        <f>CLT!C54</f>
        <v>200000</v>
      </c>
      <c r="H55" s="284">
        <f>Tableau54[[#This Row],[RESULTAT]]+Tableau54[[#This Row],[PLAFOND ]]</f>
        <v>200000</v>
      </c>
      <c r="I55" s="273" t="str">
        <f>IF(Tableau54[[#This Row],[ETAT]]&lt;0,"BLOQUER","OK")</f>
        <v>OK</v>
      </c>
    </row>
    <row r="56" spans="2:9" x14ac:dyDescent="0.45">
      <c r="B56" s="281" t="str">
        <f>CLT!B55</f>
        <v>LAMINE SENE POMPISTE</v>
      </c>
      <c r="C56" s="282">
        <f>SUMIFS(Tableau10[MTE],Tableau10[[CLIENT ]],Tableau54[[#This Row],[clients]],Tableau10[DSG],Tableau54[[#Headers],[CREDIT]])</f>
        <v>0</v>
      </c>
      <c r="D56" s="282">
        <f>SUMIFS(Tableau10[MTE],Tableau10[[CLIENT ]],Tableau54[[#This Row],[clients]],Tableau10[DSG],Tableau54[[#Headers],[BANQREMB]])</f>
        <v>0</v>
      </c>
      <c r="E56" s="282">
        <f>SUMIFS(Tableau10[MTE],Tableau10[[CLIENT ]],Tableau54[[#This Row],[clients]],Tableau10[DSG],Tableau54[[#Headers],[REMBOURSEMENT]])</f>
        <v>0</v>
      </c>
      <c r="F56" s="283">
        <f t="shared" si="0"/>
        <v>0</v>
      </c>
      <c r="G56" s="284">
        <f>CLT!C55</f>
        <v>200000</v>
      </c>
      <c r="H56" s="284">
        <f>Tableau54[[#This Row],[RESULTAT]]+Tableau54[[#This Row],[PLAFOND ]]</f>
        <v>200000</v>
      </c>
      <c r="I56" s="273" t="str">
        <f>IF(Tableau54[[#This Row],[ETAT]]&lt;0,"BLOQUER","OK")</f>
        <v>OK</v>
      </c>
    </row>
    <row r="57" spans="2:9" x14ac:dyDescent="0.45">
      <c r="B57" s="281" t="str">
        <f>CLT!B56</f>
        <v>LAT DIOP GARDIEN</v>
      </c>
      <c r="C57" s="282">
        <f>SUMIFS(Tableau10[MTE],Tableau10[[CLIENT ]],Tableau54[[#This Row],[clients]],Tableau10[DSG],Tableau54[[#Headers],[CREDIT]])</f>
        <v>0</v>
      </c>
      <c r="D57" s="282">
        <f>SUMIFS(Tableau10[MTE],Tableau10[[CLIENT ]],Tableau54[[#This Row],[clients]],Tableau10[DSG],Tableau54[[#Headers],[BANQREMB]])</f>
        <v>0</v>
      </c>
      <c r="E57" s="282">
        <f>SUMIFS(Tableau10[MTE],Tableau10[[CLIENT ]],Tableau54[[#This Row],[clients]],Tableau10[DSG],Tableau54[[#Headers],[REMBOURSEMENT]])</f>
        <v>0</v>
      </c>
      <c r="F57" s="283">
        <f t="shared" si="0"/>
        <v>0</v>
      </c>
      <c r="G57" s="284">
        <f>CLT!C56</f>
        <v>200000</v>
      </c>
      <c r="H57" s="284">
        <f>Tableau54[[#This Row],[RESULTAT]]+Tableau54[[#This Row],[PLAFOND ]]</f>
        <v>200000</v>
      </c>
      <c r="I57" s="273" t="str">
        <f>IF(Tableau54[[#This Row],[ETAT]]&lt;0,"BLOQUER","OK")</f>
        <v>OK</v>
      </c>
    </row>
    <row r="58" spans="2:9" x14ac:dyDescent="0.45">
      <c r="B58" s="281" t="str">
        <f>CLT!B57</f>
        <v>MAGAYE CHAUFFEUR</v>
      </c>
      <c r="C58" s="282">
        <f>SUMIFS(Tableau10[MTE],Tableau10[[CLIENT ]],Tableau54[[#This Row],[clients]],Tableau10[DSG],Tableau54[[#Headers],[CREDIT]])</f>
        <v>0</v>
      </c>
      <c r="D58" s="282">
        <f>SUMIFS(Tableau10[MTE],Tableau10[[CLIENT ]],Tableau54[[#This Row],[clients]],Tableau10[DSG],Tableau54[[#Headers],[BANQREMB]])</f>
        <v>0</v>
      </c>
      <c r="E58" s="282">
        <f>SUMIFS(Tableau10[MTE],Tableau10[[CLIENT ]],Tableau54[[#This Row],[clients]],Tableau10[DSG],Tableau54[[#Headers],[REMBOURSEMENT]])</f>
        <v>0</v>
      </c>
      <c r="F58" s="283">
        <f t="shared" si="0"/>
        <v>0</v>
      </c>
      <c r="G58" s="284">
        <f>CLT!C57</f>
        <v>200000</v>
      </c>
      <c r="H58" s="284">
        <f>Tableau54[[#This Row],[RESULTAT]]+Tableau54[[#This Row],[PLAFOND ]]</f>
        <v>200000</v>
      </c>
      <c r="I58" s="273" t="str">
        <f>IF(Tableau54[[#This Row],[ETAT]]&lt;0,"BLOQUER","OK")</f>
        <v>OK</v>
      </c>
    </row>
    <row r="59" spans="2:9" x14ac:dyDescent="0.45">
      <c r="B59" s="281" t="str">
        <f>CLT!B58</f>
        <v>MALAW GROUPE</v>
      </c>
      <c r="C59" s="282">
        <f>SUMIFS(Tableau10[MTE],Tableau10[[CLIENT ]],Tableau54[[#This Row],[clients]],Tableau10[DSG],Tableau54[[#Headers],[CREDIT]])</f>
        <v>0</v>
      </c>
      <c r="D59" s="282">
        <f>SUMIFS(Tableau10[MTE],Tableau10[[CLIENT ]],Tableau54[[#This Row],[clients]],Tableau10[DSG],Tableau54[[#Headers],[BANQREMB]])</f>
        <v>0</v>
      </c>
      <c r="E59" s="282">
        <f>SUMIFS(Tableau10[MTE],Tableau10[[CLIENT ]],Tableau54[[#This Row],[clients]],Tableau10[DSG],Tableau54[[#Headers],[REMBOURSEMENT]])</f>
        <v>0</v>
      </c>
      <c r="F59" s="283">
        <f t="shared" si="0"/>
        <v>0</v>
      </c>
      <c r="G59" s="284">
        <f>CLT!C58</f>
        <v>200000</v>
      </c>
      <c r="H59" s="284">
        <f>Tableau54[[#This Row],[RESULTAT]]+Tableau54[[#This Row],[PLAFOND ]]</f>
        <v>200000</v>
      </c>
      <c r="I59" s="273" t="str">
        <f>IF(Tableau54[[#This Row],[ETAT]]&lt;0,"BLOQUER","OK")</f>
        <v>OK</v>
      </c>
    </row>
    <row r="60" spans="2:9" x14ac:dyDescent="0.45">
      <c r="B60" s="281" t="str">
        <f>CLT!B59</f>
        <v>MALICK FAYE  POMPISTE</v>
      </c>
      <c r="C60" s="282">
        <f>SUMIFS(Tableau10[MTE],Tableau10[[CLIENT ]],Tableau54[[#This Row],[clients]],Tableau10[DSG],Tableau54[[#Headers],[CREDIT]])</f>
        <v>0</v>
      </c>
      <c r="D60" s="282">
        <f>SUMIFS(Tableau10[MTE],Tableau10[[CLIENT ]],Tableau54[[#This Row],[clients]],Tableau10[DSG],Tableau54[[#Headers],[BANQREMB]])</f>
        <v>0</v>
      </c>
      <c r="E60" s="282">
        <f>SUMIFS(Tableau10[MTE],Tableau10[[CLIENT ]],Tableau54[[#This Row],[clients]],Tableau10[DSG],Tableau54[[#Headers],[REMBOURSEMENT]])</f>
        <v>0</v>
      </c>
      <c r="F60" s="283">
        <f t="shared" si="0"/>
        <v>0</v>
      </c>
      <c r="G60" s="284">
        <f>CLT!C59</f>
        <v>200000</v>
      </c>
      <c r="H60" s="284">
        <f>Tableau54[[#This Row],[RESULTAT]]+Tableau54[[#This Row],[PLAFOND ]]</f>
        <v>200000</v>
      </c>
      <c r="I60" s="273" t="str">
        <f>IF(Tableau54[[#This Row],[ETAT]]&lt;0,"BLOQUER","OK")</f>
        <v>OK</v>
      </c>
    </row>
    <row r="61" spans="2:9" x14ac:dyDescent="0.45">
      <c r="B61" s="281" t="str">
        <f>CLT!B60</f>
        <v>MAMADOU DIOUF CAMION SL0552C</v>
      </c>
      <c r="C61" s="282">
        <f>SUMIFS(Tableau10[MTE],Tableau10[[CLIENT ]],Tableau54[[#This Row],[clients]],Tableau10[DSG],Tableau54[[#Headers],[CREDIT]])</f>
        <v>0</v>
      </c>
      <c r="D61" s="282">
        <f>SUMIFS(Tableau10[MTE],Tableau10[[CLIENT ]],Tableau54[[#This Row],[clients]],Tableau10[DSG],Tableau54[[#Headers],[BANQREMB]])</f>
        <v>0</v>
      </c>
      <c r="E61" s="282">
        <f>SUMIFS(Tableau10[MTE],Tableau10[[CLIENT ]],Tableau54[[#This Row],[clients]],Tableau10[DSG],Tableau54[[#Headers],[REMBOURSEMENT]])</f>
        <v>0</v>
      </c>
      <c r="F61" s="283">
        <f t="shared" si="0"/>
        <v>0</v>
      </c>
      <c r="G61" s="284">
        <f>CLT!C60</f>
        <v>200000</v>
      </c>
      <c r="H61" s="284">
        <f>Tableau54[[#This Row],[RESULTAT]]+Tableau54[[#This Row],[PLAFOND ]]</f>
        <v>200000</v>
      </c>
      <c r="I61" s="273" t="str">
        <f>IF(Tableau54[[#This Row],[ETAT]]&lt;0,"BLOQUER","OK")</f>
        <v>OK</v>
      </c>
    </row>
    <row r="62" spans="2:9" x14ac:dyDescent="0.45">
      <c r="B62" s="281" t="str">
        <f>CLT!B61</f>
        <v>MAMADIOF</v>
      </c>
      <c r="C62" s="282">
        <f>SUMIFS(Tableau10[MTE],Tableau10[[CLIENT ]],Tableau54[[#This Row],[clients]],Tableau10[DSG],Tableau54[[#Headers],[CREDIT]])</f>
        <v>0</v>
      </c>
      <c r="D62" s="282">
        <f>SUMIFS(Tableau10[MTE],Tableau10[[CLIENT ]],Tableau54[[#This Row],[clients]],Tableau10[DSG],Tableau54[[#Headers],[BANQREMB]])</f>
        <v>0</v>
      </c>
      <c r="E62" s="282">
        <f>SUMIFS(Tableau10[MTE],Tableau10[[CLIENT ]],Tableau54[[#This Row],[clients]],Tableau10[DSG],Tableau54[[#Headers],[REMBOURSEMENT]])</f>
        <v>0</v>
      </c>
      <c r="F62" s="283">
        <f t="shared" si="0"/>
        <v>0</v>
      </c>
      <c r="G62" s="284">
        <f>CLT!C61</f>
        <v>200000</v>
      </c>
      <c r="H62" s="284">
        <f>Tableau54[[#This Row],[RESULTAT]]+Tableau54[[#This Row],[PLAFOND ]]</f>
        <v>200000</v>
      </c>
      <c r="I62" s="273" t="str">
        <f>IF(Tableau54[[#This Row],[ETAT]]&lt;0,"BLOQUER","OK")</f>
        <v>OK</v>
      </c>
    </row>
    <row r="63" spans="2:9" x14ac:dyDescent="0.45">
      <c r="B63" s="281" t="str">
        <f>CLT!B62</f>
        <v>MAME GOR WADE</v>
      </c>
      <c r="C63" s="282">
        <f>SUMIFS(Tableau10[MTE],Tableau10[[CLIENT ]],Tableau54[[#This Row],[clients]],Tableau10[DSG],Tableau54[[#Headers],[CREDIT]])</f>
        <v>0</v>
      </c>
      <c r="D63" s="282">
        <f>SUMIFS(Tableau10[MTE],Tableau10[[CLIENT ]],Tableau54[[#This Row],[clients]],Tableau10[DSG],Tableau54[[#Headers],[BANQREMB]])</f>
        <v>0</v>
      </c>
      <c r="E63" s="282">
        <f>SUMIFS(Tableau10[MTE],Tableau10[[CLIENT ]],Tableau54[[#This Row],[clients]],Tableau10[DSG],Tableau54[[#Headers],[REMBOURSEMENT]])</f>
        <v>0</v>
      </c>
      <c r="F63" s="283">
        <f t="shared" si="0"/>
        <v>0</v>
      </c>
      <c r="G63" s="284">
        <f>CLT!C62</f>
        <v>200000</v>
      </c>
      <c r="H63" s="284">
        <f>Tableau54[[#This Row],[RESULTAT]]+Tableau54[[#This Row],[PLAFOND ]]</f>
        <v>200000</v>
      </c>
      <c r="I63" s="273" t="str">
        <f>IF(Tableau54[[#This Row],[ETAT]]&lt;0,"BLOQUER","OK")</f>
        <v>OK</v>
      </c>
    </row>
    <row r="64" spans="2:9" x14ac:dyDescent="0.45">
      <c r="B64" s="281" t="str">
        <f>CLT!B63</f>
        <v>MATR GUEYE GERANT</v>
      </c>
      <c r="C64" s="282">
        <f>SUMIFS(Tableau10[MTE],Tableau10[[CLIENT ]],Tableau54[[#This Row],[clients]],Tableau10[DSG],Tableau54[[#Headers],[CREDIT]])</f>
        <v>0</v>
      </c>
      <c r="D64" s="282">
        <f>SUMIFS(Tableau10[MTE],Tableau10[[CLIENT ]],Tableau54[[#This Row],[clients]],Tableau10[DSG],Tableau54[[#Headers],[BANQREMB]])</f>
        <v>0</v>
      </c>
      <c r="E64" s="282">
        <f>SUMIFS(Tableau10[MTE],Tableau10[[CLIENT ]],Tableau54[[#This Row],[clients]],Tableau10[DSG],Tableau54[[#Headers],[REMBOURSEMENT]])</f>
        <v>0</v>
      </c>
      <c r="F64" s="283">
        <f t="shared" si="0"/>
        <v>0</v>
      </c>
      <c r="G64" s="284">
        <f>CLT!C63</f>
        <v>200000</v>
      </c>
      <c r="H64" s="284">
        <f>Tableau54[[#This Row],[RESULTAT]]+Tableau54[[#This Row],[PLAFOND ]]</f>
        <v>200000</v>
      </c>
      <c r="I64" s="273" t="str">
        <f>IF(Tableau54[[#This Row],[ETAT]]&lt;0,"BLOQUER","OK")</f>
        <v>OK</v>
      </c>
    </row>
    <row r="65" spans="2:9" x14ac:dyDescent="0.45">
      <c r="B65" s="281" t="str">
        <f>CLT!B64</f>
        <v>MBAYE KA</v>
      </c>
      <c r="C65" s="282">
        <f>SUMIFS(Tableau10[MTE],Tableau10[[CLIENT ]],Tableau54[[#This Row],[clients]],Tableau10[DSG],Tableau54[[#Headers],[CREDIT]])</f>
        <v>578500</v>
      </c>
      <c r="D65" s="282">
        <f>SUMIFS(Tableau10[MTE],Tableau10[[CLIENT ]],Tableau54[[#This Row],[clients]],Tableau10[DSG],Tableau54[[#Headers],[BANQREMB]])</f>
        <v>0</v>
      </c>
      <c r="E65" s="282">
        <f>SUMIFS(Tableau10[MTE],Tableau10[[CLIENT ]],Tableau54[[#This Row],[clients]],Tableau10[DSG],Tableau54[[#Headers],[REMBOURSEMENT]])</f>
        <v>0</v>
      </c>
      <c r="F65" s="283">
        <f t="shared" si="0"/>
        <v>-578500</v>
      </c>
      <c r="G65" s="284">
        <f>CLT!C64</f>
        <v>200000</v>
      </c>
      <c r="H65" s="284">
        <f>Tableau54[[#This Row],[RESULTAT]]+Tableau54[[#This Row],[PLAFOND ]]</f>
        <v>-378500</v>
      </c>
      <c r="I65" s="273" t="str">
        <f>IF(Tableau54[[#This Row],[ETAT]]&lt;0,"BLOQUER","OK")</f>
        <v>BLOQUER</v>
      </c>
    </row>
    <row r="66" spans="2:9" x14ac:dyDescent="0.45">
      <c r="B66" s="281" t="str">
        <f>CLT!B65</f>
        <v>MBAYE SENE CAMION DL7668C</v>
      </c>
      <c r="C66" s="282">
        <f>SUMIFS(Tableau10[MTE],Tableau10[[CLIENT ]],Tableau54[[#This Row],[clients]],Tableau10[DSG],Tableau54[[#Headers],[CREDIT]])</f>
        <v>0</v>
      </c>
      <c r="D66" s="282">
        <f>SUMIFS(Tableau10[MTE],Tableau10[[CLIENT ]],Tableau54[[#This Row],[clients]],Tableau10[DSG],Tableau54[[#Headers],[BANQREMB]])</f>
        <v>0</v>
      </c>
      <c r="E66" s="282">
        <f>SUMIFS(Tableau10[MTE],Tableau10[[CLIENT ]],Tableau54[[#This Row],[clients]],Tableau10[DSG],Tableau54[[#Headers],[REMBOURSEMENT]])</f>
        <v>0</v>
      </c>
      <c r="F66" s="283">
        <f t="shared" si="0"/>
        <v>0</v>
      </c>
      <c r="G66" s="284">
        <f>CLT!C65</f>
        <v>200000</v>
      </c>
      <c r="H66" s="284">
        <f>Tableau54[[#This Row],[RESULTAT]]+Tableau54[[#This Row],[PLAFOND ]]</f>
        <v>200000</v>
      </c>
      <c r="I66" s="273" t="str">
        <f>IF(Tableau54[[#This Row],[ETAT]]&lt;0,"BLOQUER","OK")</f>
        <v>OK</v>
      </c>
    </row>
    <row r="67" spans="2:9" x14ac:dyDescent="0.45">
      <c r="B67" s="281" t="str">
        <f>CLT!B66</f>
        <v>MODOU DIA LAVEUR</v>
      </c>
      <c r="C67" s="282">
        <f>SUMIFS(Tableau10[MTE],Tableau10[[CLIENT ]],Tableau54[[#This Row],[clients]],Tableau10[DSG],Tableau54[[#Headers],[CREDIT]])</f>
        <v>0</v>
      </c>
      <c r="D67" s="282">
        <f>SUMIFS(Tableau10[MTE],Tableau10[[CLIENT ]],Tableau54[[#This Row],[clients]],Tableau10[DSG],Tableau54[[#Headers],[BANQREMB]])</f>
        <v>0</v>
      </c>
      <c r="E67" s="282">
        <f>SUMIFS(Tableau10[MTE],Tableau10[[CLIENT ]],Tableau54[[#This Row],[clients]],Tableau10[DSG],Tableau54[[#Headers],[REMBOURSEMENT]])</f>
        <v>0</v>
      </c>
      <c r="F67" s="283">
        <f t="shared" ref="F67:F129" si="1">E67+D67-C67</f>
        <v>0</v>
      </c>
      <c r="G67" s="284">
        <f>CLT!C66</f>
        <v>200000</v>
      </c>
      <c r="H67" s="284">
        <f>Tableau54[[#This Row],[RESULTAT]]+Tableau54[[#This Row],[PLAFOND ]]</f>
        <v>200000</v>
      </c>
      <c r="I67" s="273" t="str">
        <f>IF(Tableau54[[#This Row],[ETAT]]&lt;0,"BLOQUER","OK")</f>
        <v>OK</v>
      </c>
    </row>
    <row r="68" spans="2:9" x14ac:dyDescent="0.45">
      <c r="B68" s="281" t="str">
        <f>CLT!B67</f>
        <v>MODOU DIOP</v>
      </c>
      <c r="C68" s="282">
        <f>SUMIFS(Tableau10[MTE],Tableau10[[CLIENT ]],Tableau54[[#This Row],[clients]],Tableau10[DSG],Tableau54[[#Headers],[CREDIT]])</f>
        <v>42000</v>
      </c>
      <c r="D68" s="282">
        <f>SUMIFS(Tableau10[MTE],Tableau10[[CLIENT ]],Tableau54[[#This Row],[clients]],Tableau10[DSG],Tableau54[[#Headers],[BANQREMB]])</f>
        <v>32000</v>
      </c>
      <c r="E68" s="282">
        <f>SUMIFS(Tableau10[MTE],Tableau10[[CLIENT ]],Tableau54[[#This Row],[clients]],Tableau10[DSG],Tableau54[[#Headers],[REMBOURSEMENT]])</f>
        <v>0</v>
      </c>
      <c r="F68" s="283">
        <f t="shared" si="1"/>
        <v>-10000</v>
      </c>
      <c r="G68" s="284">
        <f>CLT!C67</f>
        <v>200000</v>
      </c>
      <c r="H68" s="284">
        <f>Tableau54[[#This Row],[RESULTAT]]+Tableau54[[#This Row],[PLAFOND ]]</f>
        <v>190000</v>
      </c>
      <c r="I68" s="273" t="str">
        <f>IF(Tableau54[[#This Row],[ETAT]]&lt;0,"BLOQUER","OK")</f>
        <v>OK</v>
      </c>
    </row>
    <row r="69" spans="2:9" x14ac:dyDescent="0.45">
      <c r="B69" s="281" t="str">
        <f>CLT!B68</f>
        <v>MODOU DIOP VIJILE MBACKE 1</v>
      </c>
      <c r="C69" s="282">
        <f>SUMIFS(Tableau10[MTE],Tableau10[[CLIENT ]],Tableau54[[#This Row],[clients]],Tableau10[DSG],Tableau54[[#Headers],[CREDIT]])</f>
        <v>0</v>
      </c>
      <c r="D69" s="282">
        <f>SUMIFS(Tableau10[MTE],Tableau10[[CLIENT ]],Tableau54[[#This Row],[clients]],Tableau10[DSG],Tableau54[[#Headers],[BANQREMB]])</f>
        <v>0</v>
      </c>
      <c r="E69" s="282">
        <f>SUMIFS(Tableau10[MTE],Tableau10[[CLIENT ]],Tableau54[[#This Row],[clients]],Tableau10[DSG],Tableau54[[#Headers],[REMBOURSEMENT]])</f>
        <v>0</v>
      </c>
      <c r="F69" s="283">
        <f t="shared" si="1"/>
        <v>0</v>
      </c>
      <c r="G69" s="284">
        <f>CLT!C68</f>
        <v>200000</v>
      </c>
      <c r="H69" s="284">
        <f>Tableau54[[#This Row],[RESULTAT]]+Tableau54[[#This Row],[PLAFOND ]]</f>
        <v>200000</v>
      </c>
      <c r="I69" s="273" t="str">
        <f>IF(Tableau54[[#This Row],[ETAT]]&lt;0,"BLOQUER","OK")</f>
        <v>OK</v>
      </c>
    </row>
    <row r="70" spans="2:9" x14ac:dyDescent="0.45">
      <c r="B70" s="281" t="str">
        <f>CLT!B69</f>
        <v>MODOU DIOUF TH0510C</v>
      </c>
      <c r="C70" s="282">
        <f>SUMIFS(Tableau10[MTE],Tableau10[[CLIENT ]],Tableau54[[#This Row],[clients]],Tableau10[DSG],Tableau54[[#Headers],[CREDIT]])</f>
        <v>0</v>
      </c>
      <c r="D70" s="282">
        <f>SUMIFS(Tableau10[MTE],Tableau10[[CLIENT ]],Tableau54[[#This Row],[clients]],Tableau10[DSG],Tableau54[[#Headers],[BANQREMB]])</f>
        <v>0</v>
      </c>
      <c r="E70" s="282">
        <f>SUMIFS(Tableau10[MTE],Tableau10[[CLIENT ]],Tableau54[[#This Row],[clients]],Tableau10[DSG],Tableau54[[#Headers],[REMBOURSEMENT]])</f>
        <v>0</v>
      </c>
      <c r="F70" s="283">
        <f t="shared" si="1"/>
        <v>0</v>
      </c>
      <c r="G70" s="284">
        <f>CLT!C69</f>
        <v>200000</v>
      </c>
      <c r="H70" s="284">
        <f>Tableau54[[#This Row],[RESULTAT]]+Tableau54[[#This Row],[PLAFOND ]]</f>
        <v>200000</v>
      </c>
      <c r="I70" s="273" t="str">
        <f>IF(Tableau54[[#This Row],[ETAT]]&lt;0,"BLOQUER","OK")</f>
        <v>OK</v>
      </c>
    </row>
    <row r="71" spans="2:9" x14ac:dyDescent="0.45">
      <c r="B71" s="281" t="str">
        <f>CLT!B70</f>
        <v>MODOU FALL CATERPILAR LOVE FL906H</v>
      </c>
      <c r="C71" s="282">
        <f>SUMIFS(Tableau10[MTE],Tableau10[[CLIENT ]],Tableau54[[#This Row],[clients]],Tableau10[DSG],Tableau54[[#Headers],[CREDIT]])</f>
        <v>751805</v>
      </c>
      <c r="D71" s="282">
        <f>SUMIFS(Tableau10[MTE],Tableau10[[CLIENT ]],Tableau54[[#This Row],[clients]],Tableau10[DSG],Tableau54[[#Headers],[BANQREMB]])</f>
        <v>0</v>
      </c>
      <c r="E71" s="282">
        <f>SUMIFS(Tableau10[MTE],Tableau10[[CLIENT ]],Tableau54[[#This Row],[clients]],Tableau10[DSG],Tableau54[[#Headers],[REMBOURSEMENT]])</f>
        <v>0</v>
      </c>
      <c r="F71" s="283">
        <f t="shared" si="1"/>
        <v>-751805</v>
      </c>
      <c r="G71" s="284">
        <f>CLT!C70</f>
        <v>200000</v>
      </c>
      <c r="H71" s="284">
        <f>Tableau54[[#This Row],[RESULTAT]]+Tableau54[[#This Row],[PLAFOND ]]</f>
        <v>-551805</v>
      </c>
      <c r="I71" s="273" t="str">
        <f>IF(Tableau54[[#This Row],[ETAT]]&lt;0,"BLOQUER","OK")</f>
        <v>BLOQUER</v>
      </c>
    </row>
    <row r="72" spans="2:9" x14ac:dyDescent="0.45">
      <c r="B72" s="281" t="str">
        <f>CLT!B71</f>
        <v>MODOU GUEYE BENNE AA088KH</v>
      </c>
      <c r="C72" s="282">
        <f>SUMIFS(Tableau10[MTE],Tableau10[[CLIENT ]],Tableau54[[#This Row],[clients]],Tableau10[DSG],Tableau54[[#Headers],[CREDIT]])</f>
        <v>0</v>
      </c>
      <c r="D72" s="282">
        <f>SUMIFS(Tableau10[MTE],Tableau10[[CLIENT ]],Tableau54[[#This Row],[clients]],Tableau10[DSG],Tableau54[[#Headers],[BANQREMB]])</f>
        <v>0</v>
      </c>
      <c r="E72" s="282">
        <f>SUMIFS(Tableau10[MTE],Tableau10[[CLIENT ]],Tableau54[[#This Row],[clients]],Tableau10[DSG],Tableau54[[#Headers],[REMBOURSEMENT]])</f>
        <v>0</v>
      </c>
      <c r="F72" s="283">
        <f t="shared" si="1"/>
        <v>0</v>
      </c>
      <c r="G72" s="284">
        <f>CLT!C71</f>
        <v>200000</v>
      </c>
      <c r="H72" s="284">
        <f>Tableau54[[#This Row],[RESULTAT]]+Tableau54[[#This Row],[PLAFOND ]]</f>
        <v>200000</v>
      </c>
      <c r="I72" s="273" t="str">
        <f>IF(Tableau54[[#This Row],[ETAT]]&lt;0,"BLOQUER","OK")</f>
        <v>OK</v>
      </c>
    </row>
    <row r="73" spans="2:9" x14ac:dyDescent="0.45">
      <c r="B73" s="281" t="str">
        <f>CLT!B72</f>
        <v>MODOU VICILE</v>
      </c>
      <c r="C73" s="282">
        <f>SUMIFS(Tableau10[MTE],Tableau10[[CLIENT ]],Tableau54[[#This Row],[clients]],Tableau10[DSG],Tableau54[[#Headers],[CREDIT]])</f>
        <v>0</v>
      </c>
      <c r="D73" s="282">
        <f>SUMIFS(Tableau10[MTE],Tableau10[[CLIENT ]],Tableau54[[#This Row],[clients]],Tableau10[DSG],Tableau54[[#Headers],[BANQREMB]])</f>
        <v>0</v>
      </c>
      <c r="E73" s="282">
        <f>SUMIFS(Tableau10[MTE],Tableau10[[CLIENT ]],Tableau54[[#This Row],[clients]],Tableau10[DSG],Tableau54[[#Headers],[REMBOURSEMENT]])</f>
        <v>0</v>
      </c>
      <c r="F73" s="283">
        <f t="shared" si="1"/>
        <v>0</v>
      </c>
      <c r="G73" s="284">
        <f>CLT!C72</f>
        <v>200000</v>
      </c>
      <c r="H73" s="284">
        <f>Tableau54[[#This Row],[RESULTAT]]+Tableau54[[#This Row],[PLAFOND ]]</f>
        <v>200000</v>
      </c>
      <c r="I73" s="273" t="str">
        <f>IF(Tableau54[[#This Row],[ETAT]]&lt;0,"BLOQUER","OK")</f>
        <v>OK</v>
      </c>
    </row>
    <row r="74" spans="2:9" x14ac:dyDescent="0.45">
      <c r="B74" s="281" t="str">
        <f>CLT!B73</f>
        <v>MOR TOURE GRAISSEUR</v>
      </c>
      <c r="C74" s="282">
        <f>SUMIFS(Tableau10[MTE],Tableau10[[CLIENT ]],Tableau54[[#This Row],[clients]],Tableau10[DSG],Tableau54[[#Headers],[CREDIT]])</f>
        <v>0</v>
      </c>
      <c r="D74" s="282">
        <f>SUMIFS(Tableau10[MTE],Tableau10[[CLIENT ]],Tableau54[[#This Row],[clients]],Tableau10[DSG],Tableau54[[#Headers],[BANQREMB]])</f>
        <v>0</v>
      </c>
      <c r="E74" s="282">
        <f>SUMIFS(Tableau10[MTE],Tableau10[[CLIENT ]],Tableau54[[#This Row],[clients]],Tableau10[DSG],Tableau54[[#Headers],[REMBOURSEMENT]])</f>
        <v>0</v>
      </c>
      <c r="F74" s="283">
        <f t="shared" si="1"/>
        <v>0</v>
      </c>
      <c r="G74" s="284">
        <f>CLT!C73</f>
        <v>200000</v>
      </c>
      <c r="H74" s="284">
        <f>Tableau54[[#This Row],[RESULTAT]]+Tableau54[[#This Row],[PLAFOND ]]</f>
        <v>200000</v>
      </c>
      <c r="I74" s="273" t="str">
        <f>IF(Tableau54[[#This Row],[ETAT]]&lt;0,"BLOQUER","OK")</f>
        <v>OK</v>
      </c>
    </row>
    <row r="75" spans="2:9" x14ac:dyDescent="0.45">
      <c r="B75" s="281" t="str">
        <f>CLT!B74</f>
        <v>MOUHAMED DIAGAMT3924A</v>
      </c>
      <c r="C75" s="282">
        <f>SUMIFS(Tableau10[MTE],Tableau10[[CLIENT ]],Tableau54[[#This Row],[clients]],Tableau10[DSG],Tableau54[[#Headers],[CREDIT]])</f>
        <v>0</v>
      </c>
      <c r="D75" s="282">
        <f>SUMIFS(Tableau10[MTE],Tableau10[[CLIENT ]],Tableau54[[#This Row],[clients]],Tableau10[DSG],Tableau54[[#Headers],[BANQREMB]])</f>
        <v>0</v>
      </c>
      <c r="E75" s="282">
        <f>SUMIFS(Tableau10[MTE],Tableau10[[CLIENT ]],Tableau54[[#This Row],[clients]],Tableau10[DSG],Tableau54[[#Headers],[REMBOURSEMENT]])</f>
        <v>0</v>
      </c>
      <c r="F75" s="283">
        <f t="shared" si="1"/>
        <v>0</v>
      </c>
      <c r="G75" s="284">
        <f>CLT!C74</f>
        <v>200000</v>
      </c>
      <c r="H75" s="284">
        <f>Tableau54[[#This Row],[RESULTAT]]+Tableau54[[#This Row],[PLAFOND ]]</f>
        <v>200000</v>
      </c>
      <c r="I75" s="273" t="str">
        <f>IF(Tableau54[[#This Row],[ETAT]]&lt;0,"BLOQUER","OK")</f>
        <v>OK</v>
      </c>
    </row>
    <row r="76" spans="2:9" x14ac:dyDescent="0.45">
      <c r="B76" s="281" t="str">
        <f>CLT!B75</f>
        <v>MOUSSA FAYE COMMERCE MBACKE  DL 4071 F</v>
      </c>
      <c r="C76" s="282">
        <f>SUMIFS(Tableau10[MTE],Tableau10[[CLIENT ]],Tableau54[[#This Row],[clients]],Tableau10[DSG],Tableau54[[#Headers],[CREDIT]])</f>
        <v>0</v>
      </c>
      <c r="D76" s="282">
        <f>SUMIFS(Tableau10[MTE],Tableau10[[CLIENT ]],Tableau54[[#This Row],[clients]],Tableau10[DSG],Tableau54[[#Headers],[BANQREMB]])</f>
        <v>0</v>
      </c>
      <c r="E76" s="282">
        <f>SUMIFS(Tableau10[MTE],Tableau10[[CLIENT ]],Tableau54[[#This Row],[clients]],Tableau10[DSG],Tableau54[[#Headers],[REMBOURSEMENT]])</f>
        <v>0</v>
      </c>
      <c r="F76" s="283">
        <f t="shared" si="1"/>
        <v>0</v>
      </c>
      <c r="G76" s="284">
        <f>CLT!C75</f>
        <v>200000</v>
      </c>
      <c r="H76" s="284">
        <f>Tableau54[[#This Row],[RESULTAT]]+Tableau54[[#This Row],[PLAFOND ]]</f>
        <v>200000</v>
      </c>
      <c r="I76" s="273" t="str">
        <f>IF(Tableau54[[#This Row],[ETAT]]&lt;0,"BLOQUER","OK")</f>
        <v>OK</v>
      </c>
    </row>
    <row r="77" spans="2:9" x14ac:dyDescent="0.45">
      <c r="B77" s="281" t="str">
        <f>CLT!B76</f>
        <v>MOUSSA NGOM SL6812C</v>
      </c>
      <c r="C77" s="282">
        <f>SUMIFS(Tableau10[MTE],Tableau10[[CLIENT ]],Tableau54[[#This Row],[clients]],Tableau10[DSG],Tableau54[[#Headers],[CREDIT]])</f>
        <v>0</v>
      </c>
      <c r="D77" s="282">
        <f>SUMIFS(Tableau10[MTE],Tableau10[[CLIENT ]],Tableau54[[#This Row],[clients]],Tableau10[DSG],Tableau54[[#Headers],[BANQREMB]])</f>
        <v>0</v>
      </c>
      <c r="E77" s="282">
        <f>SUMIFS(Tableau10[MTE],Tableau10[[CLIENT ]],Tableau54[[#This Row],[clients]],Tableau10[DSG],Tableau54[[#Headers],[REMBOURSEMENT]])</f>
        <v>0</v>
      </c>
      <c r="F77" s="283">
        <f t="shared" si="1"/>
        <v>0</v>
      </c>
      <c r="G77" s="284">
        <f>CLT!C76</f>
        <v>200000</v>
      </c>
      <c r="H77" s="284">
        <f>Tableau54[[#This Row],[RESULTAT]]+Tableau54[[#This Row],[PLAFOND ]]</f>
        <v>200000</v>
      </c>
      <c r="I77" s="273" t="str">
        <f>IF(Tableau54[[#This Row],[ETAT]]&lt;0,"BLOQUER","OK")</f>
        <v>OK</v>
      </c>
    </row>
    <row r="78" spans="2:9" x14ac:dyDescent="0.45">
      <c r="B78" s="281" t="str">
        <f>CLT!B77</f>
        <v>MOUSTAPHA DIAW POMPISTE</v>
      </c>
      <c r="C78" s="282">
        <f>SUMIFS(Tableau10[MTE],Tableau10[[CLIENT ]],Tableau54[[#This Row],[clients]],Tableau10[DSG],Tableau54[[#Headers],[CREDIT]])</f>
        <v>46400</v>
      </c>
      <c r="D78" s="282">
        <f>SUMIFS(Tableau10[MTE],Tableau10[[CLIENT ]],Tableau54[[#This Row],[clients]],Tableau10[DSG],Tableau54[[#Headers],[BANQREMB]])</f>
        <v>30000</v>
      </c>
      <c r="E78" s="282">
        <f>SUMIFS(Tableau10[MTE],Tableau10[[CLIENT ]],Tableau54[[#This Row],[clients]],Tableau10[DSG],Tableau54[[#Headers],[REMBOURSEMENT]])</f>
        <v>12400</v>
      </c>
      <c r="F78" s="283">
        <f t="shared" si="1"/>
        <v>-4000</v>
      </c>
      <c r="G78" s="284">
        <f>CLT!C77</f>
        <v>200000</v>
      </c>
      <c r="H78" s="284">
        <f>Tableau54[[#This Row],[RESULTAT]]+Tableau54[[#This Row],[PLAFOND ]]</f>
        <v>196000</v>
      </c>
      <c r="I78" s="273" t="str">
        <f>IF(Tableau54[[#This Row],[ETAT]]&lt;0,"BLOQUER","OK")</f>
        <v>OK</v>
      </c>
    </row>
    <row r="79" spans="2:9" x14ac:dyDescent="0.45">
      <c r="B79" s="281" t="str">
        <f>CLT!B78</f>
        <v>MOUSTAPHA THIAM TAXIMAN DL7385C</v>
      </c>
      <c r="C79" s="282">
        <f>SUMIFS(Tableau10[MTE],Tableau10[[CLIENT ]],Tableau54[[#This Row],[clients]],Tableau10[DSG],Tableau54[[#Headers],[CREDIT]])</f>
        <v>0</v>
      </c>
      <c r="D79" s="282">
        <f>SUMIFS(Tableau10[MTE],Tableau10[[CLIENT ]],Tableau54[[#This Row],[clients]],Tableau10[DSG],Tableau54[[#Headers],[BANQREMB]])</f>
        <v>0</v>
      </c>
      <c r="E79" s="282">
        <f>SUMIFS(Tableau10[MTE],Tableau10[[CLIENT ]],Tableau54[[#This Row],[clients]],Tableau10[DSG],Tableau54[[#Headers],[REMBOURSEMENT]])</f>
        <v>0</v>
      </c>
      <c r="F79" s="283">
        <f t="shared" si="1"/>
        <v>0</v>
      </c>
      <c r="G79" s="284">
        <f>CLT!C78</f>
        <v>200000</v>
      </c>
      <c r="H79" s="284">
        <f>Tableau54[[#This Row],[RESULTAT]]+Tableau54[[#This Row],[PLAFOND ]]</f>
        <v>200000</v>
      </c>
      <c r="I79" s="273" t="str">
        <f>IF(Tableau54[[#This Row],[ETAT]]&lt;0,"BLOQUER","OK")</f>
        <v>OK</v>
      </c>
    </row>
    <row r="80" spans="2:9" x14ac:dyDescent="0.45">
      <c r="B80" s="281" t="str">
        <f>CLT!B79</f>
        <v>NDIOGOU NDIAYE TH6009A</v>
      </c>
      <c r="C80" s="282">
        <f>SUMIFS(Tableau10[MTE],Tableau10[[CLIENT ]],Tableau54[[#This Row],[clients]],Tableau10[DSG],Tableau54[[#Headers],[CREDIT]])</f>
        <v>0</v>
      </c>
      <c r="D80" s="282">
        <f>SUMIFS(Tableau10[MTE],Tableau10[[CLIENT ]],Tableau54[[#This Row],[clients]],Tableau10[DSG],Tableau54[[#Headers],[BANQREMB]])</f>
        <v>0</v>
      </c>
      <c r="E80" s="282">
        <f>SUMIFS(Tableau10[MTE],Tableau10[[CLIENT ]],Tableau54[[#This Row],[clients]],Tableau10[DSG],Tableau54[[#Headers],[REMBOURSEMENT]])</f>
        <v>0</v>
      </c>
      <c r="F80" s="283">
        <f t="shared" si="1"/>
        <v>0</v>
      </c>
      <c r="G80" s="284">
        <f>CLT!C79</f>
        <v>200000</v>
      </c>
      <c r="H80" s="284">
        <f>Tableau54[[#This Row],[RESULTAT]]+Tableau54[[#This Row],[PLAFOND ]]</f>
        <v>200000</v>
      </c>
      <c r="I80" s="273" t="str">
        <f>IF(Tableau54[[#This Row],[ETAT]]&lt;0,"BLOQUER","OK")</f>
        <v>OK</v>
      </c>
    </row>
    <row r="81" spans="2:9" x14ac:dyDescent="0.45">
      <c r="B81" s="281" t="str">
        <f>CLT!B80</f>
        <v>NGOM CHEF DE GARAGE DL8952C</v>
      </c>
      <c r="C81" s="282">
        <f>SUMIFS(Tableau10[MTE],Tableau10[[CLIENT ]],Tableau54[[#This Row],[clients]],Tableau10[DSG],Tableau54[[#Headers],[CREDIT]])</f>
        <v>0</v>
      </c>
      <c r="D81" s="282">
        <f>SUMIFS(Tableau10[MTE],Tableau10[[CLIENT ]],Tableau54[[#This Row],[clients]],Tableau10[DSG],Tableau54[[#Headers],[BANQREMB]])</f>
        <v>0</v>
      </c>
      <c r="E81" s="282">
        <f>SUMIFS(Tableau10[MTE],Tableau10[[CLIENT ]],Tableau54[[#This Row],[clients]],Tableau10[DSG],Tableau54[[#Headers],[REMBOURSEMENT]])</f>
        <v>0</v>
      </c>
      <c r="F81" s="283">
        <f t="shared" si="1"/>
        <v>0</v>
      </c>
      <c r="G81" s="284">
        <f>CLT!C80</f>
        <v>200000</v>
      </c>
      <c r="H81" s="284">
        <f>Tableau54[[#This Row],[RESULTAT]]+Tableau54[[#This Row],[PLAFOND ]]</f>
        <v>200000</v>
      </c>
      <c r="I81" s="273" t="str">
        <f>IF(Tableau54[[#This Row],[ETAT]]&lt;0,"BLOQUER","OK")</f>
        <v>OK</v>
      </c>
    </row>
    <row r="82" spans="2:9" x14ac:dyDescent="0.45">
      <c r="B82" s="281" t="str">
        <f>CLT!B81</f>
        <v>OMAR DIAGNE</v>
      </c>
      <c r="C82" s="282">
        <f>SUMIFS(Tableau10[MTE],Tableau10[[CLIENT ]],Tableau54[[#This Row],[clients]],Tableau10[DSG],Tableau54[[#Headers],[CREDIT]])</f>
        <v>0</v>
      </c>
      <c r="D82" s="282">
        <f>SUMIFS(Tableau10[MTE],Tableau10[[CLIENT ]],Tableau54[[#This Row],[clients]],Tableau10[DSG],Tableau54[[#Headers],[BANQREMB]])</f>
        <v>0</v>
      </c>
      <c r="E82" s="282">
        <f>SUMIFS(Tableau10[MTE],Tableau10[[CLIENT ]],Tableau54[[#This Row],[clients]],Tableau10[DSG],Tableau54[[#Headers],[REMBOURSEMENT]])</f>
        <v>0</v>
      </c>
      <c r="F82" s="283">
        <f t="shared" si="1"/>
        <v>0</v>
      </c>
      <c r="G82" s="284">
        <f>CLT!C81</f>
        <v>200000</v>
      </c>
      <c r="H82" s="284">
        <f>Tableau54[[#This Row],[RESULTAT]]+Tableau54[[#This Row],[PLAFOND ]]</f>
        <v>200000</v>
      </c>
      <c r="I82" s="273" t="str">
        <f>IF(Tableau54[[#This Row],[ETAT]]&lt;0,"BLOQUER","OK")</f>
        <v>OK</v>
      </c>
    </row>
    <row r="83" spans="2:9" x14ac:dyDescent="0.45">
      <c r="B83" s="281" t="str">
        <f>CLT!B82</f>
        <v>OMAR DIAGNE  POMPISTE</v>
      </c>
      <c r="C83" s="282">
        <f>SUMIFS(Tableau10[MTE],Tableau10[[CLIENT ]],Tableau54[[#This Row],[clients]],Tableau10[DSG],Tableau54[[#Headers],[CREDIT]])</f>
        <v>0</v>
      </c>
      <c r="D83" s="282">
        <f>SUMIFS(Tableau10[MTE],Tableau10[[CLIENT ]],Tableau54[[#This Row],[clients]],Tableau10[DSG],Tableau54[[#Headers],[BANQREMB]])</f>
        <v>0</v>
      </c>
      <c r="E83" s="282">
        <f>SUMIFS(Tableau10[MTE],Tableau10[[CLIENT ]],Tableau54[[#This Row],[clients]],Tableau10[DSG],Tableau54[[#Headers],[REMBOURSEMENT]])</f>
        <v>0</v>
      </c>
      <c r="F83" s="283">
        <f t="shared" si="1"/>
        <v>0</v>
      </c>
      <c r="G83" s="284">
        <f>CLT!C82</f>
        <v>200000</v>
      </c>
      <c r="H83" s="284">
        <f>Tableau54[[#This Row],[RESULTAT]]+Tableau54[[#This Row],[PLAFOND ]]</f>
        <v>200000</v>
      </c>
      <c r="I83" s="273" t="str">
        <f>IF(Tableau54[[#This Row],[ETAT]]&lt;0,"BLOQUER","OK")</f>
        <v>OK</v>
      </c>
    </row>
    <row r="84" spans="2:9" x14ac:dyDescent="0.45">
      <c r="B84" s="281" t="str">
        <f>CLT!B83</f>
        <v>OMAR NDIAYE  POMPISTE</v>
      </c>
      <c r="C84" s="282">
        <f>SUMIFS(Tableau10[MTE],Tableau10[[CLIENT ]],Tableau54[[#This Row],[clients]],Tableau10[DSG],Tableau54[[#Headers],[CREDIT]])</f>
        <v>0</v>
      </c>
      <c r="D84" s="282">
        <f>SUMIFS(Tableau10[MTE],Tableau10[[CLIENT ]],Tableau54[[#This Row],[clients]],Tableau10[DSG],Tableau54[[#Headers],[BANQREMB]])</f>
        <v>0</v>
      </c>
      <c r="E84" s="282">
        <f>SUMIFS(Tableau10[MTE],Tableau10[[CLIENT ]],Tableau54[[#This Row],[clients]],Tableau10[DSG],Tableau54[[#Headers],[REMBOURSEMENT]])</f>
        <v>0</v>
      </c>
      <c r="F84" s="283">
        <f t="shared" si="1"/>
        <v>0</v>
      </c>
      <c r="G84" s="284">
        <f>CLT!C83</f>
        <v>200000</v>
      </c>
      <c r="H84" s="284">
        <f>Tableau54[[#This Row],[RESULTAT]]+Tableau54[[#This Row],[PLAFOND ]]</f>
        <v>200000</v>
      </c>
      <c r="I84" s="273" t="str">
        <f>IF(Tableau54[[#This Row],[ETAT]]&lt;0,"BLOQUER","OK")</f>
        <v>OK</v>
      </c>
    </row>
    <row r="85" spans="2:9" x14ac:dyDescent="0.45">
      <c r="B85" s="281" t="str">
        <f>CLT!B84</f>
        <v>OMAR SY</v>
      </c>
      <c r="C85" s="282">
        <f>SUMIFS(Tableau10[MTE],Tableau10[[CLIENT ]],Tableau54[[#This Row],[clients]],Tableau10[DSG],Tableau54[[#Headers],[CREDIT]])</f>
        <v>0</v>
      </c>
      <c r="D85" s="282">
        <f>SUMIFS(Tableau10[MTE],Tableau10[[CLIENT ]],Tableau54[[#This Row],[clients]],Tableau10[DSG],Tableau54[[#Headers],[BANQREMB]])</f>
        <v>0</v>
      </c>
      <c r="E85" s="282">
        <f>SUMIFS(Tableau10[MTE],Tableau10[[CLIENT ]],Tableau54[[#This Row],[clients]],Tableau10[DSG],Tableau54[[#Headers],[REMBOURSEMENT]])</f>
        <v>0</v>
      </c>
      <c r="F85" s="283">
        <f t="shared" si="1"/>
        <v>0</v>
      </c>
      <c r="G85" s="284">
        <f>CLT!C84</f>
        <v>200000</v>
      </c>
      <c r="H85" s="284">
        <f>Tableau54[[#This Row],[RESULTAT]]+Tableau54[[#This Row],[PLAFOND ]]</f>
        <v>200000</v>
      </c>
      <c r="I85" s="273" t="str">
        <f>IF(Tableau54[[#This Row],[ETAT]]&lt;0,"BLOQUER","OK")</f>
        <v>OK</v>
      </c>
    </row>
    <row r="86" spans="2:9" x14ac:dyDescent="0.45">
      <c r="B86" s="281" t="str">
        <f>CLT!B85</f>
        <v>ORANGE MONEY</v>
      </c>
      <c r="C86" s="282">
        <f>SUMIFS(Tableau10[MTE],Tableau10[[CLIENT ]],Tableau54[[#This Row],[clients]],Tableau10[DSG],Tableau54[[#Headers],[CREDIT]])</f>
        <v>0</v>
      </c>
      <c r="D86" s="282">
        <f>SUMIFS(Tableau10[MTE],Tableau10[[CLIENT ]],Tableau54[[#This Row],[clients]],Tableau10[DSG],Tableau54[[#Headers],[BANQREMB]])</f>
        <v>0</v>
      </c>
      <c r="E86" s="282">
        <f>SUMIFS(Tableau10[MTE],Tableau10[[CLIENT ]],Tableau54[[#This Row],[clients]],Tableau10[DSG],Tableau54[[#Headers],[REMBOURSEMENT]])</f>
        <v>0</v>
      </c>
      <c r="F86" s="283">
        <f t="shared" si="1"/>
        <v>0</v>
      </c>
      <c r="G86" s="284">
        <f>CLT!C85</f>
        <v>200000</v>
      </c>
      <c r="H86" s="284">
        <f>Tableau54[[#This Row],[RESULTAT]]+Tableau54[[#This Row],[PLAFOND ]]</f>
        <v>200000</v>
      </c>
      <c r="I86" s="273" t="str">
        <f>IF(Tableau54[[#This Row],[ETAT]]&lt;0,"BLOQUER","OK")</f>
        <v>OK</v>
      </c>
    </row>
    <row r="87" spans="2:9" x14ac:dyDescent="0.45">
      <c r="B87" s="281" t="str">
        <f>CLT!B86</f>
        <v>OUSMANE FALL  POMPISTE</v>
      </c>
      <c r="C87" s="282">
        <f>SUMIFS(Tableau10[MTE],Tableau10[[CLIENT ]],Tableau54[[#This Row],[clients]],Tableau10[DSG],Tableau54[[#Headers],[CREDIT]])</f>
        <v>85700</v>
      </c>
      <c r="D87" s="282">
        <f>SUMIFS(Tableau10[MTE],Tableau10[[CLIENT ]],Tableau54[[#This Row],[clients]],Tableau10[DSG],Tableau54[[#Headers],[BANQREMB]])</f>
        <v>20100</v>
      </c>
      <c r="E87" s="282">
        <f>SUMIFS(Tableau10[MTE],Tableau10[[CLIENT ]],Tableau54[[#This Row],[clients]],Tableau10[DSG],Tableau54[[#Headers],[REMBOURSEMENT]])</f>
        <v>65600</v>
      </c>
      <c r="F87" s="283">
        <f t="shared" si="1"/>
        <v>0</v>
      </c>
      <c r="G87" s="284">
        <f>CLT!C86</f>
        <v>200000</v>
      </c>
      <c r="H87" s="284">
        <f>Tableau54[[#This Row],[RESULTAT]]+Tableau54[[#This Row],[PLAFOND ]]</f>
        <v>200000</v>
      </c>
      <c r="I87" s="273" t="str">
        <f>IF(Tableau54[[#This Row],[ETAT]]&lt;0,"BLOQUER","OK")</f>
        <v>OK</v>
      </c>
    </row>
    <row r="88" spans="2:9" x14ac:dyDescent="0.45">
      <c r="B88" s="281" t="str">
        <f>CLT!B87</f>
        <v>OUSMANE SYLLA</v>
      </c>
      <c r="C88" s="282">
        <f>SUMIFS(Tableau10[MTE],Tableau10[[CLIENT ]],Tableau54[[#This Row],[clients]],Tableau10[DSG],Tableau54[[#Headers],[CREDIT]])</f>
        <v>0</v>
      </c>
      <c r="D88" s="282">
        <f>SUMIFS(Tableau10[MTE],Tableau10[[CLIENT ]],Tableau54[[#This Row],[clients]],Tableau10[DSG],Tableau54[[#Headers],[BANQREMB]])</f>
        <v>0</v>
      </c>
      <c r="E88" s="282">
        <f>SUMIFS(Tableau10[MTE],Tableau10[[CLIENT ]],Tableau54[[#This Row],[clients]],Tableau10[DSG],Tableau54[[#Headers],[REMBOURSEMENT]])</f>
        <v>0</v>
      </c>
      <c r="F88" s="283">
        <f t="shared" si="1"/>
        <v>0</v>
      </c>
      <c r="G88" s="284">
        <f>CLT!C87</f>
        <v>200000</v>
      </c>
      <c r="H88" s="284">
        <f>Tableau54[[#This Row],[RESULTAT]]+Tableau54[[#This Row],[PLAFOND ]]</f>
        <v>200000</v>
      </c>
      <c r="I88" s="273" t="str">
        <f>IF(Tableau54[[#This Row],[ETAT]]&lt;0,"BLOQUER","OK")</f>
        <v>OK</v>
      </c>
    </row>
    <row r="89" spans="2:9" x14ac:dyDescent="0.45">
      <c r="B89" s="281" t="str">
        <f>CLT!B88</f>
        <v>PAPE BAO</v>
      </c>
      <c r="C89" s="282">
        <f>SUMIFS(Tableau10[MTE],Tableau10[[CLIENT ]],Tableau54[[#This Row],[clients]],Tableau10[DSG],Tableau54[[#Headers],[CREDIT]])</f>
        <v>0</v>
      </c>
      <c r="D89" s="282">
        <f>SUMIFS(Tableau10[MTE],Tableau10[[CLIENT ]],Tableau54[[#This Row],[clients]],Tableau10[DSG],Tableau54[[#Headers],[BANQREMB]])</f>
        <v>0</v>
      </c>
      <c r="E89" s="282">
        <f>SUMIFS(Tableau10[MTE],Tableau10[[CLIENT ]],Tableau54[[#This Row],[clients]],Tableau10[DSG],Tableau54[[#Headers],[REMBOURSEMENT]])</f>
        <v>0</v>
      </c>
      <c r="F89" s="283">
        <f t="shared" si="1"/>
        <v>0</v>
      </c>
      <c r="G89" s="284">
        <f>CLT!C88</f>
        <v>200000</v>
      </c>
      <c r="H89" s="284">
        <f>Tableau54[[#This Row],[RESULTAT]]+Tableau54[[#This Row],[PLAFOND ]]</f>
        <v>200000</v>
      </c>
      <c r="I89" s="273" t="str">
        <f>IF(Tableau54[[#This Row],[ETAT]]&lt;0,"BLOQUER","OK")</f>
        <v>OK</v>
      </c>
    </row>
    <row r="90" spans="2:9" x14ac:dyDescent="0.45">
      <c r="B90" s="281" t="str">
        <f>CLT!B89</f>
        <v>PAPE NDIAYE DL 24  48 B</v>
      </c>
      <c r="C90" s="282">
        <f>SUMIFS(Tableau10[MTE],Tableau10[[CLIENT ]],Tableau54[[#This Row],[clients]],Tableau10[DSG],Tableau54[[#Headers],[CREDIT]])</f>
        <v>0</v>
      </c>
      <c r="D90" s="282">
        <f>SUMIFS(Tableau10[MTE],Tableau10[[CLIENT ]],Tableau54[[#This Row],[clients]],Tableau10[DSG],Tableau54[[#Headers],[BANQREMB]])</f>
        <v>0</v>
      </c>
      <c r="E90" s="282">
        <f>SUMIFS(Tableau10[MTE],Tableau10[[CLIENT ]],Tableau54[[#This Row],[clients]],Tableau10[DSG],Tableau54[[#Headers],[REMBOURSEMENT]])</f>
        <v>0</v>
      </c>
      <c r="F90" s="283">
        <f t="shared" si="1"/>
        <v>0</v>
      </c>
      <c r="G90" s="284">
        <f>CLT!C89</f>
        <v>200000</v>
      </c>
      <c r="H90" s="284">
        <f>Tableau54[[#This Row],[RESULTAT]]+Tableau54[[#This Row],[PLAFOND ]]</f>
        <v>200000</v>
      </c>
      <c r="I90" s="273" t="str">
        <f>IF(Tableau54[[#This Row],[ETAT]]&lt;0,"BLOQUER","OK")</f>
        <v>OK</v>
      </c>
    </row>
    <row r="91" spans="2:9" x14ac:dyDescent="0.45">
      <c r="B91" s="281" t="str">
        <f>CLT!B90</f>
        <v>PAPE NDIAYE LAVEUR</v>
      </c>
      <c r="C91" s="282">
        <f>SUMIFS(Tableau10[MTE],Tableau10[[CLIENT ]],Tableau54[[#This Row],[clients]],Tableau10[DSG],Tableau54[[#Headers],[CREDIT]])</f>
        <v>0</v>
      </c>
      <c r="D91" s="282">
        <f>SUMIFS(Tableau10[MTE],Tableau10[[CLIENT ]],Tableau54[[#This Row],[clients]],Tableau10[DSG],Tableau54[[#Headers],[BANQREMB]])</f>
        <v>0</v>
      </c>
      <c r="E91" s="282">
        <f>SUMIFS(Tableau10[MTE],Tableau10[[CLIENT ]],Tableau54[[#This Row],[clients]],Tableau10[DSG],Tableau54[[#Headers],[REMBOURSEMENT]])</f>
        <v>0</v>
      </c>
      <c r="F91" s="283">
        <f t="shared" si="1"/>
        <v>0</v>
      </c>
      <c r="G91" s="284">
        <f>CLT!C90</f>
        <v>200000</v>
      </c>
      <c r="H91" s="284">
        <f>Tableau54[[#This Row],[RESULTAT]]+Tableau54[[#This Row],[PLAFOND ]]</f>
        <v>200000</v>
      </c>
      <c r="I91" s="273" t="str">
        <f>IF(Tableau54[[#This Row],[ETAT]]&lt;0,"BLOQUER","OK")</f>
        <v>OK</v>
      </c>
    </row>
    <row r="92" spans="2:9" x14ac:dyDescent="0.45">
      <c r="B92" s="281" t="str">
        <f>CLT!B91</f>
        <v>PAPE NDIAYE/OUSMANE</v>
      </c>
      <c r="C92" s="282">
        <f>SUMIFS(Tableau10[MTE],Tableau10[[CLIENT ]],Tableau54[[#This Row],[clients]],Tableau10[DSG],Tableau54[[#Headers],[CREDIT]])</f>
        <v>0</v>
      </c>
      <c r="D92" s="282">
        <f>SUMIFS(Tableau10[MTE],Tableau10[[CLIENT ]],Tableau54[[#This Row],[clients]],Tableau10[DSG],Tableau54[[#Headers],[BANQREMB]])</f>
        <v>0</v>
      </c>
      <c r="E92" s="282">
        <f>SUMIFS(Tableau10[MTE],Tableau10[[CLIENT ]],Tableau54[[#This Row],[clients]],Tableau10[DSG],Tableau54[[#Headers],[REMBOURSEMENT]])</f>
        <v>0</v>
      </c>
      <c r="F92" s="283">
        <f t="shared" si="1"/>
        <v>0</v>
      </c>
      <c r="G92" s="284">
        <f>CLT!C91</f>
        <v>200000</v>
      </c>
      <c r="H92" s="284">
        <f>Tableau54[[#This Row],[RESULTAT]]+Tableau54[[#This Row],[PLAFOND ]]</f>
        <v>200000</v>
      </c>
      <c r="I92" s="273" t="str">
        <f>IF(Tableau54[[#This Row],[ETAT]]&lt;0,"BLOQUER","OK")</f>
        <v>OK</v>
      </c>
    </row>
    <row r="93" spans="2:9" x14ac:dyDescent="0.45">
      <c r="B93" s="281" t="str">
        <f>CLT!B92</f>
        <v>PATHE KA POMPISTE</v>
      </c>
      <c r="C93" s="282">
        <f>SUMIFS(Tableau10[MTE],Tableau10[[CLIENT ]],Tableau54[[#This Row],[clients]],Tableau10[DSG],Tableau54[[#Headers],[CREDIT]])</f>
        <v>0</v>
      </c>
      <c r="D93" s="282">
        <f>SUMIFS(Tableau10[MTE],Tableau10[[CLIENT ]],Tableau54[[#This Row],[clients]],Tableau10[DSG],Tableau54[[#Headers],[BANQREMB]])</f>
        <v>0</v>
      </c>
      <c r="E93" s="282">
        <f>SUMIFS(Tableau10[MTE],Tableau10[[CLIENT ]],Tableau54[[#This Row],[clients]],Tableau10[DSG],Tableau54[[#Headers],[REMBOURSEMENT]])</f>
        <v>0</v>
      </c>
      <c r="F93" s="283">
        <f t="shared" si="1"/>
        <v>0</v>
      </c>
      <c r="G93" s="284">
        <f>CLT!C92</f>
        <v>200000</v>
      </c>
      <c r="H93" s="284">
        <f>Tableau54[[#This Row],[RESULTAT]]+Tableau54[[#This Row],[PLAFOND ]]</f>
        <v>200000</v>
      </c>
      <c r="I93" s="273" t="str">
        <f>IF(Tableau54[[#This Row],[ETAT]]&lt;0,"BLOQUER","OK")</f>
        <v>OK</v>
      </c>
    </row>
    <row r="94" spans="2:9" x14ac:dyDescent="0.45">
      <c r="B94" s="281" t="str">
        <f>CLT!B93</f>
        <v>RAWANE DIEYE INSPECTEUR</v>
      </c>
      <c r="C94" s="282">
        <f>SUMIFS(Tableau10[MTE],Tableau10[[CLIENT ]],Tableau54[[#This Row],[clients]],Tableau10[DSG],Tableau54[[#Headers],[CREDIT]])</f>
        <v>5600</v>
      </c>
      <c r="D94" s="282">
        <f>SUMIFS(Tableau10[MTE],Tableau10[[CLIENT ]],Tableau54[[#This Row],[clients]],Tableau10[DSG],Tableau54[[#Headers],[BANQREMB]])</f>
        <v>0</v>
      </c>
      <c r="E94" s="282">
        <f>SUMIFS(Tableau10[MTE],Tableau10[[CLIENT ]],Tableau54[[#This Row],[clients]],Tableau10[DSG],Tableau54[[#Headers],[REMBOURSEMENT]])</f>
        <v>0</v>
      </c>
      <c r="F94" s="283">
        <f t="shared" si="1"/>
        <v>-5600</v>
      </c>
      <c r="G94" s="284">
        <f>CLT!C93</f>
        <v>200000</v>
      </c>
      <c r="H94" s="284">
        <f>Tableau54[[#This Row],[RESULTAT]]+Tableau54[[#This Row],[PLAFOND ]]</f>
        <v>194400</v>
      </c>
      <c r="I94" s="273" t="str">
        <f>IF(Tableau54[[#This Row],[ETAT]]&lt;0,"BLOQUER","OK")</f>
        <v>OK</v>
      </c>
    </row>
    <row r="95" spans="2:9" x14ac:dyDescent="0.45">
      <c r="B95" s="281" t="str">
        <f>CLT!B94</f>
        <v>S.CHEIKH MBACKE VOITURE ET CAMION</v>
      </c>
      <c r="C95" s="282">
        <f>SUMIFS(Tableau10[MTE],Tableau10[[CLIENT ]],Tableau54[[#This Row],[clients]],Tableau10[DSG],Tableau54[[#Headers],[CREDIT]])</f>
        <v>1646250</v>
      </c>
      <c r="D95" s="282">
        <f>SUMIFS(Tableau10[MTE],Tableau10[[CLIENT ]],Tableau54[[#This Row],[clients]],Tableau10[DSG],Tableau54[[#Headers],[BANQREMB]])</f>
        <v>0</v>
      </c>
      <c r="E95" s="282">
        <f>SUMIFS(Tableau10[MTE],Tableau10[[CLIENT ]],Tableau54[[#This Row],[clients]],Tableau10[DSG],Tableau54[[#Headers],[REMBOURSEMENT]])</f>
        <v>932200</v>
      </c>
      <c r="F95" s="283">
        <f t="shared" si="1"/>
        <v>-714050</v>
      </c>
      <c r="G95" s="284">
        <f>CLT!C94</f>
        <v>200000</v>
      </c>
      <c r="H95" s="284">
        <f>Tableau54[[#This Row],[RESULTAT]]+Tableau54[[#This Row],[PLAFOND ]]</f>
        <v>-514050</v>
      </c>
      <c r="I95" s="273" t="str">
        <f>IF(Tableau54[[#This Row],[ETAT]]&lt;0,"BLOQUER","OK")</f>
        <v>BLOQUER</v>
      </c>
    </row>
    <row r="96" spans="2:9" x14ac:dyDescent="0.45">
      <c r="B96" s="281" t="str">
        <f>CLT!B95</f>
        <v>SADIO KA</v>
      </c>
      <c r="C96" s="282">
        <f>SUMIFS(Tableau10[MTE],Tableau10[[CLIENT ]],Tableau54[[#This Row],[clients]],Tableau10[DSG],Tableau54[[#Headers],[CREDIT]])</f>
        <v>254000</v>
      </c>
      <c r="D96" s="282">
        <f>SUMIFS(Tableau10[MTE],Tableau10[[CLIENT ]],Tableau54[[#This Row],[clients]],Tableau10[DSG],Tableau54[[#Headers],[BANQREMB]])</f>
        <v>0</v>
      </c>
      <c r="E96" s="282">
        <f>SUMIFS(Tableau10[MTE],Tableau10[[CLIENT ]],Tableau54[[#This Row],[clients]],Tableau10[DSG],Tableau54[[#Headers],[REMBOURSEMENT]])</f>
        <v>0</v>
      </c>
      <c r="F96" s="283">
        <f t="shared" si="1"/>
        <v>-254000</v>
      </c>
      <c r="G96" s="284">
        <f>CLT!C95</f>
        <v>200000</v>
      </c>
      <c r="H96" s="284">
        <f>Tableau54[[#This Row],[RESULTAT]]+Tableau54[[#This Row],[PLAFOND ]]</f>
        <v>-54000</v>
      </c>
      <c r="I96" s="273" t="str">
        <f>IF(Tableau54[[#This Row],[ETAT]]&lt;0,"BLOQUER","OK")</f>
        <v>BLOQUER</v>
      </c>
    </row>
    <row r="97" spans="2:9" x14ac:dyDescent="0.45">
      <c r="B97" s="281" t="str">
        <f>CLT!B96</f>
        <v>SAID KA CAMION</v>
      </c>
      <c r="C97" s="282">
        <f>SUMIFS(Tableau10[MTE],Tableau10[[CLIENT ]],Tableau54[[#This Row],[clients]],Tableau10[DSG],Tableau54[[#Headers],[CREDIT]])</f>
        <v>569000</v>
      </c>
      <c r="D97" s="282">
        <f>SUMIFS(Tableau10[MTE],Tableau10[[CLIENT ]],Tableau54[[#This Row],[clients]],Tableau10[DSG],Tableau54[[#Headers],[BANQREMB]])</f>
        <v>0</v>
      </c>
      <c r="E97" s="282">
        <f>SUMIFS(Tableau10[MTE],Tableau10[[CLIENT ]],Tableau54[[#This Row],[clients]],Tableau10[DSG],Tableau54[[#Headers],[REMBOURSEMENT]])</f>
        <v>0</v>
      </c>
      <c r="F97" s="283">
        <f t="shared" si="1"/>
        <v>-569000</v>
      </c>
      <c r="G97" s="284">
        <f>CLT!C96</f>
        <v>200000</v>
      </c>
      <c r="H97" s="284">
        <f>Tableau54[[#This Row],[RESULTAT]]+Tableau54[[#This Row],[PLAFOND ]]</f>
        <v>-369000</v>
      </c>
      <c r="I97" s="273" t="str">
        <f>IF(Tableau54[[#This Row],[ETAT]]&lt;0,"BLOQUER","OK")</f>
        <v>BLOQUER</v>
      </c>
    </row>
    <row r="98" spans="2:9" x14ac:dyDescent="0.45">
      <c r="B98" s="281" t="str">
        <f>CLT!B97</f>
        <v>SAMBA GARDIEN</v>
      </c>
      <c r="C98" s="282">
        <f>SUMIFS(Tableau10[MTE],Tableau10[[CLIENT ]],Tableau54[[#This Row],[clients]],Tableau10[DSG],Tableau54[[#Headers],[CREDIT]])</f>
        <v>0</v>
      </c>
      <c r="D98" s="282">
        <f>SUMIFS(Tableau10[MTE],Tableau10[[CLIENT ]],Tableau54[[#This Row],[clients]],Tableau10[DSG],Tableau54[[#Headers],[BANQREMB]])</f>
        <v>0</v>
      </c>
      <c r="E98" s="282">
        <f>SUMIFS(Tableau10[MTE],Tableau10[[CLIENT ]],Tableau54[[#This Row],[clients]],Tableau10[DSG],Tableau54[[#Headers],[REMBOURSEMENT]])</f>
        <v>0</v>
      </c>
      <c r="F98" s="283">
        <f t="shared" si="1"/>
        <v>0</v>
      </c>
      <c r="G98" s="284">
        <f>CLT!C97</f>
        <v>200000</v>
      </c>
      <c r="H98" s="284">
        <f>Tableau54[[#This Row],[RESULTAT]]+Tableau54[[#This Row],[PLAFOND ]]</f>
        <v>200000</v>
      </c>
      <c r="I98" s="273" t="str">
        <f>IF(Tableau54[[#This Row],[ETAT]]&lt;0,"BLOQUER","OK")</f>
        <v>OK</v>
      </c>
    </row>
    <row r="99" spans="2:9" x14ac:dyDescent="0.45">
      <c r="B99" s="281" t="str">
        <f>CLT!B98</f>
        <v>SAREQ GROUP</v>
      </c>
      <c r="C99" s="282">
        <f>SUMIFS(Tableau10[MTE],Tableau10[[CLIENT ]],Tableau54[[#This Row],[clients]],Tableau10[DSG],Tableau54[[#Headers],[CREDIT]])</f>
        <v>4024513</v>
      </c>
      <c r="D99" s="282">
        <f>SUMIFS(Tableau10[MTE],Tableau10[[CLIENT ]],Tableau54[[#This Row],[clients]],Tableau10[DSG],Tableau54[[#Headers],[BANQREMB]])</f>
        <v>2719648</v>
      </c>
      <c r="E99" s="282">
        <f>SUMIFS(Tableau10[MTE],Tableau10[[CLIENT ]],Tableau54[[#This Row],[clients]],Tableau10[DSG],Tableau54[[#Headers],[REMBOURSEMENT]])</f>
        <v>0</v>
      </c>
      <c r="F99" s="283">
        <f t="shared" si="1"/>
        <v>-1304865</v>
      </c>
      <c r="G99" s="284">
        <f>CLT!C98</f>
        <v>200000</v>
      </c>
      <c r="H99" s="284">
        <f>Tableau54[[#This Row],[RESULTAT]]+Tableau54[[#This Row],[PLAFOND ]]</f>
        <v>-1104865</v>
      </c>
      <c r="I99" s="273" t="str">
        <f>IF(Tableau54[[#This Row],[ETAT]]&lt;0,"BLOQUER","OK")</f>
        <v>BLOQUER</v>
      </c>
    </row>
    <row r="100" spans="2:9" x14ac:dyDescent="0.45">
      <c r="B100" s="281" t="str">
        <f>CLT!B99</f>
        <v>SERIGNE BAKHERE</v>
      </c>
      <c r="C100" s="282">
        <f>SUMIFS(Tableau10[MTE],Tableau10[[CLIENT ]],Tableau54[[#This Row],[clients]],Tableau10[DSG],Tableau54[[#Headers],[CREDIT]])</f>
        <v>79100</v>
      </c>
      <c r="D100" s="282">
        <f>SUMIFS(Tableau10[MTE],Tableau10[[CLIENT ]],Tableau54[[#This Row],[clients]],Tableau10[DSG],Tableau54[[#Headers],[BANQREMB]])</f>
        <v>0</v>
      </c>
      <c r="E100" s="282">
        <f>SUMIFS(Tableau10[MTE],Tableau10[[CLIENT ]],Tableau54[[#This Row],[clients]],Tableau10[DSG],Tableau54[[#Headers],[REMBOURSEMENT]])</f>
        <v>0</v>
      </c>
      <c r="F100" s="283">
        <f t="shared" si="1"/>
        <v>-79100</v>
      </c>
      <c r="G100" s="284">
        <f>CLT!C99</f>
        <v>200000</v>
      </c>
      <c r="H100" s="284">
        <f>Tableau54[[#This Row],[RESULTAT]]+Tableau54[[#This Row],[PLAFOND ]]</f>
        <v>120900</v>
      </c>
      <c r="I100" s="273" t="str">
        <f>IF(Tableau54[[#This Row],[ETAT]]&lt;0,"BLOQUER","OK")</f>
        <v>OK</v>
      </c>
    </row>
    <row r="101" spans="2:9" x14ac:dyDescent="0.45">
      <c r="B101" s="281" t="str">
        <f>CLT!B100</f>
        <v>SERIGNE CHEIKH MBACKE KHELCOM FUT</v>
      </c>
      <c r="C101" s="282">
        <f>SUMIFS(Tableau10[MTE],Tableau10[[CLIENT ]],Tableau54[[#This Row],[clients]],Tableau10[DSG],Tableau54[[#Headers],[CREDIT]])</f>
        <v>128350</v>
      </c>
      <c r="D101" s="282">
        <f>SUMIFS(Tableau10[MTE],Tableau10[[CLIENT ]],Tableau54[[#This Row],[clients]],Tableau10[DSG],Tableau54[[#Headers],[BANQREMB]])</f>
        <v>0</v>
      </c>
      <c r="E101" s="282">
        <f>SUMIFS(Tableau10[MTE],Tableau10[[CLIENT ]],Tableau54[[#This Row],[clients]],Tableau10[DSG],Tableau54[[#Headers],[REMBOURSEMENT]])</f>
        <v>0</v>
      </c>
      <c r="F101" s="283">
        <f t="shared" si="1"/>
        <v>-128350</v>
      </c>
      <c r="G101" s="284">
        <f>CLT!C100</f>
        <v>200000</v>
      </c>
      <c r="H101" s="284">
        <f>Tableau54[[#This Row],[RESULTAT]]+Tableau54[[#This Row],[PLAFOND ]]</f>
        <v>71650</v>
      </c>
      <c r="I101" s="273" t="str">
        <f>IF(Tableau54[[#This Row],[ETAT]]&lt;0,"BLOQUER","OK")</f>
        <v>OK</v>
      </c>
    </row>
    <row r="102" spans="2:9" x14ac:dyDescent="0.45">
      <c r="B102" s="281" t="str">
        <f>CLT!B101</f>
        <v>SERIGNE DJILY DAROU SALAM DL4750C</v>
      </c>
      <c r="C102" s="282">
        <f>SUMIFS(Tableau10[MTE],Tableau10[[CLIENT ]],Tableau54[[#This Row],[clients]],Tableau10[DSG],Tableau54[[#Headers],[CREDIT]])</f>
        <v>0</v>
      </c>
      <c r="D102" s="282">
        <f>SUMIFS(Tableau10[MTE],Tableau10[[CLIENT ]],Tableau54[[#This Row],[clients]],Tableau10[DSG],Tableau54[[#Headers],[BANQREMB]])</f>
        <v>0</v>
      </c>
      <c r="E102" s="282">
        <f>SUMIFS(Tableau10[MTE],Tableau10[[CLIENT ]],Tableau54[[#This Row],[clients]],Tableau10[DSG],Tableau54[[#Headers],[REMBOURSEMENT]])</f>
        <v>0</v>
      </c>
      <c r="F102" s="283">
        <f t="shared" si="1"/>
        <v>0</v>
      </c>
      <c r="G102" s="284">
        <f>CLT!C101</f>
        <v>200000</v>
      </c>
      <c r="H102" s="284">
        <f>Tableau54[[#This Row],[RESULTAT]]+Tableau54[[#This Row],[PLAFOND ]]</f>
        <v>200000</v>
      </c>
      <c r="I102" s="273" t="str">
        <f>IF(Tableau54[[#This Row],[ETAT]]&lt;0,"BLOQUER","OK")</f>
        <v>OK</v>
      </c>
    </row>
    <row r="103" spans="2:9" x14ac:dyDescent="0.45">
      <c r="B103" s="281" t="str">
        <f>CLT!B102</f>
        <v>SERIGNE GUEDE</v>
      </c>
      <c r="C103" s="282">
        <f>SUMIFS(Tableau10[MTE],Tableau10[[CLIENT ]],Tableau54[[#This Row],[clients]],Tableau10[DSG],Tableau54[[#Headers],[CREDIT]])</f>
        <v>873100</v>
      </c>
      <c r="D103" s="282">
        <f>SUMIFS(Tableau10[MTE],Tableau10[[CLIENT ]],Tableau54[[#This Row],[clients]],Tableau10[DSG],Tableau54[[#Headers],[BANQREMB]])</f>
        <v>731050</v>
      </c>
      <c r="E103" s="282">
        <f>SUMIFS(Tableau10[MTE],Tableau10[[CLIENT ]],Tableau54[[#This Row],[clients]],Tableau10[DSG],Tableau54[[#Headers],[REMBOURSEMENT]])</f>
        <v>0</v>
      </c>
      <c r="F103" s="283">
        <f t="shared" si="1"/>
        <v>-142050</v>
      </c>
      <c r="G103" s="284">
        <f>CLT!C102</f>
        <v>200000</v>
      </c>
      <c r="H103" s="284">
        <f>Tableau54[[#This Row],[RESULTAT]]+Tableau54[[#This Row],[PLAFOND ]]</f>
        <v>57950</v>
      </c>
      <c r="I103" s="273" t="str">
        <f>IF(Tableau54[[#This Row],[ETAT]]&lt;0,"BLOQUER","OK")</f>
        <v>OK</v>
      </c>
    </row>
    <row r="104" spans="2:9" x14ac:dyDescent="0.45">
      <c r="B104" s="281" t="str">
        <f>CLT!B103</f>
        <v>SERIGNE IBRAHIMA BOUSSO</v>
      </c>
      <c r="C104" s="282">
        <f>SUMIFS(Tableau10[MTE],Tableau10[[CLIENT ]],Tableau54[[#This Row],[clients]],Tableau10[DSG],Tableau54[[#Headers],[CREDIT]])</f>
        <v>0</v>
      </c>
      <c r="D104" s="282">
        <f>SUMIFS(Tableau10[MTE],Tableau10[[CLIENT ]],Tableau54[[#This Row],[clients]],Tableau10[DSG],Tableau54[[#Headers],[BANQREMB]])</f>
        <v>0</v>
      </c>
      <c r="E104" s="282">
        <f>SUMIFS(Tableau10[MTE],Tableau10[[CLIENT ]],Tableau54[[#This Row],[clients]],Tableau10[DSG],Tableau54[[#Headers],[REMBOURSEMENT]])</f>
        <v>0</v>
      </c>
      <c r="F104" s="283">
        <f t="shared" si="1"/>
        <v>0</v>
      </c>
      <c r="G104" s="284">
        <f>CLT!C103</f>
        <v>200000</v>
      </c>
      <c r="H104" s="284">
        <f>Tableau54[[#This Row],[RESULTAT]]+Tableau54[[#This Row],[PLAFOND ]]</f>
        <v>200000</v>
      </c>
      <c r="I104" s="273" t="str">
        <f>IF(Tableau54[[#This Row],[ETAT]]&lt;0,"BLOQUER","OK")</f>
        <v>OK</v>
      </c>
    </row>
    <row r="105" spans="2:9" x14ac:dyDescent="0.45">
      <c r="B105" s="281" t="str">
        <f>CLT!B104</f>
        <v>SERIGNE K BOUSS</v>
      </c>
      <c r="C105" s="282">
        <f>SUMIFS(Tableau10[MTE],Tableau10[[CLIENT ]],Tableau54[[#This Row],[clients]],Tableau10[DSG],Tableau54[[#Headers],[CREDIT]])</f>
        <v>0</v>
      </c>
      <c r="D105" s="282">
        <f>SUMIFS(Tableau10[MTE],Tableau10[[CLIENT ]],Tableau54[[#This Row],[clients]],Tableau10[DSG],Tableau54[[#Headers],[BANQREMB]])</f>
        <v>0</v>
      </c>
      <c r="E105" s="282">
        <f>SUMIFS(Tableau10[MTE],Tableau10[[CLIENT ]],Tableau54[[#This Row],[clients]],Tableau10[DSG],Tableau54[[#Headers],[REMBOURSEMENT]])</f>
        <v>0</v>
      </c>
      <c r="F105" s="283">
        <f t="shared" si="1"/>
        <v>0</v>
      </c>
      <c r="G105" s="284">
        <f>CLT!C104</f>
        <v>200000</v>
      </c>
      <c r="H105" s="284">
        <f>Tableau54[[#This Row],[RESULTAT]]+Tableau54[[#This Row],[PLAFOND ]]</f>
        <v>200000</v>
      </c>
      <c r="I105" s="273" t="str">
        <f>IF(Tableau54[[#This Row],[ETAT]]&lt;0,"BLOQUER","OK")</f>
        <v>OK</v>
      </c>
    </row>
    <row r="106" spans="2:9" x14ac:dyDescent="0.45">
      <c r="B106" s="281" t="str">
        <f>CLT!B105</f>
        <v>SERIGNE MODOU LO</v>
      </c>
      <c r="C106" s="282">
        <f>SUMIFS(Tableau10[MTE],Tableau10[[CLIENT ]],Tableau54[[#This Row],[clients]],Tableau10[DSG],Tableau54[[#Headers],[CREDIT]])</f>
        <v>0</v>
      </c>
      <c r="D106" s="282">
        <f>SUMIFS(Tableau10[MTE],Tableau10[[CLIENT ]],Tableau54[[#This Row],[clients]],Tableau10[DSG],Tableau54[[#Headers],[BANQREMB]])</f>
        <v>0</v>
      </c>
      <c r="E106" s="282">
        <f>SUMIFS(Tableau10[MTE],Tableau10[[CLIENT ]],Tableau54[[#This Row],[clients]],Tableau10[DSG],Tableau54[[#Headers],[REMBOURSEMENT]])</f>
        <v>0</v>
      </c>
      <c r="F106" s="283">
        <f t="shared" si="1"/>
        <v>0</v>
      </c>
      <c r="G106" s="284">
        <f>CLT!C105</f>
        <v>200000</v>
      </c>
      <c r="H106" s="284">
        <f>Tableau54[[#This Row],[RESULTAT]]+Tableau54[[#This Row],[PLAFOND ]]</f>
        <v>200000</v>
      </c>
      <c r="I106" s="273" t="str">
        <f>IF(Tableau54[[#This Row],[ETAT]]&lt;0,"BLOQUER","OK")</f>
        <v>OK</v>
      </c>
    </row>
    <row r="107" spans="2:9" x14ac:dyDescent="0.45">
      <c r="B107" s="281" t="str">
        <f>CLT!B106</f>
        <v>SERIGNE MOULAYE BOUSSO/BAMBA GERANT</v>
      </c>
      <c r="C107" s="282">
        <f>SUMIFS(Tableau10[MTE],Tableau10[[CLIENT ]],Tableau54[[#This Row],[clients]],Tableau10[DSG],Tableau54[[#Headers],[CREDIT]])</f>
        <v>0</v>
      </c>
      <c r="D107" s="282">
        <f>SUMIFS(Tableau10[MTE],Tableau10[[CLIENT ]],Tableau54[[#This Row],[clients]],Tableau10[DSG],Tableau54[[#Headers],[BANQREMB]])</f>
        <v>0</v>
      </c>
      <c r="E107" s="282">
        <f>SUMIFS(Tableau10[MTE],Tableau10[[CLIENT ]],Tableau54[[#This Row],[clients]],Tableau10[DSG],Tableau54[[#Headers],[REMBOURSEMENT]])</f>
        <v>0</v>
      </c>
      <c r="F107" s="283">
        <f t="shared" si="1"/>
        <v>0</v>
      </c>
      <c r="G107" s="284">
        <f>CLT!C106</f>
        <v>200000</v>
      </c>
      <c r="H107" s="284">
        <f>Tableau54[[#This Row],[RESULTAT]]+Tableau54[[#This Row],[PLAFOND ]]</f>
        <v>200000</v>
      </c>
      <c r="I107" s="273" t="str">
        <f>IF(Tableau54[[#This Row],[ETAT]]&lt;0,"BLOQUER","OK")</f>
        <v>OK</v>
      </c>
    </row>
    <row r="108" spans="2:9" x14ac:dyDescent="0.45">
      <c r="B108" s="281" t="str">
        <f>CLT!B107</f>
        <v xml:space="preserve">SERIGNE OMAR DIAGNE </v>
      </c>
      <c r="C108" s="282">
        <f>SUMIFS(Tableau10[MTE],Tableau10[[CLIENT ]],Tableau54[[#This Row],[clients]],Tableau10[DSG],Tableau54[[#Headers],[CREDIT]])</f>
        <v>0</v>
      </c>
      <c r="D108" s="282">
        <f>SUMIFS(Tableau10[MTE],Tableau10[[CLIENT ]],Tableau54[[#This Row],[clients]],Tableau10[DSG],Tableau54[[#Headers],[BANQREMB]])</f>
        <v>0</v>
      </c>
      <c r="E108" s="282">
        <f>SUMIFS(Tableau10[MTE],Tableau10[[CLIENT ]],Tableau54[[#This Row],[clients]],Tableau10[DSG],Tableau54[[#Headers],[REMBOURSEMENT]])</f>
        <v>0</v>
      </c>
      <c r="F108" s="283">
        <f t="shared" si="1"/>
        <v>0</v>
      </c>
      <c r="G108" s="284">
        <f>CLT!C107</f>
        <v>200000</v>
      </c>
      <c r="H108" s="284">
        <f>Tableau54[[#This Row],[RESULTAT]]+Tableau54[[#This Row],[PLAFOND ]]</f>
        <v>200000</v>
      </c>
      <c r="I108" s="273" t="str">
        <f>IF(Tableau54[[#This Row],[ETAT]]&lt;0,"BLOQUER","OK")</f>
        <v>OK</v>
      </c>
    </row>
    <row r="109" spans="2:9" x14ac:dyDescent="0.45">
      <c r="B109" s="281" t="str">
        <f>CLT!B108</f>
        <v>SERIGNE SAMB DL7065D</v>
      </c>
      <c r="C109" s="282">
        <f>SUMIFS(Tableau10[MTE],Tableau10[[CLIENT ]],Tableau54[[#This Row],[clients]],Tableau10[DSG],Tableau54[[#Headers],[CREDIT]])</f>
        <v>0</v>
      </c>
      <c r="D109" s="282">
        <f>SUMIFS(Tableau10[MTE],Tableau10[[CLIENT ]],Tableau54[[#This Row],[clients]],Tableau10[DSG],Tableau54[[#Headers],[BANQREMB]])</f>
        <v>0</v>
      </c>
      <c r="E109" s="282">
        <f>SUMIFS(Tableau10[MTE],Tableau10[[CLIENT ]],Tableau54[[#This Row],[clients]],Tableau10[DSG],Tableau54[[#Headers],[REMBOURSEMENT]])</f>
        <v>0</v>
      </c>
      <c r="F109" s="283">
        <f t="shared" si="1"/>
        <v>0</v>
      </c>
      <c r="G109" s="284">
        <f>CLT!C108</f>
        <v>200000</v>
      </c>
      <c r="H109" s="284">
        <f>Tableau54[[#This Row],[RESULTAT]]+Tableau54[[#This Row],[PLAFOND ]]</f>
        <v>200000</v>
      </c>
      <c r="I109" s="273" t="str">
        <f>IF(Tableau54[[#This Row],[ETAT]]&lt;0,"BLOQUER","OK")</f>
        <v>OK</v>
      </c>
    </row>
    <row r="110" spans="2:9" x14ac:dyDescent="0.45">
      <c r="B110" s="281" t="str">
        <f>CLT!B109</f>
        <v>SERIGNE SIDY BOUSSO AA559DH</v>
      </c>
      <c r="C110" s="282">
        <f>SUMIFS(Tableau10[MTE],Tableau10[[CLIENT ]],Tableau54[[#This Row],[clients]],Tableau10[DSG],Tableau54[[#Headers],[CREDIT]])</f>
        <v>524800</v>
      </c>
      <c r="D110" s="282">
        <f>SUMIFS(Tableau10[MTE],Tableau10[[CLIENT ]],Tableau54[[#This Row],[clients]],Tableau10[DSG],Tableau54[[#Headers],[BANQREMB]])</f>
        <v>0</v>
      </c>
      <c r="E110" s="282">
        <f>SUMIFS(Tableau10[MTE],Tableau10[[CLIENT ]],Tableau54[[#This Row],[clients]],Tableau10[DSG],Tableau54[[#Headers],[REMBOURSEMENT]])</f>
        <v>0</v>
      </c>
      <c r="F110" s="283">
        <f t="shared" si="1"/>
        <v>-524800</v>
      </c>
      <c r="G110" s="284">
        <f>CLT!C109</f>
        <v>200000</v>
      </c>
      <c r="H110" s="284">
        <f>Tableau54[[#This Row],[RESULTAT]]+Tableau54[[#This Row],[PLAFOND ]]</f>
        <v>-324800</v>
      </c>
      <c r="I110" s="273" t="str">
        <f>IF(Tableau54[[#This Row],[ETAT]]&lt;0,"BLOQUER","OK")</f>
        <v>BLOQUER</v>
      </c>
    </row>
    <row r="111" spans="2:9" x14ac:dyDescent="0.45">
      <c r="B111" s="281" t="str">
        <f>CLT!B110</f>
        <v>SERIGNE TALLA MECANICIEN AA224PP</v>
      </c>
      <c r="C111" s="282">
        <f>SUMIFS(Tableau10[MTE],Tableau10[[CLIENT ]],Tableau54[[#This Row],[clients]],Tableau10[DSG],Tableau54[[#Headers],[CREDIT]])</f>
        <v>2856290</v>
      </c>
      <c r="D111" s="282">
        <f>SUMIFS(Tableau10[MTE],Tableau10[[CLIENT ]],Tableau54[[#This Row],[clients]],Tableau10[DSG],Tableau54[[#Headers],[BANQREMB]])</f>
        <v>0</v>
      </c>
      <c r="E111" s="282">
        <f>SUMIFS(Tableau10[MTE],Tableau10[[CLIENT ]],Tableau54[[#This Row],[clients]],Tableau10[DSG],Tableau54[[#Headers],[REMBOURSEMENT]])</f>
        <v>0</v>
      </c>
      <c r="F111" s="283">
        <f t="shared" si="1"/>
        <v>-2856290</v>
      </c>
      <c r="G111" s="284">
        <f>CLT!C110</f>
        <v>200000</v>
      </c>
      <c r="H111" s="284">
        <f>Tableau54[[#This Row],[RESULTAT]]+Tableau54[[#This Row],[PLAFOND ]]</f>
        <v>-2656290</v>
      </c>
      <c r="I111" s="273" t="str">
        <f>IF(Tableau54[[#This Row],[ETAT]]&lt;0,"BLOQUER","OK")</f>
        <v>BLOQUER</v>
      </c>
    </row>
    <row r="112" spans="2:9" x14ac:dyDescent="0.45">
      <c r="B112" s="281" t="str">
        <f>CLT!B111</f>
        <v>SERVICE  D HYGIENE</v>
      </c>
      <c r="C112" s="282">
        <f>SUMIFS(Tableau10[MTE],Tableau10[[CLIENT ]],Tableau54[[#This Row],[clients]],Tableau10[DSG],Tableau54[[#Headers],[CREDIT]])</f>
        <v>75500</v>
      </c>
      <c r="D112" s="282">
        <f>SUMIFS(Tableau10[MTE],Tableau10[[CLIENT ]],Tableau54[[#This Row],[clients]],Tableau10[DSG],Tableau54[[#Headers],[BANQREMB]])</f>
        <v>75500</v>
      </c>
      <c r="E112" s="282">
        <f>SUMIFS(Tableau10[MTE],Tableau10[[CLIENT ]],Tableau54[[#This Row],[clients]],Tableau10[DSG],Tableau54[[#Headers],[REMBOURSEMENT]])</f>
        <v>0</v>
      </c>
      <c r="F112" s="283">
        <f t="shared" si="1"/>
        <v>0</v>
      </c>
      <c r="G112" s="284">
        <f>CLT!C111</f>
        <v>200000</v>
      </c>
      <c r="H112" s="284">
        <f>Tableau54[[#This Row],[RESULTAT]]+Tableau54[[#This Row],[PLAFOND ]]</f>
        <v>200000</v>
      </c>
      <c r="I112" s="273" t="str">
        <f>IF(Tableau54[[#This Row],[ETAT]]&lt;0,"BLOQUER","OK")</f>
        <v>OK</v>
      </c>
    </row>
    <row r="113" spans="2:9" x14ac:dyDescent="0.45">
      <c r="B113" s="281" t="str">
        <f>CLT!B112</f>
        <v>SERVICE IEF MBACKE</v>
      </c>
      <c r="C113" s="282">
        <f>SUMIFS(Tableau10[MTE],Tableau10[[CLIENT ]],Tableau54[[#This Row],[clients]],Tableau10[DSG],Tableau54[[#Headers],[CREDIT]])</f>
        <v>0</v>
      </c>
      <c r="D113" s="282">
        <f>SUMIFS(Tableau10[MTE],Tableau10[[CLIENT ]],Tableau54[[#This Row],[clients]],Tableau10[DSG],Tableau54[[#Headers],[BANQREMB]])</f>
        <v>0</v>
      </c>
      <c r="E113" s="282">
        <f>SUMIFS(Tableau10[MTE],Tableau10[[CLIENT ]],Tableau54[[#This Row],[clients]],Tableau10[DSG],Tableau54[[#Headers],[REMBOURSEMENT]])</f>
        <v>0</v>
      </c>
      <c r="F113" s="283">
        <f t="shared" si="1"/>
        <v>0</v>
      </c>
      <c r="G113" s="284">
        <f>CLT!C112</f>
        <v>200000</v>
      </c>
      <c r="H113" s="284">
        <f>Tableau54[[#This Row],[RESULTAT]]+Tableau54[[#This Row],[PLAFOND ]]</f>
        <v>200000</v>
      </c>
      <c r="I113" s="273" t="str">
        <f>IF(Tableau54[[#This Row],[ETAT]]&lt;0,"BLOQUER","OK")</f>
        <v>OK</v>
      </c>
    </row>
    <row r="114" spans="2:9" x14ac:dyDescent="0.45">
      <c r="B114" s="281" t="str">
        <f>CLT!B113</f>
        <v xml:space="preserve">SERVICE JEUNESSE </v>
      </c>
      <c r="C114" s="282">
        <f>SUMIFS(Tableau10[MTE],Tableau10[[CLIENT ]],Tableau54[[#This Row],[clients]],Tableau10[DSG],Tableau54[[#Headers],[CREDIT]])</f>
        <v>13100</v>
      </c>
      <c r="D114" s="282">
        <f>SUMIFS(Tableau10[MTE],Tableau10[[CLIENT ]],Tableau54[[#This Row],[clients]],Tableau10[DSG],Tableau54[[#Headers],[BANQREMB]])</f>
        <v>13100</v>
      </c>
      <c r="E114" s="282">
        <f>SUMIFS(Tableau10[MTE],Tableau10[[CLIENT ]],Tableau54[[#This Row],[clients]],Tableau10[DSG],Tableau54[[#Headers],[REMBOURSEMENT]])</f>
        <v>0</v>
      </c>
      <c r="F114" s="283">
        <f t="shared" si="1"/>
        <v>0</v>
      </c>
      <c r="G114" s="284">
        <f>CLT!C113</f>
        <v>200000</v>
      </c>
      <c r="H114" s="284">
        <f>Tableau54[[#This Row],[RESULTAT]]+Tableau54[[#This Row],[PLAFOND ]]</f>
        <v>200000</v>
      </c>
      <c r="I114" s="273" t="str">
        <f>IF(Tableau54[[#This Row],[ETAT]]&lt;0,"BLOQUER","OK")</f>
        <v>OK</v>
      </c>
    </row>
    <row r="115" spans="2:9" x14ac:dyDescent="0.45">
      <c r="B115" s="281" t="str">
        <f>CLT!B114</f>
        <v>SERVICE SPORT MBACKE</v>
      </c>
      <c r="C115" s="282">
        <f>SUMIFS(Tableau10[MTE],Tableau10[[CLIENT ]],Tableau54[[#This Row],[clients]],Tableau10[DSG],Tableau54[[#Headers],[CREDIT]])</f>
        <v>0</v>
      </c>
      <c r="D115" s="282">
        <f>SUMIFS(Tableau10[MTE],Tableau10[[CLIENT ]],Tableau54[[#This Row],[clients]],Tableau10[DSG],Tableau54[[#Headers],[BANQREMB]])</f>
        <v>0</v>
      </c>
      <c r="E115" s="282">
        <f>SUMIFS(Tableau10[MTE],Tableau10[[CLIENT ]],Tableau54[[#This Row],[clients]],Tableau10[DSG],Tableau54[[#Headers],[REMBOURSEMENT]])</f>
        <v>0</v>
      </c>
      <c r="F115" s="283">
        <f t="shared" si="1"/>
        <v>0</v>
      </c>
      <c r="G115" s="284">
        <f>CLT!C114</f>
        <v>200000</v>
      </c>
      <c r="H115" s="284">
        <f>Tableau54[[#This Row],[RESULTAT]]+Tableau54[[#This Row],[PLAFOND ]]</f>
        <v>200000</v>
      </c>
      <c r="I115" s="273" t="str">
        <f>IF(Tableau54[[#This Row],[ETAT]]&lt;0,"BLOQUER","OK")</f>
        <v>OK</v>
      </c>
    </row>
    <row r="116" spans="2:9" x14ac:dyDescent="0.45">
      <c r="B116" s="281" t="str">
        <f>CLT!B115</f>
        <v>SOPRIATA SAHEL INDISTRIES</v>
      </c>
      <c r="C116" s="282">
        <f>SUMIFS(Tableau10[MTE],Tableau10[[CLIENT ]],Tableau54[[#This Row],[clients]],Tableau10[DSG],Tableau54[[#Headers],[CREDIT]])</f>
        <v>0</v>
      </c>
      <c r="D116" s="282">
        <f>SUMIFS(Tableau10[MTE],Tableau10[[CLIENT ]],Tableau54[[#This Row],[clients]],Tableau10[DSG],Tableau54[[#Headers],[BANQREMB]])</f>
        <v>0</v>
      </c>
      <c r="E116" s="282">
        <f>SUMIFS(Tableau10[MTE],Tableau10[[CLIENT ]],Tableau54[[#This Row],[clients]],Tableau10[DSG],Tableau54[[#Headers],[REMBOURSEMENT]])</f>
        <v>0</v>
      </c>
      <c r="F116" s="283">
        <f t="shared" si="1"/>
        <v>0</v>
      </c>
      <c r="G116" s="284">
        <f>CLT!C115</f>
        <v>200000</v>
      </c>
      <c r="H116" s="284">
        <f>Tableau54[[#This Row],[RESULTAT]]+Tableau54[[#This Row],[PLAFOND ]]</f>
        <v>200000</v>
      </c>
      <c r="I116" s="273" t="str">
        <f>IF(Tableau54[[#This Row],[ETAT]]&lt;0,"BLOQUER","OK")</f>
        <v>OK</v>
      </c>
    </row>
    <row r="117" spans="2:9" x14ac:dyDescent="0.45">
      <c r="B117" s="281" t="str">
        <f>CLT!B116</f>
        <v>SOULEYMANE VIJILE</v>
      </c>
      <c r="C117" s="282">
        <f>SUMIFS(Tableau10[MTE],Tableau10[[CLIENT ]],Tableau54[[#This Row],[clients]],Tableau10[DSG],Tableau54[[#Headers],[CREDIT]])</f>
        <v>290535</v>
      </c>
      <c r="D117" s="282">
        <f>SUMIFS(Tableau10[MTE],Tableau10[[CLIENT ]],Tableau54[[#This Row],[clients]],Tableau10[DSG],Tableau54[[#Headers],[BANQREMB]])</f>
        <v>0</v>
      </c>
      <c r="E117" s="282">
        <f>SUMIFS(Tableau10[MTE],Tableau10[[CLIENT ]],Tableau54[[#This Row],[clients]],Tableau10[DSG],Tableau54[[#Headers],[REMBOURSEMENT]])</f>
        <v>0</v>
      </c>
      <c r="F117" s="283">
        <f t="shared" si="1"/>
        <v>-290535</v>
      </c>
      <c r="G117" s="284">
        <f>CLT!C116</f>
        <v>200000</v>
      </c>
      <c r="H117" s="284">
        <f>Tableau54[[#This Row],[RESULTAT]]+Tableau54[[#This Row],[PLAFOND ]]</f>
        <v>-90535</v>
      </c>
      <c r="I117" s="273" t="str">
        <f>IF(Tableau54[[#This Row],[ETAT]]&lt;0,"BLOQUER","OK")</f>
        <v>BLOQUER</v>
      </c>
    </row>
    <row r="118" spans="2:9" x14ac:dyDescent="0.45">
      <c r="B118" s="281" t="str">
        <f>CLT!B117</f>
        <v>TALLA NDOYE AA236</v>
      </c>
      <c r="C118" s="282">
        <f>SUMIFS(Tableau10[MTE],Tableau10[[CLIENT ]],Tableau54[[#This Row],[clients]],Tableau10[DSG],Tableau54[[#Headers],[CREDIT]])</f>
        <v>0</v>
      </c>
      <c r="D118" s="282">
        <f>SUMIFS(Tableau10[MTE],Tableau10[[CLIENT ]],Tableau54[[#This Row],[clients]],Tableau10[DSG],Tableau54[[#Headers],[BANQREMB]])</f>
        <v>0</v>
      </c>
      <c r="E118" s="282">
        <f>SUMIFS(Tableau10[MTE],Tableau10[[CLIENT ]],Tableau54[[#This Row],[clients]],Tableau10[DSG],Tableau54[[#Headers],[REMBOURSEMENT]])</f>
        <v>0</v>
      </c>
      <c r="F118" s="283">
        <f t="shared" si="1"/>
        <v>0</v>
      </c>
      <c r="G118" s="284">
        <f>CLT!C117</f>
        <v>200000</v>
      </c>
      <c r="H118" s="284">
        <f>Tableau54[[#This Row],[RESULTAT]]+Tableau54[[#This Row],[PLAFOND ]]</f>
        <v>200000</v>
      </c>
      <c r="I118" s="273" t="str">
        <f>IF(Tableau54[[#This Row],[ETAT]]&lt;0,"BLOQUER","OK")</f>
        <v>OK</v>
      </c>
    </row>
    <row r="119" spans="2:9" x14ac:dyDescent="0.45">
      <c r="B119" s="281" t="str">
        <f>CLT!B118</f>
        <v>THIAMBA DIOL/OUSMANE</v>
      </c>
      <c r="C119" s="282">
        <f>SUMIFS(Tableau10[MTE],Tableau10[[CLIENT ]],Tableau54[[#This Row],[clients]],Tableau10[DSG],Tableau54[[#Headers],[CREDIT]])</f>
        <v>0</v>
      </c>
      <c r="D119" s="282">
        <f>SUMIFS(Tableau10[MTE],Tableau10[[CLIENT ]],Tableau54[[#This Row],[clients]],Tableau10[DSG],Tableau54[[#Headers],[BANQREMB]])</f>
        <v>0</v>
      </c>
      <c r="E119" s="282">
        <f>SUMIFS(Tableau10[MTE],Tableau10[[CLIENT ]],Tableau54[[#This Row],[clients]],Tableau10[DSG],Tableau54[[#Headers],[REMBOURSEMENT]])</f>
        <v>0</v>
      </c>
      <c r="F119" s="283">
        <f t="shared" si="1"/>
        <v>0</v>
      </c>
      <c r="G119" s="284">
        <f>CLT!C118</f>
        <v>200000</v>
      </c>
      <c r="H119" s="284">
        <f>Tableau54[[#This Row],[RESULTAT]]+Tableau54[[#This Row],[PLAFOND ]]</f>
        <v>200000</v>
      </c>
      <c r="I119" s="273" t="str">
        <f>IF(Tableau54[[#This Row],[ETAT]]&lt;0,"BLOQUER","OK")</f>
        <v>OK</v>
      </c>
    </row>
    <row r="120" spans="2:9" x14ac:dyDescent="0.45">
      <c r="B120" s="281" t="str">
        <f>CLT!B119</f>
        <v>THIERNO</v>
      </c>
      <c r="C120" s="282">
        <f>SUMIFS(Tableau10[MTE],Tableau10[[CLIENT ]],Tableau54[[#This Row],[clients]],Tableau10[DSG],Tableau54[[#Headers],[CREDIT]])</f>
        <v>0</v>
      </c>
      <c r="D120" s="282">
        <f>SUMIFS(Tableau10[MTE],Tableau10[[CLIENT ]],Tableau54[[#This Row],[clients]],Tableau10[DSG],Tableau54[[#Headers],[BANQREMB]])</f>
        <v>0</v>
      </c>
      <c r="E120" s="282">
        <f>SUMIFS(Tableau10[MTE],Tableau10[[CLIENT ]],Tableau54[[#This Row],[clients]],Tableau10[DSG],Tableau54[[#Headers],[REMBOURSEMENT]])</f>
        <v>0</v>
      </c>
      <c r="F120" s="283">
        <f t="shared" si="1"/>
        <v>0</v>
      </c>
      <c r="G120" s="284">
        <f>CLT!C119</f>
        <v>200000</v>
      </c>
      <c r="H120" s="284">
        <f>Tableau54[[#This Row],[RESULTAT]]+Tableau54[[#This Row],[PLAFOND ]]</f>
        <v>200000</v>
      </c>
      <c r="I120" s="273" t="str">
        <f>IF(Tableau54[[#This Row],[ETAT]]&lt;0,"BLOQUER","OK")</f>
        <v>OK</v>
      </c>
    </row>
    <row r="121" spans="2:9" x14ac:dyDescent="0.45">
      <c r="B121" s="281" t="str">
        <f>CLT!B120</f>
        <v>URBANISME</v>
      </c>
      <c r="C121" s="282">
        <f>SUMIFS(Tableau10[MTE],Tableau10[[CLIENT ]],Tableau54[[#This Row],[clients]],Tableau10[DSG],Tableau54[[#Headers],[CREDIT]])</f>
        <v>30000</v>
      </c>
      <c r="D121" s="282">
        <f>SUMIFS(Tableau10[MTE],Tableau10[[CLIENT ]],Tableau54[[#This Row],[clients]],Tableau10[DSG],Tableau54[[#Headers],[BANQREMB]])</f>
        <v>30000</v>
      </c>
      <c r="E121" s="282">
        <f>SUMIFS(Tableau10[MTE],Tableau10[[CLIENT ]],Tableau54[[#This Row],[clients]],Tableau10[DSG],Tableau54[[#Headers],[REMBOURSEMENT]])</f>
        <v>0</v>
      </c>
      <c r="F121" s="283">
        <f t="shared" si="1"/>
        <v>0</v>
      </c>
      <c r="G121" s="284">
        <f>CLT!C120</f>
        <v>200000</v>
      </c>
      <c r="H121" s="284">
        <f>Tableau54[[#This Row],[RESULTAT]]+Tableau54[[#This Row],[PLAFOND ]]</f>
        <v>200000</v>
      </c>
      <c r="I121" s="273" t="str">
        <f>IF(Tableau54[[#This Row],[ETAT]]&lt;0,"BLOQUER","OK")</f>
        <v>OK</v>
      </c>
    </row>
    <row r="122" spans="2:9" x14ac:dyDescent="0.45">
      <c r="B122" s="281" t="str">
        <f>CLT!B121</f>
        <v>WAVE</v>
      </c>
      <c r="C122" s="282">
        <f>SUMIFS(Tableau10[MTE],Tableau10[[CLIENT ]],Tableau54[[#This Row],[clients]],Tableau10[DSG],Tableau54[[#Headers],[CREDIT]])</f>
        <v>0</v>
      </c>
      <c r="D122" s="282">
        <f>SUMIFS(Tableau10[MTE],Tableau10[[CLIENT ]],Tableau54[[#This Row],[clients]],Tableau10[DSG],Tableau54[[#Headers],[BANQREMB]])</f>
        <v>0</v>
      </c>
      <c r="E122" s="282">
        <f>SUMIFS(Tableau10[MTE],Tableau10[[CLIENT ]],Tableau54[[#This Row],[clients]],Tableau10[DSG],Tableau54[[#Headers],[REMBOURSEMENT]])</f>
        <v>0</v>
      </c>
      <c r="F122" s="283">
        <f t="shared" si="1"/>
        <v>0</v>
      </c>
      <c r="G122" s="284">
        <f>CLT!C121</f>
        <v>200000</v>
      </c>
      <c r="H122" s="284">
        <f>Tableau54[[#This Row],[RESULTAT]]+Tableau54[[#This Row],[PLAFOND ]]</f>
        <v>200000</v>
      </c>
      <c r="I122" s="273" t="str">
        <f>IF(Tableau54[[#This Row],[ETAT]]&lt;0,"BLOQUER","OK")</f>
        <v>OK</v>
      </c>
    </row>
    <row r="123" spans="2:9" x14ac:dyDescent="0.45">
      <c r="B123" s="281" t="str">
        <f>CLT!B122</f>
        <v xml:space="preserve">SEYDOU BA POMPISTE </v>
      </c>
      <c r="C123" s="282">
        <f>SUMIFS(Tableau10[MTE],Tableau10[[CLIENT ]],Tableau54[[#This Row],[clients]],Tableau10[DSG],Tableau54[[#Headers],[CREDIT]])</f>
        <v>5011</v>
      </c>
      <c r="D123" s="282">
        <f>SUMIFS(Tableau10[MTE],Tableau10[[CLIENT ]],Tableau54[[#This Row],[clients]],Tableau10[DSG],Tableau54[[#Headers],[BANQREMB]])</f>
        <v>0</v>
      </c>
      <c r="E123" s="282">
        <f>SUMIFS(Tableau10[MTE],Tableau10[[CLIENT ]],Tableau54[[#This Row],[clients]],Tableau10[DSG],Tableau54[[#Headers],[REMBOURSEMENT]])</f>
        <v>5000</v>
      </c>
      <c r="F123" s="283">
        <f t="shared" si="1"/>
        <v>-11</v>
      </c>
      <c r="G123" s="284">
        <f>CLT!C122</f>
        <v>200000</v>
      </c>
      <c r="H123" s="284">
        <f>Tableau54[[#This Row],[RESULTAT]]+Tableau54[[#This Row],[PLAFOND ]]</f>
        <v>199989</v>
      </c>
      <c r="I123" s="273" t="str">
        <f>IF(Tableau54[[#This Row],[ETAT]]&lt;0,"BLOQUER","OK")</f>
        <v>OK</v>
      </c>
    </row>
    <row r="124" spans="2:9" x14ac:dyDescent="0.45">
      <c r="B124" s="281" t="str">
        <f>CLT!B123</f>
        <v>KOSSO GAYE POMPISTE</v>
      </c>
      <c r="C124" s="282">
        <f>SUMIFS(Tableau10[MTE],Tableau10[[CLIENT ]],Tableau54[[#This Row],[clients]],Tableau10[DSG],Tableau54[[#Headers],[CREDIT]])</f>
        <v>35000</v>
      </c>
      <c r="D124" s="282">
        <f>SUMIFS(Tableau10[MTE],Tableau10[[CLIENT ]],Tableau54[[#This Row],[clients]],Tableau10[DSG],Tableau54[[#Headers],[BANQREMB]])</f>
        <v>0</v>
      </c>
      <c r="E124" s="282">
        <f>SUMIFS(Tableau10[MTE],Tableau10[[CLIENT ]],Tableau54[[#This Row],[clients]],Tableau10[DSG],Tableau54[[#Headers],[REMBOURSEMENT]])</f>
        <v>35000</v>
      </c>
      <c r="F124" s="283">
        <f t="shared" si="1"/>
        <v>0</v>
      </c>
      <c r="G124" s="284">
        <f>CLT!C123</f>
        <v>200000</v>
      </c>
      <c r="H124" s="284">
        <f>Tableau54[[#This Row],[RESULTAT]]+Tableau54[[#This Row],[PLAFOND ]]</f>
        <v>200000</v>
      </c>
      <c r="I124" s="273" t="str">
        <f>IF(Tableau54[[#This Row],[ETAT]]&lt;0,"BLOQUER","OK")</f>
        <v>OK</v>
      </c>
    </row>
    <row r="125" spans="2:9" x14ac:dyDescent="0.45">
      <c r="B125" s="281" t="str">
        <f>CLT!B124</f>
        <v xml:space="preserve">BINTO BOUTIQUE </v>
      </c>
      <c r="C125" s="282">
        <f>SUMIFS(Tableau10[MTE],Tableau10[[CLIENT ]],Tableau54[[#This Row],[clients]],Tableau10[DSG],Tableau54[[#Headers],[CREDIT]])</f>
        <v>225000</v>
      </c>
      <c r="D125" s="282">
        <f>SUMIFS(Tableau10[MTE],Tableau10[[CLIENT ]],Tableau54[[#This Row],[clients]],Tableau10[DSG],Tableau54[[#Headers],[BANQREMB]])</f>
        <v>0</v>
      </c>
      <c r="E125" s="282">
        <f>SUMIFS(Tableau10[MTE],Tableau10[[CLIENT ]],Tableau54[[#This Row],[clients]],Tableau10[DSG],Tableau54[[#Headers],[REMBOURSEMENT]])</f>
        <v>0</v>
      </c>
      <c r="F125" s="283">
        <f t="shared" si="1"/>
        <v>-225000</v>
      </c>
      <c r="G125" s="284">
        <f>CLT!C124</f>
        <v>200000</v>
      </c>
      <c r="H125" s="284">
        <f>Tableau54[[#This Row],[RESULTAT]]+Tableau54[[#This Row],[PLAFOND ]]</f>
        <v>-25000</v>
      </c>
      <c r="I125" s="273" t="str">
        <f>IF(Tableau54[[#This Row],[ETAT]]&lt;0,"BLOQUER","OK")</f>
        <v>BLOQUER</v>
      </c>
    </row>
    <row r="126" spans="2:9" x14ac:dyDescent="0.45">
      <c r="B126" s="281" t="str">
        <f>CLT!B125</f>
        <v xml:space="preserve">SERIGNE DAME SOW GRAISSEUR </v>
      </c>
      <c r="C126" s="282">
        <f>SUMIFS(Tableau10[MTE],Tableau10[[CLIENT ]],Tableau54[[#This Row],[clients]],Tableau10[DSG],Tableau54[[#Headers],[CREDIT]])</f>
        <v>0</v>
      </c>
      <c r="D126" s="282">
        <f>SUMIFS(Tableau10[MTE],Tableau10[[CLIENT ]],Tableau54[[#This Row],[clients]],Tableau10[DSG],Tableau54[[#Headers],[BANQREMB]])</f>
        <v>0</v>
      </c>
      <c r="E126" s="282">
        <f>SUMIFS(Tableau10[MTE],Tableau10[[CLIENT ]],Tableau54[[#This Row],[clients]],Tableau10[DSG],Tableau54[[#Headers],[REMBOURSEMENT]])</f>
        <v>0</v>
      </c>
      <c r="F126" s="283">
        <f t="shared" si="1"/>
        <v>0</v>
      </c>
      <c r="G126" s="284">
        <f>CLT!C125</f>
        <v>200000</v>
      </c>
      <c r="H126" s="284">
        <f>Tableau54[[#This Row],[RESULTAT]]+Tableau54[[#This Row],[PLAFOND ]]</f>
        <v>200000</v>
      </c>
      <c r="I126" s="273" t="str">
        <f>IF(Tableau54[[#This Row],[ETAT]]&lt;0,"BLOQUER","OK")</f>
        <v>OK</v>
      </c>
    </row>
    <row r="127" spans="2:9" x14ac:dyDescent="0.45">
      <c r="B127" s="281" t="str">
        <f>CLT!B126</f>
        <v xml:space="preserve">ALIOU GUEYE  LAVEUR </v>
      </c>
      <c r="C127" s="282">
        <f>SUMIFS(Tableau10[MTE],Tableau10[[CLIENT ]],Tableau54[[#This Row],[clients]],Tableau10[DSG],Tableau54[[#Headers],[CREDIT]])</f>
        <v>0</v>
      </c>
      <c r="D127" s="282">
        <f>SUMIFS(Tableau10[MTE],Tableau10[[CLIENT ]],Tableau54[[#This Row],[clients]],Tableau10[DSG],Tableau54[[#Headers],[BANQREMB]])</f>
        <v>0</v>
      </c>
      <c r="E127" s="282">
        <f>SUMIFS(Tableau10[MTE],Tableau10[[CLIENT ]],Tableau54[[#This Row],[clients]],Tableau10[DSG],Tableau54[[#Headers],[REMBOURSEMENT]])</f>
        <v>0</v>
      </c>
      <c r="F127" s="283">
        <f t="shared" si="1"/>
        <v>0</v>
      </c>
      <c r="G127" s="284">
        <f>CLT!C126</f>
        <v>200000</v>
      </c>
      <c r="H127" s="284">
        <f>Tableau54[[#This Row],[RESULTAT]]+Tableau54[[#This Row],[PLAFOND ]]</f>
        <v>200000</v>
      </c>
      <c r="I127" s="273" t="str">
        <f>IF(Tableau54[[#This Row],[ETAT]]&lt;0,"BLOQUER","OK")</f>
        <v>OK</v>
      </c>
    </row>
    <row r="128" spans="2:9" x14ac:dyDescent="0.45">
      <c r="B128" s="281" t="str">
        <f>CLT!B127</f>
        <v>SERIGNE CHEIKH MBACKE GUEDE</v>
      </c>
      <c r="C128" s="282">
        <f>SUMIFS(Tableau10[MTE],Tableau10[[CLIENT ]],Tableau54[[#This Row],[clients]],Tableau10[DSG],Tableau54[[#Headers],[CREDIT]])</f>
        <v>120800</v>
      </c>
      <c r="D128" s="282">
        <f>SUMIFS(Tableau10[MTE],Tableau10[[CLIENT ]],Tableau54[[#This Row],[clients]],Tableau10[DSG],Tableau54[[#Headers],[BANQREMB]])</f>
        <v>0</v>
      </c>
      <c r="E128" s="282">
        <f>SUMIFS(Tableau10[MTE],Tableau10[[CLIENT ]],Tableau54[[#This Row],[clients]],Tableau10[DSG],Tableau54[[#Headers],[REMBOURSEMENT]])</f>
        <v>0</v>
      </c>
      <c r="F128" s="283">
        <f t="shared" si="1"/>
        <v>-120800</v>
      </c>
      <c r="G128" s="284">
        <f>CLT!C127</f>
        <v>200000</v>
      </c>
      <c r="H128" s="284">
        <f>Tableau54[[#This Row],[RESULTAT]]+Tableau54[[#This Row],[PLAFOND ]]</f>
        <v>79200</v>
      </c>
      <c r="I128" s="273" t="str">
        <f>IF(Tableau54[[#This Row],[ETAT]]&lt;0,"BLOQUER","OK")</f>
        <v>OK</v>
      </c>
    </row>
    <row r="129" spans="2:9" x14ac:dyDescent="0.45">
      <c r="B129" s="281" t="str">
        <f>CLT!B128</f>
        <v>CPRS</v>
      </c>
      <c r="C129" s="282">
        <f>SUMIFS(Tableau10[MTE],Tableau10[[CLIENT ]],Tableau54[[#This Row],[clients]],Tableau10[DSG],Tableau54[[#Headers],[CREDIT]])</f>
        <v>15100</v>
      </c>
      <c r="D129" s="282">
        <f>SUMIFS(Tableau10[MTE],Tableau10[[CLIENT ]],Tableau54[[#This Row],[clients]],Tableau10[DSG],Tableau54[[#Headers],[BANQREMB]])</f>
        <v>15100</v>
      </c>
      <c r="E129" s="282">
        <f>SUMIFS(Tableau10[MTE],Tableau10[[CLIENT ]],Tableau54[[#This Row],[clients]],Tableau10[DSG],Tableau54[[#Headers],[REMBOURSEMENT]])</f>
        <v>0</v>
      </c>
      <c r="F129" s="283">
        <f t="shared" si="1"/>
        <v>0</v>
      </c>
      <c r="G129" s="284">
        <f>CLT!C128</f>
        <v>200000</v>
      </c>
      <c r="H129" s="284">
        <f>Tableau54[[#This Row],[RESULTAT]]+Tableau54[[#This Row],[PLAFOND ]]</f>
        <v>200000</v>
      </c>
      <c r="I129" s="273" t="str">
        <f>IF(Tableau54[[#This Row],[ETAT]]&lt;0,"BLOQUER","OK")</f>
        <v>OK</v>
      </c>
    </row>
    <row r="130" spans="2:9" x14ac:dyDescent="0.45">
      <c r="B130" s="412" t="s">
        <v>651</v>
      </c>
      <c r="C130" s="413">
        <f>SUMIFS(Tableau10[MTE],Tableau10[[CLIENT ]],Tableau54[[#This Row],[clients]],Tableau10[DSG],Tableau54[[#Headers],[CREDIT]])</f>
        <v>1044234</v>
      </c>
      <c r="D130" s="413">
        <f>SUMIFS(Tableau10[MTE],Tableau10[[CLIENT ]],Tableau54[[#This Row],[clients]],Tableau10[DSG],Tableau54[[#Headers],[BANQREMB]])</f>
        <v>0</v>
      </c>
      <c r="E130" s="414">
        <f>SUMIFS(Tableau10[MTE],Tableau10[[CLIENT ]],Tableau54[[#This Row],[clients]],Tableau10[DSG],Tableau54[[#Headers],[REMBOURSEMENT]])</f>
        <v>562500</v>
      </c>
      <c r="F130" s="283">
        <f>E130+D130-C130</f>
        <v>-481734</v>
      </c>
      <c r="G130" s="415">
        <v>200000</v>
      </c>
      <c r="H130" s="416">
        <f>Tableau54[[#This Row],[RESULTAT]]+Tableau54[[#This Row],[PLAFOND ]]</f>
        <v>-281734</v>
      </c>
      <c r="I130" s="417" t="str">
        <f>IF(Tableau54[[#This Row],[ETAT]]&lt;0,"BLOQUER","OK")</f>
        <v>BLOQUER</v>
      </c>
    </row>
    <row r="131" spans="2:9" x14ac:dyDescent="0.45">
      <c r="B131" s="412" t="s">
        <v>801</v>
      </c>
      <c r="C131" s="413">
        <f>SUMIFS(Tableau10[MTE],Tableau10[[CLIENT ]],Tableau54[[#This Row],[clients]],Tableau10[DSG],Tableau54[[#Headers],[CREDIT]])</f>
        <v>0</v>
      </c>
      <c r="D131" s="413">
        <f>SUMIFS(Tableau10[MTE],Tableau10[[CLIENT ]],Tableau54[[#This Row],[clients]],Tableau10[DSG],Tableau54[[#Headers],[BANQREMB]])</f>
        <v>0</v>
      </c>
      <c r="E131" s="414">
        <f>SUMIFS(Tableau10[MTE],Tableau10[[CLIENT ]],Tableau54[[#This Row],[clients]],Tableau10[DSG],Tableau54[[#Headers],[REMBOURSEMENT]])</f>
        <v>0</v>
      </c>
      <c r="F131" s="283">
        <f>E131+D131-C131</f>
        <v>0</v>
      </c>
      <c r="G131" s="415">
        <v>200000</v>
      </c>
      <c r="H131" s="416">
        <f>Tableau54[[#This Row],[RESULTAT]]+Tableau54[[#This Row],[PLAFOND ]]</f>
        <v>200000</v>
      </c>
      <c r="I131" s="417" t="str">
        <f>IF(Tableau54[[#This Row],[ETAT]]&lt;0,"BLOQUER","OK")</f>
        <v>OK</v>
      </c>
    </row>
    <row r="132" spans="2:9" x14ac:dyDescent="0.45">
      <c r="B132" s="412" t="s">
        <v>802</v>
      </c>
      <c r="C132" s="413">
        <f>SUMIFS(Tableau10[MTE],Tableau10[[CLIENT ]],Tableau54[[#This Row],[clients]],Tableau10[DSG],Tableau54[[#Headers],[CREDIT]])</f>
        <v>0</v>
      </c>
      <c r="D132" s="413">
        <f>SUMIFS(Tableau10[MTE],Tableau10[[CLIENT ]],Tableau54[[#This Row],[clients]],Tableau10[DSG],Tableau54[[#Headers],[BANQREMB]])</f>
        <v>0</v>
      </c>
      <c r="E132" s="414">
        <f>SUMIFS(Tableau10[MTE],Tableau10[[CLIENT ]],Tableau54[[#This Row],[clients]],Tableau10[DSG],Tableau54[[#Headers],[REMBOURSEMENT]])</f>
        <v>0</v>
      </c>
      <c r="F132" s="283">
        <f>E132+D132-C132</f>
        <v>0</v>
      </c>
      <c r="G132" s="415">
        <v>200000</v>
      </c>
      <c r="H132" s="416">
        <f>Tableau54[[#This Row],[RESULTAT]]+Tableau54[[#This Row],[PLAFOND ]]</f>
        <v>200000</v>
      </c>
      <c r="I132" s="417" t="str">
        <f>IF(Tableau54[[#This Row],[ETAT]]&lt;0,"BLOQUER","OK")</f>
        <v>OK</v>
      </c>
    </row>
    <row r="133" spans="2:9" x14ac:dyDescent="0.45">
      <c r="B133" s="412" t="s">
        <v>803</v>
      </c>
      <c r="C133" s="413">
        <f>SUMIFS(Tableau10[MTE],Tableau10[[CLIENT ]],Tableau54[[#This Row],[clients]],Tableau10[DSG],Tableau54[[#Headers],[CREDIT]])</f>
        <v>0</v>
      </c>
      <c r="D133" s="413">
        <f>SUMIFS(Tableau10[MTE],Tableau10[[CLIENT ]],Tableau54[[#This Row],[clients]],Tableau10[DSG],Tableau54[[#Headers],[BANQREMB]])</f>
        <v>0</v>
      </c>
      <c r="E133" s="414">
        <f>SUMIFS(Tableau10[MTE],Tableau10[[CLIENT ]],Tableau54[[#This Row],[clients]],Tableau10[DSG],Tableau54[[#Headers],[REMBOURSEMENT]])</f>
        <v>0</v>
      </c>
      <c r="F133" s="283">
        <f>E133+D133-C133</f>
        <v>0</v>
      </c>
      <c r="G133" s="415">
        <v>200000</v>
      </c>
      <c r="H133" s="416">
        <f>Tableau54[[#This Row],[RESULTAT]]+Tableau54[[#This Row],[PLAFOND ]]</f>
        <v>200000</v>
      </c>
      <c r="I133" s="417" t="str">
        <f>IF(Tableau54[[#This Row],[ETAT]]&lt;0,"BLOQUER","OK")</f>
        <v>OK</v>
      </c>
    </row>
    <row r="134" spans="2:9" x14ac:dyDescent="0.45">
      <c r="B134" s="412" t="s">
        <v>804</v>
      </c>
      <c r="C134" s="413">
        <f>SUMIFS(Tableau10[MTE],Tableau10[[CLIENT ]],Tableau54[[#This Row],[clients]],Tableau10[DSG],Tableau54[[#Headers],[CREDIT]])</f>
        <v>0</v>
      </c>
      <c r="D134" s="413">
        <f>SUMIFS(Tableau10[MTE],Tableau10[[CLIENT ]],Tableau54[[#This Row],[clients]],Tableau10[DSG],Tableau54[[#Headers],[BANQREMB]])</f>
        <v>0</v>
      </c>
      <c r="E134" s="414">
        <f>SUMIFS(Tableau10[MTE],Tableau10[[CLIENT ]],Tableau54[[#This Row],[clients]],Tableau10[DSG],Tableau54[[#Headers],[REMBOURSEMENT]])</f>
        <v>0</v>
      </c>
      <c r="F134" s="283">
        <f>E134+D134-C134</f>
        <v>0</v>
      </c>
      <c r="G134" s="415">
        <v>200000</v>
      </c>
      <c r="H134" s="416">
        <f>Tableau54[[#This Row],[RESULTAT]]+Tableau54[[#This Row],[PLAFOND ]]</f>
        <v>200000</v>
      </c>
      <c r="I134" s="417" t="str">
        <f>IF(Tableau54[[#This Row],[ETAT]]&lt;0,"BLOQUER","OK")</f>
        <v>OK</v>
      </c>
    </row>
  </sheetData>
  <conditionalFormatting sqref="F3:F134 H130:H134">
    <cfRule type="cellIs" dxfId="43" priority="7" operator="lessThan">
      <formula>0</formula>
    </cfRule>
  </conditionalFormatting>
  <conditionalFormatting sqref="L3">
    <cfRule type="cellIs" dxfId="42" priority="5" operator="lessThan">
      <formula>0</formula>
    </cfRule>
    <cfRule type="cellIs" dxfId="41" priority="6" operator="lessThan">
      <formula>-17611868</formula>
    </cfRule>
  </conditionalFormatting>
  <conditionalFormatting sqref="I3:I134">
    <cfRule type="cellIs" dxfId="40" priority="4" operator="equal">
      <formula>"""OK"""</formula>
    </cfRule>
  </conditionalFormatting>
  <conditionalFormatting sqref="H3:H134">
    <cfRule type="cellIs" dxfId="39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2"/>
  <dimension ref="A1:AO111"/>
  <sheetViews>
    <sheetView showGridLines="0" showRowColHeaders="0" showRuler="0" zoomScaleNormal="100" zoomScalePageLayoutView="94" workbookViewId="0">
      <selection activeCell="B2" sqref="B2:F2"/>
    </sheetView>
  </sheetViews>
  <sheetFormatPr baseColWidth="10" defaultColWidth="11.59765625" defaultRowHeight="14.25" x14ac:dyDescent="0.45"/>
  <cols>
    <col min="1" max="1" width="20.59765625" style="32" customWidth="1"/>
    <col min="2" max="2" width="11.59765625" style="32" customWidth="1"/>
    <col min="3" max="3" width="1.265625" style="32" hidden="1" customWidth="1"/>
    <col min="4" max="4" width="4.59765625" style="32" hidden="1" customWidth="1"/>
    <col min="5" max="5" width="14.265625" style="32" customWidth="1"/>
    <col min="6" max="6" width="9.86328125" style="32" customWidth="1"/>
    <col min="7" max="7" width="11.3984375" style="32" customWidth="1"/>
    <col min="8" max="8" width="9.59765625" style="32" customWidth="1"/>
    <col min="9" max="9" width="12.59765625" style="32" customWidth="1"/>
    <col min="10" max="10" width="9.1328125" style="32" customWidth="1"/>
    <col min="11" max="11" width="36.73046875" style="32" customWidth="1"/>
    <col min="12" max="17" width="12" style="32" customWidth="1"/>
    <col min="18" max="18" width="3" style="32" customWidth="1"/>
    <col min="19" max="19" width="12" style="32" customWidth="1"/>
    <col min="20" max="20" width="32.265625" style="32" bestFit="1" customWidth="1"/>
    <col min="21" max="21" width="17" style="32" customWidth="1"/>
    <col min="22" max="22" width="32.265625" style="32" bestFit="1" customWidth="1"/>
    <col min="23" max="23" width="20.3984375" style="32" bestFit="1" customWidth="1"/>
    <col min="24" max="24" width="31.1328125" style="32" bestFit="1" customWidth="1"/>
    <col min="25" max="25" width="11.59765625" style="32"/>
    <col min="26" max="26" width="32.265625" style="32" bestFit="1" customWidth="1"/>
    <col min="27" max="27" width="20.3984375" style="32" bestFit="1" customWidth="1"/>
    <col min="28" max="28" width="32.265625" style="32" bestFit="1" customWidth="1"/>
    <col min="29" max="29" width="20.3984375" style="32" bestFit="1" customWidth="1"/>
    <col min="30" max="30" width="32.265625" style="32" bestFit="1" customWidth="1"/>
    <col min="31" max="31" width="20.3984375" style="32" bestFit="1" customWidth="1"/>
    <col min="32" max="32" width="32.265625" style="32" bestFit="1" customWidth="1"/>
    <col min="33" max="33" width="20.3984375" style="32" bestFit="1" customWidth="1"/>
    <col min="34" max="34" width="32.265625" style="32" bestFit="1" customWidth="1"/>
    <col min="35" max="35" width="20.3984375" style="32" bestFit="1" customWidth="1"/>
    <col min="36" max="36" width="32.265625" style="32" bestFit="1" customWidth="1"/>
    <col min="37" max="37" width="11.59765625" style="32"/>
    <col min="38" max="38" width="32.265625" style="32" bestFit="1" customWidth="1"/>
    <col min="39" max="39" width="20.3984375" style="32" bestFit="1" customWidth="1"/>
    <col min="40" max="40" width="32.265625" style="32" bestFit="1" customWidth="1"/>
    <col min="41" max="41" width="20.3984375" style="32" bestFit="1" customWidth="1"/>
    <col min="42" max="16384" width="11.59765625" style="32"/>
  </cols>
  <sheetData>
    <row r="1" spans="1:41" ht="25.9" thickBot="1" x14ac:dyDescent="0.5">
      <c r="A1" s="358" t="s">
        <v>67</v>
      </c>
      <c r="B1" s="431" t="s">
        <v>48</v>
      </c>
      <c r="C1" s="432"/>
      <c r="D1" s="432"/>
      <c r="E1" s="432"/>
      <c r="F1" s="433"/>
      <c r="G1" s="305"/>
      <c r="H1" s="306"/>
      <c r="I1" s="306"/>
      <c r="J1" s="306"/>
      <c r="K1" s="307"/>
      <c r="L1" s="308"/>
      <c r="M1" s="354"/>
      <c r="N1" s="354"/>
      <c r="O1" s="354"/>
      <c r="P1" s="354"/>
      <c r="Q1" s="308"/>
      <c r="R1" s="349"/>
      <c r="S1" s="308"/>
      <c r="T1" s="310" t="str">
        <f>ETATCLTSYS!K11</f>
        <v xml:space="preserve">MOIS </v>
      </c>
      <c r="U1" s="309">
        <f>ETATCLTSYS!M11</f>
        <v>11</v>
      </c>
      <c r="V1" s="310" t="str">
        <f>ETATCLTSYS!N11</f>
        <v xml:space="preserve">MOIS </v>
      </c>
      <c r="W1" s="310">
        <f>ETATCLTSYS!P11</f>
        <v>10</v>
      </c>
      <c r="X1" s="310" t="str">
        <f>ETATCLTSYS!K25</f>
        <v xml:space="preserve">MOIS </v>
      </c>
      <c r="Y1" s="310">
        <f>ETATCLTSYS!M25</f>
        <v>9</v>
      </c>
      <c r="Z1" s="310" t="str">
        <f>ETATCLTSYS!N25</f>
        <v xml:space="preserve">MOIS </v>
      </c>
      <c r="AA1" s="310">
        <f>ETATCLTSYS!P25</f>
        <v>8</v>
      </c>
      <c r="AB1" s="310" t="str">
        <f>ETATCLTSYS!K35</f>
        <v xml:space="preserve">MOIS </v>
      </c>
      <c r="AC1" s="310">
        <f>ETATCLTSYS!M35</f>
        <v>7</v>
      </c>
      <c r="AD1" s="310" t="str">
        <f>ETATCLTSYS!N35</f>
        <v xml:space="preserve">MOIS </v>
      </c>
      <c r="AE1" s="310">
        <f>ETATCLTSYS!P35</f>
        <v>6</v>
      </c>
      <c r="AF1" s="310" t="str">
        <f>ETATCLTSYS!K46</f>
        <v xml:space="preserve">MOIS </v>
      </c>
      <c r="AG1" s="310">
        <f>ETATCLTSYS!M46</f>
        <v>5</v>
      </c>
      <c r="AH1" s="310" t="str">
        <f>ETATCLTSYS!N46</f>
        <v xml:space="preserve">MOIS </v>
      </c>
      <c r="AI1" s="310">
        <f>ETATCLTSYS!P46</f>
        <v>4</v>
      </c>
      <c r="AJ1" s="310" t="str">
        <f>ETATCLTSYS!K57</f>
        <v xml:space="preserve">MOIS </v>
      </c>
      <c r="AK1" s="310">
        <f>ETATCLTSYS!M57</f>
        <v>3</v>
      </c>
      <c r="AL1" s="310" t="str">
        <f>ETATCLTSYS!N57</f>
        <v xml:space="preserve">MOIS </v>
      </c>
      <c r="AM1" s="310">
        <f>ETATCLTSYS!P57</f>
        <v>2</v>
      </c>
      <c r="AN1" s="310" t="str">
        <f>ETATCLTSYS!K68</f>
        <v xml:space="preserve">MOIS </v>
      </c>
      <c r="AO1" s="310">
        <f>ETATCLTSYS!M68</f>
        <v>1</v>
      </c>
    </row>
    <row r="2" spans="1:41" ht="26.25" thickTop="1" thickBot="1" x14ac:dyDescent="0.75">
      <c r="A2" s="317">
        <v>12</v>
      </c>
      <c r="B2" s="434" t="s">
        <v>651</v>
      </c>
      <c r="C2" s="435"/>
      <c r="D2" s="435"/>
      <c r="E2" s="435"/>
      <c r="F2" s="436"/>
      <c r="G2" s="306"/>
      <c r="H2" s="306"/>
      <c r="I2" s="306"/>
      <c r="J2" s="306"/>
      <c r="K2" s="316" t="s">
        <v>652</v>
      </c>
      <c r="L2" s="308"/>
      <c r="M2" s="354"/>
      <c r="N2" s="354"/>
      <c r="O2" s="354"/>
      <c r="P2" s="354"/>
      <c r="Q2" s="308"/>
      <c r="R2" s="349"/>
      <c r="S2" s="308"/>
      <c r="T2" s="310" t="str">
        <f>ETATCLTSYS!K12</f>
        <v>CLIENT</v>
      </c>
      <c r="U2" s="309" t="str">
        <f>ETATCLTSYS!M12</f>
        <v>MCG SARL</v>
      </c>
      <c r="V2" s="310" t="str">
        <f>ETATCLTSYS!N12</f>
        <v>CLIENT</v>
      </c>
      <c r="W2" s="310" t="str">
        <f>ETATCLTSYS!P12</f>
        <v>MCG SARL</v>
      </c>
      <c r="X2" s="310" t="str">
        <f>ETATCLTSYS!K26</f>
        <v>CLIENT</v>
      </c>
      <c r="Y2" s="310" t="str">
        <f>ETATCLTSYS!M26</f>
        <v>MCG SARL</v>
      </c>
      <c r="Z2" s="310" t="str">
        <f>ETATCLTSYS!N26</f>
        <v>CLIENT</v>
      </c>
      <c r="AA2" s="310" t="str">
        <f>ETATCLTSYS!P26</f>
        <v>MCG SARL</v>
      </c>
      <c r="AB2" s="310" t="str">
        <f>ETATCLTSYS!K36</f>
        <v>CLIENT</v>
      </c>
      <c r="AC2" s="310" t="str">
        <f>ETATCLTSYS!M36</f>
        <v>MCG SARL</v>
      </c>
      <c r="AD2" s="310" t="str">
        <f>ETATCLTSYS!N36</f>
        <v>CLIENT</v>
      </c>
      <c r="AE2" s="310" t="str">
        <f>ETATCLTSYS!P36</f>
        <v>MCG SARL</v>
      </c>
      <c r="AF2" s="310" t="str">
        <f>ETATCLTSYS!K47</f>
        <v>CLIENT</v>
      </c>
      <c r="AG2" s="310" t="str">
        <f>ETATCLTSYS!M47</f>
        <v>MCG SARL</v>
      </c>
      <c r="AH2" s="310" t="str">
        <f>ETATCLTSYS!N47</f>
        <v>CLIENT</v>
      </c>
      <c r="AI2" s="310" t="str">
        <f>ETATCLTSYS!P47</f>
        <v>MCG SARL</v>
      </c>
      <c r="AJ2" s="310" t="str">
        <f>ETATCLTSYS!K58</f>
        <v>CLIENT</v>
      </c>
      <c r="AK2" s="310" t="str">
        <f>ETATCLTSYS!M58</f>
        <v>MCG SARL</v>
      </c>
      <c r="AL2" s="310" t="str">
        <f>ETATCLTSYS!N58</f>
        <v>CLIENT</v>
      </c>
      <c r="AM2" s="310" t="str">
        <f>ETATCLTSYS!P58</f>
        <v>MCG SARL</v>
      </c>
      <c r="AN2" s="310" t="str">
        <f>ETATCLTSYS!K69</f>
        <v>CLIENT</v>
      </c>
      <c r="AO2" s="310" t="str">
        <f>ETATCLTSYS!M69</f>
        <v>MCG SARL</v>
      </c>
    </row>
    <row r="3" spans="1:41" ht="14.65" thickTop="1" x14ac:dyDescent="0.45">
      <c r="A3" s="306"/>
      <c r="B3" s="306"/>
      <c r="C3" s="306"/>
      <c r="D3" s="306"/>
      <c r="E3" s="306"/>
      <c r="F3" s="306"/>
      <c r="G3" s="306"/>
      <c r="H3" s="306"/>
      <c r="I3" s="306"/>
      <c r="J3" s="306"/>
      <c r="K3" s="311"/>
      <c r="L3" s="308"/>
      <c r="M3" s="354"/>
      <c r="N3" s="354"/>
      <c r="O3" s="354"/>
      <c r="P3" s="354"/>
      <c r="Q3" s="308"/>
      <c r="R3" s="349"/>
      <c r="S3" s="308"/>
      <c r="T3" s="310" t="str">
        <f>ETATCLTSYS!K13</f>
        <v>CREDIT</v>
      </c>
      <c r="U3" s="309">
        <f>ETATCLTSYS!M13</f>
        <v>0</v>
      </c>
      <c r="V3" s="310" t="str">
        <f>ETATCLTSYS!N13</f>
        <v>CREDIT</v>
      </c>
      <c r="W3" s="310">
        <f>ETATCLTSYS!P13</f>
        <v>0</v>
      </c>
      <c r="X3" s="310" t="str">
        <f>ETATCLTSYS!K27</f>
        <v>CREDIT</v>
      </c>
      <c r="Y3" s="310">
        <f>ETATCLTSYS!M27</f>
        <v>0</v>
      </c>
      <c r="Z3" s="310" t="str">
        <f>ETATCLTSYS!N27</f>
        <v>CREDIT</v>
      </c>
      <c r="AA3" s="310">
        <f>ETATCLTSYS!P27</f>
        <v>0</v>
      </c>
      <c r="AB3" s="310" t="str">
        <f>ETATCLTSYS!K37</f>
        <v>CREDIT</v>
      </c>
      <c r="AC3" s="310">
        <f>ETATCLTSYS!M37</f>
        <v>0</v>
      </c>
      <c r="AD3" s="310" t="str">
        <f>ETATCLTSYS!N37</f>
        <v>CREDIT</v>
      </c>
      <c r="AE3" s="310">
        <f>ETATCLTSYS!P37</f>
        <v>0</v>
      </c>
      <c r="AF3" s="310" t="str">
        <f>ETATCLTSYS!K48</f>
        <v>CREDIT</v>
      </c>
      <c r="AG3" s="310">
        <f>ETATCLTSYS!M48</f>
        <v>0</v>
      </c>
      <c r="AH3" s="310" t="str">
        <f>ETATCLTSYS!N48</f>
        <v>CREDIT</v>
      </c>
      <c r="AI3" s="310">
        <f>ETATCLTSYS!P48</f>
        <v>0</v>
      </c>
      <c r="AJ3" s="310" t="str">
        <f>ETATCLTSYS!K59</f>
        <v>CREDIT</v>
      </c>
      <c r="AK3" s="310">
        <f>ETATCLTSYS!M59</f>
        <v>481740</v>
      </c>
      <c r="AL3" s="310" t="str">
        <f>ETATCLTSYS!N59</f>
        <v>CREDIT</v>
      </c>
      <c r="AM3" s="310">
        <f>ETATCLTSYS!P59</f>
        <v>562494</v>
      </c>
      <c r="AN3" s="310" t="str">
        <f>ETATCLTSYS!K70</f>
        <v>CREDIT</v>
      </c>
      <c r="AO3" s="310">
        <f>ETATCLTSYS!M70</f>
        <v>0</v>
      </c>
    </row>
    <row r="4" spans="1:41" x14ac:dyDescent="0.45">
      <c r="A4" s="306"/>
      <c r="B4" s="306"/>
      <c r="C4" s="306"/>
      <c r="D4" s="312" t="s">
        <v>85</v>
      </c>
      <c r="E4" s="318"/>
      <c r="F4" s="319"/>
      <c r="G4" s="319"/>
      <c r="H4" s="319"/>
      <c r="I4" s="306"/>
      <c r="J4" s="306"/>
      <c r="K4" s="306"/>
      <c r="L4" s="306"/>
      <c r="M4" s="355"/>
      <c r="N4" s="355"/>
      <c r="O4" s="355"/>
      <c r="P4" s="355"/>
      <c r="Q4" s="306"/>
      <c r="R4" s="350"/>
      <c r="S4" s="306"/>
      <c r="T4" s="310" t="str">
        <f>ETATCLTSYS!K14</f>
        <v>REMBOURSEMENT</v>
      </c>
      <c r="U4" s="309">
        <f>ETATCLTSYS!M14</f>
        <v>0</v>
      </c>
      <c r="V4" s="310" t="str">
        <f>ETATCLTSYS!N14</f>
        <v>REMBOURSEMENT</v>
      </c>
      <c r="W4" s="310">
        <f>ETATCLTSYS!P14</f>
        <v>0</v>
      </c>
      <c r="X4" s="310" t="str">
        <f>ETATCLTSYS!K28</f>
        <v>REMBOURSEMENT</v>
      </c>
      <c r="Y4" s="310">
        <f>ETATCLTSYS!M28</f>
        <v>0</v>
      </c>
      <c r="Z4" s="310" t="str">
        <f>ETATCLTSYS!N28</f>
        <v>REMBOURSEMENT</v>
      </c>
      <c r="AA4" s="310">
        <f>ETATCLTSYS!P28</f>
        <v>0</v>
      </c>
      <c r="AB4" s="310" t="str">
        <f>ETATCLTSYS!K38</f>
        <v>REMBOURSEMENT</v>
      </c>
      <c r="AC4" s="310">
        <f>ETATCLTSYS!M38</f>
        <v>0</v>
      </c>
      <c r="AD4" s="310" t="str">
        <f>ETATCLTSYS!N38</f>
        <v>REMBOURSEMENT</v>
      </c>
      <c r="AE4" s="310">
        <f>ETATCLTSYS!P38</f>
        <v>0</v>
      </c>
      <c r="AF4" s="310" t="str">
        <f>ETATCLTSYS!K49</f>
        <v>REMBOURSEMENT</v>
      </c>
      <c r="AG4" s="310">
        <f>ETATCLTSYS!M49</f>
        <v>0</v>
      </c>
      <c r="AH4" s="310" t="str">
        <f>ETATCLTSYS!N49</f>
        <v>REMBOURSEMENT</v>
      </c>
      <c r="AI4" s="310">
        <f>ETATCLTSYS!P49</f>
        <v>0</v>
      </c>
      <c r="AJ4" s="310" t="str">
        <f>ETATCLTSYS!K60</f>
        <v>REMBOURSEMENT</v>
      </c>
      <c r="AK4" s="310">
        <f>ETATCLTSYS!M60</f>
        <v>129200</v>
      </c>
      <c r="AL4" s="310" t="str">
        <f>ETATCLTSYS!N60</f>
        <v>REMBOURSEMENT</v>
      </c>
      <c r="AM4" s="310">
        <f>ETATCLTSYS!P60</f>
        <v>433300</v>
      </c>
      <c r="AN4" s="310" t="str">
        <f>ETATCLTSYS!K71</f>
        <v>REMBOURSEMENT</v>
      </c>
      <c r="AO4" s="310">
        <f>ETATCLTSYS!M71</f>
        <v>0</v>
      </c>
    </row>
    <row r="5" spans="1:41" x14ac:dyDescent="0.45">
      <c r="A5" s="306"/>
      <c r="B5" s="306"/>
      <c r="C5" s="306"/>
      <c r="D5" s="306"/>
      <c r="E5" s="306"/>
      <c r="F5" s="306"/>
      <c r="G5" s="306"/>
      <c r="H5" s="306"/>
      <c r="I5" s="306"/>
      <c r="J5" s="306"/>
      <c r="K5" s="306"/>
      <c r="L5" s="306"/>
      <c r="M5" s="355"/>
      <c r="N5" s="355"/>
      <c r="O5" s="355"/>
      <c r="P5" s="355"/>
      <c r="Q5" s="306"/>
      <c r="R5" s="350"/>
      <c r="S5" s="306"/>
      <c r="T5" s="310" t="str">
        <f>ETATCLTSYS!K15</f>
        <v xml:space="preserve">EMPRUNT ET DETTE </v>
      </c>
      <c r="U5" s="309">
        <f>ETATCLTSYS!M15</f>
        <v>0</v>
      </c>
      <c r="V5" s="310" t="str">
        <f>ETATCLTSYS!N15</f>
        <v xml:space="preserve">EMPRUNT ET DETTE </v>
      </c>
      <c r="W5" s="310">
        <f>ETATCLTSYS!P15</f>
        <v>0</v>
      </c>
      <c r="X5" s="310" t="str">
        <f>ETATCLTSYS!K29</f>
        <v xml:space="preserve">EMPRUNT ET DETTE </v>
      </c>
      <c r="Y5" s="310">
        <f>ETATCLTSYS!M29</f>
        <v>0</v>
      </c>
      <c r="Z5" s="310" t="str">
        <f>ETATCLTSYS!N29</f>
        <v xml:space="preserve">EMPRUNT ET DETTE </v>
      </c>
      <c r="AA5" s="310">
        <f>ETATCLTSYS!P29</f>
        <v>0</v>
      </c>
      <c r="AB5" s="310" t="str">
        <f>ETATCLTSYS!K39</f>
        <v xml:space="preserve">EMPRUNT ET DETTE </v>
      </c>
      <c r="AC5" s="310">
        <f>ETATCLTSYS!M39</f>
        <v>0</v>
      </c>
      <c r="AD5" s="310" t="str">
        <f>ETATCLTSYS!N39</f>
        <v xml:space="preserve">EMPRUNT ET DETTE </v>
      </c>
      <c r="AE5" s="310">
        <f>ETATCLTSYS!P39</f>
        <v>0</v>
      </c>
      <c r="AF5" s="310" t="str">
        <f>ETATCLTSYS!K50</f>
        <v xml:space="preserve">EMPRUNT ET DETTE </v>
      </c>
      <c r="AG5" s="310">
        <f>ETATCLTSYS!M50</f>
        <v>0</v>
      </c>
      <c r="AH5" s="310" t="str">
        <f>ETATCLTSYS!N50</f>
        <v xml:space="preserve">EMPRUNT ET DETTE </v>
      </c>
      <c r="AI5" s="310">
        <f>ETATCLTSYS!P50</f>
        <v>0</v>
      </c>
      <c r="AJ5" s="310" t="str">
        <f>ETATCLTSYS!K61</f>
        <v xml:space="preserve">EMPRUNT ET DETTE </v>
      </c>
      <c r="AK5" s="310">
        <f>ETATCLTSYS!M61</f>
        <v>0</v>
      </c>
      <c r="AL5" s="310" t="str">
        <f>ETATCLTSYS!N61</f>
        <v xml:space="preserve">EMPRUNT ET DETTE </v>
      </c>
      <c r="AM5" s="310">
        <f>ETATCLTSYS!P61</f>
        <v>0</v>
      </c>
      <c r="AN5" s="310" t="str">
        <f>ETATCLTSYS!K72</f>
        <v xml:space="preserve">EMPRUNT ET DETTE </v>
      </c>
      <c r="AO5" s="310">
        <f>ETATCLTSYS!M72</f>
        <v>0</v>
      </c>
    </row>
    <row r="6" spans="1:41" x14ac:dyDescent="0.45">
      <c r="A6" s="306"/>
      <c r="B6" s="306"/>
      <c r="C6" s="306" t="s">
        <v>87</v>
      </c>
      <c r="D6" s="306" t="s">
        <v>86</v>
      </c>
      <c r="F6" s="306"/>
      <c r="G6" s="306"/>
      <c r="H6" s="306"/>
      <c r="I6" s="306"/>
      <c r="J6" s="306"/>
      <c r="K6" s="306"/>
      <c r="L6" s="306"/>
      <c r="M6" s="355"/>
      <c r="N6" s="355"/>
      <c r="O6" s="355"/>
      <c r="P6" s="355"/>
      <c r="Q6" s="306"/>
      <c r="R6" s="350"/>
      <c r="S6" s="306"/>
      <c r="T6" s="310" t="str">
        <f>ETATCLTSYS!K16</f>
        <v>REMBOURSEMENT EMPRUNT ET DETTE</v>
      </c>
      <c r="U6" s="309">
        <f>ETATCLTSYS!M16</f>
        <v>0</v>
      </c>
      <c r="V6" s="310" t="str">
        <f>ETATCLTSYS!N16</f>
        <v>REMBOURSEMENT EMPRUNT ET DETTE</v>
      </c>
      <c r="W6" s="310">
        <f>ETATCLTSYS!P16</f>
        <v>0</v>
      </c>
      <c r="X6" s="310" t="str">
        <f>ETATCLTSYS!K30</f>
        <v>REMBOURSEMENT EMPRUNT ET DETTE</v>
      </c>
      <c r="Y6" s="310">
        <f>ETATCLTSYS!M30</f>
        <v>0</v>
      </c>
      <c r="Z6" s="310" t="str">
        <f>ETATCLTSYS!N30</f>
        <v>REMBOURSEMENT EMPRUNT ET DETTE</v>
      </c>
      <c r="AA6" s="310">
        <f>ETATCLTSYS!P30</f>
        <v>0</v>
      </c>
      <c r="AB6" s="310" t="str">
        <f>ETATCLTSYS!K40</f>
        <v>REMBOURSEMENT EMPRUNT ET DETTE</v>
      </c>
      <c r="AC6" s="310">
        <f>ETATCLTSYS!M40</f>
        <v>0</v>
      </c>
      <c r="AD6" s="310" t="str">
        <f>ETATCLTSYS!N40</f>
        <v>REMBOURSEMENT EMPRUNT ET DETTE</v>
      </c>
      <c r="AE6" s="310">
        <f>ETATCLTSYS!P40</f>
        <v>0</v>
      </c>
      <c r="AF6" s="310" t="str">
        <f>ETATCLTSYS!K51</f>
        <v>REMBOURSEMENT EMPRUNT ET DETTE</v>
      </c>
      <c r="AG6" s="310">
        <f>ETATCLTSYS!M51</f>
        <v>0</v>
      </c>
      <c r="AH6" s="310" t="str">
        <f>ETATCLTSYS!N51</f>
        <v>REMBOURSEMENT EMPRUNT ET DETTE</v>
      </c>
      <c r="AI6" s="310">
        <f>ETATCLTSYS!P51</f>
        <v>0</v>
      </c>
      <c r="AJ6" s="310" t="str">
        <f>ETATCLTSYS!K62</f>
        <v>REMBOURSEMENT EMPRUNT ET DETTE</v>
      </c>
      <c r="AK6" s="310">
        <f>ETATCLTSYS!M62</f>
        <v>0</v>
      </c>
      <c r="AL6" s="310" t="str">
        <f>ETATCLTSYS!N62</f>
        <v>REMBOURSEMENT EMPRUNT ET DETTE</v>
      </c>
      <c r="AM6" s="310">
        <f>ETATCLTSYS!P62</f>
        <v>0</v>
      </c>
      <c r="AN6" s="310" t="str">
        <f>ETATCLTSYS!K73</f>
        <v>REMBOURSEMENT EMPRUNT ET DETTE</v>
      </c>
      <c r="AO6" s="310">
        <f>ETATCLTSYS!M73</f>
        <v>0</v>
      </c>
    </row>
    <row r="7" spans="1:41" x14ac:dyDescent="0.45">
      <c r="A7" s="306"/>
      <c r="B7" s="306"/>
      <c r="C7" s="306"/>
      <c r="D7" s="306"/>
      <c r="E7" s="306"/>
      <c r="F7" s="306"/>
      <c r="G7" s="306"/>
      <c r="H7" s="306"/>
      <c r="I7" s="306"/>
      <c r="J7" s="306"/>
      <c r="K7" s="306"/>
      <c r="L7" s="306"/>
      <c r="M7" s="355"/>
      <c r="N7" s="355"/>
      <c r="O7" s="355"/>
      <c r="P7" s="355"/>
      <c r="Q7" s="306"/>
      <c r="R7" s="350"/>
      <c r="S7" s="306"/>
      <c r="T7" s="310" t="str">
        <f>ETATCLTSYS!K17</f>
        <v xml:space="preserve">CREDITS NON REMBOURSER MOIS </v>
      </c>
      <c r="U7" s="309">
        <f>ETATCLTSYS!M17</f>
        <v>0</v>
      </c>
      <c r="V7" s="310" t="str">
        <f>ETATCLTSYS!N17</f>
        <v xml:space="preserve">CREDITS NON REMBOURSER MOIS </v>
      </c>
      <c r="W7" s="310">
        <f>ETATCLTSYS!P17</f>
        <v>0</v>
      </c>
      <c r="X7" s="310" t="str">
        <f>ETATCLTSYS!K31</f>
        <v xml:space="preserve">CREDITS NON REMBOURSER MOIS </v>
      </c>
      <c r="Y7" s="310">
        <f>ETATCLTSYS!M31</f>
        <v>0</v>
      </c>
      <c r="Z7" s="310" t="str">
        <f>ETATCLTSYS!N31</f>
        <v xml:space="preserve">CREDITS NON REMBOURSER MOIS </v>
      </c>
      <c r="AA7" s="310">
        <f>ETATCLTSYS!P31</f>
        <v>0</v>
      </c>
      <c r="AB7" s="310" t="str">
        <f>ETATCLTSYS!K41</f>
        <v xml:space="preserve">CREDITS NON REMBOURSER MOIS </v>
      </c>
      <c r="AC7" s="310">
        <f>ETATCLTSYS!M41</f>
        <v>0</v>
      </c>
      <c r="AD7" s="310" t="str">
        <f>ETATCLTSYS!N41</f>
        <v xml:space="preserve">CREDITS NON REMBOURSER MOIS </v>
      </c>
      <c r="AE7" s="310">
        <f>ETATCLTSYS!P41</f>
        <v>0</v>
      </c>
      <c r="AF7" s="310" t="str">
        <f>ETATCLTSYS!K52</f>
        <v xml:space="preserve">CREDITS NON REMBOURSER MOIS </v>
      </c>
      <c r="AG7" s="310">
        <f>ETATCLTSYS!M52</f>
        <v>0</v>
      </c>
      <c r="AH7" s="310" t="str">
        <f>ETATCLTSYS!N52</f>
        <v xml:space="preserve">CREDITS NON REMBOURSER MOIS </v>
      </c>
      <c r="AI7" s="310">
        <f>ETATCLTSYS!P52</f>
        <v>0</v>
      </c>
      <c r="AJ7" s="310" t="str">
        <f>ETATCLTSYS!K63</f>
        <v xml:space="preserve">CREDITS NON REMBOURSER MOIS </v>
      </c>
      <c r="AK7" s="310">
        <f>ETATCLTSYS!M63</f>
        <v>352540</v>
      </c>
      <c r="AL7" s="310" t="str">
        <f>ETATCLTSYS!N63</f>
        <v xml:space="preserve">CREDITS NON REMBOURSER MOIS </v>
      </c>
      <c r="AM7" s="310">
        <f>ETATCLTSYS!P63</f>
        <v>129194</v>
      </c>
      <c r="AN7" s="310" t="str">
        <f>ETATCLTSYS!K74</f>
        <v xml:space="preserve">CREDITS NON REMBOURSER MOIS </v>
      </c>
      <c r="AO7" s="310">
        <f>ETATCLTSYS!M74</f>
        <v>0</v>
      </c>
    </row>
    <row r="8" spans="1:41" x14ac:dyDescent="0.45">
      <c r="A8" s="306"/>
      <c r="B8" s="306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55"/>
      <c r="N8" s="355"/>
      <c r="O8" s="355"/>
      <c r="P8" s="355"/>
      <c r="Q8" s="306"/>
      <c r="R8" s="350"/>
      <c r="S8" s="306"/>
      <c r="T8" s="310" t="str">
        <f>ETATCLTSYS!K18</f>
        <v>CREDITS NON REMBOURSER MOIS -1</v>
      </c>
      <c r="U8" s="309">
        <f>ETATCLTSYS!M18</f>
        <v>481734</v>
      </c>
      <c r="V8" s="310" t="str">
        <f>ETATCLTSYS!N18</f>
        <v>CREDITS NON REMBOURSER MOIS -1</v>
      </c>
      <c r="W8" s="310">
        <f>ETATCLTSYS!P18</f>
        <v>481734</v>
      </c>
      <c r="X8" s="310" t="str">
        <f>ETATCLTSYS!K32</f>
        <v>CREDITS NON REMBOURSER MOIS -1</v>
      </c>
      <c r="Y8" s="310">
        <f>ETATCLTSYS!M32</f>
        <v>481734</v>
      </c>
      <c r="Z8" s="310" t="str">
        <f>ETATCLTSYS!N32</f>
        <v>CREDITS NON REMBOURSER MOIS -1</v>
      </c>
      <c r="AA8" s="310">
        <f>ETATCLTSYS!P32</f>
        <v>481734</v>
      </c>
      <c r="AB8" s="310" t="str">
        <f>ETATCLTSYS!K42</f>
        <v>CREDITS NON REMBOURSER MOIS -1</v>
      </c>
      <c r="AC8" s="310">
        <f>ETATCLTSYS!M42</f>
        <v>481734</v>
      </c>
      <c r="AD8" s="310" t="str">
        <f>ETATCLTSYS!N42</f>
        <v>CREDITS NON REMBOURSER MOIS -1</v>
      </c>
      <c r="AE8" s="310">
        <f>ETATCLTSYS!P42</f>
        <v>481734</v>
      </c>
      <c r="AF8" s="310" t="str">
        <f>ETATCLTSYS!K53</f>
        <v>CREDITS NON REMBOURSER MOIS -1</v>
      </c>
      <c r="AG8" s="310">
        <f>ETATCLTSYS!M53</f>
        <v>481734</v>
      </c>
      <c r="AH8" s="310" t="str">
        <f>ETATCLTSYS!N53</f>
        <v>CREDITS NON REMBOURSER MOIS -1</v>
      </c>
      <c r="AI8" s="310">
        <f>ETATCLTSYS!P53</f>
        <v>481734</v>
      </c>
      <c r="AJ8" s="310" t="str">
        <f>ETATCLTSYS!K64</f>
        <v>CREDITS NON REMBOURSER MOIS -1</v>
      </c>
      <c r="AK8" s="310">
        <f>ETATCLTSYS!M64</f>
        <v>129194</v>
      </c>
      <c r="AL8" s="310" t="str">
        <f>ETATCLTSYS!N64</f>
        <v>CREDITS NON REMBOURSER MOIS -1</v>
      </c>
      <c r="AM8" s="310">
        <f>ETATCLTSYS!P64</f>
        <v>0</v>
      </c>
      <c r="AN8" s="310" t="str">
        <f>ETATCLTSYS!K75</f>
        <v>CREDITS NON REMBOURSER MOIS -1</v>
      </c>
      <c r="AO8" s="310">
        <f>ETATCLTSYS!M75</f>
        <v>0</v>
      </c>
    </row>
    <row r="9" spans="1:41" ht="30.6" customHeight="1" x14ac:dyDescent="0.45">
      <c r="A9" s="437" t="s">
        <v>83</v>
      </c>
      <c r="B9" s="437"/>
      <c r="C9" s="437"/>
      <c r="D9" s="437"/>
      <c r="E9" s="437"/>
      <c r="F9" s="437"/>
      <c r="G9" s="437"/>
      <c r="H9" s="437"/>
      <c r="I9" s="306"/>
      <c r="J9" s="306"/>
      <c r="K9" s="306"/>
      <c r="L9" s="306"/>
      <c r="M9" s="355"/>
      <c r="N9" s="355"/>
      <c r="O9" s="355"/>
      <c r="P9" s="355"/>
      <c r="Q9" s="306"/>
      <c r="R9" s="350"/>
      <c r="S9" s="306"/>
      <c r="T9" s="310" t="str">
        <f>ETATCLTSYS!K19</f>
        <v>TOTAL CREDIT NON REMBOURSER</v>
      </c>
      <c r="U9" s="309">
        <f>ETATCLTSYS!M19</f>
        <v>481734</v>
      </c>
      <c r="V9" s="310" t="str">
        <f>ETATCLTSYS!N19</f>
        <v>TOTAL CREDIT NON REMBOURSER</v>
      </c>
      <c r="W9" s="310">
        <f>ETATCLTSYS!P19</f>
        <v>481734</v>
      </c>
      <c r="X9" s="310" t="str">
        <f>ETATCLTSYS!K33</f>
        <v>TOTAL CREDIT NON REMBOURSER</v>
      </c>
      <c r="Y9" s="310">
        <f>ETATCLTSYS!M33</f>
        <v>481734</v>
      </c>
      <c r="Z9" s="310" t="str">
        <f>ETATCLTSYS!N33</f>
        <v>TOTAL CREDIT NON REMBOURSER</v>
      </c>
      <c r="AA9" s="310">
        <f>ETATCLTSYS!P33</f>
        <v>481734</v>
      </c>
      <c r="AB9" s="310" t="str">
        <f>ETATCLTSYS!K43</f>
        <v>TOTAL CREDIT NON REMBOURSER</v>
      </c>
      <c r="AC9" s="310">
        <f>ETATCLTSYS!M43</f>
        <v>481734</v>
      </c>
      <c r="AD9" s="310" t="str">
        <f>ETATCLTSYS!N43</f>
        <v>TOTAL CREDIT NON REMBOURSER</v>
      </c>
      <c r="AE9" s="310">
        <f>ETATCLTSYS!P43</f>
        <v>481734</v>
      </c>
      <c r="AF9" s="310" t="str">
        <f>ETATCLTSYS!K54</f>
        <v>TOTAL CREDIT NON REMBOURSER</v>
      </c>
      <c r="AG9" s="310">
        <f>ETATCLTSYS!M54</f>
        <v>481734</v>
      </c>
      <c r="AH9" s="310" t="str">
        <f>ETATCLTSYS!N54</f>
        <v>TOTAL CREDIT NON REMBOURSER</v>
      </c>
      <c r="AI9" s="310">
        <f>ETATCLTSYS!P54</f>
        <v>481734</v>
      </c>
      <c r="AJ9" s="310" t="str">
        <f>ETATCLTSYS!K65</f>
        <v>TOTAL CREDIT NON REMBOURSER</v>
      </c>
      <c r="AK9" s="310">
        <f>ETATCLTSYS!M65</f>
        <v>481734</v>
      </c>
      <c r="AL9" s="310" t="str">
        <f>ETATCLTSYS!N65</f>
        <v>TOTAL CREDIT NON REMBOURSER</v>
      </c>
      <c r="AM9" s="310">
        <f>ETATCLTSYS!P65</f>
        <v>129194</v>
      </c>
      <c r="AN9" s="310" t="str">
        <f>ETATCLTSYS!K76</f>
        <v>TOTAL CREDIT NON REMBOURSER</v>
      </c>
      <c r="AO9" s="310">
        <f>ETATCLTSYS!M76</f>
        <v>0</v>
      </c>
    </row>
    <row r="10" spans="1:41" ht="15.4" x14ac:dyDescent="0.45">
      <c r="A10" s="429" t="s">
        <v>84</v>
      </c>
      <c r="B10" s="429"/>
      <c r="C10" s="429"/>
      <c r="D10" s="429"/>
      <c r="E10" s="429"/>
      <c r="F10" s="429"/>
      <c r="G10" s="429"/>
      <c r="H10" s="429"/>
      <c r="I10" s="429"/>
      <c r="J10" s="306"/>
      <c r="K10" s="306"/>
      <c r="L10" s="306"/>
      <c r="M10" s="355"/>
      <c r="N10" s="355"/>
      <c r="O10" s="355"/>
      <c r="P10" s="355"/>
      <c r="Q10" s="306"/>
      <c r="R10" s="350"/>
      <c r="S10" s="306"/>
      <c r="T10" s="306"/>
      <c r="U10" s="306"/>
      <c r="V10" s="306"/>
      <c r="W10" s="306"/>
      <c r="X10" s="306"/>
      <c r="Y10" s="430"/>
      <c r="Z10" s="430"/>
      <c r="AA10" s="313"/>
      <c r="AB10" s="430"/>
      <c r="AC10" s="430"/>
      <c r="AD10" s="313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</row>
    <row r="11" spans="1:41" ht="15.4" x14ac:dyDescent="0.45">
      <c r="A11" s="438" t="s">
        <v>89</v>
      </c>
      <c r="B11" s="438"/>
      <c r="C11" s="438"/>
      <c r="D11" s="438"/>
      <c r="E11" s="438"/>
      <c r="F11" s="438"/>
      <c r="G11" s="438"/>
      <c r="H11" s="438"/>
      <c r="I11" s="306"/>
      <c r="J11" s="306"/>
      <c r="K11" s="306"/>
      <c r="L11" s="306"/>
      <c r="M11" s="355"/>
      <c r="N11" s="355"/>
      <c r="O11" s="355"/>
      <c r="P11" s="355"/>
      <c r="Q11" s="306"/>
      <c r="R11" s="350"/>
      <c r="S11" s="306"/>
      <c r="T11" s="306"/>
      <c r="U11" s="306"/>
      <c r="V11" s="306"/>
      <c r="W11" s="306"/>
      <c r="X11" s="306"/>
      <c r="Y11" s="430"/>
      <c r="Z11" s="430"/>
      <c r="AA11" s="313"/>
      <c r="AB11" s="430"/>
      <c r="AC11" s="430"/>
      <c r="AD11" s="313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</row>
    <row r="12" spans="1:41" ht="15.75" x14ac:dyDescent="0.45">
      <c r="A12" s="439" t="s">
        <v>88</v>
      </c>
      <c r="B12" s="439"/>
      <c r="C12" s="439"/>
      <c r="D12" s="439"/>
      <c r="E12" s="439"/>
      <c r="F12" s="439"/>
      <c r="G12" s="439"/>
      <c r="H12" s="439"/>
      <c r="I12" s="306"/>
      <c r="J12" s="306"/>
      <c r="K12" s="306"/>
      <c r="L12" s="306"/>
      <c r="M12" s="355"/>
      <c r="N12" s="355"/>
      <c r="O12" s="355"/>
      <c r="P12" s="355"/>
      <c r="Q12" s="306"/>
      <c r="R12" s="350"/>
      <c r="S12" s="306"/>
      <c r="T12" s="314"/>
      <c r="U12" s="314"/>
      <c r="V12" s="314"/>
      <c r="W12" s="314"/>
      <c r="X12" s="314"/>
      <c r="Y12" s="314"/>
      <c r="Z12" s="314"/>
      <c r="AA12" s="314"/>
      <c r="AB12" s="314"/>
      <c r="AC12" s="314"/>
      <c r="AD12" s="314"/>
      <c r="AE12" s="314"/>
      <c r="AF12" s="314"/>
      <c r="AG12" s="314"/>
      <c r="AH12" s="314"/>
      <c r="AI12" s="314"/>
      <c r="AJ12" s="306"/>
      <c r="AK12" s="306"/>
      <c r="AL12" s="306"/>
      <c r="AM12" s="306"/>
      <c r="AN12" s="306"/>
      <c r="AO12" s="306"/>
    </row>
    <row r="13" spans="1:41" ht="15.4" x14ac:dyDescent="0.45">
      <c r="A13" s="438" t="s">
        <v>90</v>
      </c>
      <c r="B13" s="438"/>
      <c r="C13" s="438"/>
      <c r="D13" s="438"/>
      <c r="E13" s="438"/>
      <c r="F13" s="438"/>
      <c r="G13" s="438"/>
      <c r="H13" s="438"/>
      <c r="I13" s="306"/>
      <c r="J13" s="306"/>
      <c r="K13" s="306"/>
      <c r="L13" s="306"/>
      <c r="M13" s="355"/>
      <c r="N13" s="355"/>
      <c r="O13" s="355"/>
      <c r="P13" s="355"/>
      <c r="Q13" s="306"/>
      <c r="R13" s="350"/>
      <c r="S13" s="306"/>
      <c r="T13" s="314"/>
      <c r="U13" s="314"/>
      <c r="V13" s="31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06"/>
      <c r="AK13" s="306"/>
      <c r="AL13" s="306"/>
      <c r="AM13" s="306"/>
      <c r="AN13" s="306"/>
      <c r="AO13" s="306"/>
    </row>
    <row r="14" spans="1:41" x14ac:dyDescent="0.45">
      <c r="A14" s="315"/>
      <c r="B14" s="315"/>
      <c r="C14" s="315"/>
      <c r="D14" s="315"/>
      <c r="E14" s="315"/>
      <c r="F14" s="315"/>
      <c r="G14" s="315"/>
      <c r="H14" s="315"/>
      <c r="I14" s="306"/>
      <c r="J14" s="306"/>
      <c r="K14" s="306"/>
      <c r="L14" s="306"/>
      <c r="M14" s="355"/>
      <c r="N14" s="355"/>
      <c r="O14" s="355"/>
      <c r="P14" s="355"/>
      <c r="Q14" s="306"/>
      <c r="R14" s="350"/>
      <c r="S14" s="306"/>
      <c r="T14" s="314"/>
      <c r="U14" s="314"/>
      <c r="V14" s="314"/>
      <c r="W14" s="314"/>
      <c r="X14" s="314"/>
      <c r="Y14" s="314"/>
      <c r="Z14" s="314"/>
      <c r="AA14" s="314"/>
      <c r="AB14" s="314"/>
      <c r="AC14" s="314"/>
      <c r="AD14" s="314"/>
      <c r="AE14" s="314"/>
      <c r="AF14" s="314"/>
      <c r="AG14" s="314"/>
      <c r="AH14" s="314"/>
      <c r="AI14" s="314"/>
      <c r="AJ14" s="306"/>
      <c r="AK14" s="306"/>
      <c r="AL14" s="306"/>
      <c r="AM14" s="306"/>
      <c r="AN14" s="306"/>
      <c r="AO14" s="306"/>
    </row>
    <row r="15" spans="1:41" x14ac:dyDescent="0.45">
      <c r="M15" s="356"/>
      <c r="N15" s="356"/>
      <c r="O15" s="356"/>
      <c r="P15" s="356"/>
      <c r="R15" s="351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4"/>
      <c r="AH15" s="304"/>
      <c r="AI15" s="304"/>
    </row>
    <row r="16" spans="1:41" x14ac:dyDescent="0.45">
      <c r="B16" s="428" t="str">
        <f>ETATCLTSYS!E5</f>
        <v>Etat Client: MCG SARL</v>
      </c>
      <c r="C16" s="428"/>
      <c r="D16" s="428"/>
      <c r="E16" s="428"/>
      <c r="F16" s="303"/>
      <c r="M16" s="356"/>
      <c r="N16" s="356"/>
      <c r="O16" s="356"/>
      <c r="P16" s="356"/>
      <c r="R16" s="351"/>
      <c r="T16" s="304"/>
      <c r="U16" s="304"/>
      <c r="V16" s="304"/>
      <c r="W16" s="304"/>
      <c r="X16" s="304"/>
      <c r="Y16" s="304"/>
      <c r="Z16" s="304"/>
      <c r="AA16" s="304"/>
      <c r="AB16" s="304"/>
      <c r="AC16" s="304"/>
      <c r="AD16" s="304"/>
      <c r="AE16" s="304"/>
      <c r="AF16" s="304"/>
      <c r="AG16" s="304"/>
      <c r="AH16" s="304"/>
      <c r="AI16" s="304"/>
    </row>
    <row r="17" spans="1:35" x14ac:dyDescent="0.45">
      <c r="M17" s="356"/>
      <c r="N17" s="356"/>
      <c r="O17" s="356"/>
      <c r="P17" s="356"/>
      <c r="R17" s="351"/>
      <c r="T17" s="304"/>
      <c r="U17" s="304"/>
      <c r="V17" s="304"/>
      <c r="W17" s="304"/>
      <c r="X17" s="304"/>
      <c r="Y17" s="304"/>
      <c r="Z17" s="304"/>
      <c r="AA17" s="304"/>
      <c r="AB17" s="304"/>
      <c r="AC17" s="304"/>
      <c r="AD17" s="304"/>
      <c r="AE17" s="304"/>
      <c r="AF17" s="304"/>
      <c r="AG17" s="304"/>
      <c r="AH17" s="304"/>
      <c r="AI17" s="304"/>
    </row>
    <row r="18" spans="1:35" x14ac:dyDescent="0.45">
      <c r="A18" s="40" t="s">
        <v>54</v>
      </c>
      <c r="B18" s="54" t="s">
        <v>38</v>
      </c>
      <c r="C18" s="40" t="s">
        <v>40</v>
      </c>
      <c r="D18" s="40" t="s">
        <v>48</v>
      </c>
      <c r="E18" s="40" t="s">
        <v>345</v>
      </c>
      <c r="F18" s="40" t="s">
        <v>1</v>
      </c>
      <c r="G18" s="40" t="s">
        <v>46</v>
      </c>
      <c r="H18" s="40" t="s">
        <v>17</v>
      </c>
      <c r="I18" s="40" t="s">
        <v>39</v>
      </c>
      <c r="J18" s="40" t="s">
        <v>5</v>
      </c>
      <c r="K18" s="40"/>
      <c r="L18" s="40"/>
      <c r="M18" s="357"/>
      <c r="N18" s="357"/>
      <c r="O18" s="357"/>
      <c r="P18" s="357"/>
      <c r="Q18" s="40"/>
      <c r="R18" s="352"/>
      <c r="S18" s="40"/>
      <c r="T18" s="304"/>
      <c r="U18" s="304"/>
      <c r="V18" s="304"/>
      <c r="W18" s="304"/>
      <c r="X18" s="304"/>
      <c r="Y18" s="304"/>
      <c r="Z18" s="304"/>
      <c r="AA18" s="304"/>
      <c r="AB18" s="304"/>
      <c r="AC18" s="304"/>
      <c r="AD18" s="304"/>
      <c r="AE18" s="304"/>
      <c r="AF18" s="304"/>
      <c r="AG18" s="304"/>
      <c r="AH18" s="304"/>
      <c r="AI18" s="304"/>
    </row>
    <row r="19" spans="1:35" ht="15.75" x14ac:dyDescent="0.5">
      <c r="A19" s="55"/>
      <c r="B19" s="56"/>
      <c r="C19" s="55"/>
      <c r="D19" s="55"/>
      <c r="E19" s="40"/>
      <c r="F19" s="40"/>
      <c r="G19" s="55"/>
      <c r="H19" s="40"/>
      <c r="I19" s="55"/>
      <c r="J19" s="56"/>
      <c r="K19" s="56"/>
      <c r="L19" s="56"/>
      <c r="M19" s="56"/>
      <c r="N19" s="56"/>
      <c r="O19" s="56"/>
      <c r="P19" s="56"/>
      <c r="Q19" s="56"/>
      <c r="R19" s="353"/>
      <c r="S19" s="56"/>
      <c r="T19" s="304"/>
      <c r="U19" s="304"/>
      <c r="V19" s="304"/>
      <c r="W19" s="304"/>
      <c r="X19" s="304"/>
      <c r="Y19" s="304"/>
      <c r="Z19" s="304"/>
      <c r="AA19" s="304"/>
      <c r="AB19" s="304"/>
      <c r="AC19" s="304"/>
      <c r="AD19" s="304"/>
      <c r="AE19" s="304"/>
      <c r="AF19" s="304"/>
      <c r="AG19" s="304"/>
      <c r="AH19" s="304"/>
      <c r="AI19" s="304"/>
    </row>
    <row r="20" spans="1:35" x14ac:dyDescent="0.45">
      <c r="B20" s="56"/>
      <c r="R20" s="351"/>
      <c r="T20" s="304"/>
      <c r="U20" s="304"/>
      <c r="V20" s="304"/>
      <c r="W20" s="304"/>
      <c r="X20" s="304"/>
      <c r="Y20" s="304"/>
      <c r="Z20" s="304"/>
      <c r="AA20" s="304"/>
      <c r="AB20" s="304"/>
      <c r="AC20" s="304"/>
      <c r="AD20" s="304"/>
      <c r="AE20" s="304"/>
      <c r="AF20" s="304"/>
      <c r="AG20" s="304"/>
      <c r="AH20" s="304"/>
      <c r="AI20" s="304"/>
    </row>
    <row r="21" spans="1:35" x14ac:dyDescent="0.45">
      <c r="B21" s="41"/>
      <c r="R21" s="351"/>
      <c r="T21" s="304"/>
      <c r="U21" s="304"/>
      <c r="V21" s="304"/>
      <c r="W21" s="304"/>
      <c r="X21" s="304"/>
      <c r="Y21" s="304"/>
      <c r="Z21" s="304"/>
      <c r="AA21" s="304"/>
      <c r="AB21" s="304"/>
      <c r="AC21" s="304"/>
      <c r="AD21" s="304"/>
      <c r="AE21" s="304"/>
      <c r="AF21" s="304"/>
      <c r="AG21" s="304"/>
      <c r="AH21" s="304"/>
      <c r="AI21" s="304"/>
    </row>
    <row r="22" spans="1:35" x14ac:dyDescent="0.45">
      <c r="B22" s="41"/>
      <c r="R22" s="351"/>
      <c r="T22" s="304"/>
      <c r="U22" s="304"/>
      <c r="V22" s="304"/>
      <c r="W22" s="304"/>
      <c r="X22" s="304"/>
      <c r="Y22" s="304"/>
      <c r="Z22" s="304"/>
      <c r="AA22" s="304"/>
      <c r="AB22" s="304"/>
      <c r="AC22" s="304"/>
      <c r="AD22" s="304"/>
      <c r="AE22" s="304"/>
      <c r="AF22" s="304"/>
      <c r="AG22" s="304"/>
      <c r="AH22" s="304"/>
      <c r="AI22" s="304"/>
    </row>
    <row r="23" spans="1:35" x14ac:dyDescent="0.45">
      <c r="B23" s="41"/>
      <c r="R23" s="351"/>
      <c r="T23" s="304"/>
      <c r="U23" s="304"/>
      <c r="V23" s="304"/>
      <c r="W23" s="304"/>
      <c r="X23" s="304"/>
      <c r="Y23" s="304"/>
      <c r="Z23" s="304"/>
      <c r="AA23" s="304"/>
      <c r="AB23" s="304"/>
      <c r="AC23" s="304"/>
      <c r="AD23" s="304"/>
      <c r="AE23" s="304"/>
      <c r="AF23" s="304"/>
      <c r="AG23" s="304"/>
      <c r="AH23" s="304"/>
      <c r="AI23" s="304"/>
    </row>
    <row r="24" spans="1:35" x14ac:dyDescent="0.45">
      <c r="A24" s="191" t="str">
        <f>ETATCLTSYS!G11</f>
        <v xml:space="preserve">MOIS </v>
      </c>
      <c r="B24" s="191">
        <f>ETATCLTSYS!I11</f>
        <v>12</v>
      </c>
      <c r="R24" s="351"/>
      <c r="T24" s="304"/>
      <c r="U24" s="304"/>
      <c r="V24" s="304"/>
      <c r="W24" s="304"/>
      <c r="X24" s="304"/>
      <c r="Y24" s="304"/>
      <c r="Z24" s="304"/>
      <c r="AA24" s="304"/>
      <c r="AB24" s="304"/>
      <c r="AC24" s="304"/>
      <c r="AD24" s="304"/>
      <c r="AE24" s="304"/>
      <c r="AF24" s="304"/>
      <c r="AG24" s="304"/>
      <c r="AH24" s="304"/>
      <c r="AI24" s="304"/>
    </row>
    <row r="25" spans="1:35" x14ac:dyDescent="0.45">
      <c r="A25" s="191" t="str">
        <f>ETATCLTSYS!G12</f>
        <v>CLIENT</v>
      </c>
      <c r="B25" s="191" t="str">
        <f>ETATCLTSYS!I12</f>
        <v>MCG SARL</v>
      </c>
      <c r="R25" s="351"/>
      <c r="T25" s="304"/>
      <c r="U25" s="304"/>
      <c r="V25" s="304"/>
      <c r="W25" s="304"/>
      <c r="X25" s="304"/>
      <c r="Y25" s="304"/>
      <c r="Z25" s="304"/>
      <c r="AA25" s="304"/>
      <c r="AB25" s="304"/>
      <c r="AC25" s="304"/>
      <c r="AD25" s="304"/>
      <c r="AE25" s="304"/>
      <c r="AF25" s="304"/>
      <c r="AG25" s="304"/>
      <c r="AH25" s="304"/>
      <c r="AI25" s="304"/>
    </row>
    <row r="26" spans="1:35" x14ac:dyDescent="0.45">
      <c r="A26" s="191" t="str">
        <f>ETATCLTSYS!G13</f>
        <v>CREDIT</v>
      </c>
      <c r="B26" s="191">
        <f>ETATCLTSYS!I13</f>
        <v>0</v>
      </c>
      <c r="R26" s="351"/>
      <c r="T26" s="304"/>
      <c r="U26" s="304"/>
      <c r="V26" s="304"/>
      <c r="W26" s="304"/>
      <c r="X26" s="304"/>
      <c r="Y26" s="304"/>
      <c r="Z26" s="304"/>
      <c r="AA26" s="304"/>
      <c r="AB26" s="304"/>
      <c r="AC26" s="304"/>
      <c r="AD26" s="304"/>
      <c r="AE26" s="304"/>
      <c r="AF26" s="304"/>
      <c r="AG26" s="304"/>
      <c r="AH26" s="304"/>
      <c r="AI26" s="304"/>
    </row>
    <row r="27" spans="1:35" x14ac:dyDescent="0.45">
      <c r="A27" s="191" t="str">
        <f>ETATCLTSYS!G14</f>
        <v>REMBOURSEMENT</v>
      </c>
      <c r="B27" s="191">
        <f>ETATCLTSYS!I14</f>
        <v>0</v>
      </c>
      <c r="R27" s="351"/>
      <c r="T27" s="304"/>
      <c r="U27" s="304"/>
      <c r="V27" s="304"/>
      <c r="W27" s="304"/>
      <c r="X27" s="304"/>
      <c r="Y27" s="304"/>
      <c r="Z27" s="304"/>
      <c r="AA27" s="304"/>
      <c r="AB27" s="304"/>
      <c r="AC27" s="304"/>
      <c r="AD27" s="304"/>
      <c r="AE27" s="304"/>
      <c r="AF27" s="304"/>
      <c r="AG27" s="304"/>
      <c r="AH27" s="304"/>
      <c r="AI27" s="304"/>
    </row>
    <row r="28" spans="1:35" x14ac:dyDescent="0.45">
      <c r="A28" s="191" t="str">
        <f>ETATCLTSYS!G15</f>
        <v xml:space="preserve">EMPRUNT ET DETTE </v>
      </c>
      <c r="B28" s="191">
        <f>ETATCLTSYS!I15</f>
        <v>0</v>
      </c>
      <c r="R28" s="351"/>
      <c r="T28" s="304"/>
      <c r="U28" s="304"/>
      <c r="V28" s="304"/>
      <c r="W28" s="304"/>
      <c r="X28" s="304"/>
      <c r="Y28" s="304"/>
      <c r="Z28" s="304"/>
      <c r="AA28" s="304"/>
      <c r="AB28" s="304"/>
      <c r="AC28" s="304"/>
      <c r="AD28" s="304"/>
      <c r="AE28" s="304"/>
      <c r="AF28" s="304"/>
      <c r="AG28" s="304"/>
      <c r="AH28" s="304"/>
      <c r="AI28" s="304"/>
    </row>
    <row r="29" spans="1:35" x14ac:dyDescent="0.45">
      <c r="A29" s="191" t="str">
        <f>ETATCLTSYS!G16</f>
        <v>REMBOURSEMENT EMPRUNT ET DETTE</v>
      </c>
      <c r="B29" s="191">
        <f>ETATCLTSYS!I16</f>
        <v>0</v>
      </c>
      <c r="R29" s="351"/>
      <c r="T29" s="304"/>
      <c r="U29" s="304"/>
      <c r="V29" s="304"/>
      <c r="W29" s="304"/>
      <c r="X29" s="304"/>
      <c r="Y29" s="304"/>
      <c r="Z29" s="304"/>
      <c r="AA29" s="304"/>
      <c r="AB29" s="304"/>
      <c r="AC29" s="304"/>
      <c r="AD29" s="304"/>
      <c r="AE29" s="304"/>
      <c r="AF29" s="304"/>
      <c r="AG29" s="304"/>
      <c r="AH29" s="304"/>
      <c r="AI29" s="304"/>
    </row>
    <row r="30" spans="1:35" ht="14.85" customHeight="1" x14ac:dyDescent="0.45">
      <c r="A30" s="191" t="str">
        <f>ETATCLTSYS!G17</f>
        <v xml:space="preserve">CREDITS NON REMBOURSER MOIS </v>
      </c>
      <c r="B30" s="191">
        <f>ETATCLTSYS!I17</f>
        <v>0</v>
      </c>
      <c r="R30" s="351"/>
      <c r="T30" s="304"/>
      <c r="U30" s="304"/>
      <c r="V30" s="304"/>
      <c r="W30" s="304"/>
      <c r="X30" s="304"/>
      <c r="Y30" s="304"/>
      <c r="Z30" s="304"/>
      <c r="AA30" s="304"/>
      <c r="AB30" s="304"/>
      <c r="AC30" s="304"/>
      <c r="AD30" s="304"/>
      <c r="AE30" s="304"/>
      <c r="AF30" s="304"/>
      <c r="AG30" s="304"/>
      <c r="AH30" s="304"/>
      <c r="AI30" s="304"/>
    </row>
    <row r="31" spans="1:35" x14ac:dyDescent="0.45">
      <c r="A31" s="191" t="str">
        <f>ETATCLTSYS!G18</f>
        <v>CREDITS NON REMBOURSER MOIS -1</v>
      </c>
      <c r="B31" s="191">
        <f>ETATCLTSYS!I18</f>
        <v>481734</v>
      </c>
      <c r="R31" s="351"/>
      <c r="T31" s="304"/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F31" s="304"/>
      <c r="AG31" s="304"/>
      <c r="AH31" s="304"/>
      <c r="AI31" s="304"/>
    </row>
    <row r="32" spans="1:35" x14ac:dyDescent="0.45">
      <c r="A32" s="191" t="str">
        <f>ETATCLTSYS!G19</f>
        <v>TOTAL CREDIT NON REMBOURSER</v>
      </c>
      <c r="B32" s="191">
        <f>ETATCLTSYS!I19</f>
        <v>481734</v>
      </c>
      <c r="R32" s="351"/>
      <c r="T32" s="304"/>
      <c r="U32" s="304"/>
      <c r="V32" s="304"/>
      <c r="W32" s="304"/>
      <c r="X32" s="304"/>
      <c r="Y32" s="304"/>
      <c r="Z32" s="304"/>
      <c r="AA32" s="304"/>
      <c r="AB32" s="304"/>
      <c r="AC32" s="304"/>
      <c r="AD32" s="304"/>
      <c r="AE32" s="304"/>
      <c r="AF32" s="304"/>
      <c r="AG32" s="304"/>
      <c r="AH32" s="304"/>
      <c r="AI32" s="304"/>
    </row>
    <row r="33" spans="18:35" x14ac:dyDescent="0.45">
      <c r="R33" s="351"/>
      <c r="T33" s="304"/>
      <c r="U33" s="304"/>
      <c r="V33" s="304"/>
      <c r="W33" s="304"/>
      <c r="X33" s="304"/>
      <c r="Y33" s="304"/>
      <c r="Z33" s="304"/>
      <c r="AA33" s="304"/>
      <c r="AB33" s="304"/>
      <c r="AC33" s="304"/>
      <c r="AD33" s="304"/>
      <c r="AE33" s="304"/>
      <c r="AF33" s="304"/>
      <c r="AG33" s="304"/>
      <c r="AH33" s="304"/>
      <c r="AI33" s="304"/>
    </row>
    <row r="34" spans="18:35" x14ac:dyDescent="0.45">
      <c r="R34" s="351"/>
      <c r="T34" s="304"/>
      <c r="U34" s="304"/>
      <c r="V34" s="304"/>
      <c r="W34" s="304"/>
      <c r="X34" s="304"/>
      <c r="Y34" s="304"/>
      <c r="Z34" s="304"/>
      <c r="AA34" s="304"/>
      <c r="AB34" s="304"/>
      <c r="AC34" s="304"/>
      <c r="AD34" s="304"/>
      <c r="AE34" s="304"/>
      <c r="AF34" s="304"/>
      <c r="AG34" s="304"/>
      <c r="AH34" s="304"/>
      <c r="AI34" s="304"/>
    </row>
    <row r="35" spans="18:35" x14ac:dyDescent="0.45">
      <c r="R35" s="351"/>
      <c r="T35" s="304"/>
      <c r="U35" s="304"/>
      <c r="V35" s="304"/>
      <c r="W35" s="304"/>
      <c r="X35" s="304"/>
      <c r="Y35" s="304"/>
      <c r="Z35" s="304"/>
      <c r="AA35" s="304"/>
      <c r="AB35" s="304"/>
      <c r="AC35" s="304"/>
      <c r="AD35" s="304"/>
      <c r="AE35" s="304"/>
      <c r="AF35" s="304"/>
      <c r="AG35" s="304"/>
      <c r="AH35" s="304"/>
      <c r="AI35" s="304"/>
    </row>
    <row r="36" spans="18:35" x14ac:dyDescent="0.45">
      <c r="R36" s="351"/>
      <c r="T36" s="304"/>
      <c r="U36" s="304"/>
      <c r="V36" s="304"/>
      <c r="W36" s="304"/>
      <c r="X36" s="304"/>
      <c r="Y36" s="304"/>
      <c r="Z36" s="304"/>
      <c r="AA36" s="304"/>
      <c r="AB36" s="304"/>
      <c r="AC36" s="304"/>
      <c r="AD36" s="304"/>
      <c r="AE36" s="304"/>
      <c r="AF36" s="304"/>
      <c r="AG36" s="304"/>
      <c r="AH36" s="304"/>
      <c r="AI36" s="304"/>
    </row>
    <row r="37" spans="18:35" x14ac:dyDescent="0.45">
      <c r="R37" s="351"/>
      <c r="T37" s="304"/>
      <c r="U37" s="304"/>
      <c r="V37" s="304"/>
      <c r="W37" s="304"/>
      <c r="X37" s="304"/>
      <c r="Y37" s="304"/>
      <c r="Z37" s="304"/>
      <c r="AA37" s="304"/>
      <c r="AB37" s="304"/>
      <c r="AC37" s="304"/>
      <c r="AD37" s="304"/>
      <c r="AE37" s="304"/>
      <c r="AF37" s="304"/>
      <c r="AG37" s="304"/>
      <c r="AH37" s="304"/>
      <c r="AI37" s="304"/>
    </row>
    <row r="38" spans="18:35" x14ac:dyDescent="0.45">
      <c r="R38" s="351"/>
      <c r="T38" s="304"/>
      <c r="U38" s="304"/>
      <c r="V38" s="304"/>
      <c r="W38" s="304"/>
      <c r="X38" s="304"/>
      <c r="Y38" s="304"/>
      <c r="Z38" s="304"/>
      <c r="AA38" s="304"/>
      <c r="AB38" s="304"/>
      <c r="AC38" s="304"/>
      <c r="AD38" s="304"/>
      <c r="AE38" s="304"/>
      <c r="AF38" s="304"/>
      <c r="AG38" s="304"/>
      <c r="AH38" s="304"/>
      <c r="AI38" s="304"/>
    </row>
    <row r="39" spans="18:35" x14ac:dyDescent="0.45">
      <c r="R39" s="351"/>
      <c r="T39" s="304"/>
      <c r="U39" s="304"/>
      <c r="V39" s="304"/>
      <c r="W39" s="304"/>
      <c r="X39" s="304"/>
      <c r="Y39" s="304"/>
      <c r="Z39" s="304"/>
      <c r="AA39" s="304"/>
      <c r="AB39" s="304"/>
      <c r="AC39" s="304"/>
      <c r="AD39" s="304"/>
      <c r="AE39" s="304"/>
      <c r="AF39" s="304"/>
      <c r="AG39" s="304"/>
      <c r="AH39" s="304"/>
      <c r="AI39" s="304"/>
    </row>
    <row r="40" spans="18:35" x14ac:dyDescent="0.45">
      <c r="R40" s="351"/>
      <c r="T40" s="304"/>
      <c r="U40" s="304"/>
      <c r="V40" s="304"/>
      <c r="W40" s="304"/>
      <c r="X40" s="304"/>
      <c r="Y40" s="304"/>
      <c r="Z40" s="304"/>
      <c r="AA40" s="304"/>
      <c r="AB40" s="304"/>
      <c r="AC40" s="304"/>
      <c r="AD40" s="304"/>
      <c r="AE40" s="304"/>
      <c r="AF40" s="304"/>
      <c r="AG40" s="304"/>
      <c r="AH40" s="304"/>
      <c r="AI40" s="304"/>
    </row>
    <row r="41" spans="18:35" x14ac:dyDescent="0.45">
      <c r="R41" s="351"/>
      <c r="T41" s="304"/>
      <c r="U41" s="304"/>
      <c r="V41" s="304"/>
      <c r="W41" s="304"/>
      <c r="X41" s="304"/>
      <c r="Y41" s="304"/>
      <c r="Z41" s="304"/>
      <c r="AA41" s="304"/>
      <c r="AB41" s="304"/>
      <c r="AC41" s="304"/>
      <c r="AD41" s="304"/>
      <c r="AE41" s="304"/>
      <c r="AF41" s="304"/>
      <c r="AG41" s="304"/>
      <c r="AH41" s="304"/>
      <c r="AI41" s="304"/>
    </row>
    <row r="42" spans="18:35" x14ac:dyDescent="0.45">
      <c r="R42" s="351"/>
      <c r="T42" s="304"/>
      <c r="U42" s="304"/>
      <c r="V42" s="304"/>
      <c r="W42" s="304"/>
      <c r="X42" s="304"/>
      <c r="Y42" s="304"/>
      <c r="Z42" s="304"/>
      <c r="AA42" s="304"/>
      <c r="AB42" s="304"/>
      <c r="AC42" s="304"/>
      <c r="AD42" s="304"/>
      <c r="AE42" s="304"/>
      <c r="AF42" s="304"/>
      <c r="AG42" s="304"/>
      <c r="AH42" s="304"/>
      <c r="AI42" s="304"/>
    </row>
    <row r="43" spans="18:35" x14ac:dyDescent="0.45">
      <c r="R43" s="351"/>
      <c r="T43" s="304"/>
      <c r="U43" s="304"/>
      <c r="V43" s="304"/>
      <c r="W43" s="304"/>
      <c r="X43" s="304"/>
      <c r="Y43" s="304"/>
      <c r="Z43" s="304"/>
      <c r="AA43" s="304"/>
      <c r="AB43" s="304"/>
      <c r="AC43" s="304"/>
      <c r="AD43" s="304"/>
      <c r="AE43" s="304"/>
      <c r="AF43" s="304"/>
      <c r="AG43" s="304"/>
      <c r="AH43" s="304"/>
      <c r="AI43" s="304"/>
    </row>
    <row r="44" spans="18:35" x14ac:dyDescent="0.45">
      <c r="R44" s="351"/>
      <c r="T44" s="304"/>
      <c r="U44" s="304"/>
      <c r="V44" s="304"/>
      <c r="W44" s="304"/>
      <c r="X44" s="304"/>
      <c r="Y44" s="304"/>
      <c r="Z44" s="304"/>
      <c r="AA44" s="304"/>
      <c r="AB44" s="304"/>
      <c r="AC44" s="304"/>
      <c r="AD44" s="304"/>
      <c r="AE44" s="304"/>
      <c r="AF44" s="304"/>
      <c r="AG44" s="304"/>
      <c r="AH44" s="304"/>
      <c r="AI44" s="304"/>
    </row>
    <row r="45" spans="18:35" x14ac:dyDescent="0.45">
      <c r="R45" s="351"/>
      <c r="T45" s="304"/>
      <c r="U45" s="304"/>
      <c r="V45" s="304"/>
      <c r="W45" s="304"/>
      <c r="X45" s="304"/>
      <c r="Y45" s="304"/>
      <c r="Z45" s="304"/>
      <c r="AA45" s="304"/>
      <c r="AB45" s="304"/>
      <c r="AC45" s="304"/>
      <c r="AD45" s="304"/>
      <c r="AE45" s="304"/>
      <c r="AF45" s="304"/>
      <c r="AG45" s="304"/>
      <c r="AH45" s="304"/>
      <c r="AI45" s="304"/>
    </row>
    <row r="46" spans="18:35" x14ac:dyDescent="0.45">
      <c r="R46" s="351"/>
      <c r="T46" s="304"/>
      <c r="U46" s="304"/>
      <c r="V46" s="304"/>
      <c r="W46" s="304"/>
      <c r="X46" s="304"/>
      <c r="Y46" s="304"/>
      <c r="Z46" s="304"/>
      <c r="AA46" s="304"/>
      <c r="AB46" s="304"/>
      <c r="AC46" s="304"/>
      <c r="AD46" s="304"/>
      <c r="AE46" s="304"/>
      <c r="AF46" s="304"/>
      <c r="AG46" s="304"/>
      <c r="AH46" s="304"/>
      <c r="AI46" s="304"/>
    </row>
    <row r="47" spans="18:35" ht="16.5" customHeight="1" x14ac:dyDescent="0.45">
      <c r="R47" s="351"/>
      <c r="T47" s="304"/>
      <c r="U47" s="304"/>
      <c r="V47" s="304"/>
      <c r="W47" s="304"/>
      <c r="X47" s="304"/>
      <c r="Y47" s="304"/>
      <c r="Z47" s="304"/>
      <c r="AA47" s="304"/>
      <c r="AB47" s="304"/>
      <c r="AC47" s="304"/>
      <c r="AD47" s="304"/>
      <c r="AE47" s="304"/>
      <c r="AF47" s="304"/>
      <c r="AG47" s="304"/>
      <c r="AH47" s="304"/>
      <c r="AI47" s="304"/>
    </row>
    <row r="48" spans="18:35" x14ac:dyDescent="0.45">
      <c r="R48" s="351"/>
      <c r="T48" s="304"/>
      <c r="U48" s="304"/>
      <c r="V48" s="304"/>
      <c r="W48" s="304"/>
      <c r="X48" s="304"/>
      <c r="Y48" s="304"/>
      <c r="Z48" s="304"/>
      <c r="AA48" s="304"/>
      <c r="AB48" s="304"/>
      <c r="AC48" s="304"/>
      <c r="AD48" s="304"/>
      <c r="AE48" s="304"/>
      <c r="AF48" s="304"/>
      <c r="AG48" s="304"/>
      <c r="AH48" s="304"/>
      <c r="AI48" s="304"/>
    </row>
    <row r="49" spans="18:35" x14ac:dyDescent="0.45">
      <c r="R49" s="351"/>
      <c r="T49" s="304"/>
      <c r="U49" s="304"/>
      <c r="V49" s="304"/>
      <c r="W49" s="304"/>
      <c r="X49" s="304"/>
      <c r="Y49" s="304"/>
      <c r="Z49" s="304"/>
      <c r="AA49" s="304"/>
      <c r="AB49" s="304"/>
      <c r="AC49" s="304"/>
      <c r="AD49" s="304"/>
      <c r="AE49" s="304"/>
      <c r="AF49" s="304"/>
      <c r="AG49" s="304"/>
      <c r="AH49" s="304"/>
      <c r="AI49" s="304"/>
    </row>
    <row r="50" spans="18:35" x14ac:dyDescent="0.45">
      <c r="R50" s="351"/>
      <c r="T50" s="304"/>
      <c r="U50" s="304"/>
      <c r="V50" s="304"/>
      <c r="W50" s="304"/>
      <c r="X50" s="304"/>
      <c r="Y50" s="304"/>
      <c r="Z50" s="304"/>
      <c r="AA50" s="304"/>
      <c r="AB50" s="304"/>
      <c r="AC50" s="304"/>
      <c r="AD50" s="304"/>
      <c r="AE50" s="304"/>
      <c r="AF50" s="304"/>
      <c r="AG50" s="304"/>
      <c r="AH50" s="304"/>
      <c r="AI50" s="304"/>
    </row>
    <row r="51" spans="18:35" x14ac:dyDescent="0.45">
      <c r="R51" s="351"/>
      <c r="T51" s="304"/>
      <c r="U51" s="304"/>
      <c r="V51" s="304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</row>
    <row r="52" spans="18:35" x14ac:dyDescent="0.45">
      <c r="R52" s="351"/>
      <c r="T52" s="304"/>
      <c r="U52" s="304"/>
      <c r="V52" s="304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</row>
    <row r="53" spans="18:35" x14ac:dyDescent="0.45">
      <c r="R53" s="351"/>
      <c r="T53" s="304"/>
      <c r="U53" s="304"/>
      <c r="V53" s="304"/>
      <c r="W53" s="304"/>
      <c r="X53" s="304"/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</row>
    <row r="54" spans="18:35" x14ac:dyDescent="0.45">
      <c r="R54" s="351"/>
      <c r="T54" s="304"/>
      <c r="U54" s="304"/>
      <c r="V54" s="304"/>
      <c r="W54" s="304"/>
      <c r="X54" s="304"/>
      <c r="Y54" s="304"/>
      <c r="Z54" s="304"/>
      <c r="AA54" s="304"/>
      <c r="AB54" s="304"/>
      <c r="AC54" s="304"/>
      <c r="AD54" s="304"/>
      <c r="AE54" s="304"/>
      <c r="AF54" s="304"/>
      <c r="AG54" s="304"/>
      <c r="AH54" s="304"/>
      <c r="AI54" s="304"/>
    </row>
    <row r="55" spans="18:35" x14ac:dyDescent="0.45">
      <c r="R55" s="351"/>
      <c r="T55" s="304"/>
      <c r="U55" s="304"/>
      <c r="V55" s="304"/>
      <c r="W55" s="304"/>
      <c r="X55" s="304"/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</row>
    <row r="56" spans="18:35" x14ac:dyDescent="0.45">
      <c r="R56" s="351"/>
      <c r="T56" s="304"/>
      <c r="U56" s="304"/>
      <c r="V56" s="304"/>
      <c r="W56" s="304"/>
      <c r="X56" s="304"/>
      <c r="Y56" s="304"/>
      <c r="Z56" s="304"/>
      <c r="AA56" s="304"/>
      <c r="AB56" s="304"/>
      <c r="AC56" s="304"/>
      <c r="AD56" s="304"/>
      <c r="AE56" s="304"/>
      <c r="AF56" s="304"/>
      <c r="AG56" s="304"/>
      <c r="AH56" s="304"/>
      <c r="AI56" s="304"/>
    </row>
    <row r="57" spans="18:35" x14ac:dyDescent="0.45">
      <c r="R57" s="351"/>
      <c r="T57" s="304"/>
      <c r="U57" s="304"/>
      <c r="V57" s="304"/>
      <c r="W57" s="304"/>
      <c r="X57" s="304"/>
      <c r="Y57" s="304"/>
      <c r="Z57" s="304"/>
      <c r="AA57" s="304"/>
      <c r="AB57" s="304"/>
      <c r="AC57" s="304"/>
      <c r="AD57" s="304"/>
      <c r="AE57" s="304"/>
      <c r="AF57" s="304"/>
      <c r="AG57" s="304"/>
      <c r="AH57" s="304"/>
      <c r="AI57" s="304"/>
    </row>
    <row r="58" spans="18:35" x14ac:dyDescent="0.45">
      <c r="R58" s="351"/>
      <c r="T58" s="304"/>
      <c r="U58" s="304"/>
      <c r="V58" s="304"/>
      <c r="W58" s="304"/>
      <c r="X58" s="304"/>
      <c r="Y58" s="304"/>
      <c r="Z58" s="304"/>
      <c r="AA58" s="304"/>
      <c r="AB58" s="304"/>
      <c r="AC58" s="304"/>
      <c r="AD58" s="304"/>
      <c r="AE58" s="304"/>
      <c r="AF58" s="304"/>
      <c r="AG58" s="304"/>
      <c r="AH58" s="304"/>
      <c r="AI58" s="304"/>
    </row>
    <row r="59" spans="18:35" x14ac:dyDescent="0.45">
      <c r="R59" s="351"/>
      <c r="T59" s="304"/>
      <c r="U59" s="304"/>
      <c r="V59" s="304"/>
      <c r="W59" s="304"/>
      <c r="X59" s="304"/>
      <c r="Y59" s="304"/>
      <c r="Z59" s="304"/>
      <c r="AA59" s="304"/>
      <c r="AB59" s="304"/>
      <c r="AC59" s="304"/>
      <c r="AD59" s="304"/>
      <c r="AE59" s="304"/>
      <c r="AF59" s="304"/>
      <c r="AG59" s="304"/>
      <c r="AH59" s="304"/>
      <c r="AI59" s="304"/>
    </row>
    <row r="60" spans="18:35" x14ac:dyDescent="0.45">
      <c r="R60" s="351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</row>
    <row r="61" spans="18:35" x14ac:dyDescent="0.45">
      <c r="R61" s="351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</row>
    <row r="62" spans="18:35" x14ac:dyDescent="0.45">
      <c r="R62" s="351"/>
      <c r="T62" s="304"/>
      <c r="U62" s="304"/>
      <c r="V62" s="304"/>
      <c r="W62" s="304"/>
      <c r="X62" s="304"/>
      <c r="Y62" s="304"/>
      <c r="Z62" s="304"/>
      <c r="AA62" s="304"/>
      <c r="AB62" s="304"/>
      <c r="AC62" s="304"/>
      <c r="AD62" s="304"/>
      <c r="AE62" s="304"/>
      <c r="AF62" s="304"/>
      <c r="AG62" s="304"/>
      <c r="AH62" s="304"/>
      <c r="AI62" s="304"/>
    </row>
    <row r="63" spans="18:35" x14ac:dyDescent="0.45">
      <c r="R63" s="351"/>
      <c r="T63" s="304"/>
      <c r="U63" s="304"/>
      <c r="V63" s="304"/>
      <c r="W63" s="304"/>
      <c r="X63" s="304"/>
      <c r="Y63" s="304"/>
      <c r="Z63" s="304"/>
      <c r="AA63" s="304"/>
      <c r="AB63" s="304"/>
      <c r="AC63" s="304"/>
      <c r="AD63" s="304"/>
      <c r="AE63" s="304"/>
      <c r="AF63" s="304"/>
      <c r="AG63" s="304"/>
      <c r="AH63" s="304"/>
      <c r="AI63" s="304"/>
    </row>
    <row r="64" spans="18:35" x14ac:dyDescent="0.45">
      <c r="R64" s="351"/>
      <c r="T64" s="304"/>
      <c r="U64" s="304"/>
      <c r="V64" s="304"/>
      <c r="W64" s="304"/>
      <c r="X64" s="304"/>
      <c r="Y64" s="304"/>
      <c r="Z64" s="304"/>
      <c r="AA64" s="304"/>
      <c r="AB64" s="304"/>
      <c r="AC64" s="304"/>
      <c r="AD64" s="304"/>
      <c r="AE64" s="304"/>
      <c r="AF64" s="304"/>
      <c r="AG64" s="304"/>
      <c r="AH64" s="304"/>
      <c r="AI64" s="304"/>
    </row>
    <row r="65" spans="18:35" x14ac:dyDescent="0.45">
      <c r="R65" s="351"/>
      <c r="T65" s="304"/>
      <c r="U65" s="304"/>
      <c r="V65" s="304"/>
      <c r="W65" s="304"/>
      <c r="X65" s="304"/>
      <c r="Y65" s="304"/>
      <c r="Z65" s="304"/>
      <c r="AA65" s="304"/>
      <c r="AB65" s="304"/>
      <c r="AC65" s="304"/>
      <c r="AD65" s="304"/>
      <c r="AE65" s="304"/>
      <c r="AF65" s="304"/>
      <c r="AG65" s="304"/>
      <c r="AH65" s="304"/>
      <c r="AI65" s="304"/>
    </row>
    <row r="66" spans="18:35" x14ac:dyDescent="0.45">
      <c r="R66" s="351"/>
      <c r="T66" s="304"/>
      <c r="U66" s="304"/>
      <c r="V66" s="304"/>
      <c r="W66" s="304"/>
      <c r="X66" s="304"/>
      <c r="Y66" s="304"/>
      <c r="Z66" s="304"/>
      <c r="AA66" s="304"/>
      <c r="AB66" s="304"/>
      <c r="AC66" s="304"/>
      <c r="AD66" s="304"/>
      <c r="AE66" s="304"/>
      <c r="AF66" s="304"/>
      <c r="AG66" s="304"/>
      <c r="AH66" s="304"/>
      <c r="AI66" s="304"/>
    </row>
    <row r="67" spans="18:35" x14ac:dyDescent="0.45">
      <c r="R67" s="351"/>
      <c r="T67" s="304"/>
      <c r="U67" s="304"/>
      <c r="V67" s="304"/>
      <c r="W67" s="304"/>
      <c r="X67" s="304"/>
      <c r="Y67" s="304"/>
      <c r="Z67" s="304"/>
      <c r="AA67" s="304"/>
      <c r="AB67" s="304"/>
      <c r="AC67" s="304"/>
      <c r="AD67" s="304"/>
      <c r="AE67" s="304"/>
      <c r="AF67" s="304"/>
      <c r="AG67" s="304"/>
      <c r="AH67" s="304"/>
      <c r="AI67" s="304"/>
    </row>
    <row r="68" spans="18:35" x14ac:dyDescent="0.45">
      <c r="R68" s="351"/>
      <c r="T68" s="304"/>
      <c r="U68" s="304"/>
      <c r="V68" s="304"/>
      <c r="W68" s="304"/>
      <c r="X68" s="304"/>
      <c r="Y68" s="304"/>
      <c r="Z68" s="304"/>
      <c r="AA68" s="304"/>
      <c r="AB68" s="304"/>
      <c r="AC68" s="304"/>
      <c r="AD68" s="304"/>
      <c r="AE68" s="304"/>
      <c r="AF68" s="304"/>
      <c r="AG68" s="304"/>
      <c r="AH68" s="304"/>
      <c r="AI68" s="304"/>
    </row>
    <row r="69" spans="18:35" x14ac:dyDescent="0.45">
      <c r="R69" s="351"/>
      <c r="T69" s="304"/>
      <c r="U69" s="304"/>
      <c r="V69" s="304"/>
      <c r="W69" s="304"/>
      <c r="X69" s="304"/>
      <c r="Y69" s="304"/>
      <c r="Z69" s="304"/>
      <c r="AA69" s="304"/>
      <c r="AB69" s="304"/>
      <c r="AC69" s="304"/>
      <c r="AD69" s="304"/>
      <c r="AE69" s="304"/>
      <c r="AF69" s="304"/>
      <c r="AG69" s="304"/>
      <c r="AH69" s="304"/>
      <c r="AI69" s="304"/>
    </row>
    <row r="70" spans="18:35" x14ac:dyDescent="0.45">
      <c r="R70" s="351"/>
      <c r="T70" s="304"/>
      <c r="U70" s="304"/>
      <c r="V70" s="304"/>
      <c r="W70" s="304"/>
      <c r="X70" s="304"/>
      <c r="Y70" s="304"/>
      <c r="Z70" s="304"/>
      <c r="AA70" s="304"/>
      <c r="AB70" s="304"/>
      <c r="AC70" s="304"/>
      <c r="AD70" s="304"/>
      <c r="AE70" s="304"/>
      <c r="AF70" s="304"/>
      <c r="AG70" s="304"/>
      <c r="AH70" s="304"/>
      <c r="AI70" s="304"/>
    </row>
    <row r="71" spans="18:35" x14ac:dyDescent="0.45">
      <c r="R71" s="351"/>
      <c r="T71" s="304"/>
      <c r="U71" s="304"/>
      <c r="V71" s="304"/>
      <c r="W71" s="304"/>
      <c r="X71" s="304"/>
      <c r="Y71" s="304"/>
      <c r="Z71" s="304"/>
      <c r="AA71" s="304"/>
      <c r="AB71" s="304"/>
      <c r="AC71" s="304"/>
      <c r="AD71" s="304"/>
      <c r="AE71" s="304"/>
      <c r="AF71" s="304"/>
      <c r="AG71" s="304"/>
      <c r="AH71" s="304"/>
      <c r="AI71" s="304"/>
    </row>
    <row r="72" spans="18:35" x14ac:dyDescent="0.45">
      <c r="R72" s="351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</row>
    <row r="73" spans="18:35" x14ac:dyDescent="0.45">
      <c r="R73" s="351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</row>
    <row r="74" spans="18:35" x14ac:dyDescent="0.45">
      <c r="R74" s="351"/>
      <c r="T74" s="304"/>
      <c r="U74" s="304"/>
      <c r="V74" s="304"/>
      <c r="W74" s="304"/>
      <c r="X74" s="304"/>
      <c r="Y74" s="304"/>
      <c r="Z74" s="304"/>
      <c r="AA74" s="304"/>
      <c r="AB74" s="304"/>
      <c r="AC74" s="304"/>
      <c r="AD74" s="304"/>
      <c r="AE74" s="304"/>
      <c r="AF74" s="304"/>
      <c r="AG74" s="304"/>
      <c r="AH74" s="304"/>
      <c r="AI74" s="304"/>
    </row>
    <row r="75" spans="18:35" x14ac:dyDescent="0.45">
      <c r="R75" s="351"/>
      <c r="T75" s="304"/>
      <c r="U75" s="304"/>
      <c r="V75" s="304"/>
      <c r="W75" s="304"/>
      <c r="X75" s="304"/>
      <c r="Y75" s="304"/>
      <c r="Z75" s="304"/>
      <c r="AA75" s="304"/>
      <c r="AB75" s="304"/>
      <c r="AC75" s="304"/>
      <c r="AD75" s="304"/>
      <c r="AE75" s="304"/>
      <c r="AF75" s="304"/>
      <c r="AG75" s="304"/>
      <c r="AH75" s="304"/>
      <c r="AI75" s="304"/>
    </row>
    <row r="76" spans="18:35" x14ac:dyDescent="0.45">
      <c r="R76" s="351"/>
      <c r="T76" s="304"/>
      <c r="U76" s="304"/>
      <c r="V76" s="304"/>
      <c r="W76" s="304"/>
      <c r="X76" s="304"/>
      <c r="Y76" s="304"/>
      <c r="Z76" s="304"/>
      <c r="AA76" s="304"/>
      <c r="AB76" s="304"/>
      <c r="AC76" s="304"/>
      <c r="AD76" s="304"/>
      <c r="AE76" s="304"/>
      <c r="AF76" s="304"/>
      <c r="AG76" s="304"/>
      <c r="AH76" s="304"/>
      <c r="AI76" s="304"/>
    </row>
    <row r="77" spans="18:35" x14ac:dyDescent="0.45">
      <c r="R77" s="351"/>
      <c r="T77" s="304"/>
      <c r="U77" s="304"/>
      <c r="V77" s="304"/>
      <c r="W77" s="304"/>
      <c r="X77" s="304"/>
      <c r="Y77" s="304"/>
      <c r="Z77" s="304"/>
      <c r="AA77" s="304"/>
      <c r="AB77" s="304"/>
      <c r="AC77" s="304"/>
      <c r="AD77" s="304"/>
      <c r="AE77" s="304"/>
      <c r="AF77" s="304"/>
      <c r="AG77" s="304"/>
      <c r="AH77" s="304"/>
      <c r="AI77" s="304"/>
    </row>
    <row r="78" spans="18:35" x14ac:dyDescent="0.45">
      <c r="R78" s="351"/>
      <c r="T78" s="304"/>
      <c r="U78" s="304"/>
      <c r="V78" s="304"/>
      <c r="W78" s="304"/>
      <c r="X78" s="304"/>
      <c r="Y78" s="304"/>
      <c r="Z78" s="304"/>
      <c r="AA78" s="304"/>
      <c r="AB78" s="304"/>
      <c r="AC78" s="304"/>
      <c r="AD78" s="304"/>
      <c r="AE78" s="304"/>
      <c r="AF78" s="304"/>
      <c r="AG78" s="304"/>
      <c r="AH78" s="304"/>
      <c r="AI78" s="304"/>
    </row>
    <row r="79" spans="18:35" x14ac:dyDescent="0.45">
      <c r="R79" s="351"/>
      <c r="T79" s="304"/>
      <c r="U79" s="304"/>
      <c r="V79" s="304"/>
      <c r="W79" s="304"/>
      <c r="X79" s="304"/>
      <c r="Y79" s="304"/>
      <c r="Z79" s="304"/>
      <c r="AA79" s="304"/>
      <c r="AB79" s="304"/>
      <c r="AC79" s="304"/>
      <c r="AD79" s="304"/>
      <c r="AE79" s="304"/>
      <c r="AF79" s="304"/>
      <c r="AG79" s="304"/>
      <c r="AH79" s="304"/>
      <c r="AI79" s="304"/>
    </row>
    <row r="80" spans="18:35" x14ac:dyDescent="0.45">
      <c r="R80" s="351"/>
      <c r="T80" s="304"/>
      <c r="U80" s="304"/>
      <c r="V80" s="304"/>
      <c r="W80" s="304"/>
      <c r="X80" s="304"/>
      <c r="Y80" s="304"/>
      <c r="Z80" s="304"/>
      <c r="AA80" s="304"/>
      <c r="AB80" s="304"/>
      <c r="AC80" s="304"/>
      <c r="AD80" s="304"/>
      <c r="AE80" s="304"/>
      <c r="AF80" s="304"/>
      <c r="AG80" s="304"/>
      <c r="AH80" s="304"/>
      <c r="AI80" s="304"/>
    </row>
    <row r="81" spans="18:35" x14ac:dyDescent="0.45">
      <c r="R81" s="351"/>
      <c r="T81" s="304"/>
      <c r="U81" s="304"/>
      <c r="V81" s="304"/>
      <c r="W81" s="304"/>
      <c r="X81" s="304"/>
      <c r="Y81" s="304"/>
      <c r="Z81" s="304"/>
      <c r="AA81" s="304"/>
      <c r="AB81" s="304"/>
      <c r="AC81" s="304"/>
      <c r="AD81" s="304"/>
      <c r="AE81" s="304"/>
      <c r="AF81" s="304"/>
      <c r="AG81" s="304"/>
      <c r="AH81" s="304"/>
      <c r="AI81" s="304"/>
    </row>
    <row r="82" spans="18:35" x14ac:dyDescent="0.45">
      <c r="R82" s="351"/>
      <c r="T82" s="304"/>
      <c r="U82" s="304"/>
      <c r="V82" s="304"/>
      <c r="W82" s="304"/>
      <c r="X82" s="304"/>
      <c r="Y82" s="304"/>
      <c r="Z82" s="304"/>
      <c r="AA82" s="304"/>
      <c r="AB82" s="304"/>
      <c r="AC82" s="304"/>
      <c r="AD82" s="304"/>
      <c r="AE82" s="304"/>
      <c r="AF82" s="304"/>
      <c r="AG82" s="304"/>
      <c r="AH82" s="304"/>
      <c r="AI82" s="304"/>
    </row>
    <row r="83" spans="18:35" x14ac:dyDescent="0.45">
      <c r="R83" s="351"/>
      <c r="T83" s="304"/>
      <c r="U83" s="304"/>
      <c r="V83" s="304"/>
      <c r="W83" s="304"/>
      <c r="X83" s="304"/>
      <c r="Y83" s="304"/>
      <c r="Z83" s="304"/>
      <c r="AA83" s="304"/>
      <c r="AB83" s="304"/>
      <c r="AC83" s="304"/>
      <c r="AD83" s="304"/>
      <c r="AE83" s="304"/>
      <c r="AF83" s="304"/>
      <c r="AG83" s="304"/>
      <c r="AH83" s="304"/>
      <c r="AI83" s="304"/>
    </row>
    <row r="84" spans="18:35" x14ac:dyDescent="0.45">
      <c r="R84" s="351"/>
      <c r="T84" s="304"/>
      <c r="U84" s="304"/>
      <c r="V84" s="304"/>
      <c r="W84" s="304"/>
      <c r="X84" s="304"/>
      <c r="Y84" s="304"/>
      <c r="Z84" s="304"/>
      <c r="AA84" s="304"/>
      <c r="AB84" s="304"/>
      <c r="AC84" s="304"/>
      <c r="AD84" s="304"/>
      <c r="AE84" s="304"/>
      <c r="AF84" s="304"/>
      <c r="AG84" s="304"/>
      <c r="AH84" s="304"/>
      <c r="AI84" s="304"/>
    </row>
    <row r="85" spans="18:35" x14ac:dyDescent="0.45">
      <c r="R85" s="351"/>
      <c r="T85" s="304"/>
      <c r="U85" s="304"/>
      <c r="V85" s="304"/>
      <c r="W85" s="304"/>
      <c r="X85" s="304"/>
      <c r="Y85" s="304"/>
      <c r="Z85" s="304"/>
      <c r="AA85" s="304"/>
      <c r="AB85" s="304"/>
      <c r="AC85" s="304"/>
      <c r="AD85" s="304"/>
      <c r="AE85" s="304"/>
      <c r="AF85" s="304"/>
      <c r="AG85" s="304"/>
      <c r="AH85" s="304"/>
      <c r="AI85" s="304"/>
    </row>
    <row r="86" spans="18:35" x14ac:dyDescent="0.45">
      <c r="R86" s="351"/>
      <c r="T86" s="304"/>
      <c r="U86" s="304"/>
      <c r="V86" s="304"/>
      <c r="W86" s="304"/>
      <c r="X86" s="304"/>
      <c r="Y86" s="304"/>
      <c r="Z86" s="304"/>
      <c r="AA86" s="304"/>
      <c r="AB86" s="304"/>
      <c r="AC86" s="304"/>
      <c r="AD86" s="304"/>
      <c r="AE86" s="304"/>
      <c r="AF86" s="304"/>
      <c r="AG86" s="304"/>
      <c r="AH86" s="304"/>
      <c r="AI86" s="304"/>
    </row>
    <row r="87" spans="18:35" x14ac:dyDescent="0.45">
      <c r="R87" s="351"/>
      <c r="T87" s="304"/>
      <c r="U87" s="304"/>
      <c r="V87" s="304"/>
      <c r="W87" s="304"/>
      <c r="X87" s="304"/>
      <c r="Y87" s="304"/>
      <c r="Z87" s="304"/>
      <c r="AA87" s="304"/>
      <c r="AB87" s="304"/>
      <c r="AC87" s="304"/>
      <c r="AD87" s="304"/>
      <c r="AE87" s="304"/>
      <c r="AF87" s="304"/>
      <c r="AG87" s="304"/>
      <c r="AH87" s="304"/>
      <c r="AI87" s="304"/>
    </row>
    <row r="88" spans="18:35" x14ac:dyDescent="0.45">
      <c r="R88" s="351"/>
      <c r="T88" s="304"/>
      <c r="U88" s="304"/>
      <c r="V88" s="304"/>
      <c r="W88" s="304"/>
      <c r="X88" s="304"/>
      <c r="Y88" s="304"/>
      <c r="Z88" s="304"/>
      <c r="AA88" s="304"/>
      <c r="AB88" s="304"/>
      <c r="AC88" s="304"/>
      <c r="AD88" s="304"/>
      <c r="AE88" s="304"/>
      <c r="AF88" s="304"/>
      <c r="AG88" s="304"/>
      <c r="AH88" s="304"/>
      <c r="AI88" s="304"/>
    </row>
    <row r="89" spans="18:35" x14ac:dyDescent="0.45">
      <c r="R89" s="351"/>
      <c r="T89" s="304"/>
      <c r="U89" s="304"/>
      <c r="V89" s="304"/>
      <c r="W89" s="304"/>
      <c r="X89" s="304"/>
      <c r="Y89" s="304"/>
      <c r="Z89" s="304"/>
      <c r="AA89" s="304"/>
      <c r="AB89" s="304"/>
      <c r="AC89" s="304"/>
      <c r="AD89" s="304"/>
      <c r="AE89" s="304"/>
      <c r="AF89" s="304"/>
      <c r="AG89" s="304"/>
      <c r="AH89" s="304"/>
      <c r="AI89" s="304"/>
    </row>
    <row r="90" spans="18:35" x14ac:dyDescent="0.45">
      <c r="R90" s="351"/>
      <c r="T90" s="304"/>
      <c r="U90" s="304"/>
      <c r="V90" s="304"/>
      <c r="W90" s="304"/>
      <c r="X90" s="304"/>
      <c r="Y90" s="304"/>
      <c r="Z90" s="304"/>
      <c r="AA90" s="304"/>
      <c r="AB90" s="304"/>
      <c r="AC90" s="304"/>
      <c r="AD90" s="304"/>
      <c r="AE90" s="304"/>
      <c r="AF90" s="304"/>
      <c r="AG90" s="304"/>
      <c r="AH90" s="304"/>
      <c r="AI90" s="304"/>
    </row>
    <row r="91" spans="18:35" x14ac:dyDescent="0.45">
      <c r="R91" s="351"/>
      <c r="T91" s="304"/>
      <c r="U91" s="304"/>
      <c r="V91" s="304"/>
      <c r="W91" s="304"/>
      <c r="X91" s="304"/>
      <c r="Y91" s="304"/>
      <c r="Z91" s="304"/>
      <c r="AA91" s="304"/>
      <c r="AB91" s="304"/>
      <c r="AC91" s="304"/>
      <c r="AD91" s="304"/>
      <c r="AE91" s="304"/>
      <c r="AF91" s="304"/>
      <c r="AG91" s="304"/>
      <c r="AH91" s="304"/>
      <c r="AI91" s="304"/>
    </row>
    <row r="92" spans="18:35" x14ac:dyDescent="0.45">
      <c r="R92" s="351"/>
      <c r="T92" s="304"/>
      <c r="U92" s="304"/>
      <c r="V92" s="304"/>
      <c r="W92" s="304"/>
      <c r="X92" s="304"/>
      <c r="Y92" s="304"/>
      <c r="Z92" s="304"/>
      <c r="AA92" s="304"/>
      <c r="AB92" s="304"/>
      <c r="AC92" s="304"/>
      <c r="AD92" s="304"/>
      <c r="AE92" s="304"/>
      <c r="AF92" s="304"/>
      <c r="AG92" s="304"/>
      <c r="AH92" s="304"/>
      <c r="AI92" s="304"/>
    </row>
    <row r="93" spans="18:35" x14ac:dyDescent="0.45">
      <c r="R93" s="351"/>
      <c r="T93" s="304"/>
      <c r="U93" s="304"/>
      <c r="V93" s="304"/>
      <c r="W93" s="304"/>
      <c r="X93" s="304"/>
      <c r="Y93" s="304"/>
      <c r="Z93" s="304"/>
      <c r="AA93" s="304"/>
      <c r="AB93" s="304"/>
      <c r="AC93" s="304"/>
      <c r="AD93" s="304"/>
      <c r="AE93" s="304"/>
      <c r="AF93" s="304"/>
      <c r="AG93" s="304"/>
      <c r="AH93" s="304"/>
      <c r="AI93" s="304"/>
    </row>
    <row r="94" spans="18:35" x14ac:dyDescent="0.45">
      <c r="T94" s="304"/>
      <c r="U94" s="304"/>
      <c r="V94" s="304"/>
      <c r="W94" s="304"/>
      <c r="X94" s="304"/>
      <c r="Y94" s="304"/>
      <c r="Z94" s="304"/>
      <c r="AA94" s="304"/>
      <c r="AB94" s="304"/>
      <c r="AC94" s="304"/>
      <c r="AD94" s="304"/>
      <c r="AE94" s="304"/>
      <c r="AF94" s="304"/>
      <c r="AG94" s="304"/>
      <c r="AH94" s="304"/>
      <c r="AI94" s="304"/>
    </row>
    <row r="95" spans="18:35" x14ac:dyDescent="0.45">
      <c r="T95" s="304"/>
      <c r="U95" s="304"/>
      <c r="V95" s="304"/>
      <c r="W95" s="304"/>
      <c r="X95" s="304"/>
      <c r="Y95" s="304"/>
      <c r="Z95" s="304"/>
      <c r="AA95" s="304"/>
      <c r="AB95" s="304"/>
      <c r="AC95" s="304"/>
      <c r="AD95" s="304"/>
      <c r="AE95" s="304"/>
      <c r="AF95" s="304"/>
      <c r="AG95" s="304"/>
      <c r="AH95" s="304"/>
      <c r="AI95" s="304"/>
    </row>
    <row r="96" spans="18:35" x14ac:dyDescent="0.45">
      <c r="T96" s="304"/>
      <c r="U96" s="304"/>
      <c r="V96" s="304"/>
      <c r="W96" s="304"/>
      <c r="X96" s="304"/>
      <c r="Y96" s="304"/>
      <c r="Z96" s="304"/>
      <c r="AA96" s="304"/>
      <c r="AB96" s="304"/>
      <c r="AC96" s="304"/>
      <c r="AD96" s="304"/>
      <c r="AE96" s="304"/>
      <c r="AF96" s="304"/>
      <c r="AG96" s="304"/>
      <c r="AH96" s="304"/>
      <c r="AI96" s="304"/>
    </row>
    <row r="97" spans="20:35" x14ac:dyDescent="0.45">
      <c r="T97" s="304"/>
      <c r="U97" s="304"/>
      <c r="V97" s="304"/>
      <c r="W97" s="304"/>
      <c r="X97" s="304"/>
      <c r="Y97" s="304"/>
      <c r="Z97" s="304"/>
      <c r="AA97" s="304"/>
      <c r="AB97" s="304"/>
      <c r="AC97" s="304"/>
      <c r="AD97" s="304"/>
      <c r="AE97" s="304"/>
      <c r="AF97" s="304"/>
      <c r="AG97" s="304"/>
      <c r="AH97" s="304"/>
      <c r="AI97" s="304"/>
    </row>
    <row r="98" spans="20:35" x14ac:dyDescent="0.45">
      <c r="T98" s="304"/>
      <c r="U98" s="304"/>
      <c r="V98" s="304"/>
      <c r="W98" s="304"/>
      <c r="X98" s="304"/>
      <c r="Y98" s="304"/>
      <c r="Z98" s="304"/>
      <c r="AA98" s="304"/>
      <c r="AB98" s="304"/>
      <c r="AC98" s="304"/>
      <c r="AD98" s="304"/>
      <c r="AE98" s="304"/>
      <c r="AF98" s="304"/>
      <c r="AG98" s="304"/>
      <c r="AH98" s="304"/>
      <c r="AI98" s="304"/>
    </row>
    <row r="99" spans="20:35" x14ac:dyDescent="0.45">
      <c r="T99" s="304"/>
      <c r="U99" s="304"/>
      <c r="V99" s="304"/>
      <c r="W99" s="304"/>
      <c r="X99" s="304"/>
      <c r="Y99" s="304"/>
      <c r="Z99" s="304"/>
      <c r="AA99" s="304"/>
      <c r="AB99" s="304"/>
      <c r="AC99" s="304"/>
      <c r="AD99" s="304"/>
      <c r="AE99" s="304"/>
      <c r="AF99" s="304"/>
      <c r="AG99" s="304"/>
      <c r="AH99" s="304"/>
      <c r="AI99" s="304"/>
    </row>
    <row r="100" spans="20:35" x14ac:dyDescent="0.45">
      <c r="T100" s="304"/>
      <c r="U100" s="304"/>
      <c r="V100" s="304"/>
      <c r="W100" s="304"/>
      <c r="X100" s="304"/>
      <c r="Y100" s="304"/>
      <c r="Z100" s="304"/>
      <c r="AA100" s="304"/>
      <c r="AB100" s="304"/>
      <c r="AC100" s="304"/>
      <c r="AD100" s="304"/>
      <c r="AE100" s="304"/>
      <c r="AF100" s="304"/>
      <c r="AG100" s="304"/>
      <c r="AH100" s="304"/>
      <c r="AI100" s="304"/>
    </row>
    <row r="101" spans="20:35" x14ac:dyDescent="0.45">
      <c r="T101" s="304"/>
      <c r="U101" s="304"/>
      <c r="V101" s="304"/>
      <c r="W101" s="304"/>
      <c r="X101" s="304"/>
      <c r="Y101" s="304"/>
      <c r="Z101" s="304"/>
      <c r="AA101" s="304"/>
      <c r="AB101" s="304"/>
      <c r="AC101" s="304"/>
      <c r="AD101" s="304"/>
      <c r="AE101" s="304"/>
      <c r="AF101" s="304"/>
      <c r="AG101" s="304"/>
      <c r="AH101" s="304"/>
      <c r="AI101" s="304"/>
    </row>
    <row r="102" spans="20:35" x14ac:dyDescent="0.45">
      <c r="T102" s="304"/>
      <c r="U102" s="304"/>
      <c r="V102" s="304"/>
      <c r="W102" s="304"/>
      <c r="X102" s="304"/>
      <c r="Y102" s="304"/>
      <c r="Z102" s="304"/>
      <c r="AA102" s="304"/>
      <c r="AB102" s="304"/>
      <c r="AC102" s="304"/>
      <c r="AD102" s="304"/>
      <c r="AE102" s="304"/>
      <c r="AF102" s="304"/>
      <c r="AG102" s="304"/>
      <c r="AH102" s="304"/>
      <c r="AI102" s="304"/>
    </row>
    <row r="103" spans="20:35" x14ac:dyDescent="0.45">
      <c r="T103" s="304"/>
      <c r="U103" s="304"/>
      <c r="V103" s="304"/>
      <c r="W103" s="304"/>
      <c r="X103" s="304"/>
      <c r="Y103" s="304"/>
      <c r="Z103" s="304"/>
      <c r="AA103" s="304"/>
      <c r="AB103" s="304"/>
      <c r="AC103" s="304"/>
      <c r="AD103" s="304"/>
      <c r="AE103" s="304"/>
      <c r="AF103" s="304"/>
      <c r="AG103" s="304"/>
      <c r="AH103" s="304"/>
      <c r="AI103" s="304"/>
    </row>
    <row r="104" spans="20:35" x14ac:dyDescent="0.45">
      <c r="T104" s="304"/>
      <c r="U104" s="304"/>
      <c r="V104" s="304"/>
      <c r="W104" s="304"/>
      <c r="X104" s="304"/>
      <c r="Y104" s="304"/>
      <c r="Z104" s="304"/>
      <c r="AA104" s="304"/>
      <c r="AB104" s="304"/>
      <c r="AC104" s="304"/>
      <c r="AD104" s="304"/>
      <c r="AE104" s="304"/>
      <c r="AF104" s="304"/>
      <c r="AG104" s="304"/>
      <c r="AH104" s="304"/>
      <c r="AI104" s="304"/>
    </row>
    <row r="105" spans="20:35" x14ac:dyDescent="0.45">
      <c r="T105" s="304"/>
      <c r="U105" s="304"/>
      <c r="V105" s="304"/>
      <c r="W105" s="304"/>
      <c r="X105" s="304"/>
      <c r="Y105" s="304"/>
      <c r="Z105" s="304"/>
      <c r="AA105" s="304"/>
      <c r="AB105" s="304"/>
      <c r="AC105" s="304"/>
      <c r="AD105" s="304"/>
      <c r="AE105" s="304"/>
      <c r="AF105" s="304"/>
      <c r="AG105" s="304"/>
      <c r="AH105" s="304"/>
      <c r="AI105" s="304"/>
    </row>
    <row r="106" spans="20:35" x14ac:dyDescent="0.45">
      <c r="T106" s="304"/>
      <c r="U106" s="304"/>
      <c r="V106" s="304"/>
      <c r="W106" s="304"/>
      <c r="X106" s="304"/>
      <c r="Y106" s="304"/>
      <c r="Z106" s="304"/>
      <c r="AA106" s="304"/>
      <c r="AB106" s="304"/>
      <c r="AC106" s="304"/>
      <c r="AD106" s="304"/>
      <c r="AE106" s="304"/>
      <c r="AF106" s="304"/>
      <c r="AG106" s="304"/>
      <c r="AH106" s="304"/>
      <c r="AI106" s="304"/>
    </row>
    <row r="107" spans="20:35" x14ac:dyDescent="0.45">
      <c r="T107" s="304"/>
      <c r="U107" s="304"/>
      <c r="V107" s="304"/>
      <c r="W107" s="304"/>
      <c r="X107" s="304"/>
      <c r="Y107" s="304"/>
      <c r="Z107" s="304"/>
      <c r="AA107" s="304"/>
      <c r="AB107" s="304"/>
      <c r="AC107" s="304"/>
      <c r="AD107" s="304"/>
      <c r="AE107" s="304"/>
      <c r="AF107" s="304"/>
      <c r="AG107" s="304"/>
      <c r="AH107" s="304"/>
      <c r="AI107" s="304"/>
    </row>
    <row r="108" spans="20:35" x14ac:dyDescent="0.45">
      <c r="T108" s="304"/>
      <c r="U108" s="304"/>
      <c r="V108" s="304"/>
      <c r="W108" s="304"/>
      <c r="X108" s="304"/>
      <c r="Y108" s="304"/>
      <c r="Z108" s="304"/>
      <c r="AA108" s="304"/>
      <c r="AB108" s="304"/>
      <c r="AC108" s="304"/>
      <c r="AD108" s="304"/>
      <c r="AE108" s="304"/>
      <c r="AF108" s="304"/>
      <c r="AG108" s="304"/>
      <c r="AH108" s="304"/>
      <c r="AI108" s="304"/>
    </row>
    <row r="109" spans="20:35" x14ac:dyDescent="0.45">
      <c r="T109" s="304"/>
      <c r="U109" s="304"/>
      <c r="V109" s="304"/>
      <c r="W109" s="304"/>
      <c r="X109" s="304"/>
      <c r="Y109" s="304"/>
      <c r="Z109" s="304"/>
      <c r="AA109" s="304"/>
      <c r="AB109" s="304"/>
      <c r="AC109" s="304"/>
      <c r="AD109" s="304"/>
      <c r="AE109" s="304"/>
      <c r="AF109" s="304"/>
      <c r="AG109" s="304"/>
      <c r="AH109" s="304"/>
      <c r="AI109" s="304"/>
    </row>
    <row r="110" spans="20:35" x14ac:dyDescent="0.45">
      <c r="T110" s="304"/>
      <c r="U110" s="304"/>
      <c r="V110" s="304"/>
      <c r="W110" s="304"/>
      <c r="X110" s="304"/>
      <c r="Y110" s="304"/>
      <c r="Z110" s="304"/>
      <c r="AA110" s="304"/>
      <c r="AB110" s="304"/>
      <c r="AC110" s="304"/>
      <c r="AD110" s="304"/>
      <c r="AE110" s="304"/>
      <c r="AF110" s="304"/>
      <c r="AG110" s="304"/>
      <c r="AH110" s="304"/>
      <c r="AI110" s="304"/>
    </row>
    <row r="111" spans="20:35" x14ac:dyDescent="0.45">
      <c r="T111" s="304"/>
      <c r="U111" s="304"/>
      <c r="V111" s="304"/>
      <c r="W111" s="304"/>
      <c r="X111" s="304"/>
      <c r="Y111" s="304"/>
      <c r="Z111" s="304"/>
      <c r="AA111" s="304"/>
      <c r="AB111" s="304"/>
      <c r="AC111" s="304"/>
      <c r="AD111" s="304"/>
      <c r="AE111" s="304"/>
      <c r="AF111" s="304"/>
      <c r="AG111" s="304"/>
      <c r="AH111" s="304"/>
      <c r="AI111" s="304"/>
    </row>
  </sheetData>
  <mergeCells count="12">
    <mergeCell ref="B16:E16"/>
    <mergeCell ref="A10:I10"/>
    <mergeCell ref="Y10:Z10"/>
    <mergeCell ref="AB10:AC10"/>
    <mergeCell ref="B1:F1"/>
    <mergeCell ref="B2:F2"/>
    <mergeCell ref="A9:H9"/>
    <mergeCell ref="A11:H11"/>
    <mergeCell ref="Y11:Z11"/>
    <mergeCell ref="AB11:AC11"/>
    <mergeCell ref="A12:H12"/>
    <mergeCell ref="A13:H13"/>
  </mergeCells>
  <conditionalFormatting sqref="AA10:AA11">
    <cfRule type="cellIs" dxfId="38" priority="19" operator="greaterThan">
      <formula>0</formula>
    </cfRule>
  </conditionalFormatting>
  <conditionalFormatting sqref="AD10:AD11">
    <cfRule type="cellIs" dxfId="37" priority="18" operator="greaterThan">
      <formula>0</formula>
    </cfRule>
  </conditionalFormatting>
  <hyperlinks>
    <hyperlink ref="A12" r:id="rId1" display="mailto:guedeoil2022@gmail.com" xr:uid="{00000000-0004-0000-0400-000000000000}"/>
  </hyperlinks>
  <pageMargins left="0.15833333333333333" right="8.4175084175084174E-3" top="0.75" bottom="0.75" header="0.3" footer="0.3"/>
  <pageSetup paperSize="9" orientation="portrait" horizontalDpi="360" verticalDpi="360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FILTRO!$B:$B</xm:f>
          </x14:formula1>
          <xm:sqref>B2</xm:sqref>
        </x14:dataValidation>
        <x14:dataValidation type="list" allowBlank="1" showInputMessage="1" showErrorMessage="1" xr:uid="{00000000-0002-0000-0400-000001000000}">
          <x14:formula1>
            <xm:f>LD!$M$2:$M$13</xm:f>
          </x14:formula1>
          <xm:sqref>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I1500"/>
  <sheetViews>
    <sheetView showGridLines="0" workbookViewId="0">
      <pane ySplit="2" topLeftCell="A351" activePane="bottomLeft" state="frozen"/>
      <selection pane="bottomLeft"/>
    </sheetView>
  </sheetViews>
  <sheetFormatPr baseColWidth="10" defaultRowHeight="14.25" x14ac:dyDescent="0.45"/>
  <cols>
    <col min="1" max="1" width="24.86328125" customWidth="1"/>
    <col min="2" max="2" width="16.86328125" customWidth="1"/>
    <col min="3" max="3" width="26.1328125" customWidth="1"/>
    <col min="4" max="4" width="14.1328125" customWidth="1"/>
    <col min="5" max="5" width="43.1328125" bestFit="1" customWidth="1"/>
    <col min="6" max="6" width="15.86328125" style="2" customWidth="1"/>
    <col min="7" max="7" width="16.265625" bestFit="1" customWidth="1"/>
    <col min="8" max="8" width="19.265625" customWidth="1"/>
  </cols>
  <sheetData>
    <row r="1" spans="1:9" ht="40.35" customHeight="1" x14ac:dyDescent="0.45"/>
    <row r="2" spans="1:9" ht="27.6" customHeight="1" x14ac:dyDescent="0.45">
      <c r="A2" s="297" t="s">
        <v>398</v>
      </c>
      <c r="B2" s="362" t="s">
        <v>412</v>
      </c>
      <c r="C2" t="s">
        <v>78</v>
      </c>
      <c r="D2" t="s">
        <v>344</v>
      </c>
      <c r="E2" t="s">
        <v>79</v>
      </c>
      <c r="F2" s="2" t="s">
        <v>108</v>
      </c>
      <c r="G2" s="297" t="s">
        <v>402</v>
      </c>
      <c r="H2" t="s">
        <v>106</v>
      </c>
      <c r="I2" t="s">
        <v>66</v>
      </c>
    </row>
    <row r="3" spans="1:9" x14ac:dyDescent="0.45">
      <c r="A3" t="s">
        <v>117</v>
      </c>
      <c r="B3" t="s">
        <v>414</v>
      </c>
      <c r="C3" t="s">
        <v>207</v>
      </c>
      <c r="D3" t="s">
        <v>459</v>
      </c>
      <c r="E3" t="s">
        <v>455</v>
      </c>
      <c r="F3" s="2">
        <v>46023</v>
      </c>
      <c r="G3">
        <v>1500</v>
      </c>
      <c r="H3" t="s">
        <v>37</v>
      </c>
      <c r="I3" s="374">
        <f>MONTH(Tableau15[[#This Row],[DATE FACTURE ]])</f>
        <v>1</v>
      </c>
    </row>
    <row r="4" spans="1:9" x14ac:dyDescent="0.45">
      <c r="A4" t="s">
        <v>117</v>
      </c>
      <c r="B4" t="s">
        <v>414</v>
      </c>
      <c r="C4" t="s">
        <v>207</v>
      </c>
      <c r="D4" t="s">
        <v>459</v>
      </c>
      <c r="E4" t="s">
        <v>460</v>
      </c>
      <c r="F4" s="2">
        <v>46023</v>
      </c>
      <c r="G4">
        <v>3000</v>
      </c>
      <c r="H4" t="s">
        <v>37</v>
      </c>
      <c r="I4" s="374">
        <f>MONTH(Tableau15[[#This Row],[DATE FACTURE ]])</f>
        <v>1</v>
      </c>
    </row>
    <row r="5" spans="1:9" x14ac:dyDescent="0.45">
      <c r="A5" t="s">
        <v>117</v>
      </c>
      <c r="B5" t="s">
        <v>414</v>
      </c>
      <c r="C5" t="s">
        <v>207</v>
      </c>
      <c r="D5" t="s">
        <v>459</v>
      </c>
      <c r="E5" t="s">
        <v>461</v>
      </c>
      <c r="F5" s="2">
        <v>46023</v>
      </c>
      <c r="G5">
        <v>2000</v>
      </c>
      <c r="H5" t="s">
        <v>37</v>
      </c>
      <c r="I5" s="374">
        <f>MONTH(Tableau15[[#This Row],[DATE FACTURE ]])</f>
        <v>1</v>
      </c>
    </row>
    <row r="6" spans="1:9" x14ac:dyDescent="0.45">
      <c r="A6" t="s">
        <v>119</v>
      </c>
      <c r="B6" t="s">
        <v>414</v>
      </c>
      <c r="C6" t="s">
        <v>207</v>
      </c>
      <c r="D6" t="s">
        <v>459</v>
      </c>
      <c r="E6" t="s">
        <v>465</v>
      </c>
      <c r="F6" s="2">
        <v>46023</v>
      </c>
      <c r="G6">
        <v>1500</v>
      </c>
      <c r="H6" t="s">
        <v>37</v>
      </c>
      <c r="I6" s="374">
        <f>MONTH(Tableau15[[#This Row],[DATE FACTURE ]])</f>
        <v>1</v>
      </c>
    </row>
    <row r="7" spans="1:9" x14ac:dyDescent="0.45">
      <c r="A7" t="s">
        <v>119</v>
      </c>
      <c r="B7" t="s">
        <v>414</v>
      </c>
      <c r="C7" t="s">
        <v>207</v>
      </c>
      <c r="D7" t="s">
        <v>459</v>
      </c>
      <c r="E7" t="s">
        <v>466</v>
      </c>
      <c r="F7" s="2">
        <v>46023</v>
      </c>
      <c r="G7">
        <v>102000</v>
      </c>
      <c r="H7" t="s">
        <v>37</v>
      </c>
      <c r="I7" s="374">
        <f>MONTH(Tableau15[[#This Row],[DATE FACTURE ]])</f>
        <v>1</v>
      </c>
    </row>
    <row r="8" spans="1:9" x14ac:dyDescent="0.45">
      <c r="A8" t="s">
        <v>119</v>
      </c>
      <c r="B8" t="s">
        <v>414</v>
      </c>
      <c r="C8" t="s">
        <v>207</v>
      </c>
      <c r="D8" t="s">
        <v>459</v>
      </c>
      <c r="E8" t="s">
        <v>467</v>
      </c>
      <c r="F8" s="2">
        <v>46023</v>
      </c>
      <c r="G8">
        <v>1000</v>
      </c>
      <c r="H8" t="s">
        <v>37</v>
      </c>
      <c r="I8" s="374">
        <f>MONTH(Tableau15[[#This Row],[DATE FACTURE ]])</f>
        <v>1</v>
      </c>
    </row>
    <row r="9" spans="1:9" x14ac:dyDescent="0.45">
      <c r="A9" t="s">
        <v>119</v>
      </c>
      <c r="B9" t="s">
        <v>414</v>
      </c>
      <c r="C9" t="s">
        <v>471</v>
      </c>
      <c r="D9">
        <v>160</v>
      </c>
      <c r="E9" t="s">
        <v>468</v>
      </c>
      <c r="F9" s="2">
        <v>46023</v>
      </c>
      <c r="G9">
        <v>4000</v>
      </c>
      <c r="H9" t="s">
        <v>37</v>
      </c>
      <c r="I9" s="374">
        <f>MONTH(Tableau15[[#This Row],[DATE FACTURE ]])</f>
        <v>1</v>
      </c>
    </row>
    <row r="10" spans="1:9" x14ac:dyDescent="0.45">
      <c r="A10" t="s">
        <v>119</v>
      </c>
      <c r="B10" t="s">
        <v>414</v>
      </c>
      <c r="C10" t="s">
        <v>207</v>
      </c>
      <c r="D10" t="s">
        <v>459</v>
      </c>
      <c r="E10" t="s">
        <v>469</v>
      </c>
      <c r="F10" s="2">
        <v>46023</v>
      </c>
      <c r="G10">
        <v>2000</v>
      </c>
      <c r="H10" t="s">
        <v>37</v>
      </c>
      <c r="I10" s="374">
        <f>MONTH(Tableau15[[#This Row],[DATE FACTURE ]])</f>
        <v>1</v>
      </c>
    </row>
    <row r="11" spans="1:9" x14ac:dyDescent="0.45">
      <c r="A11" t="s">
        <v>119</v>
      </c>
      <c r="B11" t="s">
        <v>414</v>
      </c>
      <c r="C11" t="s">
        <v>207</v>
      </c>
      <c r="D11" t="s">
        <v>459</v>
      </c>
      <c r="E11" t="s">
        <v>470</v>
      </c>
      <c r="F11" s="2">
        <v>46023</v>
      </c>
      <c r="G11">
        <v>500</v>
      </c>
      <c r="H11" t="s">
        <v>37</v>
      </c>
      <c r="I11" s="374">
        <f>MONTH(Tableau15[[#This Row],[DATE FACTURE ]])</f>
        <v>1</v>
      </c>
    </row>
    <row r="12" spans="1:9" x14ac:dyDescent="0.45">
      <c r="A12" t="s">
        <v>117</v>
      </c>
      <c r="B12" t="s">
        <v>414</v>
      </c>
      <c r="C12" t="s">
        <v>207</v>
      </c>
      <c r="D12" t="s">
        <v>459</v>
      </c>
      <c r="E12" t="s">
        <v>465</v>
      </c>
      <c r="F12" s="2">
        <v>46024</v>
      </c>
      <c r="G12">
        <v>1500</v>
      </c>
      <c r="H12" t="s">
        <v>37</v>
      </c>
      <c r="I12" s="374">
        <f>MONTH(Tableau15[[#This Row],[DATE FACTURE ]])</f>
        <v>1</v>
      </c>
    </row>
    <row r="13" spans="1:9" x14ac:dyDescent="0.45">
      <c r="A13" t="s">
        <v>117</v>
      </c>
      <c r="B13" t="s">
        <v>414</v>
      </c>
      <c r="C13" t="s">
        <v>478</v>
      </c>
      <c r="D13" t="s">
        <v>482</v>
      </c>
      <c r="E13" t="s">
        <v>479</v>
      </c>
      <c r="F13" s="2">
        <v>46024</v>
      </c>
      <c r="G13">
        <v>23500</v>
      </c>
      <c r="H13" t="s">
        <v>37</v>
      </c>
      <c r="I13" s="374">
        <f>MONTH(Tableau15[[#This Row],[DATE FACTURE ]])</f>
        <v>1</v>
      </c>
    </row>
    <row r="14" spans="1:9" x14ac:dyDescent="0.45">
      <c r="A14" t="s">
        <v>119</v>
      </c>
      <c r="B14" t="s">
        <v>414</v>
      </c>
      <c r="C14" t="s">
        <v>207</v>
      </c>
      <c r="D14" t="s">
        <v>459</v>
      </c>
      <c r="E14" t="s">
        <v>465</v>
      </c>
      <c r="F14" s="2">
        <v>46024</v>
      </c>
      <c r="G14">
        <v>1500</v>
      </c>
      <c r="H14" t="s">
        <v>37</v>
      </c>
      <c r="I14" s="374">
        <f>MONTH(Tableau15[[#This Row],[DATE FACTURE ]])</f>
        <v>1</v>
      </c>
    </row>
    <row r="15" spans="1:9" x14ac:dyDescent="0.45">
      <c r="A15" t="s">
        <v>119</v>
      </c>
      <c r="B15" t="s">
        <v>414</v>
      </c>
      <c r="C15" t="s">
        <v>478</v>
      </c>
      <c r="D15" t="s">
        <v>481</v>
      </c>
      <c r="E15" t="s">
        <v>483</v>
      </c>
      <c r="F15" s="2">
        <v>46024</v>
      </c>
      <c r="G15">
        <v>23500</v>
      </c>
      <c r="H15" t="s">
        <v>37</v>
      </c>
      <c r="I15" s="374">
        <f>MONTH(Tableau15[[#This Row],[DATE FACTURE ]])</f>
        <v>1</v>
      </c>
    </row>
    <row r="16" spans="1:9" x14ac:dyDescent="0.45">
      <c r="A16" t="s">
        <v>119</v>
      </c>
      <c r="B16" t="s">
        <v>414</v>
      </c>
      <c r="C16" t="s">
        <v>484</v>
      </c>
      <c r="D16">
        <v>7541558923</v>
      </c>
      <c r="E16" t="s">
        <v>485</v>
      </c>
      <c r="F16" s="2">
        <v>46024</v>
      </c>
      <c r="G16">
        <v>57000</v>
      </c>
      <c r="H16" t="s">
        <v>37</v>
      </c>
      <c r="I16" s="374">
        <f>MONTH(Tableau15[[#This Row],[DATE FACTURE ]])</f>
        <v>1</v>
      </c>
    </row>
    <row r="17" spans="1:9" x14ac:dyDescent="0.45">
      <c r="A17" t="s">
        <v>117</v>
      </c>
      <c r="B17" t="s">
        <v>414</v>
      </c>
      <c r="C17" t="s">
        <v>207</v>
      </c>
      <c r="D17" t="s">
        <v>459</v>
      </c>
      <c r="E17" t="s">
        <v>465</v>
      </c>
      <c r="F17" s="2">
        <v>46025</v>
      </c>
      <c r="G17">
        <v>1500</v>
      </c>
      <c r="H17" t="s">
        <v>37</v>
      </c>
      <c r="I17" s="374">
        <v>1</v>
      </c>
    </row>
    <row r="18" spans="1:9" x14ac:dyDescent="0.45">
      <c r="A18" t="s">
        <v>119</v>
      </c>
      <c r="B18" t="s">
        <v>414</v>
      </c>
      <c r="C18" t="s">
        <v>207</v>
      </c>
      <c r="D18" t="s">
        <v>459</v>
      </c>
      <c r="E18" t="s">
        <v>465</v>
      </c>
      <c r="F18" s="2">
        <v>46025</v>
      </c>
      <c r="G18">
        <v>1500</v>
      </c>
      <c r="H18" t="s">
        <v>37</v>
      </c>
      <c r="I18" s="374">
        <v>1</v>
      </c>
    </row>
    <row r="19" spans="1:9" x14ac:dyDescent="0.45">
      <c r="A19" t="s">
        <v>119</v>
      </c>
      <c r="B19" t="s">
        <v>414</v>
      </c>
      <c r="C19" t="s">
        <v>491</v>
      </c>
      <c r="D19" t="s">
        <v>459</v>
      </c>
      <c r="E19" t="s">
        <v>492</v>
      </c>
      <c r="F19" s="2">
        <v>46025</v>
      </c>
      <c r="G19">
        <v>1000</v>
      </c>
      <c r="H19" t="s">
        <v>37</v>
      </c>
      <c r="I19" s="374">
        <f>MONTH(Tableau15[[#This Row],[DATE FACTURE ]])</f>
        <v>1</v>
      </c>
    </row>
    <row r="20" spans="1:9" x14ac:dyDescent="0.45">
      <c r="A20" t="s">
        <v>119</v>
      </c>
      <c r="B20" t="s">
        <v>414</v>
      </c>
      <c r="C20" t="s">
        <v>207</v>
      </c>
      <c r="D20" t="s">
        <v>459</v>
      </c>
      <c r="E20" t="s">
        <v>455</v>
      </c>
      <c r="F20" s="2">
        <v>45661</v>
      </c>
      <c r="G20">
        <v>1500</v>
      </c>
      <c r="H20" t="s">
        <v>37</v>
      </c>
      <c r="I20" s="374">
        <f>MONTH(Tableau15[[#This Row],[DATE FACTURE ]])</f>
        <v>1</v>
      </c>
    </row>
    <row r="21" spans="1:9" x14ac:dyDescent="0.45">
      <c r="A21" t="s">
        <v>117</v>
      </c>
      <c r="B21" t="s">
        <v>414</v>
      </c>
      <c r="C21" t="s">
        <v>207</v>
      </c>
      <c r="D21" t="s">
        <v>459</v>
      </c>
      <c r="E21" t="s">
        <v>455</v>
      </c>
      <c r="F21" s="2">
        <v>46027</v>
      </c>
      <c r="G21">
        <v>1500</v>
      </c>
      <c r="H21" t="s">
        <v>37</v>
      </c>
      <c r="I21" s="374">
        <f>MONTH(Tableau15[[#This Row],[DATE FACTURE ]])</f>
        <v>1</v>
      </c>
    </row>
    <row r="22" spans="1:9" x14ac:dyDescent="0.45">
      <c r="A22" t="s">
        <v>117</v>
      </c>
      <c r="B22" t="s">
        <v>414</v>
      </c>
      <c r="C22" t="s">
        <v>207</v>
      </c>
      <c r="D22" t="s">
        <v>459</v>
      </c>
      <c r="E22" t="s">
        <v>500</v>
      </c>
      <c r="F22" s="2">
        <v>46027</v>
      </c>
      <c r="G22">
        <v>1500</v>
      </c>
      <c r="H22" t="s">
        <v>37</v>
      </c>
      <c r="I22" s="374">
        <f>MONTH(Tableau15[[#This Row],[DATE FACTURE ]])</f>
        <v>1</v>
      </c>
    </row>
    <row r="23" spans="1:9" x14ac:dyDescent="0.45">
      <c r="A23" t="s">
        <v>117</v>
      </c>
      <c r="B23" t="s">
        <v>414</v>
      </c>
      <c r="C23" t="s">
        <v>510</v>
      </c>
      <c r="D23" t="s">
        <v>459</v>
      </c>
      <c r="E23" t="s">
        <v>501</v>
      </c>
      <c r="F23" s="2">
        <v>46027</v>
      </c>
      <c r="G23">
        <v>473400</v>
      </c>
      <c r="H23" t="s">
        <v>37</v>
      </c>
      <c r="I23" s="374">
        <f>MONTH(Tableau15[[#This Row],[DATE FACTURE ]])</f>
        <v>1</v>
      </c>
    </row>
    <row r="24" spans="1:9" x14ac:dyDescent="0.45">
      <c r="A24" t="s">
        <v>117</v>
      </c>
      <c r="B24" t="s">
        <v>414</v>
      </c>
      <c r="C24" t="s">
        <v>502</v>
      </c>
      <c r="D24">
        <v>219</v>
      </c>
      <c r="E24" t="s">
        <v>503</v>
      </c>
      <c r="F24" s="2">
        <v>46027</v>
      </c>
      <c r="G24">
        <v>500</v>
      </c>
      <c r="H24" t="s">
        <v>37</v>
      </c>
      <c r="I24" s="374">
        <f>MONTH(Tableau15[[#This Row],[DATE FACTURE ]])</f>
        <v>1</v>
      </c>
    </row>
    <row r="25" spans="1:9" x14ac:dyDescent="0.45">
      <c r="A25" t="s">
        <v>119</v>
      </c>
      <c r="B25" t="s">
        <v>414</v>
      </c>
      <c r="C25" t="s">
        <v>207</v>
      </c>
      <c r="D25" t="s">
        <v>459</v>
      </c>
      <c r="E25" t="s">
        <v>455</v>
      </c>
      <c r="F25" s="2">
        <v>46027</v>
      </c>
      <c r="G25">
        <v>1500</v>
      </c>
      <c r="H25" t="s">
        <v>37</v>
      </c>
      <c r="I25" s="374">
        <f>MONTH(Tableau15[[#This Row],[DATE FACTURE ]])</f>
        <v>1</v>
      </c>
    </row>
    <row r="26" spans="1:9" x14ac:dyDescent="0.45">
      <c r="A26" t="s">
        <v>119</v>
      </c>
      <c r="B26" t="s">
        <v>414</v>
      </c>
      <c r="C26" t="s">
        <v>511</v>
      </c>
      <c r="D26" t="s">
        <v>459</v>
      </c>
      <c r="E26" t="s">
        <v>501</v>
      </c>
      <c r="F26" s="2">
        <v>45662</v>
      </c>
      <c r="G26">
        <v>616200</v>
      </c>
      <c r="H26" t="s">
        <v>37</v>
      </c>
      <c r="I26" s="374">
        <f>MONTH(Tableau15[[#This Row],[DATE FACTURE ]])</f>
        <v>1</v>
      </c>
    </row>
    <row r="27" spans="1:9" x14ac:dyDescent="0.45">
      <c r="A27" t="s">
        <v>117</v>
      </c>
      <c r="B27" t="s">
        <v>414</v>
      </c>
      <c r="C27" t="s">
        <v>207</v>
      </c>
      <c r="D27" t="s">
        <v>459</v>
      </c>
      <c r="E27" t="s">
        <v>455</v>
      </c>
      <c r="F27" s="2">
        <v>46028</v>
      </c>
      <c r="G27">
        <v>1500</v>
      </c>
      <c r="H27" t="s">
        <v>37</v>
      </c>
      <c r="I27" s="374">
        <f>MONTH(Tableau15[[#This Row],[DATE FACTURE ]])</f>
        <v>1</v>
      </c>
    </row>
    <row r="28" spans="1:9" x14ac:dyDescent="0.45">
      <c r="A28" t="s">
        <v>119</v>
      </c>
      <c r="B28" t="s">
        <v>414</v>
      </c>
      <c r="C28" t="s">
        <v>207</v>
      </c>
      <c r="D28" t="s">
        <v>459</v>
      </c>
      <c r="E28" t="s">
        <v>455</v>
      </c>
      <c r="F28" s="2">
        <v>46028</v>
      </c>
      <c r="G28">
        <v>1500</v>
      </c>
      <c r="H28" t="s">
        <v>37</v>
      </c>
      <c r="I28" s="374">
        <f>MONTH(Tableau15[[#This Row],[DATE FACTURE ]])</f>
        <v>1</v>
      </c>
    </row>
    <row r="29" spans="1:9" x14ac:dyDescent="0.45">
      <c r="A29" t="s">
        <v>117</v>
      </c>
      <c r="B29" t="s">
        <v>414</v>
      </c>
      <c r="C29" t="s">
        <v>207</v>
      </c>
      <c r="D29" t="s">
        <v>459</v>
      </c>
      <c r="E29" t="s">
        <v>455</v>
      </c>
      <c r="F29" s="2">
        <v>46029</v>
      </c>
      <c r="G29">
        <v>1500</v>
      </c>
      <c r="H29" t="s">
        <v>37</v>
      </c>
      <c r="I29" s="374">
        <f>MONTH(Tableau15[[#This Row],[DATE FACTURE ]])</f>
        <v>1</v>
      </c>
    </row>
    <row r="30" spans="1:9" x14ac:dyDescent="0.45">
      <c r="A30" t="s">
        <v>117</v>
      </c>
      <c r="B30" t="s">
        <v>414</v>
      </c>
      <c r="C30" t="s">
        <v>207</v>
      </c>
      <c r="D30" t="s">
        <v>459</v>
      </c>
      <c r="E30" t="s">
        <v>522</v>
      </c>
      <c r="F30" s="410">
        <v>46029</v>
      </c>
      <c r="G30">
        <v>2400</v>
      </c>
      <c r="H30" t="s">
        <v>37</v>
      </c>
      <c r="I30" s="374">
        <f>MONTH(Tableau15[[#This Row],[DATE FACTURE ]])</f>
        <v>1</v>
      </c>
    </row>
    <row r="31" spans="1:9" x14ac:dyDescent="0.45">
      <c r="A31" t="s">
        <v>117</v>
      </c>
      <c r="B31" t="s">
        <v>414</v>
      </c>
      <c r="C31" t="s">
        <v>517</v>
      </c>
      <c r="D31" t="s">
        <v>459</v>
      </c>
      <c r="E31" t="s">
        <v>516</v>
      </c>
      <c r="F31" s="2">
        <v>46029</v>
      </c>
      <c r="G31">
        <v>2500</v>
      </c>
      <c r="H31" t="s">
        <v>37</v>
      </c>
      <c r="I31" s="374">
        <f>MONTH(Tableau15[[#This Row],[DATE FACTURE ]])</f>
        <v>1</v>
      </c>
    </row>
    <row r="32" spans="1:9" x14ac:dyDescent="0.45">
      <c r="A32" t="s">
        <v>117</v>
      </c>
      <c r="B32" t="s">
        <v>414</v>
      </c>
      <c r="C32" t="s">
        <v>207</v>
      </c>
      <c r="D32" t="s">
        <v>459</v>
      </c>
      <c r="E32" t="s">
        <v>513</v>
      </c>
      <c r="F32" s="2">
        <v>46029</v>
      </c>
      <c r="G32">
        <v>60000</v>
      </c>
      <c r="H32" t="s">
        <v>37</v>
      </c>
      <c r="I32" s="374">
        <f>MONTH(Tableau15[[#This Row],[DATE FACTURE ]])</f>
        <v>1</v>
      </c>
    </row>
    <row r="33" spans="1:9" x14ac:dyDescent="0.45">
      <c r="A33" t="s">
        <v>119</v>
      </c>
      <c r="B33" t="s">
        <v>414</v>
      </c>
      <c r="C33" t="s">
        <v>207</v>
      </c>
      <c r="D33" t="s">
        <v>459</v>
      </c>
      <c r="E33" t="s">
        <v>455</v>
      </c>
      <c r="F33" s="2">
        <v>46029</v>
      </c>
      <c r="G33">
        <v>1500</v>
      </c>
      <c r="H33" t="s">
        <v>37</v>
      </c>
      <c r="I33" s="374">
        <f>MONTH(Tableau15[[#This Row],[DATE FACTURE ]])</f>
        <v>1</v>
      </c>
    </row>
    <row r="34" spans="1:9" x14ac:dyDescent="0.45">
      <c r="A34" t="s">
        <v>119</v>
      </c>
      <c r="B34" t="s">
        <v>409</v>
      </c>
      <c r="C34" t="s">
        <v>207</v>
      </c>
      <c r="D34" t="s">
        <v>459</v>
      </c>
      <c r="E34" t="s">
        <v>518</v>
      </c>
      <c r="F34" s="2">
        <v>46029</v>
      </c>
      <c r="G34">
        <v>23000</v>
      </c>
      <c r="H34" t="s">
        <v>37</v>
      </c>
      <c r="I34" s="374">
        <f>MONTH(Tableau15[[#This Row],[DATE FACTURE ]])</f>
        <v>1</v>
      </c>
    </row>
    <row r="35" spans="1:9" x14ac:dyDescent="0.45">
      <c r="A35" t="s">
        <v>117</v>
      </c>
      <c r="B35" t="s">
        <v>414</v>
      </c>
      <c r="C35" t="s">
        <v>207</v>
      </c>
      <c r="D35" t="s">
        <v>459</v>
      </c>
      <c r="E35" t="s">
        <v>455</v>
      </c>
      <c r="F35" s="2">
        <v>46030</v>
      </c>
      <c r="G35">
        <v>1500</v>
      </c>
      <c r="H35" t="s">
        <v>37</v>
      </c>
      <c r="I35" s="374">
        <f>MONTH(Tableau15[[#This Row],[DATE FACTURE ]])</f>
        <v>1</v>
      </c>
    </row>
    <row r="36" spans="1:9" x14ac:dyDescent="0.45">
      <c r="A36" t="s">
        <v>117</v>
      </c>
      <c r="B36" t="s">
        <v>414</v>
      </c>
      <c r="C36" t="s">
        <v>207</v>
      </c>
      <c r="D36" t="s">
        <v>459</v>
      </c>
      <c r="E36" t="s">
        <v>520</v>
      </c>
      <c r="F36" s="2">
        <v>46030</v>
      </c>
      <c r="G36">
        <v>7500</v>
      </c>
      <c r="H36" t="s">
        <v>37</v>
      </c>
      <c r="I36" s="374">
        <f>MONTH(Tableau15[[#This Row],[DATE FACTURE ]])</f>
        <v>1</v>
      </c>
    </row>
    <row r="37" spans="1:9" x14ac:dyDescent="0.45">
      <c r="A37" t="s">
        <v>119</v>
      </c>
      <c r="B37" t="s">
        <v>414</v>
      </c>
      <c r="C37" t="s">
        <v>207</v>
      </c>
      <c r="D37" t="s">
        <v>459</v>
      </c>
      <c r="E37" t="s">
        <v>455</v>
      </c>
      <c r="F37" s="2">
        <v>46030</v>
      </c>
      <c r="G37">
        <v>1500</v>
      </c>
      <c r="H37" t="s">
        <v>37</v>
      </c>
      <c r="I37" s="374">
        <f>MONTH(Tableau15[[#This Row],[DATE FACTURE ]])</f>
        <v>1</v>
      </c>
    </row>
    <row r="38" spans="1:9" x14ac:dyDescent="0.45">
      <c r="A38" t="s">
        <v>119</v>
      </c>
      <c r="B38" t="s">
        <v>414</v>
      </c>
      <c r="C38" t="s">
        <v>517</v>
      </c>
      <c r="D38" t="s">
        <v>459</v>
      </c>
      <c r="E38" t="s">
        <v>500</v>
      </c>
      <c r="F38" s="2">
        <v>46030</v>
      </c>
      <c r="G38">
        <v>1000</v>
      </c>
      <c r="H38" t="s">
        <v>37</v>
      </c>
      <c r="I38" s="374">
        <f>MONTH(Tableau15[[#This Row],[DATE FACTURE ]])</f>
        <v>1</v>
      </c>
    </row>
    <row r="39" spans="1:9" x14ac:dyDescent="0.45">
      <c r="A39" t="s">
        <v>411</v>
      </c>
      <c r="B39" t="s">
        <v>409</v>
      </c>
      <c r="C39" t="s">
        <v>207</v>
      </c>
      <c r="D39" t="s">
        <v>459</v>
      </c>
      <c r="E39" t="s">
        <v>466</v>
      </c>
      <c r="F39" s="2">
        <v>46030</v>
      </c>
      <c r="G39">
        <v>102000</v>
      </c>
      <c r="H39" t="s">
        <v>37</v>
      </c>
      <c r="I39" s="374">
        <f>MONTH(Tableau15[[#This Row],[DATE FACTURE ]])</f>
        <v>1</v>
      </c>
    </row>
    <row r="40" spans="1:9" x14ac:dyDescent="0.45">
      <c r="A40" t="s">
        <v>117</v>
      </c>
      <c r="B40" t="s">
        <v>414</v>
      </c>
      <c r="C40" t="s">
        <v>207</v>
      </c>
      <c r="D40" t="s">
        <v>459</v>
      </c>
      <c r="E40" t="s">
        <v>455</v>
      </c>
      <c r="F40" s="2">
        <v>46031</v>
      </c>
      <c r="G40">
        <v>1500</v>
      </c>
      <c r="H40" t="s">
        <v>37</v>
      </c>
      <c r="I40" s="374">
        <f>MONTH(Tableau15[[#This Row],[DATE FACTURE ]])</f>
        <v>1</v>
      </c>
    </row>
    <row r="41" spans="1:9" x14ac:dyDescent="0.45">
      <c r="A41" t="s">
        <v>119</v>
      </c>
      <c r="B41" t="s">
        <v>414</v>
      </c>
      <c r="C41" t="s">
        <v>207</v>
      </c>
      <c r="D41" t="s">
        <v>459</v>
      </c>
      <c r="E41" t="s">
        <v>455</v>
      </c>
      <c r="F41" s="2">
        <v>46031</v>
      </c>
      <c r="G41">
        <v>1500</v>
      </c>
      <c r="H41" t="s">
        <v>37</v>
      </c>
      <c r="I41" s="374">
        <f>MONTH(Tableau15[[#This Row],[DATE FACTURE ]])</f>
        <v>1</v>
      </c>
    </row>
    <row r="42" spans="1:9" x14ac:dyDescent="0.45">
      <c r="A42" t="s">
        <v>119</v>
      </c>
      <c r="B42" t="s">
        <v>414</v>
      </c>
      <c r="C42" t="s">
        <v>207</v>
      </c>
      <c r="D42" t="s">
        <v>459</v>
      </c>
      <c r="E42" t="s">
        <v>523</v>
      </c>
      <c r="F42" s="2">
        <v>46031</v>
      </c>
      <c r="G42">
        <v>1000</v>
      </c>
      <c r="H42" t="s">
        <v>37</v>
      </c>
      <c r="I42" s="374">
        <f>MONTH(Tableau15[[#This Row],[DATE FACTURE ]])</f>
        <v>1</v>
      </c>
    </row>
    <row r="43" spans="1:9" x14ac:dyDescent="0.45">
      <c r="A43" t="s">
        <v>117</v>
      </c>
      <c r="B43" t="s">
        <v>414</v>
      </c>
      <c r="C43" t="s">
        <v>207</v>
      </c>
      <c r="D43" t="s">
        <v>459</v>
      </c>
      <c r="E43" t="s">
        <v>455</v>
      </c>
      <c r="F43" s="2">
        <v>46032</v>
      </c>
      <c r="G43">
        <v>1500</v>
      </c>
      <c r="H43" t="s">
        <v>37</v>
      </c>
      <c r="I43" s="374">
        <f>MONTH(Tableau15[[#This Row],[DATE FACTURE ]])</f>
        <v>1</v>
      </c>
    </row>
    <row r="44" spans="1:9" x14ac:dyDescent="0.45">
      <c r="A44" t="s">
        <v>119</v>
      </c>
      <c r="B44" t="s">
        <v>414</v>
      </c>
      <c r="C44" t="s">
        <v>207</v>
      </c>
      <c r="D44" t="s">
        <v>459</v>
      </c>
      <c r="E44" t="s">
        <v>455</v>
      </c>
      <c r="F44" s="2">
        <v>46032</v>
      </c>
      <c r="G44">
        <v>1500</v>
      </c>
      <c r="H44" t="s">
        <v>37</v>
      </c>
      <c r="I44" s="374">
        <f>MONTH(Tableau15[[#This Row],[DATE FACTURE ]])</f>
        <v>1</v>
      </c>
    </row>
    <row r="45" spans="1:9" x14ac:dyDescent="0.45">
      <c r="A45" t="s">
        <v>117</v>
      </c>
      <c r="B45" t="s">
        <v>414</v>
      </c>
      <c r="C45" t="s">
        <v>207</v>
      </c>
      <c r="D45" t="s">
        <v>459</v>
      </c>
      <c r="E45" t="s">
        <v>455</v>
      </c>
      <c r="F45" s="2">
        <v>46033</v>
      </c>
      <c r="G45">
        <v>1500</v>
      </c>
      <c r="H45" t="s">
        <v>37</v>
      </c>
      <c r="I45" s="374">
        <f>MONTH(Tableau15[[#This Row],[DATE FACTURE ]])</f>
        <v>1</v>
      </c>
    </row>
    <row r="46" spans="1:9" x14ac:dyDescent="0.45">
      <c r="A46" t="s">
        <v>117</v>
      </c>
      <c r="B46" t="s">
        <v>414</v>
      </c>
      <c r="C46" t="s">
        <v>207</v>
      </c>
      <c r="D46" t="s">
        <v>459</v>
      </c>
      <c r="E46" t="s">
        <v>526</v>
      </c>
      <c r="F46" s="2">
        <v>46033</v>
      </c>
      <c r="G46">
        <v>7500</v>
      </c>
      <c r="H46" t="s">
        <v>37</v>
      </c>
      <c r="I46" s="374">
        <f>MONTH(Tableau15[[#This Row],[DATE FACTURE ]])</f>
        <v>1</v>
      </c>
    </row>
    <row r="47" spans="1:9" x14ac:dyDescent="0.45">
      <c r="A47" t="s">
        <v>119</v>
      </c>
      <c r="B47" t="s">
        <v>414</v>
      </c>
      <c r="C47" t="s">
        <v>207</v>
      </c>
      <c r="D47" t="s">
        <v>459</v>
      </c>
      <c r="E47" t="s">
        <v>527</v>
      </c>
      <c r="F47" s="2">
        <v>46033</v>
      </c>
      <c r="G47">
        <v>900</v>
      </c>
      <c r="H47" t="s">
        <v>37</v>
      </c>
      <c r="I47" s="374">
        <f>MONTH(Tableau15[[#This Row],[DATE FACTURE ]])</f>
        <v>1</v>
      </c>
    </row>
    <row r="48" spans="1:9" x14ac:dyDescent="0.45">
      <c r="A48" t="s">
        <v>119</v>
      </c>
      <c r="B48" t="s">
        <v>414</v>
      </c>
      <c r="C48" t="s">
        <v>207</v>
      </c>
      <c r="D48" t="s">
        <v>459</v>
      </c>
      <c r="E48" t="s">
        <v>455</v>
      </c>
      <c r="F48" s="2">
        <v>46033</v>
      </c>
      <c r="G48">
        <v>1500</v>
      </c>
      <c r="H48" t="s">
        <v>37</v>
      </c>
      <c r="I48" s="374">
        <f>MONTH(Tableau15[[#This Row],[DATE FACTURE ]])</f>
        <v>1</v>
      </c>
    </row>
    <row r="49" spans="1:9" x14ac:dyDescent="0.45">
      <c r="A49" t="s">
        <v>117</v>
      </c>
      <c r="B49" t="s">
        <v>414</v>
      </c>
      <c r="C49" t="s">
        <v>207</v>
      </c>
      <c r="D49" t="s">
        <v>459</v>
      </c>
      <c r="E49" t="s">
        <v>455</v>
      </c>
      <c r="F49" s="2">
        <v>46034</v>
      </c>
      <c r="G49">
        <v>1500</v>
      </c>
      <c r="H49" t="s">
        <v>37</v>
      </c>
      <c r="I49" s="374">
        <f>MONTH(Tableau15[[#This Row],[DATE FACTURE ]])</f>
        <v>1</v>
      </c>
    </row>
    <row r="50" spans="1:9" x14ac:dyDescent="0.45">
      <c r="A50" t="s">
        <v>117</v>
      </c>
      <c r="B50" t="s">
        <v>414</v>
      </c>
      <c r="C50" t="s">
        <v>530</v>
      </c>
      <c r="D50">
        <v>350</v>
      </c>
      <c r="E50" t="s">
        <v>529</v>
      </c>
      <c r="F50" s="2">
        <v>46034</v>
      </c>
      <c r="G50">
        <v>30000</v>
      </c>
      <c r="H50" t="s">
        <v>37</v>
      </c>
      <c r="I50" s="374">
        <f>MONTH(Tableau15[[#This Row],[DATE FACTURE ]])</f>
        <v>1</v>
      </c>
    </row>
    <row r="51" spans="1:9" x14ac:dyDescent="0.45">
      <c r="A51" t="s">
        <v>119</v>
      </c>
      <c r="B51" t="s">
        <v>414</v>
      </c>
      <c r="C51" t="s">
        <v>207</v>
      </c>
      <c r="D51" t="s">
        <v>459</v>
      </c>
      <c r="E51" t="s">
        <v>455</v>
      </c>
      <c r="F51" s="2">
        <v>46034</v>
      </c>
      <c r="G51">
        <v>1500</v>
      </c>
      <c r="H51" t="s">
        <v>37</v>
      </c>
      <c r="I51" s="374">
        <f>MONTH(Tableau15[[#This Row],[DATE FACTURE ]])</f>
        <v>1</v>
      </c>
    </row>
    <row r="52" spans="1:9" x14ac:dyDescent="0.45">
      <c r="A52" t="s">
        <v>117</v>
      </c>
      <c r="B52" t="s">
        <v>414</v>
      </c>
      <c r="C52" t="s">
        <v>207</v>
      </c>
      <c r="D52" t="s">
        <v>459</v>
      </c>
      <c r="E52" t="s">
        <v>455</v>
      </c>
      <c r="F52" s="2">
        <v>46035</v>
      </c>
      <c r="G52">
        <v>1500</v>
      </c>
      <c r="H52" t="s">
        <v>37</v>
      </c>
      <c r="I52" s="374">
        <f>MONTH(Tableau15[[#This Row],[DATE FACTURE ]])</f>
        <v>1</v>
      </c>
    </row>
    <row r="53" spans="1:9" x14ac:dyDescent="0.45">
      <c r="A53" t="s">
        <v>117</v>
      </c>
      <c r="B53" t="s">
        <v>109</v>
      </c>
      <c r="C53" t="s">
        <v>535</v>
      </c>
      <c r="D53">
        <v>263</v>
      </c>
      <c r="E53" t="s">
        <v>534</v>
      </c>
      <c r="F53" s="2">
        <v>46035</v>
      </c>
      <c r="G53">
        <v>2000</v>
      </c>
      <c r="H53" t="s">
        <v>37</v>
      </c>
      <c r="I53" s="374">
        <f>MONTH(Tableau15[[#This Row],[DATE FACTURE ]])</f>
        <v>1</v>
      </c>
    </row>
    <row r="54" spans="1:9" x14ac:dyDescent="0.45">
      <c r="A54" t="s">
        <v>117</v>
      </c>
      <c r="B54" t="s">
        <v>413</v>
      </c>
      <c r="C54" t="s">
        <v>536</v>
      </c>
      <c r="D54">
        <v>162</v>
      </c>
      <c r="E54" t="s">
        <v>537</v>
      </c>
      <c r="F54" s="2">
        <v>46035</v>
      </c>
      <c r="G54">
        <v>9000</v>
      </c>
      <c r="H54" t="s">
        <v>37</v>
      </c>
      <c r="I54" s="374">
        <f>MONTH(Tableau15[[#This Row],[DATE FACTURE ]])</f>
        <v>1</v>
      </c>
    </row>
    <row r="55" spans="1:9" x14ac:dyDescent="0.45">
      <c r="A55" t="s">
        <v>117</v>
      </c>
      <c r="B55" t="s">
        <v>414</v>
      </c>
      <c r="C55" t="s">
        <v>207</v>
      </c>
      <c r="D55" t="s">
        <v>459</v>
      </c>
      <c r="E55" t="s">
        <v>527</v>
      </c>
      <c r="F55" s="2">
        <v>46035</v>
      </c>
      <c r="G55">
        <v>1000</v>
      </c>
      <c r="H55" t="s">
        <v>37</v>
      </c>
      <c r="I55" s="374">
        <f>MONTH(Tableau15[[#This Row],[DATE FACTURE ]])</f>
        <v>1</v>
      </c>
    </row>
    <row r="56" spans="1:9" x14ac:dyDescent="0.45">
      <c r="A56" t="s">
        <v>119</v>
      </c>
      <c r="B56" t="s">
        <v>414</v>
      </c>
      <c r="C56" t="s">
        <v>207</v>
      </c>
      <c r="D56" t="s">
        <v>459</v>
      </c>
      <c r="E56" t="s">
        <v>455</v>
      </c>
      <c r="F56" s="2">
        <v>46035</v>
      </c>
      <c r="G56">
        <v>1500</v>
      </c>
      <c r="H56" t="s">
        <v>37</v>
      </c>
      <c r="I56" s="374">
        <f>MONTH(Tableau15[[#This Row],[DATE FACTURE ]])</f>
        <v>1</v>
      </c>
    </row>
    <row r="57" spans="1:9" x14ac:dyDescent="0.45">
      <c r="A57" t="s">
        <v>119</v>
      </c>
      <c r="B57" t="s">
        <v>414</v>
      </c>
      <c r="C57" t="s">
        <v>517</v>
      </c>
      <c r="D57" t="s">
        <v>459</v>
      </c>
      <c r="E57" t="s">
        <v>500</v>
      </c>
      <c r="F57" s="2">
        <v>46035</v>
      </c>
      <c r="G57">
        <v>1000</v>
      </c>
      <c r="H57" t="s">
        <v>37</v>
      </c>
      <c r="I57" s="374">
        <f>MONTH(Tableau15[[#This Row],[DATE FACTURE ]])</f>
        <v>1</v>
      </c>
    </row>
    <row r="58" spans="1:9" x14ac:dyDescent="0.45">
      <c r="A58" t="s">
        <v>117</v>
      </c>
      <c r="B58" t="s">
        <v>414</v>
      </c>
      <c r="C58" t="s">
        <v>207</v>
      </c>
      <c r="D58" t="s">
        <v>459</v>
      </c>
      <c r="E58" t="s">
        <v>455</v>
      </c>
      <c r="F58" s="2">
        <v>46036</v>
      </c>
      <c r="G58">
        <v>1500</v>
      </c>
      <c r="H58" t="s">
        <v>37</v>
      </c>
      <c r="I58" s="374">
        <f>MONTH(Tableau15[[#This Row],[DATE FACTURE ]])</f>
        <v>1</v>
      </c>
    </row>
    <row r="59" spans="1:9" x14ac:dyDescent="0.45">
      <c r="A59" t="s">
        <v>117</v>
      </c>
      <c r="B59" t="s">
        <v>414</v>
      </c>
      <c r="C59" t="s">
        <v>207</v>
      </c>
      <c r="D59" t="s">
        <v>459</v>
      </c>
      <c r="E59" t="s">
        <v>540</v>
      </c>
      <c r="F59" s="2">
        <v>46036</v>
      </c>
      <c r="G59">
        <v>5000</v>
      </c>
      <c r="H59" t="s">
        <v>37</v>
      </c>
      <c r="I59" s="374">
        <f>MONTH(Tableau15[[#This Row],[DATE FACTURE ]])</f>
        <v>1</v>
      </c>
    </row>
    <row r="60" spans="1:9" x14ac:dyDescent="0.45">
      <c r="A60" t="s">
        <v>119</v>
      </c>
      <c r="B60" t="s">
        <v>414</v>
      </c>
      <c r="C60" t="s">
        <v>207</v>
      </c>
      <c r="D60" t="s">
        <v>459</v>
      </c>
      <c r="E60" t="s">
        <v>455</v>
      </c>
      <c r="F60" s="2">
        <v>46036</v>
      </c>
      <c r="G60">
        <v>1500</v>
      </c>
      <c r="H60" t="s">
        <v>37</v>
      </c>
      <c r="I60" s="374">
        <f>MONTH(Tableau15[[#This Row],[DATE FACTURE ]])</f>
        <v>1</v>
      </c>
    </row>
    <row r="61" spans="1:9" x14ac:dyDescent="0.45">
      <c r="A61" t="s">
        <v>119</v>
      </c>
      <c r="B61" t="s">
        <v>414</v>
      </c>
      <c r="C61" t="s">
        <v>207</v>
      </c>
      <c r="D61" t="s">
        <v>459</v>
      </c>
      <c r="E61" t="s">
        <v>518</v>
      </c>
      <c r="F61" s="2">
        <v>46036</v>
      </c>
      <c r="G61">
        <v>23000</v>
      </c>
      <c r="H61" t="s">
        <v>37</v>
      </c>
      <c r="I61" s="374">
        <f>MONTH(Tableau15[[#This Row],[DATE FACTURE ]])</f>
        <v>1</v>
      </c>
    </row>
    <row r="62" spans="1:9" x14ac:dyDescent="0.45">
      <c r="A62" t="s">
        <v>117</v>
      </c>
      <c r="B62" t="s">
        <v>414</v>
      </c>
      <c r="C62" t="s">
        <v>207</v>
      </c>
      <c r="D62" t="s">
        <v>459</v>
      </c>
      <c r="E62" t="s">
        <v>542</v>
      </c>
      <c r="F62" s="2">
        <v>46037</v>
      </c>
      <c r="G62">
        <v>1500</v>
      </c>
      <c r="H62" t="s">
        <v>37</v>
      </c>
      <c r="I62" s="374">
        <f>MONTH(Tableau15[[#This Row],[DATE FACTURE ]])</f>
        <v>1</v>
      </c>
    </row>
    <row r="63" spans="1:9" x14ac:dyDescent="0.45">
      <c r="A63" t="s">
        <v>117</v>
      </c>
      <c r="B63" t="s">
        <v>414</v>
      </c>
      <c r="C63" t="s">
        <v>207</v>
      </c>
      <c r="D63" t="s">
        <v>459</v>
      </c>
      <c r="E63" t="s">
        <v>543</v>
      </c>
      <c r="F63" s="2">
        <v>46037</v>
      </c>
      <c r="G63">
        <v>2400</v>
      </c>
      <c r="H63" t="s">
        <v>37</v>
      </c>
      <c r="I63" s="374">
        <f>MONTH(Tableau15[[#This Row],[DATE FACTURE ]])</f>
        <v>1</v>
      </c>
    </row>
    <row r="64" spans="1:9" x14ac:dyDescent="0.45">
      <c r="A64" t="s">
        <v>119</v>
      </c>
      <c r="B64" t="s">
        <v>414</v>
      </c>
      <c r="C64" t="s">
        <v>207</v>
      </c>
      <c r="D64" t="s">
        <v>459</v>
      </c>
      <c r="E64" t="s">
        <v>455</v>
      </c>
      <c r="F64" s="2">
        <v>46037</v>
      </c>
      <c r="G64">
        <v>1500</v>
      </c>
      <c r="H64" t="s">
        <v>37</v>
      </c>
      <c r="I64" s="374">
        <f>MONTH(Tableau15[[#This Row],[DATE FACTURE ]])</f>
        <v>1</v>
      </c>
    </row>
    <row r="65" spans="1:9" x14ac:dyDescent="0.45">
      <c r="A65" t="s">
        <v>119</v>
      </c>
      <c r="B65" t="s">
        <v>414</v>
      </c>
      <c r="C65" t="s">
        <v>207</v>
      </c>
      <c r="D65" t="s">
        <v>459</v>
      </c>
      <c r="E65" t="s">
        <v>461</v>
      </c>
      <c r="F65" s="2">
        <v>46037</v>
      </c>
      <c r="G65">
        <v>4000</v>
      </c>
      <c r="H65" t="s">
        <v>37</v>
      </c>
      <c r="I65" s="374">
        <f>MONTH(Tableau15[[#This Row],[DATE FACTURE ]])</f>
        <v>1</v>
      </c>
    </row>
    <row r="66" spans="1:9" x14ac:dyDescent="0.45">
      <c r="A66" t="s">
        <v>119</v>
      </c>
      <c r="B66" t="s">
        <v>414</v>
      </c>
      <c r="C66" t="s">
        <v>198</v>
      </c>
      <c r="D66" t="s">
        <v>459</v>
      </c>
      <c r="E66" t="s">
        <v>545</v>
      </c>
      <c r="F66" s="2">
        <v>46037</v>
      </c>
      <c r="G66">
        <v>830</v>
      </c>
      <c r="H66" t="s">
        <v>37</v>
      </c>
      <c r="I66" s="374">
        <f>MONTH(Tableau15[[#This Row],[DATE FACTURE ]])</f>
        <v>1</v>
      </c>
    </row>
    <row r="67" spans="1:9" x14ac:dyDescent="0.45">
      <c r="A67" t="s">
        <v>411</v>
      </c>
      <c r="B67" t="s">
        <v>413</v>
      </c>
      <c r="C67" t="s">
        <v>207</v>
      </c>
      <c r="D67">
        <v>234</v>
      </c>
      <c r="E67" t="s">
        <v>546</v>
      </c>
      <c r="F67" s="2">
        <v>46037</v>
      </c>
      <c r="G67">
        <v>83000</v>
      </c>
      <c r="H67" t="s">
        <v>37</v>
      </c>
      <c r="I67" s="374">
        <f>MONTH(Tableau15[[#This Row],[DATE FACTURE ]])</f>
        <v>1</v>
      </c>
    </row>
    <row r="68" spans="1:9" x14ac:dyDescent="0.45">
      <c r="A68" t="s">
        <v>119</v>
      </c>
      <c r="B68" t="s">
        <v>414</v>
      </c>
      <c r="C68" t="s">
        <v>547</v>
      </c>
      <c r="D68">
        <v>4673</v>
      </c>
      <c r="E68" t="s">
        <v>548</v>
      </c>
      <c r="F68" s="2">
        <v>46037</v>
      </c>
      <c r="G68">
        <v>3000</v>
      </c>
      <c r="H68" t="s">
        <v>37</v>
      </c>
      <c r="I68" s="374">
        <f>MONTH(Tableau15[[#This Row],[DATE FACTURE ]])</f>
        <v>1</v>
      </c>
    </row>
    <row r="69" spans="1:9" x14ac:dyDescent="0.45">
      <c r="A69" t="s">
        <v>117</v>
      </c>
      <c r="B69" t="s">
        <v>414</v>
      </c>
      <c r="C69" t="s">
        <v>207</v>
      </c>
      <c r="D69" t="s">
        <v>459</v>
      </c>
      <c r="E69" t="s">
        <v>455</v>
      </c>
      <c r="F69" s="2">
        <v>46038</v>
      </c>
      <c r="G69">
        <v>1500</v>
      </c>
      <c r="H69" t="s">
        <v>37</v>
      </c>
      <c r="I69" s="374">
        <f>MONTH(Tableau15[[#This Row],[DATE FACTURE ]])</f>
        <v>1</v>
      </c>
    </row>
    <row r="70" spans="1:9" x14ac:dyDescent="0.45">
      <c r="A70" t="s">
        <v>119</v>
      </c>
      <c r="B70" t="s">
        <v>414</v>
      </c>
      <c r="C70" t="s">
        <v>517</v>
      </c>
      <c r="D70" t="s">
        <v>459</v>
      </c>
      <c r="E70" t="s">
        <v>500</v>
      </c>
      <c r="F70" s="2">
        <v>46038</v>
      </c>
      <c r="G70">
        <v>1000</v>
      </c>
      <c r="H70" t="s">
        <v>37</v>
      </c>
      <c r="I70" s="374">
        <f>MONTH(Tableau15[[#This Row],[DATE FACTURE ]])</f>
        <v>1</v>
      </c>
    </row>
    <row r="71" spans="1:9" x14ac:dyDescent="0.45">
      <c r="A71" t="s">
        <v>119</v>
      </c>
      <c r="B71" t="s">
        <v>414</v>
      </c>
      <c r="C71" t="s">
        <v>207</v>
      </c>
      <c r="D71" t="s">
        <v>459</v>
      </c>
      <c r="E71" t="s">
        <v>455</v>
      </c>
      <c r="F71" s="2">
        <v>46038</v>
      </c>
      <c r="G71">
        <v>1500</v>
      </c>
      <c r="H71" t="s">
        <v>37</v>
      </c>
      <c r="I71" s="374">
        <f>MONTH(Tableau15[[#This Row],[DATE FACTURE ]])</f>
        <v>1</v>
      </c>
    </row>
    <row r="72" spans="1:9" x14ac:dyDescent="0.45">
      <c r="A72" t="s">
        <v>119</v>
      </c>
      <c r="B72" t="s">
        <v>414</v>
      </c>
      <c r="C72" t="s">
        <v>207</v>
      </c>
      <c r="D72" t="s">
        <v>459</v>
      </c>
      <c r="E72" t="s">
        <v>466</v>
      </c>
      <c r="F72" s="2">
        <v>46038</v>
      </c>
      <c r="G72">
        <v>102000</v>
      </c>
      <c r="H72" t="s">
        <v>37</v>
      </c>
      <c r="I72" s="374">
        <f>MONTH(Tableau15[[#This Row],[DATE FACTURE ]])</f>
        <v>1</v>
      </c>
    </row>
    <row r="73" spans="1:9" x14ac:dyDescent="0.45">
      <c r="A73" t="s">
        <v>119</v>
      </c>
      <c r="B73" t="s">
        <v>414</v>
      </c>
      <c r="C73" t="s">
        <v>207</v>
      </c>
      <c r="D73" t="s">
        <v>459</v>
      </c>
      <c r="E73" t="s">
        <v>455</v>
      </c>
      <c r="F73" s="2">
        <v>46039</v>
      </c>
      <c r="G73">
        <v>1500</v>
      </c>
      <c r="H73" t="s">
        <v>37</v>
      </c>
      <c r="I73" s="374">
        <f>MONTH(Tableau15[[#This Row],[DATE FACTURE ]])</f>
        <v>1</v>
      </c>
    </row>
    <row r="74" spans="1:9" x14ac:dyDescent="0.45">
      <c r="A74" t="s">
        <v>119</v>
      </c>
      <c r="B74" t="s">
        <v>414</v>
      </c>
      <c r="C74" t="s">
        <v>517</v>
      </c>
      <c r="D74" t="s">
        <v>459</v>
      </c>
      <c r="E74" t="s">
        <v>559</v>
      </c>
      <c r="F74" s="2">
        <v>46039</v>
      </c>
      <c r="G74">
        <v>1000</v>
      </c>
      <c r="H74" t="s">
        <v>37</v>
      </c>
      <c r="I74" s="374">
        <f>MONTH(Tableau15[[#This Row],[DATE FACTURE ]])</f>
        <v>1</v>
      </c>
    </row>
    <row r="75" spans="1:9" x14ac:dyDescent="0.45">
      <c r="A75" t="s">
        <v>411</v>
      </c>
      <c r="B75" t="s">
        <v>409</v>
      </c>
      <c r="C75" t="s">
        <v>207</v>
      </c>
      <c r="D75" t="s">
        <v>459</v>
      </c>
      <c r="E75" t="s">
        <v>466</v>
      </c>
      <c r="F75" s="2">
        <v>46039</v>
      </c>
      <c r="G75">
        <v>102000</v>
      </c>
      <c r="H75" t="s">
        <v>37</v>
      </c>
      <c r="I75" s="374">
        <f>MONTH(Tableau15[[#This Row],[DATE FACTURE ]])</f>
        <v>1</v>
      </c>
    </row>
    <row r="76" spans="1:9" x14ac:dyDescent="0.45">
      <c r="A76" t="s">
        <v>119</v>
      </c>
      <c r="B76" t="s">
        <v>414</v>
      </c>
      <c r="C76" t="s">
        <v>207</v>
      </c>
      <c r="D76" t="s">
        <v>459</v>
      </c>
      <c r="E76" t="s">
        <v>455</v>
      </c>
      <c r="F76" s="2">
        <v>46039</v>
      </c>
      <c r="G76">
        <v>1500</v>
      </c>
      <c r="H76" t="s">
        <v>37</v>
      </c>
      <c r="I76" s="374">
        <f>MONTH(Tableau15[[#This Row],[DATE FACTURE ]])</f>
        <v>1</v>
      </c>
    </row>
    <row r="77" spans="1:9" x14ac:dyDescent="0.45">
      <c r="A77" t="s">
        <v>117</v>
      </c>
      <c r="B77" t="s">
        <v>414</v>
      </c>
      <c r="C77" t="s">
        <v>207</v>
      </c>
      <c r="D77" t="s">
        <v>459</v>
      </c>
      <c r="E77" t="s">
        <v>455</v>
      </c>
      <c r="F77" s="2">
        <v>46040</v>
      </c>
      <c r="G77">
        <v>1500</v>
      </c>
      <c r="H77" t="s">
        <v>37</v>
      </c>
      <c r="I77" s="374">
        <f>MONTH(Tableau15[[#This Row],[DATE FACTURE ]])</f>
        <v>1</v>
      </c>
    </row>
    <row r="78" spans="1:9" x14ac:dyDescent="0.45">
      <c r="A78" t="s">
        <v>117</v>
      </c>
      <c r="B78" t="s">
        <v>414</v>
      </c>
      <c r="C78" t="s">
        <v>207</v>
      </c>
      <c r="D78" t="s">
        <v>459</v>
      </c>
      <c r="E78" t="s">
        <v>527</v>
      </c>
      <c r="F78" s="2">
        <v>46040</v>
      </c>
      <c r="G78">
        <v>900</v>
      </c>
      <c r="H78" t="s">
        <v>37</v>
      </c>
      <c r="I78" s="374">
        <f>MONTH(Tableau15[[#This Row],[DATE FACTURE ]])</f>
        <v>1</v>
      </c>
    </row>
    <row r="79" spans="1:9" x14ac:dyDescent="0.45">
      <c r="A79" t="s">
        <v>119</v>
      </c>
      <c r="B79" t="s">
        <v>414</v>
      </c>
      <c r="C79" t="s">
        <v>207</v>
      </c>
      <c r="D79" t="s">
        <v>459</v>
      </c>
      <c r="E79" t="s">
        <v>561</v>
      </c>
      <c r="F79" s="2">
        <v>46040</v>
      </c>
      <c r="G79">
        <v>1000</v>
      </c>
      <c r="H79" t="s">
        <v>37</v>
      </c>
      <c r="I79" s="374">
        <f>MONTH(Tableau15[[#This Row],[DATE FACTURE ]])</f>
        <v>1</v>
      </c>
    </row>
    <row r="80" spans="1:9" x14ac:dyDescent="0.45">
      <c r="A80" t="s">
        <v>119</v>
      </c>
      <c r="B80" t="s">
        <v>414</v>
      </c>
      <c r="C80" t="s">
        <v>207</v>
      </c>
      <c r="D80" t="s">
        <v>459</v>
      </c>
      <c r="E80" t="s">
        <v>455</v>
      </c>
      <c r="F80" s="2">
        <v>46040</v>
      </c>
      <c r="G80">
        <v>1500</v>
      </c>
      <c r="H80" t="s">
        <v>37</v>
      </c>
      <c r="I80" s="374">
        <f>MONTH(Tableau15[[#This Row],[DATE FACTURE ]])</f>
        <v>1</v>
      </c>
    </row>
    <row r="81" spans="1:9" x14ac:dyDescent="0.45">
      <c r="A81" t="s">
        <v>117</v>
      </c>
      <c r="B81" t="s">
        <v>414</v>
      </c>
      <c r="C81" t="s">
        <v>207</v>
      </c>
      <c r="D81" t="s">
        <v>459</v>
      </c>
      <c r="E81" t="s">
        <v>455</v>
      </c>
      <c r="F81" s="2">
        <v>46041</v>
      </c>
      <c r="G81">
        <v>1500</v>
      </c>
      <c r="H81" t="s">
        <v>37</v>
      </c>
      <c r="I81" s="374">
        <f>MONTH(Tableau15[[#This Row],[DATE FACTURE ]])</f>
        <v>1</v>
      </c>
    </row>
    <row r="82" spans="1:9" x14ac:dyDescent="0.45">
      <c r="A82" t="s">
        <v>117</v>
      </c>
      <c r="B82" t="s">
        <v>414</v>
      </c>
      <c r="C82" t="s">
        <v>517</v>
      </c>
      <c r="D82" t="s">
        <v>459</v>
      </c>
      <c r="E82" t="s">
        <v>559</v>
      </c>
      <c r="F82" s="2">
        <v>46041</v>
      </c>
      <c r="G82">
        <v>1000</v>
      </c>
      <c r="H82" t="s">
        <v>37</v>
      </c>
      <c r="I82" s="374">
        <f>MONTH(Tableau15[[#This Row],[DATE FACTURE ]])</f>
        <v>1</v>
      </c>
    </row>
    <row r="83" spans="1:9" x14ac:dyDescent="0.45">
      <c r="A83" t="s">
        <v>117</v>
      </c>
      <c r="B83" t="s">
        <v>414</v>
      </c>
      <c r="C83" t="s">
        <v>207</v>
      </c>
      <c r="D83" t="s">
        <v>459</v>
      </c>
      <c r="E83" t="s">
        <v>527</v>
      </c>
      <c r="F83" s="2">
        <v>46041</v>
      </c>
      <c r="G83">
        <v>1600</v>
      </c>
      <c r="H83" t="s">
        <v>37</v>
      </c>
      <c r="I83" s="374">
        <f>MONTH(Tableau15[[#This Row],[DATE FACTURE ]])</f>
        <v>1</v>
      </c>
    </row>
    <row r="84" spans="1:9" x14ac:dyDescent="0.45">
      <c r="A84" t="s">
        <v>119</v>
      </c>
      <c r="B84" t="s">
        <v>414</v>
      </c>
      <c r="C84" t="s">
        <v>207</v>
      </c>
      <c r="D84" t="s">
        <v>459</v>
      </c>
      <c r="E84" t="s">
        <v>455</v>
      </c>
      <c r="F84" s="2">
        <v>46041</v>
      </c>
      <c r="G84">
        <v>1500</v>
      </c>
      <c r="H84" t="s">
        <v>37</v>
      </c>
      <c r="I84" s="374">
        <f>MONTH(Tableau15[[#This Row],[DATE FACTURE ]])</f>
        <v>1</v>
      </c>
    </row>
    <row r="85" spans="1:9" x14ac:dyDescent="0.45">
      <c r="A85" t="s">
        <v>119</v>
      </c>
      <c r="B85" t="s">
        <v>413</v>
      </c>
      <c r="C85" t="s">
        <v>536</v>
      </c>
      <c r="D85">
        <v>163</v>
      </c>
      <c r="E85" t="s">
        <v>566</v>
      </c>
      <c r="F85" s="2">
        <v>46041</v>
      </c>
      <c r="G85">
        <v>14100</v>
      </c>
      <c r="H85" t="s">
        <v>37</v>
      </c>
      <c r="I85" s="374">
        <f>MONTH(Tableau15[[#This Row],[DATE FACTURE ]])</f>
        <v>1</v>
      </c>
    </row>
    <row r="86" spans="1:9" x14ac:dyDescent="0.45">
      <c r="A86" t="s">
        <v>117</v>
      </c>
      <c r="B86" t="s">
        <v>414</v>
      </c>
      <c r="C86" t="s">
        <v>207</v>
      </c>
      <c r="D86" t="s">
        <v>459</v>
      </c>
      <c r="E86" t="s">
        <v>455</v>
      </c>
      <c r="F86" s="2">
        <v>46042</v>
      </c>
      <c r="G86">
        <v>1500</v>
      </c>
      <c r="H86" t="s">
        <v>37</v>
      </c>
      <c r="I86" s="374">
        <f>MONTH(Tableau15[[#This Row],[DATE FACTURE ]])</f>
        <v>1</v>
      </c>
    </row>
    <row r="87" spans="1:9" x14ac:dyDescent="0.45">
      <c r="A87" t="s">
        <v>117</v>
      </c>
      <c r="B87" t="s">
        <v>414</v>
      </c>
      <c r="C87" t="s">
        <v>207</v>
      </c>
      <c r="D87" t="s">
        <v>459</v>
      </c>
      <c r="E87" t="s">
        <v>568</v>
      </c>
      <c r="F87" s="2">
        <v>46193</v>
      </c>
      <c r="G87">
        <v>1500</v>
      </c>
      <c r="H87" t="s">
        <v>37</v>
      </c>
      <c r="I87" s="374">
        <f>MONTH(Tableau15[[#This Row],[DATE FACTURE ]])</f>
        <v>6</v>
      </c>
    </row>
    <row r="88" spans="1:9" x14ac:dyDescent="0.45">
      <c r="A88" t="s">
        <v>117</v>
      </c>
      <c r="B88" t="s">
        <v>414</v>
      </c>
      <c r="C88" t="s">
        <v>207</v>
      </c>
      <c r="D88" t="s">
        <v>459</v>
      </c>
      <c r="E88" t="s">
        <v>527</v>
      </c>
      <c r="F88" s="2">
        <v>46042</v>
      </c>
      <c r="G88">
        <v>800</v>
      </c>
      <c r="H88" t="s">
        <v>37</v>
      </c>
      <c r="I88" s="374">
        <f>MONTH(Tableau15[[#This Row],[DATE FACTURE ]])</f>
        <v>1</v>
      </c>
    </row>
    <row r="89" spans="1:9" x14ac:dyDescent="0.45">
      <c r="A89" t="s">
        <v>119</v>
      </c>
      <c r="B89" t="s">
        <v>414</v>
      </c>
      <c r="C89" t="s">
        <v>207</v>
      </c>
      <c r="D89" t="s">
        <v>459</v>
      </c>
      <c r="E89" t="s">
        <v>455</v>
      </c>
      <c r="F89" s="2">
        <v>46042</v>
      </c>
      <c r="G89">
        <v>1500</v>
      </c>
      <c r="H89" t="s">
        <v>37</v>
      </c>
      <c r="I89" s="374">
        <f>MONTH(Tableau15[[#This Row],[DATE FACTURE ]])</f>
        <v>1</v>
      </c>
    </row>
    <row r="90" spans="1:9" x14ac:dyDescent="0.45">
      <c r="A90" t="s">
        <v>119</v>
      </c>
      <c r="B90" t="s">
        <v>414</v>
      </c>
      <c r="C90" t="s">
        <v>517</v>
      </c>
      <c r="D90" t="s">
        <v>459</v>
      </c>
      <c r="E90" t="s">
        <v>559</v>
      </c>
      <c r="F90" s="2">
        <v>46042</v>
      </c>
      <c r="G90">
        <v>1000</v>
      </c>
      <c r="H90" t="s">
        <v>37</v>
      </c>
      <c r="I90" s="374">
        <f>MONTH(Tableau15[[#This Row],[DATE FACTURE ]])</f>
        <v>1</v>
      </c>
    </row>
    <row r="91" spans="1:9" x14ac:dyDescent="0.45">
      <c r="A91" t="s">
        <v>119</v>
      </c>
      <c r="B91" t="s">
        <v>414</v>
      </c>
      <c r="C91" t="s">
        <v>207</v>
      </c>
      <c r="D91" t="s">
        <v>459</v>
      </c>
      <c r="E91" t="s">
        <v>455</v>
      </c>
      <c r="F91" s="2">
        <v>46043</v>
      </c>
      <c r="G91">
        <v>1500</v>
      </c>
      <c r="H91" t="s">
        <v>37</v>
      </c>
      <c r="I91" s="374">
        <f>MONTH(Tableau15[[#This Row],[DATE FACTURE ]])</f>
        <v>1</v>
      </c>
    </row>
    <row r="92" spans="1:9" x14ac:dyDescent="0.45">
      <c r="A92" t="s">
        <v>119</v>
      </c>
      <c r="B92" t="s">
        <v>414</v>
      </c>
      <c r="C92" t="s">
        <v>207</v>
      </c>
      <c r="D92" t="s">
        <v>459</v>
      </c>
      <c r="E92" t="s">
        <v>455</v>
      </c>
      <c r="F92" s="2">
        <v>46043</v>
      </c>
      <c r="G92">
        <v>1500</v>
      </c>
      <c r="H92" t="s">
        <v>37</v>
      </c>
      <c r="I92" s="374">
        <f>MONTH(Tableau15[[#This Row],[DATE FACTURE ]])</f>
        <v>1</v>
      </c>
    </row>
    <row r="93" spans="1:9" x14ac:dyDescent="0.45">
      <c r="A93" t="s">
        <v>119</v>
      </c>
      <c r="B93" t="s">
        <v>414</v>
      </c>
      <c r="C93" t="s">
        <v>207</v>
      </c>
      <c r="D93" t="s">
        <v>459</v>
      </c>
      <c r="E93" t="s">
        <v>461</v>
      </c>
      <c r="F93" s="2">
        <v>46043</v>
      </c>
      <c r="G93">
        <v>8000</v>
      </c>
      <c r="H93" t="s">
        <v>37</v>
      </c>
      <c r="I93" s="374">
        <f>MONTH(Tableau15[[#This Row],[DATE FACTURE ]])</f>
        <v>1</v>
      </c>
    </row>
    <row r="94" spans="1:9" x14ac:dyDescent="0.45">
      <c r="A94" t="s">
        <v>119</v>
      </c>
      <c r="B94" t="s">
        <v>414</v>
      </c>
      <c r="C94" t="s">
        <v>198</v>
      </c>
      <c r="D94" t="s">
        <v>459</v>
      </c>
      <c r="E94" t="s">
        <v>572</v>
      </c>
      <c r="F94" s="2">
        <v>46043</v>
      </c>
      <c r="G94">
        <v>100000</v>
      </c>
      <c r="H94" t="s">
        <v>37</v>
      </c>
      <c r="I94" s="374">
        <f>MONTH(Tableau15[[#This Row],[DATE FACTURE ]])</f>
        <v>1</v>
      </c>
    </row>
    <row r="95" spans="1:9" x14ac:dyDescent="0.45">
      <c r="A95" t="s">
        <v>119</v>
      </c>
      <c r="B95" t="s">
        <v>414</v>
      </c>
      <c r="C95" t="s">
        <v>207</v>
      </c>
      <c r="D95" t="s">
        <v>459</v>
      </c>
      <c r="E95" t="s">
        <v>573</v>
      </c>
      <c r="F95" s="2">
        <v>46043</v>
      </c>
      <c r="G95">
        <v>1300</v>
      </c>
      <c r="H95" t="s">
        <v>37</v>
      </c>
      <c r="I95" s="374">
        <f>MONTH(Tableau15[[#This Row],[DATE FACTURE ]])</f>
        <v>1</v>
      </c>
    </row>
    <row r="96" spans="1:9" x14ac:dyDescent="0.45">
      <c r="A96" t="s">
        <v>117</v>
      </c>
      <c r="B96" t="s">
        <v>414</v>
      </c>
      <c r="C96" t="s">
        <v>207</v>
      </c>
      <c r="D96" t="s">
        <v>459</v>
      </c>
      <c r="E96" t="s">
        <v>455</v>
      </c>
      <c r="F96" s="2">
        <v>46044</v>
      </c>
      <c r="G96">
        <v>1500</v>
      </c>
      <c r="H96" t="s">
        <v>37</v>
      </c>
      <c r="I96" s="374">
        <f>MONTH(Tableau15[[#This Row],[DATE FACTURE ]])</f>
        <v>1</v>
      </c>
    </row>
    <row r="97" spans="1:9" x14ac:dyDescent="0.45">
      <c r="A97" t="s">
        <v>117</v>
      </c>
      <c r="B97" t="s">
        <v>414</v>
      </c>
      <c r="C97" t="s">
        <v>207</v>
      </c>
      <c r="D97" t="s">
        <v>459</v>
      </c>
      <c r="E97" t="s">
        <v>527</v>
      </c>
      <c r="F97" s="2">
        <v>46044</v>
      </c>
      <c r="G97">
        <v>1000</v>
      </c>
      <c r="H97" t="s">
        <v>37</v>
      </c>
      <c r="I97" s="374">
        <f>MONTH(Tableau15[[#This Row],[DATE FACTURE ]])</f>
        <v>1</v>
      </c>
    </row>
    <row r="98" spans="1:9" x14ac:dyDescent="0.45">
      <c r="A98" t="s">
        <v>119</v>
      </c>
      <c r="B98" t="s">
        <v>414</v>
      </c>
      <c r="C98" t="s">
        <v>207</v>
      </c>
      <c r="D98" t="s">
        <v>459</v>
      </c>
      <c r="E98" t="s">
        <v>455</v>
      </c>
      <c r="F98" s="2">
        <v>46044</v>
      </c>
      <c r="G98">
        <v>1500</v>
      </c>
      <c r="H98" t="s">
        <v>37</v>
      </c>
      <c r="I98" s="374">
        <f>MONTH(Tableau15[[#This Row],[DATE FACTURE ]])</f>
        <v>1</v>
      </c>
    </row>
    <row r="99" spans="1:9" x14ac:dyDescent="0.45">
      <c r="A99" t="s">
        <v>119</v>
      </c>
      <c r="B99" t="s">
        <v>414</v>
      </c>
      <c r="C99" t="s">
        <v>207</v>
      </c>
      <c r="D99" t="s">
        <v>459</v>
      </c>
      <c r="E99" t="s">
        <v>540</v>
      </c>
      <c r="F99" s="2">
        <v>46044</v>
      </c>
      <c r="G99">
        <v>2000</v>
      </c>
      <c r="H99" t="s">
        <v>37</v>
      </c>
      <c r="I99" s="374">
        <f>MONTH(Tableau15[[#This Row],[DATE FACTURE ]])</f>
        <v>1</v>
      </c>
    </row>
    <row r="100" spans="1:9" x14ac:dyDescent="0.45">
      <c r="A100" t="s">
        <v>119</v>
      </c>
      <c r="B100" t="s">
        <v>414</v>
      </c>
      <c r="C100" t="s">
        <v>207</v>
      </c>
      <c r="D100" t="s">
        <v>459</v>
      </c>
      <c r="E100" t="s">
        <v>455</v>
      </c>
      <c r="F100" s="2">
        <v>46045</v>
      </c>
      <c r="G100">
        <v>1500</v>
      </c>
      <c r="H100" t="s">
        <v>37</v>
      </c>
      <c r="I100" s="374">
        <f>MONTH(Tableau15[[#This Row],[DATE FACTURE ]])</f>
        <v>1</v>
      </c>
    </row>
    <row r="101" spans="1:9" x14ac:dyDescent="0.45">
      <c r="A101" t="s">
        <v>117</v>
      </c>
      <c r="B101" t="s">
        <v>414</v>
      </c>
      <c r="C101" t="s">
        <v>207</v>
      </c>
      <c r="D101" t="s">
        <v>459</v>
      </c>
      <c r="E101" t="s">
        <v>455</v>
      </c>
      <c r="F101" s="2">
        <v>46045</v>
      </c>
      <c r="G101">
        <v>1500</v>
      </c>
      <c r="H101" t="s">
        <v>37</v>
      </c>
      <c r="I101" s="374">
        <f>MONTH(Tableau15[[#This Row],[DATE FACTURE ]])</f>
        <v>1</v>
      </c>
    </row>
    <row r="102" spans="1:9" x14ac:dyDescent="0.45">
      <c r="A102" t="s">
        <v>411</v>
      </c>
      <c r="B102" t="s">
        <v>414</v>
      </c>
      <c r="C102" t="s">
        <v>207</v>
      </c>
      <c r="D102" t="s">
        <v>459</v>
      </c>
      <c r="E102" t="s">
        <v>518</v>
      </c>
      <c r="F102" s="2">
        <v>46045</v>
      </c>
      <c r="G102">
        <v>23000</v>
      </c>
      <c r="H102" t="s">
        <v>37</v>
      </c>
      <c r="I102" s="374">
        <f>MONTH(Tableau15[[#This Row],[DATE FACTURE ]])</f>
        <v>1</v>
      </c>
    </row>
    <row r="103" spans="1:9" x14ac:dyDescent="0.45">
      <c r="A103" t="s">
        <v>411</v>
      </c>
      <c r="B103" t="s">
        <v>413</v>
      </c>
      <c r="C103" t="s">
        <v>576</v>
      </c>
      <c r="D103">
        <v>31</v>
      </c>
      <c r="E103" t="s">
        <v>577</v>
      </c>
      <c r="F103" s="2">
        <v>46045</v>
      </c>
      <c r="G103">
        <v>46000</v>
      </c>
      <c r="H103" t="s">
        <v>37</v>
      </c>
      <c r="I103" s="374">
        <f>MONTH(Tableau15[[#This Row],[DATE FACTURE ]])</f>
        <v>1</v>
      </c>
    </row>
    <row r="104" spans="1:9" x14ac:dyDescent="0.45">
      <c r="A104" t="s">
        <v>117</v>
      </c>
      <c r="B104" t="s">
        <v>414</v>
      </c>
      <c r="C104" t="s">
        <v>207</v>
      </c>
      <c r="D104" t="s">
        <v>459</v>
      </c>
      <c r="E104" t="s">
        <v>455</v>
      </c>
      <c r="F104" s="2">
        <v>46046</v>
      </c>
      <c r="G104">
        <v>1500</v>
      </c>
      <c r="H104" t="s">
        <v>37</v>
      </c>
      <c r="I104" s="374">
        <f>MONTH(Tableau15[[#This Row],[DATE FACTURE ]])</f>
        <v>1</v>
      </c>
    </row>
    <row r="105" spans="1:9" x14ac:dyDescent="0.45">
      <c r="A105" t="s">
        <v>117</v>
      </c>
      <c r="B105" t="s">
        <v>414</v>
      </c>
      <c r="C105" t="s">
        <v>207</v>
      </c>
      <c r="D105" t="s">
        <v>459</v>
      </c>
      <c r="E105" t="s">
        <v>527</v>
      </c>
      <c r="F105" s="2">
        <v>46046</v>
      </c>
      <c r="G105">
        <v>1700</v>
      </c>
      <c r="H105" t="s">
        <v>37</v>
      </c>
      <c r="I105" s="374">
        <f>MONTH(Tableau15[[#This Row],[DATE FACTURE ]])</f>
        <v>1</v>
      </c>
    </row>
    <row r="106" spans="1:9" x14ac:dyDescent="0.45">
      <c r="A106" t="s">
        <v>119</v>
      </c>
      <c r="B106" t="s">
        <v>414</v>
      </c>
      <c r="C106" t="s">
        <v>207</v>
      </c>
      <c r="D106" t="s">
        <v>459</v>
      </c>
      <c r="E106" t="s">
        <v>455</v>
      </c>
      <c r="F106" s="2">
        <v>46046</v>
      </c>
      <c r="G106">
        <v>1500</v>
      </c>
      <c r="H106" t="s">
        <v>37</v>
      </c>
      <c r="I106" s="374">
        <f>MONTH(Tableau15[[#This Row],[DATE FACTURE ]])</f>
        <v>1</v>
      </c>
    </row>
    <row r="107" spans="1:9" x14ac:dyDescent="0.45">
      <c r="A107" t="s">
        <v>119</v>
      </c>
      <c r="B107" t="s">
        <v>414</v>
      </c>
      <c r="C107" t="s">
        <v>207</v>
      </c>
      <c r="D107" t="s">
        <v>459</v>
      </c>
      <c r="E107" t="s">
        <v>461</v>
      </c>
      <c r="F107" s="2">
        <v>46046</v>
      </c>
      <c r="G107">
        <v>4000</v>
      </c>
      <c r="H107" t="s">
        <v>37</v>
      </c>
      <c r="I107" s="374">
        <f>MONTH(Tableau15[[#This Row],[DATE FACTURE ]])</f>
        <v>1</v>
      </c>
    </row>
    <row r="108" spans="1:9" x14ac:dyDescent="0.45">
      <c r="A108" t="s">
        <v>119</v>
      </c>
      <c r="B108" t="s">
        <v>414</v>
      </c>
      <c r="C108" t="s">
        <v>580</v>
      </c>
      <c r="D108">
        <v>5332512009819</v>
      </c>
      <c r="E108" t="s">
        <v>579</v>
      </c>
      <c r="F108" s="2">
        <v>46046</v>
      </c>
      <c r="G108">
        <v>77295</v>
      </c>
      <c r="H108" t="s">
        <v>37</v>
      </c>
      <c r="I108" s="374">
        <f>MONTH(Tableau15[[#This Row],[DATE FACTURE ]])</f>
        <v>1</v>
      </c>
    </row>
    <row r="109" spans="1:9" x14ac:dyDescent="0.45">
      <c r="A109" t="s">
        <v>117</v>
      </c>
      <c r="B109" t="s">
        <v>414</v>
      </c>
      <c r="C109" t="s">
        <v>207</v>
      </c>
      <c r="D109" t="s">
        <v>459</v>
      </c>
      <c r="E109" t="s">
        <v>455</v>
      </c>
      <c r="F109" s="2">
        <v>46047</v>
      </c>
      <c r="G109">
        <v>1500</v>
      </c>
      <c r="H109" t="s">
        <v>37</v>
      </c>
      <c r="I109" s="374">
        <f>MONTH(Tableau15[[#This Row],[DATE FACTURE ]])</f>
        <v>1</v>
      </c>
    </row>
    <row r="110" spans="1:9" x14ac:dyDescent="0.45">
      <c r="A110" t="s">
        <v>119</v>
      </c>
      <c r="B110" t="s">
        <v>414</v>
      </c>
      <c r="C110" t="s">
        <v>207</v>
      </c>
      <c r="D110" t="s">
        <v>459</v>
      </c>
      <c r="E110" t="s">
        <v>455</v>
      </c>
      <c r="F110" s="2">
        <v>46047</v>
      </c>
      <c r="G110">
        <v>1500</v>
      </c>
      <c r="H110" t="s">
        <v>37</v>
      </c>
      <c r="I110" s="374">
        <f>MONTH(Tableau15[[#This Row],[DATE FACTURE ]])</f>
        <v>1</v>
      </c>
    </row>
    <row r="111" spans="1:9" x14ac:dyDescent="0.45">
      <c r="A111" t="s">
        <v>119</v>
      </c>
      <c r="B111" t="s">
        <v>414</v>
      </c>
      <c r="C111" t="s">
        <v>207</v>
      </c>
      <c r="D111" t="s">
        <v>459</v>
      </c>
      <c r="E111" t="s">
        <v>582</v>
      </c>
      <c r="F111" s="2">
        <v>46047</v>
      </c>
      <c r="G111">
        <v>1000</v>
      </c>
      <c r="H111" t="s">
        <v>37</v>
      </c>
      <c r="I111" s="374">
        <f>MONTH(Tableau15[[#This Row],[DATE FACTURE ]])</f>
        <v>1</v>
      </c>
    </row>
    <row r="112" spans="1:9" x14ac:dyDescent="0.45">
      <c r="A112" t="s">
        <v>411</v>
      </c>
      <c r="B112" t="s">
        <v>409</v>
      </c>
      <c r="C112" t="s">
        <v>207</v>
      </c>
      <c r="D112" t="s">
        <v>459</v>
      </c>
      <c r="E112" t="s">
        <v>466</v>
      </c>
      <c r="F112" s="2">
        <v>46047</v>
      </c>
      <c r="G112">
        <v>102000</v>
      </c>
      <c r="H112" t="s">
        <v>37</v>
      </c>
      <c r="I112" s="374">
        <f>MONTH(Tableau15[[#This Row],[DATE FACTURE ]])</f>
        <v>1</v>
      </c>
    </row>
    <row r="113" spans="1:9" x14ac:dyDescent="0.45">
      <c r="A113" t="s">
        <v>117</v>
      </c>
      <c r="B113" t="s">
        <v>414</v>
      </c>
      <c r="C113" t="s">
        <v>207</v>
      </c>
      <c r="D113" t="s">
        <v>459</v>
      </c>
      <c r="E113" t="s">
        <v>455</v>
      </c>
      <c r="F113" s="2">
        <v>46048</v>
      </c>
      <c r="G113">
        <v>1500</v>
      </c>
      <c r="H113" t="s">
        <v>37</v>
      </c>
      <c r="I113" s="374">
        <f>MONTH(Tableau15[[#This Row],[DATE FACTURE ]])</f>
        <v>1</v>
      </c>
    </row>
    <row r="114" spans="1:9" x14ac:dyDescent="0.45">
      <c r="A114" t="s">
        <v>119</v>
      </c>
      <c r="B114" t="s">
        <v>414</v>
      </c>
      <c r="C114" t="s">
        <v>207</v>
      </c>
      <c r="D114" t="s">
        <v>459</v>
      </c>
      <c r="E114" t="s">
        <v>455</v>
      </c>
      <c r="F114" s="2">
        <v>46048</v>
      </c>
      <c r="G114">
        <v>1500</v>
      </c>
      <c r="H114" t="s">
        <v>37</v>
      </c>
      <c r="I114" s="374">
        <f>MONTH(Tableau15[[#This Row],[DATE FACTURE ]])</f>
        <v>1</v>
      </c>
    </row>
    <row r="115" spans="1:9" x14ac:dyDescent="0.45">
      <c r="A115" t="s">
        <v>119</v>
      </c>
      <c r="B115" t="s">
        <v>414</v>
      </c>
      <c r="C115" t="s">
        <v>517</v>
      </c>
      <c r="D115" t="s">
        <v>459</v>
      </c>
      <c r="E115" t="s">
        <v>500</v>
      </c>
      <c r="F115" s="2">
        <v>46048</v>
      </c>
      <c r="G115">
        <v>1000</v>
      </c>
      <c r="H115" t="s">
        <v>37</v>
      </c>
      <c r="I115" s="374">
        <f>MONTH(Tableau15[[#This Row],[DATE FACTURE ]])</f>
        <v>1</v>
      </c>
    </row>
    <row r="116" spans="1:9" x14ac:dyDescent="0.45">
      <c r="A116" t="s">
        <v>117</v>
      </c>
      <c r="B116" t="s">
        <v>414</v>
      </c>
      <c r="C116" t="s">
        <v>207</v>
      </c>
      <c r="D116" t="s">
        <v>459</v>
      </c>
      <c r="E116" t="s">
        <v>455</v>
      </c>
      <c r="F116" s="2">
        <v>46049</v>
      </c>
      <c r="G116">
        <v>1500</v>
      </c>
      <c r="H116" t="s">
        <v>37</v>
      </c>
      <c r="I116" s="374">
        <f>MONTH(Tableau15[[#This Row],[DATE FACTURE ]])</f>
        <v>1</v>
      </c>
    </row>
    <row r="117" spans="1:9" x14ac:dyDescent="0.45">
      <c r="A117" t="s">
        <v>117</v>
      </c>
      <c r="B117" t="s">
        <v>414</v>
      </c>
      <c r="C117" t="s">
        <v>207</v>
      </c>
      <c r="D117" t="s">
        <v>459</v>
      </c>
      <c r="E117" t="s">
        <v>518</v>
      </c>
      <c r="F117" s="2">
        <v>46049</v>
      </c>
      <c r="G117">
        <v>23000</v>
      </c>
      <c r="H117" t="s">
        <v>37</v>
      </c>
      <c r="I117" s="374">
        <f>MONTH(Tableau15[[#This Row],[DATE FACTURE ]])</f>
        <v>1</v>
      </c>
    </row>
    <row r="118" spans="1:9" x14ac:dyDescent="0.45">
      <c r="A118" t="s">
        <v>117</v>
      </c>
      <c r="B118" t="s">
        <v>414</v>
      </c>
      <c r="C118" t="s">
        <v>207</v>
      </c>
      <c r="D118" t="s">
        <v>459</v>
      </c>
      <c r="E118" t="s">
        <v>587</v>
      </c>
      <c r="F118" s="2">
        <v>46049</v>
      </c>
      <c r="G118">
        <v>13600</v>
      </c>
      <c r="H118" t="s">
        <v>37</v>
      </c>
      <c r="I118" s="374">
        <f>MONTH(Tableau15[[#This Row],[DATE FACTURE ]])</f>
        <v>1</v>
      </c>
    </row>
    <row r="119" spans="1:9" x14ac:dyDescent="0.45">
      <c r="A119" t="s">
        <v>117</v>
      </c>
      <c r="B119" t="s">
        <v>414</v>
      </c>
      <c r="C119" t="s">
        <v>207</v>
      </c>
      <c r="D119" t="s">
        <v>459</v>
      </c>
      <c r="E119" t="s">
        <v>527</v>
      </c>
      <c r="F119" s="2">
        <v>46049</v>
      </c>
      <c r="G119">
        <v>800</v>
      </c>
      <c r="H119" t="s">
        <v>37</v>
      </c>
      <c r="I119" s="374">
        <f>MONTH(Tableau15[[#This Row],[DATE FACTURE ]])</f>
        <v>1</v>
      </c>
    </row>
    <row r="120" spans="1:9" x14ac:dyDescent="0.45">
      <c r="A120" t="s">
        <v>117</v>
      </c>
      <c r="B120" t="s">
        <v>413</v>
      </c>
      <c r="C120" t="s">
        <v>588</v>
      </c>
      <c r="D120">
        <v>174</v>
      </c>
      <c r="E120" t="s">
        <v>589</v>
      </c>
      <c r="F120" s="2">
        <v>46049</v>
      </c>
      <c r="G120">
        <v>18000</v>
      </c>
      <c r="H120" t="s">
        <v>37</v>
      </c>
      <c r="I120" s="374">
        <f>MONTH(Tableau15[[#This Row],[DATE FACTURE ]])</f>
        <v>1</v>
      </c>
    </row>
    <row r="121" spans="1:9" x14ac:dyDescent="0.45">
      <c r="A121" t="s">
        <v>119</v>
      </c>
      <c r="B121" t="s">
        <v>414</v>
      </c>
      <c r="C121" t="s">
        <v>207</v>
      </c>
      <c r="D121" t="s">
        <v>459</v>
      </c>
      <c r="E121" t="s">
        <v>455</v>
      </c>
      <c r="F121" s="2">
        <v>46049</v>
      </c>
      <c r="G121">
        <v>1500</v>
      </c>
      <c r="H121" t="s">
        <v>37</v>
      </c>
      <c r="I121" s="374">
        <f>MONTH(Tableau15[[#This Row],[DATE FACTURE ]])</f>
        <v>1</v>
      </c>
    </row>
    <row r="122" spans="1:9" x14ac:dyDescent="0.45">
      <c r="A122" t="s">
        <v>119</v>
      </c>
      <c r="B122" t="s">
        <v>414</v>
      </c>
      <c r="C122" t="s">
        <v>207</v>
      </c>
      <c r="D122" t="s">
        <v>459</v>
      </c>
      <c r="E122" t="s">
        <v>592</v>
      </c>
      <c r="F122" s="2">
        <v>46049</v>
      </c>
      <c r="G122">
        <v>10000</v>
      </c>
      <c r="H122" t="s">
        <v>37</v>
      </c>
      <c r="I122" s="374">
        <f>MONTH(Tableau15[[#This Row],[DATE FACTURE ]])</f>
        <v>1</v>
      </c>
    </row>
    <row r="123" spans="1:9" x14ac:dyDescent="0.45">
      <c r="A123" t="s">
        <v>14</v>
      </c>
      <c r="B123" t="s">
        <v>409</v>
      </c>
      <c r="C123" t="s">
        <v>593</v>
      </c>
      <c r="D123">
        <v>1656</v>
      </c>
      <c r="E123" t="s">
        <v>548</v>
      </c>
      <c r="F123" s="2">
        <v>46049</v>
      </c>
      <c r="G123">
        <v>3000</v>
      </c>
      <c r="H123" t="s">
        <v>37</v>
      </c>
      <c r="I123" s="374">
        <f>MONTH(Tableau15[[#This Row],[DATE FACTURE ]])</f>
        <v>1</v>
      </c>
    </row>
    <row r="124" spans="1:9" x14ac:dyDescent="0.45">
      <c r="A124" t="s">
        <v>117</v>
      </c>
      <c r="B124" t="s">
        <v>414</v>
      </c>
      <c r="C124" t="s">
        <v>207</v>
      </c>
      <c r="D124" t="s">
        <v>459</v>
      </c>
      <c r="E124" t="s">
        <v>455</v>
      </c>
      <c r="F124" s="2">
        <v>46050</v>
      </c>
      <c r="G124">
        <v>1500</v>
      </c>
      <c r="H124" t="s">
        <v>37</v>
      </c>
      <c r="I124" s="374">
        <f>MONTH(Tableau15[[#This Row],[DATE FACTURE ]])</f>
        <v>1</v>
      </c>
    </row>
    <row r="125" spans="1:9" x14ac:dyDescent="0.45">
      <c r="A125" t="s">
        <v>117</v>
      </c>
      <c r="B125" t="s">
        <v>414</v>
      </c>
      <c r="C125" t="s">
        <v>207</v>
      </c>
      <c r="D125" t="s">
        <v>459</v>
      </c>
      <c r="E125" t="s">
        <v>527</v>
      </c>
      <c r="F125" s="2">
        <v>46050</v>
      </c>
      <c r="G125">
        <v>1400</v>
      </c>
      <c r="H125" t="s">
        <v>37</v>
      </c>
      <c r="I125" s="374">
        <f>MONTH(Tableau15[[#This Row],[DATE FACTURE ]])</f>
        <v>1</v>
      </c>
    </row>
    <row r="126" spans="1:9" x14ac:dyDescent="0.45">
      <c r="A126" t="s">
        <v>119</v>
      </c>
      <c r="B126" t="s">
        <v>414</v>
      </c>
      <c r="C126" t="s">
        <v>207</v>
      </c>
      <c r="D126" t="s">
        <v>459</v>
      </c>
      <c r="E126" t="s">
        <v>455</v>
      </c>
      <c r="F126" s="2">
        <v>46050</v>
      </c>
      <c r="G126">
        <v>1500</v>
      </c>
      <c r="H126" t="s">
        <v>37</v>
      </c>
      <c r="I126" s="374">
        <f>MONTH(Tableau15[[#This Row],[DATE FACTURE ]])</f>
        <v>1</v>
      </c>
    </row>
    <row r="127" spans="1:9" x14ac:dyDescent="0.45">
      <c r="A127" t="s">
        <v>119</v>
      </c>
      <c r="B127" t="s">
        <v>414</v>
      </c>
      <c r="C127" t="s">
        <v>207</v>
      </c>
      <c r="D127" t="s">
        <v>459</v>
      </c>
      <c r="E127" t="s">
        <v>595</v>
      </c>
      <c r="F127" s="2">
        <v>46050</v>
      </c>
      <c r="G127">
        <v>1000</v>
      </c>
      <c r="H127" t="s">
        <v>37</v>
      </c>
      <c r="I127" s="374">
        <f>MONTH(Tableau15[[#This Row],[DATE FACTURE ]])</f>
        <v>1</v>
      </c>
    </row>
    <row r="128" spans="1:9" x14ac:dyDescent="0.45">
      <c r="A128" t="s">
        <v>117</v>
      </c>
      <c r="B128" t="s">
        <v>414</v>
      </c>
      <c r="C128" t="s">
        <v>207</v>
      </c>
      <c r="D128" t="s">
        <v>459</v>
      </c>
      <c r="E128" t="s">
        <v>455</v>
      </c>
      <c r="F128" s="2">
        <v>46051</v>
      </c>
      <c r="G128">
        <v>1500</v>
      </c>
      <c r="H128" t="s">
        <v>37</v>
      </c>
      <c r="I128" s="374">
        <f>MONTH(Tableau15[[#This Row],[DATE FACTURE ]])</f>
        <v>1</v>
      </c>
    </row>
    <row r="129" spans="1:9" x14ac:dyDescent="0.45">
      <c r="A129" t="s">
        <v>117</v>
      </c>
      <c r="B129" t="s">
        <v>414</v>
      </c>
      <c r="C129" t="s">
        <v>207</v>
      </c>
      <c r="D129" t="s">
        <v>459</v>
      </c>
      <c r="E129" t="s">
        <v>595</v>
      </c>
      <c r="F129" s="2">
        <v>46051</v>
      </c>
      <c r="G129">
        <v>1000</v>
      </c>
      <c r="H129" t="s">
        <v>37</v>
      </c>
      <c r="I129" s="374">
        <f>MONTH(Tableau15[[#This Row],[DATE FACTURE ]])</f>
        <v>1</v>
      </c>
    </row>
    <row r="130" spans="1:9" x14ac:dyDescent="0.45">
      <c r="A130" t="s">
        <v>119</v>
      </c>
      <c r="B130" t="s">
        <v>414</v>
      </c>
      <c r="C130" t="s">
        <v>207</v>
      </c>
      <c r="D130" t="s">
        <v>459</v>
      </c>
      <c r="E130" t="s">
        <v>455</v>
      </c>
      <c r="F130" s="2">
        <v>46051</v>
      </c>
      <c r="G130">
        <v>1500</v>
      </c>
      <c r="H130" t="s">
        <v>37</v>
      </c>
      <c r="I130" s="374">
        <f>MONTH(Tableau15[[#This Row],[DATE FACTURE ]])</f>
        <v>1</v>
      </c>
    </row>
    <row r="131" spans="1:9" x14ac:dyDescent="0.45">
      <c r="A131" t="s">
        <v>119</v>
      </c>
      <c r="B131" t="s">
        <v>414</v>
      </c>
      <c r="C131" t="s">
        <v>599</v>
      </c>
      <c r="D131" t="s">
        <v>459</v>
      </c>
      <c r="E131" t="s">
        <v>598</v>
      </c>
      <c r="F131" s="2">
        <v>46051</v>
      </c>
      <c r="G131">
        <v>9000</v>
      </c>
      <c r="H131" t="s">
        <v>37</v>
      </c>
      <c r="I131" s="374">
        <f>MONTH(Tableau15[[#This Row],[DATE FACTURE ]])</f>
        <v>1</v>
      </c>
    </row>
    <row r="132" spans="1:9" x14ac:dyDescent="0.45">
      <c r="A132" t="s">
        <v>117</v>
      </c>
      <c r="B132" t="s">
        <v>414</v>
      </c>
      <c r="C132" t="s">
        <v>207</v>
      </c>
      <c r="D132" t="s">
        <v>459</v>
      </c>
      <c r="E132" t="s">
        <v>455</v>
      </c>
      <c r="F132" s="2">
        <v>46052</v>
      </c>
      <c r="G132">
        <v>1500</v>
      </c>
      <c r="H132" t="s">
        <v>37</v>
      </c>
      <c r="I132" s="374">
        <f>MONTH(Tableau15[[#This Row],[DATE FACTURE ]])</f>
        <v>1</v>
      </c>
    </row>
    <row r="133" spans="1:9" x14ac:dyDescent="0.45">
      <c r="A133" t="s">
        <v>117</v>
      </c>
      <c r="B133" t="s">
        <v>414</v>
      </c>
      <c r="C133" t="s">
        <v>207</v>
      </c>
      <c r="D133" t="s">
        <v>459</v>
      </c>
      <c r="E133" t="s">
        <v>527</v>
      </c>
      <c r="F133" s="2">
        <v>46052</v>
      </c>
      <c r="G133">
        <v>350</v>
      </c>
      <c r="H133" t="s">
        <v>37</v>
      </c>
      <c r="I133" s="374">
        <f>MONTH(Tableau15[[#This Row],[DATE FACTURE ]])</f>
        <v>1</v>
      </c>
    </row>
    <row r="134" spans="1:9" x14ac:dyDescent="0.45">
      <c r="A134" t="s">
        <v>117</v>
      </c>
      <c r="B134" t="s">
        <v>414</v>
      </c>
      <c r="C134" t="s">
        <v>207</v>
      </c>
      <c r="D134" t="s">
        <v>459</v>
      </c>
      <c r="E134" t="s">
        <v>518</v>
      </c>
      <c r="F134" s="2">
        <v>46052</v>
      </c>
      <c r="G134">
        <v>23000</v>
      </c>
      <c r="H134" t="s">
        <v>37</v>
      </c>
      <c r="I134" s="374">
        <f>MONTH(Tableau15[[#This Row],[DATE FACTURE ]])</f>
        <v>1</v>
      </c>
    </row>
    <row r="135" spans="1:9" x14ac:dyDescent="0.45">
      <c r="A135" t="s">
        <v>411</v>
      </c>
      <c r="B135" t="s">
        <v>413</v>
      </c>
      <c r="C135" t="s">
        <v>603</v>
      </c>
      <c r="D135" t="s">
        <v>459</v>
      </c>
      <c r="E135" t="s">
        <v>602</v>
      </c>
      <c r="F135" s="2">
        <v>46052</v>
      </c>
      <c r="G135">
        <v>65200</v>
      </c>
      <c r="H135" t="s">
        <v>37</v>
      </c>
      <c r="I135" s="374">
        <f>MONTH(Tableau15[[#This Row],[DATE FACTURE ]])</f>
        <v>1</v>
      </c>
    </row>
    <row r="136" spans="1:9" x14ac:dyDescent="0.45">
      <c r="A136" t="s">
        <v>119</v>
      </c>
      <c r="B136" t="s">
        <v>414</v>
      </c>
      <c r="C136" t="s">
        <v>207</v>
      </c>
      <c r="D136" t="s">
        <v>459</v>
      </c>
      <c r="E136" t="s">
        <v>455</v>
      </c>
      <c r="F136" s="2">
        <v>46052</v>
      </c>
      <c r="G136">
        <v>1500</v>
      </c>
      <c r="H136" t="s">
        <v>37</v>
      </c>
      <c r="I136" s="374">
        <f>MONTH(Tableau15[[#This Row],[DATE FACTURE ]])</f>
        <v>1</v>
      </c>
    </row>
    <row r="137" spans="1:9" x14ac:dyDescent="0.45">
      <c r="A137" t="s">
        <v>117</v>
      </c>
      <c r="B137" t="s">
        <v>414</v>
      </c>
      <c r="C137" t="s">
        <v>207</v>
      </c>
      <c r="D137" t="s">
        <v>459</v>
      </c>
      <c r="E137" t="s">
        <v>455</v>
      </c>
      <c r="F137" s="2">
        <v>46053</v>
      </c>
      <c r="G137">
        <v>1500</v>
      </c>
      <c r="H137" t="s">
        <v>37</v>
      </c>
      <c r="I137" s="374">
        <f>MONTH(Tableau15[[#This Row],[DATE FACTURE ]])</f>
        <v>1</v>
      </c>
    </row>
    <row r="138" spans="1:9" x14ac:dyDescent="0.45">
      <c r="A138" t="s">
        <v>117</v>
      </c>
      <c r="B138" t="s">
        <v>109</v>
      </c>
      <c r="C138" t="s">
        <v>207</v>
      </c>
      <c r="D138" t="s">
        <v>459</v>
      </c>
      <c r="E138" t="s">
        <v>522</v>
      </c>
      <c r="F138" s="2">
        <v>46053</v>
      </c>
      <c r="G138">
        <v>2400</v>
      </c>
      <c r="H138" t="s">
        <v>37</v>
      </c>
      <c r="I138" s="374">
        <f>MONTH(Tableau15[[#This Row],[DATE FACTURE ]])</f>
        <v>1</v>
      </c>
    </row>
    <row r="139" spans="1:9" x14ac:dyDescent="0.45">
      <c r="A139" t="s">
        <v>117</v>
      </c>
      <c r="B139" t="s">
        <v>414</v>
      </c>
      <c r="C139" t="s">
        <v>207</v>
      </c>
      <c r="D139" t="s">
        <v>459</v>
      </c>
      <c r="E139" t="s">
        <v>527</v>
      </c>
      <c r="F139" s="2">
        <v>46053</v>
      </c>
      <c r="G139">
        <v>800</v>
      </c>
      <c r="H139" t="s">
        <v>37</v>
      </c>
      <c r="I139" s="374">
        <f>MONTH(Tableau15[[#This Row],[DATE FACTURE ]])</f>
        <v>1</v>
      </c>
    </row>
    <row r="140" spans="1:9" x14ac:dyDescent="0.45">
      <c r="A140" t="s">
        <v>117</v>
      </c>
      <c r="B140" t="s">
        <v>277</v>
      </c>
      <c r="C140" t="s">
        <v>207</v>
      </c>
      <c r="D140" t="s">
        <v>459</v>
      </c>
      <c r="E140" t="s">
        <v>460</v>
      </c>
      <c r="F140" s="2">
        <v>46053</v>
      </c>
      <c r="G140">
        <v>5000</v>
      </c>
      <c r="H140" t="s">
        <v>37</v>
      </c>
      <c r="I140" s="374">
        <f>MONTH(Tableau15[[#This Row],[DATE FACTURE ]])</f>
        <v>1</v>
      </c>
    </row>
    <row r="141" spans="1:9" x14ac:dyDescent="0.45">
      <c r="A141" t="s">
        <v>117</v>
      </c>
      <c r="B141" t="s">
        <v>109</v>
      </c>
      <c r="C141" t="s">
        <v>536</v>
      </c>
      <c r="D141">
        <v>167</v>
      </c>
      <c r="E141" t="s">
        <v>606</v>
      </c>
      <c r="F141" s="2">
        <v>46053</v>
      </c>
      <c r="G141">
        <v>10250</v>
      </c>
      <c r="H141" t="s">
        <v>37</v>
      </c>
      <c r="I141" s="374">
        <f>MONTH(Tableau15[[#This Row],[DATE FACTURE ]])</f>
        <v>1</v>
      </c>
    </row>
    <row r="142" spans="1:9" x14ac:dyDescent="0.45">
      <c r="A142" t="s">
        <v>119</v>
      </c>
      <c r="B142" t="s">
        <v>414</v>
      </c>
      <c r="C142" t="s">
        <v>207</v>
      </c>
      <c r="D142" t="s">
        <v>459</v>
      </c>
      <c r="E142" t="s">
        <v>455</v>
      </c>
      <c r="F142" s="2">
        <v>46053</v>
      </c>
      <c r="G142">
        <v>1500</v>
      </c>
      <c r="H142" t="s">
        <v>37</v>
      </c>
      <c r="I142" s="374">
        <f>MONTH(Tableau15[[#This Row],[DATE FACTURE ]])</f>
        <v>1</v>
      </c>
    </row>
    <row r="143" spans="1:9" x14ac:dyDescent="0.45">
      <c r="A143" t="s">
        <v>119</v>
      </c>
      <c r="B143" t="s">
        <v>414</v>
      </c>
      <c r="C143" t="s">
        <v>517</v>
      </c>
      <c r="D143" t="s">
        <v>459</v>
      </c>
      <c r="E143" t="s">
        <v>559</v>
      </c>
      <c r="F143" s="2">
        <v>46053</v>
      </c>
      <c r="G143">
        <v>1000</v>
      </c>
      <c r="H143" t="s">
        <v>37</v>
      </c>
      <c r="I143" s="374">
        <f>MONTH(Tableau15[[#This Row],[DATE FACTURE ]])</f>
        <v>1</v>
      </c>
    </row>
    <row r="144" spans="1:9" x14ac:dyDescent="0.45">
      <c r="A144" t="s">
        <v>117</v>
      </c>
      <c r="B144" t="s">
        <v>414</v>
      </c>
      <c r="C144" t="s">
        <v>207</v>
      </c>
      <c r="D144" t="s">
        <v>459</v>
      </c>
      <c r="E144" t="s">
        <v>455</v>
      </c>
      <c r="F144" s="2">
        <v>46054</v>
      </c>
      <c r="G144">
        <v>1500</v>
      </c>
      <c r="H144" t="s">
        <v>37</v>
      </c>
      <c r="I144" s="374">
        <f>MONTH(Tableau15[[#This Row],[DATE FACTURE ]])</f>
        <v>2</v>
      </c>
    </row>
    <row r="145" spans="1:9" x14ac:dyDescent="0.45">
      <c r="A145" t="s">
        <v>117</v>
      </c>
      <c r="B145" t="s">
        <v>414</v>
      </c>
      <c r="C145" t="s">
        <v>478</v>
      </c>
      <c r="D145" t="s">
        <v>459</v>
      </c>
      <c r="E145" t="s">
        <v>608</v>
      </c>
      <c r="F145" s="2">
        <v>46054</v>
      </c>
      <c r="G145">
        <v>23500</v>
      </c>
      <c r="H145" t="s">
        <v>37</v>
      </c>
      <c r="I145" s="374">
        <f>MONTH(Tableau15[[#This Row],[DATE FACTURE ]])</f>
        <v>2</v>
      </c>
    </row>
    <row r="146" spans="1:9" x14ac:dyDescent="0.45">
      <c r="A146" t="s">
        <v>119</v>
      </c>
      <c r="B146" t="s">
        <v>414</v>
      </c>
      <c r="C146" t="s">
        <v>207</v>
      </c>
      <c r="D146" t="s">
        <v>459</v>
      </c>
      <c r="E146" t="s">
        <v>455</v>
      </c>
      <c r="F146" s="2">
        <v>46054</v>
      </c>
      <c r="G146">
        <v>1500</v>
      </c>
      <c r="H146" t="s">
        <v>37</v>
      </c>
      <c r="I146" s="374">
        <f>MONTH(Tableau15[[#This Row],[DATE FACTURE ]])</f>
        <v>2</v>
      </c>
    </row>
    <row r="147" spans="1:9" x14ac:dyDescent="0.45">
      <c r="A147" t="s">
        <v>411</v>
      </c>
      <c r="B147" t="s">
        <v>414</v>
      </c>
      <c r="C147" t="s">
        <v>509</v>
      </c>
      <c r="D147">
        <v>1695</v>
      </c>
      <c r="E147" t="s">
        <v>548</v>
      </c>
      <c r="F147" s="2">
        <v>46054</v>
      </c>
      <c r="G147">
        <v>3000</v>
      </c>
      <c r="H147" t="s">
        <v>37</v>
      </c>
      <c r="I147" s="374">
        <f>MONTH(Tableau15[[#This Row],[DATE FACTURE ]])</f>
        <v>2</v>
      </c>
    </row>
    <row r="148" spans="1:9" x14ac:dyDescent="0.45">
      <c r="A148" t="s">
        <v>119</v>
      </c>
      <c r="B148" t="s">
        <v>414</v>
      </c>
      <c r="C148" t="s">
        <v>207</v>
      </c>
      <c r="D148" t="s">
        <v>459</v>
      </c>
      <c r="E148" t="s">
        <v>513</v>
      </c>
      <c r="F148" s="2">
        <v>46054</v>
      </c>
      <c r="G148">
        <v>60000</v>
      </c>
      <c r="H148" t="s">
        <v>37</v>
      </c>
      <c r="I148" s="374">
        <f>MONTH(Tableau15[[#This Row],[DATE FACTURE ]])</f>
        <v>2</v>
      </c>
    </row>
    <row r="149" spans="1:9" x14ac:dyDescent="0.45">
      <c r="A149" t="s">
        <v>119</v>
      </c>
      <c r="B149" t="s">
        <v>414</v>
      </c>
      <c r="C149" t="s">
        <v>478</v>
      </c>
      <c r="D149" t="s">
        <v>459</v>
      </c>
      <c r="E149" t="s">
        <v>608</v>
      </c>
      <c r="F149" s="2">
        <v>46054</v>
      </c>
      <c r="G149">
        <v>23500</v>
      </c>
      <c r="H149" t="s">
        <v>37</v>
      </c>
      <c r="I149" s="374">
        <f>MONTH(Tableau15[[#This Row],[DATE FACTURE ]])</f>
        <v>2</v>
      </c>
    </row>
    <row r="150" spans="1:9" x14ac:dyDescent="0.45">
      <c r="A150" t="s">
        <v>117</v>
      </c>
      <c r="B150" t="s">
        <v>414</v>
      </c>
      <c r="C150" t="s">
        <v>207</v>
      </c>
      <c r="D150" t="s">
        <v>459</v>
      </c>
      <c r="E150" t="s">
        <v>455</v>
      </c>
      <c r="F150" s="2">
        <v>46055</v>
      </c>
      <c r="G150">
        <v>1500</v>
      </c>
      <c r="H150" t="s">
        <v>37</v>
      </c>
      <c r="I150" s="374">
        <f>MONTH(Tableau15[[#This Row],[DATE FACTURE ]])</f>
        <v>2</v>
      </c>
    </row>
    <row r="151" spans="1:9" x14ac:dyDescent="0.45">
      <c r="A151" t="s">
        <v>117</v>
      </c>
      <c r="B151" t="s">
        <v>414</v>
      </c>
      <c r="C151" t="s">
        <v>207</v>
      </c>
      <c r="D151" t="s">
        <v>459</v>
      </c>
      <c r="E151" t="s">
        <v>513</v>
      </c>
      <c r="F151" s="2">
        <v>46055</v>
      </c>
      <c r="G151">
        <v>60000</v>
      </c>
      <c r="H151" t="s">
        <v>37</v>
      </c>
      <c r="I151" s="374">
        <f>MONTH(Tableau15[[#This Row],[DATE FACTURE ]])</f>
        <v>2</v>
      </c>
    </row>
    <row r="152" spans="1:9" x14ac:dyDescent="0.45">
      <c r="A152" t="s">
        <v>119</v>
      </c>
      <c r="B152" t="s">
        <v>414</v>
      </c>
      <c r="C152" t="s">
        <v>207</v>
      </c>
      <c r="D152" t="s">
        <v>459</v>
      </c>
      <c r="E152" t="s">
        <v>455</v>
      </c>
      <c r="F152" s="2">
        <v>46055</v>
      </c>
      <c r="G152">
        <v>1500</v>
      </c>
      <c r="H152" t="s">
        <v>37</v>
      </c>
      <c r="I152" s="374">
        <f>MONTH(Tableau15[[#This Row],[DATE FACTURE ]])</f>
        <v>2</v>
      </c>
    </row>
    <row r="153" spans="1:9" x14ac:dyDescent="0.45">
      <c r="A153" t="s">
        <v>119</v>
      </c>
      <c r="B153" t="s">
        <v>414</v>
      </c>
      <c r="C153" t="s">
        <v>207</v>
      </c>
      <c r="D153" t="s">
        <v>459</v>
      </c>
      <c r="E153" t="s">
        <v>527</v>
      </c>
      <c r="F153" s="2">
        <v>46055</v>
      </c>
      <c r="G153">
        <v>1000</v>
      </c>
      <c r="H153" t="s">
        <v>37</v>
      </c>
      <c r="I153" s="374">
        <f>MONTH(Tableau15[[#This Row],[DATE FACTURE ]])</f>
        <v>2</v>
      </c>
    </row>
    <row r="154" spans="1:9" x14ac:dyDescent="0.45">
      <c r="A154" t="s">
        <v>119</v>
      </c>
      <c r="B154" t="s">
        <v>413</v>
      </c>
      <c r="C154" t="s">
        <v>615</v>
      </c>
      <c r="D154">
        <v>398</v>
      </c>
      <c r="E154" t="s">
        <v>614</v>
      </c>
      <c r="F154" s="2">
        <v>46055</v>
      </c>
      <c r="G154">
        <v>1500</v>
      </c>
      <c r="H154" t="s">
        <v>37</v>
      </c>
      <c r="I154" s="374">
        <f>MONTH(Tableau15[[#This Row],[DATE FACTURE ]])</f>
        <v>2</v>
      </c>
    </row>
    <row r="155" spans="1:9" x14ac:dyDescent="0.45">
      <c r="A155" t="s">
        <v>119</v>
      </c>
      <c r="B155" t="s">
        <v>414</v>
      </c>
      <c r="C155" t="s">
        <v>207</v>
      </c>
      <c r="D155" t="s">
        <v>459</v>
      </c>
      <c r="E155" t="s">
        <v>620</v>
      </c>
      <c r="F155" s="2">
        <v>46056</v>
      </c>
      <c r="G155">
        <v>616200</v>
      </c>
      <c r="H155" t="s">
        <v>37</v>
      </c>
      <c r="I155" s="374">
        <f>MONTH(Tableau15[[#This Row],[DATE FACTURE ]])</f>
        <v>2</v>
      </c>
    </row>
    <row r="156" spans="1:9" x14ac:dyDescent="0.45">
      <c r="A156" t="s">
        <v>119</v>
      </c>
      <c r="B156" t="s">
        <v>414</v>
      </c>
      <c r="C156" t="s">
        <v>207</v>
      </c>
      <c r="D156" t="s">
        <v>459</v>
      </c>
      <c r="E156" t="s">
        <v>455</v>
      </c>
      <c r="F156" s="2">
        <v>46056</v>
      </c>
      <c r="G156">
        <v>1500</v>
      </c>
      <c r="H156" t="s">
        <v>37</v>
      </c>
      <c r="I156" s="374">
        <f>MONTH(Tableau15[[#This Row],[DATE FACTURE ]])</f>
        <v>2</v>
      </c>
    </row>
    <row r="157" spans="1:9" x14ac:dyDescent="0.45">
      <c r="A157" t="s">
        <v>117</v>
      </c>
      <c r="B157" t="s">
        <v>414</v>
      </c>
      <c r="C157" t="s">
        <v>207</v>
      </c>
      <c r="D157" t="s">
        <v>459</v>
      </c>
      <c r="E157" t="s">
        <v>618</v>
      </c>
      <c r="F157" s="2">
        <v>46056</v>
      </c>
      <c r="G157">
        <v>421400</v>
      </c>
      <c r="H157" t="s">
        <v>37</v>
      </c>
      <c r="I157" s="374">
        <f>MONTH(Tableau15[[#This Row],[DATE FACTURE ]])</f>
        <v>2</v>
      </c>
    </row>
    <row r="158" spans="1:9" x14ac:dyDescent="0.45">
      <c r="A158" t="s">
        <v>117</v>
      </c>
      <c r="B158" t="s">
        <v>414</v>
      </c>
      <c r="C158" t="s">
        <v>207</v>
      </c>
      <c r="D158" t="s">
        <v>459</v>
      </c>
      <c r="E158" t="s">
        <v>455</v>
      </c>
      <c r="F158" s="2">
        <v>46056</v>
      </c>
      <c r="G158">
        <v>1500</v>
      </c>
      <c r="H158" t="s">
        <v>36</v>
      </c>
      <c r="I158" s="374">
        <f>MONTH(Tableau15[[#This Row],[DATE FACTURE ]])</f>
        <v>2</v>
      </c>
    </row>
    <row r="159" spans="1:9" x14ac:dyDescent="0.45">
      <c r="A159" t="s">
        <v>411</v>
      </c>
      <c r="B159" t="s">
        <v>414</v>
      </c>
      <c r="C159" t="s">
        <v>207</v>
      </c>
      <c r="D159" t="s">
        <v>459</v>
      </c>
      <c r="E159" t="s">
        <v>618</v>
      </c>
      <c r="F159" s="2">
        <v>46056</v>
      </c>
      <c r="G159">
        <v>130000</v>
      </c>
      <c r="H159" t="s">
        <v>37</v>
      </c>
      <c r="I159" s="374">
        <f>MONTH(Tableau15[[#This Row],[DATE FACTURE ]])</f>
        <v>2</v>
      </c>
    </row>
    <row r="160" spans="1:9" x14ac:dyDescent="0.45">
      <c r="A160" t="s">
        <v>117</v>
      </c>
      <c r="B160" t="s">
        <v>414</v>
      </c>
      <c r="C160" t="s">
        <v>207</v>
      </c>
      <c r="D160" t="s">
        <v>459</v>
      </c>
      <c r="E160" t="s">
        <v>621</v>
      </c>
      <c r="F160" s="2">
        <v>46056</v>
      </c>
      <c r="G160">
        <v>32000</v>
      </c>
      <c r="H160" t="s">
        <v>37</v>
      </c>
      <c r="I160" s="374">
        <f>MONTH(Tableau15[[#This Row],[DATE FACTURE ]])</f>
        <v>2</v>
      </c>
    </row>
    <row r="161" spans="1:9" x14ac:dyDescent="0.45">
      <c r="A161" t="s">
        <v>411</v>
      </c>
      <c r="B161" t="s">
        <v>414</v>
      </c>
      <c r="C161" t="s">
        <v>623</v>
      </c>
      <c r="D161">
        <v>235</v>
      </c>
      <c r="E161" t="s">
        <v>624</v>
      </c>
      <c r="F161" s="2">
        <v>46056</v>
      </c>
      <c r="G161">
        <v>20200</v>
      </c>
      <c r="H161" t="s">
        <v>37</v>
      </c>
      <c r="I161" s="374">
        <f>MONTH(Tableau15[[#This Row],[DATE FACTURE ]])</f>
        <v>2</v>
      </c>
    </row>
    <row r="162" spans="1:9" x14ac:dyDescent="0.45">
      <c r="A162" t="s">
        <v>117</v>
      </c>
      <c r="B162" t="s">
        <v>414</v>
      </c>
      <c r="C162" t="s">
        <v>207</v>
      </c>
      <c r="D162" t="s">
        <v>459</v>
      </c>
      <c r="E162" t="s">
        <v>455</v>
      </c>
      <c r="F162" s="2">
        <v>46057</v>
      </c>
      <c r="G162">
        <v>1500</v>
      </c>
      <c r="H162" t="s">
        <v>37</v>
      </c>
      <c r="I162" s="374">
        <f>MONTH(Tableau15[[#This Row],[DATE FACTURE ]])</f>
        <v>2</v>
      </c>
    </row>
    <row r="163" spans="1:9" x14ac:dyDescent="0.45">
      <c r="A163" t="s">
        <v>117</v>
      </c>
      <c r="B163" t="s">
        <v>414</v>
      </c>
      <c r="C163" t="s">
        <v>207</v>
      </c>
      <c r="D163" t="s">
        <v>459</v>
      </c>
      <c r="E163" t="s">
        <v>527</v>
      </c>
      <c r="F163" s="2">
        <v>46057</v>
      </c>
      <c r="G163">
        <v>900</v>
      </c>
      <c r="H163" t="s">
        <v>37</v>
      </c>
      <c r="I163" s="374">
        <f>MONTH(Tableau15[[#This Row],[DATE FACTURE ]])</f>
        <v>2</v>
      </c>
    </row>
    <row r="164" spans="1:9" x14ac:dyDescent="0.45">
      <c r="A164" t="s">
        <v>119</v>
      </c>
      <c r="B164" t="s">
        <v>414</v>
      </c>
      <c r="C164" t="s">
        <v>635</v>
      </c>
      <c r="D164" s="411">
        <v>46357</v>
      </c>
      <c r="E164" t="s">
        <v>636</v>
      </c>
      <c r="F164" s="2">
        <v>46057</v>
      </c>
      <c r="G164">
        <v>15000</v>
      </c>
      <c r="H164" t="s">
        <v>37</v>
      </c>
      <c r="I164" s="374">
        <f>MONTH(Tableau15[[#This Row],[DATE FACTURE ]])</f>
        <v>2</v>
      </c>
    </row>
    <row r="165" spans="1:9" x14ac:dyDescent="0.45">
      <c r="A165" t="s">
        <v>119</v>
      </c>
      <c r="B165" t="s">
        <v>414</v>
      </c>
      <c r="C165" t="s">
        <v>207</v>
      </c>
      <c r="D165" t="s">
        <v>459</v>
      </c>
      <c r="E165" t="s">
        <v>455</v>
      </c>
      <c r="F165" s="2">
        <v>46057</v>
      </c>
      <c r="G165">
        <v>1500</v>
      </c>
      <c r="H165" t="s">
        <v>37</v>
      </c>
      <c r="I165" s="374">
        <f>MONTH(Tableau15[[#This Row],[DATE FACTURE ]])</f>
        <v>2</v>
      </c>
    </row>
    <row r="166" spans="1:9" x14ac:dyDescent="0.45">
      <c r="A166" t="s">
        <v>119</v>
      </c>
      <c r="B166" t="s">
        <v>414</v>
      </c>
      <c r="C166" t="s">
        <v>207</v>
      </c>
      <c r="D166" t="s">
        <v>459</v>
      </c>
      <c r="E166" t="s">
        <v>637</v>
      </c>
      <c r="F166" s="2">
        <v>46057</v>
      </c>
      <c r="G166">
        <v>3000</v>
      </c>
      <c r="H166" t="s">
        <v>37</v>
      </c>
      <c r="I166" s="374">
        <f>MONTH(Tableau15[[#This Row],[DATE FACTURE ]])</f>
        <v>2</v>
      </c>
    </row>
    <row r="167" spans="1:9" x14ac:dyDescent="0.45">
      <c r="A167" t="s">
        <v>117</v>
      </c>
      <c r="B167" t="s">
        <v>414</v>
      </c>
      <c r="C167" t="s">
        <v>207</v>
      </c>
      <c r="D167" t="s">
        <v>459</v>
      </c>
      <c r="E167" t="s">
        <v>455</v>
      </c>
      <c r="F167" s="2">
        <v>46058</v>
      </c>
      <c r="G167">
        <v>1500</v>
      </c>
      <c r="H167" t="s">
        <v>37</v>
      </c>
      <c r="I167" s="374">
        <f>MONTH(Tableau15[[#This Row],[DATE FACTURE ]])</f>
        <v>2</v>
      </c>
    </row>
    <row r="168" spans="1:9" x14ac:dyDescent="0.45">
      <c r="A168" t="s">
        <v>119</v>
      </c>
      <c r="B168" t="s">
        <v>414</v>
      </c>
      <c r="C168" t="s">
        <v>207</v>
      </c>
      <c r="D168" t="s">
        <v>459</v>
      </c>
      <c r="E168" t="s">
        <v>455</v>
      </c>
      <c r="F168" s="2">
        <v>46058</v>
      </c>
      <c r="G168">
        <v>1500</v>
      </c>
      <c r="H168" t="s">
        <v>37</v>
      </c>
      <c r="I168" s="374">
        <f>MONTH(Tableau15[[#This Row],[DATE FACTURE ]])</f>
        <v>2</v>
      </c>
    </row>
    <row r="169" spans="1:9" x14ac:dyDescent="0.45">
      <c r="A169" t="s">
        <v>117</v>
      </c>
      <c r="B169" t="s">
        <v>414</v>
      </c>
      <c r="C169" t="s">
        <v>207</v>
      </c>
      <c r="D169" t="s">
        <v>459</v>
      </c>
      <c r="E169" t="s">
        <v>455</v>
      </c>
      <c r="F169" s="2">
        <v>46059</v>
      </c>
      <c r="G169">
        <v>1500</v>
      </c>
      <c r="H169" t="s">
        <v>37</v>
      </c>
      <c r="I169" s="374">
        <f>MONTH(Tableau15[[#This Row],[DATE FACTURE ]])</f>
        <v>2</v>
      </c>
    </row>
    <row r="170" spans="1:9" x14ac:dyDescent="0.45">
      <c r="A170" t="s">
        <v>117</v>
      </c>
      <c r="B170" t="s">
        <v>414</v>
      </c>
      <c r="C170" t="s">
        <v>207</v>
      </c>
      <c r="D170" t="s">
        <v>459</v>
      </c>
      <c r="E170" t="s">
        <v>527</v>
      </c>
      <c r="F170" s="2">
        <v>46059</v>
      </c>
      <c r="G170">
        <v>800</v>
      </c>
      <c r="H170" t="s">
        <v>37</v>
      </c>
      <c r="I170" s="374">
        <f>MONTH(Tableau15[[#This Row],[DATE FACTURE ]])</f>
        <v>2</v>
      </c>
    </row>
    <row r="171" spans="1:9" x14ac:dyDescent="0.45">
      <c r="A171" t="s">
        <v>119</v>
      </c>
      <c r="B171" t="s">
        <v>414</v>
      </c>
      <c r="C171" t="s">
        <v>207</v>
      </c>
      <c r="D171" t="s">
        <v>459</v>
      </c>
      <c r="E171" t="s">
        <v>455</v>
      </c>
      <c r="F171" s="2">
        <v>46059</v>
      </c>
      <c r="G171">
        <v>1500</v>
      </c>
      <c r="H171" t="s">
        <v>37</v>
      </c>
      <c r="I171" s="374">
        <f>MONTH(Tableau15[[#This Row],[DATE FACTURE ]])</f>
        <v>2</v>
      </c>
    </row>
    <row r="172" spans="1:9" x14ac:dyDescent="0.45">
      <c r="A172" t="s">
        <v>119</v>
      </c>
      <c r="B172" t="s">
        <v>414</v>
      </c>
      <c r="C172" t="s">
        <v>207</v>
      </c>
      <c r="D172" t="s">
        <v>459</v>
      </c>
      <c r="E172" t="s">
        <v>455</v>
      </c>
      <c r="F172" s="2">
        <v>46059</v>
      </c>
      <c r="G172">
        <v>1500</v>
      </c>
      <c r="H172" t="s">
        <v>37</v>
      </c>
      <c r="I172" s="374">
        <f>MONTH(Tableau15[[#This Row],[DATE FACTURE ]])</f>
        <v>2</v>
      </c>
    </row>
    <row r="173" spans="1:9" x14ac:dyDescent="0.45">
      <c r="A173" t="s">
        <v>119</v>
      </c>
      <c r="B173" t="s">
        <v>414</v>
      </c>
      <c r="C173" t="s">
        <v>207</v>
      </c>
      <c r="D173" t="s">
        <v>459</v>
      </c>
      <c r="E173" t="s">
        <v>640</v>
      </c>
      <c r="F173" s="2">
        <v>46059</v>
      </c>
      <c r="G173">
        <v>25000</v>
      </c>
      <c r="H173" t="s">
        <v>37</v>
      </c>
      <c r="I173" s="374">
        <f>MONTH(Tableau15[[#This Row],[DATE FACTURE ]])</f>
        <v>2</v>
      </c>
    </row>
    <row r="174" spans="1:9" x14ac:dyDescent="0.45">
      <c r="A174" t="s">
        <v>117</v>
      </c>
      <c r="B174" t="s">
        <v>414</v>
      </c>
      <c r="C174" t="s">
        <v>207</v>
      </c>
      <c r="D174" t="s">
        <v>459</v>
      </c>
      <c r="E174" t="s">
        <v>455</v>
      </c>
      <c r="F174" s="2">
        <v>46060</v>
      </c>
      <c r="G174">
        <v>1500</v>
      </c>
      <c r="H174" t="s">
        <v>37</v>
      </c>
      <c r="I174" s="374">
        <f>MONTH(Tableau15[[#This Row],[DATE FACTURE ]])</f>
        <v>2</v>
      </c>
    </row>
    <row r="175" spans="1:9" x14ac:dyDescent="0.45">
      <c r="A175" t="s">
        <v>117</v>
      </c>
      <c r="B175" t="s">
        <v>414</v>
      </c>
      <c r="C175" t="s">
        <v>530</v>
      </c>
      <c r="D175">
        <v>343</v>
      </c>
      <c r="E175" t="s">
        <v>529</v>
      </c>
      <c r="F175" s="2">
        <v>46060</v>
      </c>
      <c r="G175">
        <v>25000</v>
      </c>
      <c r="H175" t="s">
        <v>37</v>
      </c>
      <c r="I175" s="374">
        <f>MONTH(Tableau15[[#This Row],[DATE FACTURE ]])</f>
        <v>2</v>
      </c>
    </row>
    <row r="176" spans="1:9" x14ac:dyDescent="0.45">
      <c r="A176" t="s">
        <v>119</v>
      </c>
      <c r="B176" t="s">
        <v>414</v>
      </c>
      <c r="C176" t="s">
        <v>207</v>
      </c>
      <c r="D176" t="s">
        <v>459</v>
      </c>
      <c r="E176" t="s">
        <v>455</v>
      </c>
      <c r="F176" s="2">
        <v>46060</v>
      </c>
      <c r="G176">
        <v>1500</v>
      </c>
      <c r="H176" t="s">
        <v>37</v>
      </c>
      <c r="I176" s="374">
        <f>MONTH(Tableau15[[#This Row],[DATE FACTURE ]])</f>
        <v>2</v>
      </c>
    </row>
    <row r="177" spans="1:9" x14ac:dyDescent="0.45">
      <c r="A177" t="s">
        <v>119</v>
      </c>
      <c r="B177" t="s">
        <v>414</v>
      </c>
      <c r="C177" t="s">
        <v>645</v>
      </c>
      <c r="D177">
        <v>69</v>
      </c>
      <c r="E177" t="s">
        <v>595</v>
      </c>
      <c r="F177" s="2">
        <v>46060</v>
      </c>
      <c r="G177">
        <v>1000</v>
      </c>
      <c r="H177" t="s">
        <v>37</v>
      </c>
      <c r="I177" s="374">
        <f>MONTH(Tableau15[[#This Row],[DATE FACTURE ]])</f>
        <v>2</v>
      </c>
    </row>
    <row r="178" spans="1:9" x14ac:dyDescent="0.45">
      <c r="A178" t="s">
        <v>119</v>
      </c>
      <c r="B178" t="s">
        <v>414</v>
      </c>
      <c r="C178" t="s">
        <v>530</v>
      </c>
      <c r="D178">
        <v>344</v>
      </c>
      <c r="E178" t="s">
        <v>529</v>
      </c>
      <c r="F178" s="2">
        <v>46060</v>
      </c>
      <c r="G178">
        <v>25000</v>
      </c>
      <c r="H178" t="s">
        <v>37</v>
      </c>
      <c r="I178" s="374">
        <f>MONTH(Tableau15[[#This Row],[DATE FACTURE ]])</f>
        <v>2</v>
      </c>
    </row>
    <row r="179" spans="1:9" x14ac:dyDescent="0.45">
      <c r="A179" t="s">
        <v>117</v>
      </c>
      <c r="B179" t="s">
        <v>414</v>
      </c>
      <c r="C179" t="s">
        <v>207</v>
      </c>
      <c r="D179" t="s">
        <v>459</v>
      </c>
      <c r="E179" t="s">
        <v>455</v>
      </c>
      <c r="F179" s="2">
        <v>46061</v>
      </c>
      <c r="G179">
        <v>1500</v>
      </c>
      <c r="H179" t="s">
        <v>37</v>
      </c>
      <c r="I179" s="374">
        <f>MONTH(Tableau15[[#This Row],[DATE FACTURE ]])</f>
        <v>2</v>
      </c>
    </row>
    <row r="180" spans="1:9" x14ac:dyDescent="0.45">
      <c r="A180" t="s">
        <v>119</v>
      </c>
      <c r="B180" t="s">
        <v>414</v>
      </c>
      <c r="C180" t="s">
        <v>207</v>
      </c>
      <c r="D180" t="s">
        <v>459</v>
      </c>
      <c r="E180" t="s">
        <v>455</v>
      </c>
      <c r="F180" s="2">
        <v>46061</v>
      </c>
      <c r="G180">
        <v>1500</v>
      </c>
      <c r="H180" t="s">
        <v>37</v>
      </c>
      <c r="I180" s="374">
        <f>MONTH(Tableau15[[#This Row],[DATE FACTURE ]])</f>
        <v>2</v>
      </c>
    </row>
    <row r="181" spans="1:9" x14ac:dyDescent="0.45">
      <c r="A181" t="s">
        <v>117</v>
      </c>
      <c r="B181" t="s">
        <v>414</v>
      </c>
      <c r="C181" t="s">
        <v>207</v>
      </c>
      <c r="D181" t="s">
        <v>459</v>
      </c>
      <c r="E181" t="s">
        <v>455</v>
      </c>
      <c r="F181" s="2">
        <v>46062</v>
      </c>
      <c r="G181">
        <v>1500</v>
      </c>
      <c r="H181" t="s">
        <v>37</v>
      </c>
      <c r="I181" s="374">
        <f>MONTH(Tableau15[[#This Row],[DATE FACTURE ]])</f>
        <v>2</v>
      </c>
    </row>
    <row r="182" spans="1:9" x14ac:dyDescent="0.45">
      <c r="A182" t="s">
        <v>117</v>
      </c>
      <c r="B182" t="s">
        <v>414</v>
      </c>
      <c r="C182" t="s">
        <v>207</v>
      </c>
      <c r="D182" t="s">
        <v>459</v>
      </c>
      <c r="E182" t="s">
        <v>518</v>
      </c>
      <c r="F182" s="2">
        <v>46062</v>
      </c>
      <c r="G182">
        <v>23000</v>
      </c>
      <c r="H182" t="s">
        <v>37</v>
      </c>
      <c r="I182" s="374">
        <f>MONTH(Tableau15[[#This Row],[DATE FACTURE ]])</f>
        <v>2</v>
      </c>
    </row>
    <row r="183" spans="1:9" x14ac:dyDescent="0.45">
      <c r="A183" t="s">
        <v>119</v>
      </c>
      <c r="B183" t="s">
        <v>414</v>
      </c>
      <c r="C183" t="s">
        <v>207</v>
      </c>
      <c r="D183" t="s">
        <v>459</v>
      </c>
      <c r="E183" t="s">
        <v>455</v>
      </c>
      <c r="F183" s="2">
        <v>46062</v>
      </c>
      <c r="G183">
        <v>1500</v>
      </c>
      <c r="H183" t="s">
        <v>37</v>
      </c>
      <c r="I183" s="374">
        <f>MONTH(Tableau15[[#This Row],[DATE FACTURE ]])</f>
        <v>2</v>
      </c>
    </row>
    <row r="184" spans="1:9" x14ac:dyDescent="0.45">
      <c r="A184" t="s">
        <v>119</v>
      </c>
      <c r="B184" t="s">
        <v>414</v>
      </c>
      <c r="C184" t="s">
        <v>517</v>
      </c>
      <c r="D184" t="s">
        <v>459</v>
      </c>
      <c r="E184" t="s">
        <v>500</v>
      </c>
      <c r="F184" s="2">
        <v>46062</v>
      </c>
      <c r="G184">
        <v>1000</v>
      </c>
      <c r="H184" t="s">
        <v>37</v>
      </c>
      <c r="I184" s="374">
        <f>MONTH(Tableau15[[#This Row],[DATE FACTURE ]])</f>
        <v>2</v>
      </c>
    </row>
    <row r="185" spans="1:9" x14ac:dyDescent="0.45">
      <c r="A185" t="s">
        <v>117</v>
      </c>
      <c r="B185" t="s">
        <v>414</v>
      </c>
      <c r="C185" t="s">
        <v>207</v>
      </c>
      <c r="D185" t="s">
        <v>459</v>
      </c>
      <c r="E185" t="s">
        <v>455</v>
      </c>
      <c r="F185" s="2">
        <v>46063</v>
      </c>
      <c r="G185">
        <v>1500</v>
      </c>
      <c r="H185" t="s">
        <v>37</v>
      </c>
      <c r="I185" s="374">
        <f>MONTH(Tableau15[[#This Row],[DATE FACTURE ]])</f>
        <v>2</v>
      </c>
    </row>
    <row r="186" spans="1:9" x14ac:dyDescent="0.45">
      <c r="A186" t="s">
        <v>117</v>
      </c>
      <c r="B186" t="s">
        <v>414</v>
      </c>
      <c r="C186" t="s">
        <v>207</v>
      </c>
      <c r="D186" t="s">
        <v>459</v>
      </c>
      <c r="E186" t="s">
        <v>527</v>
      </c>
      <c r="F186" s="2">
        <v>46063</v>
      </c>
      <c r="G186">
        <v>900</v>
      </c>
      <c r="H186" t="s">
        <v>37</v>
      </c>
      <c r="I186" s="374">
        <f>MONTH(Tableau15[[#This Row],[DATE FACTURE ]])</f>
        <v>2</v>
      </c>
    </row>
    <row r="187" spans="1:9" x14ac:dyDescent="0.45">
      <c r="A187" t="s">
        <v>119</v>
      </c>
      <c r="B187" t="s">
        <v>414</v>
      </c>
      <c r="C187" t="s">
        <v>207</v>
      </c>
      <c r="D187" t="s">
        <v>459</v>
      </c>
      <c r="E187" t="s">
        <v>455</v>
      </c>
      <c r="F187" s="2">
        <v>46063</v>
      </c>
      <c r="G187">
        <v>1500</v>
      </c>
      <c r="H187" t="s">
        <v>37</v>
      </c>
      <c r="I187" s="374">
        <f>MONTH(Tableau15[[#This Row],[DATE FACTURE ]])</f>
        <v>2</v>
      </c>
    </row>
    <row r="188" spans="1:9" x14ac:dyDescent="0.45">
      <c r="A188" t="s">
        <v>119</v>
      </c>
      <c r="B188" t="s">
        <v>414</v>
      </c>
      <c r="C188" t="s">
        <v>207</v>
      </c>
      <c r="D188" t="s">
        <v>459</v>
      </c>
      <c r="E188" t="s">
        <v>649</v>
      </c>
      <c r="F188" s="2">
        <v>46063</v>
      </c>
      <c r="G188">
        <v>1000</v>
      </c>
      <c r="H188" t="s">
        <v>37</v>
      </c>
      <c r="I188" s="374">
        <f>MONTH(Tableau15[[#This Row],[DATE FACTURE ]])</f>
        <v>2</v>
      </c>
    </row>
    <row r="189" spans="1:9" x14ac:dyDescent="0.45">
      <c r="A189" t="s">
        <v>117</v>
      </c>
      <c r="B189" t="s">
        <v>414</v>
      </c>
      <c r="C189" t="s">
        <v>207</v>
      </c>
      <c r="D189" t="s">
        <v>459</v>
      </c>
      <c r="E189" t="s">
        <v>455</v>
      </c>
      <c r="F189" s="2">
        <v>46064</v>
      </c>
      <c r="G189">
        <v>1500</v>
      </c>
      <c r="H189" t="s">
        <v>37</v>
      </c>
      <c r="I189" s="374">
        <f>MONTH(Tableau15[[#This Row],[DATE FACTURE ]])</f>
        <v>2</v>
      </c>
    </row>
    <row r="190" spans="1:9" x14ac:dyDescent="0.45">
      <c r="A190" t="s">
        <v>117</v>
      </c>
      <c r="B190" t="s">
        <v>414</v>
      </c>
      <c r="C190" t="s">
        <v>207</v>
      </c>
      <c r="D190" t="s">
        <v>459</v>
      </c>
      <c r="E190" t="s">
        <v>654</v>
      </c>
      <c r="F190" s="2">
        <v>46064</v>
      </c>
      <c r="G190">
        <v>4500</v>
      </c>
      <c r="H190" t="s">
        <v>37</v>
      </c>
      <c r="I190" s="374">
        <f>MONTH(Tableau15[[#This Row],[DATE FACTURE ]])</f>
        <v>2</v>
      </c>
    </row>
    <row r="191" spans="1:9" x14ac:dyDescent="0.45">
      <c r="A191" t="s">
        <v>117</v>
      </c>
      <c r="B191" t="s">
        <v>414</v>
      </c>
      <c r="C191" t="s">
        <v>207</v>
      </c>
      <c r="D191" t="s">
        <v>459</v>
      </c>
      <c r="E191" t="s">
        <v>655</v>
      </c>
      <c r="F191" s="2">
        <v>46064</v>
      </c>
      <c r="G191">
        <v>3400</v>
      </c>
      <c r="H191" t="s">
        <v>37</v>
      </c>
      <c r="I191" s="374">
        <f>MONTH(Tableau15[[#This Row],[DATE FACTURE ]])</f>
        <v>2</v>
      </c>
    </row>
    <row r="192" spans="1:9" x14ac:dyDescent="0.45">
      <c r="A192" t="s">
        <v>117</v>
      </c>
      <c r="B192" t="s">
        <v>413</v>
      </c>
      <c r="C192" t="s">
        <v>536</v>
      </c>
      <c r="D192">
        <v>435</v>
      </c>
      <c r="E192" t="s">
        <v>656</v>
      </c>
      <c r="F192" s="2">
        <v>46064</v>
      </c>
      <c r="G192">
        <v>10000</v>
      </c>
      <c r="H192" t="s">
        <v>37</v>
      </c>
      <c r="I192" s="374">
        <f>MONTH(Tableau15[[#This Row],[DATE FACTURE ]])</f>
        <v>2</v>
      </c>
    </row>
    <row r="193" spans="1:9" x14ac:dyDescent="0.45">
      <c r="A193" t="s">
        <v>119</v>
      </c>
      <c r="B193" t="s">
        <v>414</v>
      </c>
      <c r="C193" t="s">
        <v>207</v>
      </c>
      <c r="D193" t="s">
        <v>459</v>
      </c>
      <c r="E193" t="s">
        <v>455</v>
      </c>
      <c r="F193" s="2">
        <v>46064</v>
      </c>
      <c r="G193">
        <v>1500</v>
      </c>
      <c r="H193" t="s">
        <v>37</v>
      </c>
      <c r="I193" s="374">
        <f>MONTH(Tableau15[[#This Row],[DATE FACTURE ]])</f>
        <v>2</v>
      </c>
    </row>
    <row r="194" spans="1:9" x14ac:dyDescent="0.45">
      <c r="A194" t="s">
        <v>119</v>
      </c>
      <c r="B194" t="s">
        <v>414</v>
      </c>
      <c r="C194" t="s">
        <v>593</v>
      </c>
      <c r="D194">
        <v>1733</v>
      </c>
      <c r="E194" t="s">
        <v>548</v>
      </c>
      <c r="F194" s="2">
        <v>46064</v>
      </c>
      <c r="G194">
        <v>3000</v>
      </c>
      <c r="H194" t="s">
        <v>37</v>
      </c>
      <c r="I194" s="374">
        <f>MONTH(Tableau15[[#This Row],[DATE FACTURE ]])</f>
        <v>2</v>
      </c>
    </row>
    <row r="195" spans="1:9" x14ac:dyDescent="0.45">
      <c r="A195" t="s">
        <v>119</v>
      </c>
      <c r="B195" t="s">
        <v>414</v>
      </c>
      <c r="C195" t="s">
        <v>207</v>
      </c>
      <c r="D195" t="s">
        <v>459</v>
      </c>
      <c r="E195" t="s">
        <v>573</v>
      </c>
      <c r="F195" s="2">
        <v>46064</v>
      </c>
      <c r="G195">
        <v>1300</v>
      </c>
      <c r="H195" t="s">
        <v>37</v>
      </c>
      <c r="I195" s="374">
        <f>MONTH(Tableau15[[#This Row],[DATE FACTURE ]])</f>
        <v>2</v>
      </c>
    </row>
    <row r="196" spans="1:9" x14ac:dyDescent="0.45">
      <c r="A196" t="s">
        <v>117</v>
      </c>
      <c r="B196" t="s">
        <v>414</v>
      </c>
      <c r="C196" t="s">
        <v>207</v>
      </c>
      <c r="D196" t="s">
        <v>459</v>
      </c>
      <c r="E196" t="s">
        <v>455</v>
      </c>
      <c r="F196" s="2">
        <v>46065</v>
      </c>
      <c r="G196">
        <v>1500</v>
      </c>
      <c r="H196" t="s">
        <v>37</v>
      </c>
      <c r="I196" s="374">
        <f>MONTH(Tableau15[[#This Row],[DATE FACTURE ]])</f>
        <v>2</v>
      </c>
    </row>
    <row r="197" spans="1:9" x14ac:dyDescent="0.45">
      <c r="A197" t="s">
        <v>119</v>
      </c>
      <c r="B197" t="s">
        <v>414</v>
      </c>
      <c r="C197" t="s">
        <v>207</v>
      </c>
      <c r="D197" t="s">
        <v>459</v>
      </c>
      <c r="E197" t="s">
        <v>455</v>
      </c>
      <c r="F197" s="2">
        <v>46065</v>
      </c>
      <c r="G197">
        <v>1500</v>
      </c>
      <c r="H197" t="s">
        <v>37</v>
      </c>
      <c r="I197" s="374">
        <f>MONTH(Tableau15[[#This Row],[DATE FACTURE ]])</f>
        <v>2</v>
      </c>
    </row>
    <row r="198" spans="1:9" x14ac:dyDescent="0.45">
      <c r="A198" t="s">
        <v>119</v>
      </c>
      <c r="B198" t="s">
        <v>414</v>
      </c>
      <c r="C198" t="s">
        <v>491</v>
      </c>
      <c r="D198" t="s">
        <v>459</v>
      </c>
      <c r="E198" t="s">
        <v>665</v>
      </c>
      <c r="F198" s="2">
        <v>46065</v>
      </c>
      <c r="G198">
        <v>1000</v>
      </c>
      <c r="H198" t="s">
        <v>37</v>
      </c>
      <c r="I198" s="374">
        <f>MONTH(Tableau15[[#This Row],[DATE FACTURE ]])</f>
        <v>2</v>
      </c>
    </row>
    <row r="199" spans="1:9" x14ac:dyDescent="0.45">
      <c r="A199" t="s">
        <v>411</v>
      </c>
      <c r="B199" t="s">
        <v>409</v>
      </c>
      <c r="C199" t="s">
        <v>207</v>
      </c>
      <c r="D199" t="s">
        <v>459</v>
      </c>
      <c r="E199" t="s">
        <v>587</v>
      </c>
      <c r="F199" s="2">
        <v>46065</v>
      </c>
      <c r="G199">
        <v>102000</v>
      </c>
      <c r="H199" t="s">
        <v>37</v>
      </c>
      <c r="I199" s="374">
        <f>MONTH(Tableau15[[#This Row],[DATE FACTURE ]])</f>
        <v>2</v>
      </c>
    </row>
    <row r="200" spans="1:9" x14ac:dyDescent="0.45">
      <c r="A200" t="s">
        <v>411</v>
      </c>
      <c r="B200" t="s">
        <v>414</v>
      </c>
      <c r="C200" t="s">
        <v>207</v>
      </c>
      <c r="D200" t="s">
        <v>459</v>
      </c>
      <c r="E200" t="s">
        <v>518</v>
      </c>
      <c r="F200" s="2">
        <v>46065</v>
      </c>
      <c r="G200">
        <v>23000</v>
      </c>
      <c r="H200" t="s">
        <v>37</v>
      </c>
      <c r="I200" s="374">
        <f>MONTH(Tableau15[[#This Row],[DATE FACTURE ]])</f>
        <v>2</v>
      </c>
    </row>
    <row r="201" spans="1:9" x14ac:dyDescent="0.45">
      <c r="A201" t="s">
        <v>117</v>
      </c>
      <c r="B201" t="s">
        <v>414</v>
      </c>
      <c r="C201" t="s">
        <v>207</v>
      </c>
      <c r="D201" t="s">
        <v>459</v>
      </c>
      <c r="E201" t="s">
        <v>455</v>
      </c>
      <c r="F201" s="2">
        <v>46066</v>
      </c>
      <c r="G201">
        <v>1500</v>
      </c>
      <c r="H201" t="s">
        <v>37</v>
      </c>
      <c r="I201" s="374">
        <f>MONTH(Tableau15[[#This Row],[DATE FACTURE ]])</f>
        <v>2</v>
      </c>
    </row>
    <row r="202" spans="1:9" x14ac:dyDescent="0.45">
      <c r="A202" t="s">
        <v>117</v>
      </c>
      <c r="B202" t="s">
        <v>414</v>
      </c>
      <c r="C202" t="s">
        <v>207</v>
      </c>
      <c r="D202" t="s">
        <v>459</v>
      </c>
      <c r="E202" t="s">
        <v>540</v>
      </c>
      <c r="F202" s="2">
        <v>46066</v>
      </c>
      <c r="G202">
        <v>2000</v>
      </c>
      <c r="H202" t="s">
        <v>37</v>
      </c>
      <c r="I202" s="374">
        <f>MONTH(Tableau15[[#This Row],[DATE FACTURE ]])</f>
        <v>2</v>
      </c>
    </row>
    <row r="203" spans="1:9" x14ac:dyDescent="0.45">
      <c r="A203" t="s">
        <v>117</v>
      </c>
      <c r="B203" t="s">
        <v>109</v>
      </c>
      <c r="C203" t="s">
        <v>207</v>
      </c>
      <c r="D203" t="s">
        <v>459</v>
      </c>
      <c r="E203" t="s">
        <v>522</v>
      </c>
      <c r="F203" s="2">
        <v>46066</v>
      </c>
      <c r="G203">
        <v>2400</v>
      </c>
      <c r="H203" t="s">
        <v>37</v>
      </c>
      <c r="I203" s="374">
        <f>MONTH(Tableau15[[#This Row],[DATE FACTURE ]])</f>
        <v>2</v>
      </c>
    </row>
    <row r="204" spans="1:9" x14ac:dyDescent="0.45">
      <c r="A204" t="s">
        <v>119</v>
      </c>
      <c r="B204" t="s">
        <v>414</v>
      </c>
      <c r="C204" t="s">
        <v>207</v>
      </c>
      <c r="D204" t="s">
        <v>459</v>
      </c>
      <c r="E204" t="s">
        <v>455</v>
      </c>
      <c r="F204" s="2">
        <v>46066</v>
      </c>
      <c r="G204">
        <v>1500</v>
      </c>
      <c r="H204" t="s">
        <v>37</v>
      </c>
      <c r="I204" s="374">
        <f>MONTH(Tableau15[[#This Row],[DATE FACTURE ]])</f>
        <v>2</v>
      </c>
    </row>
    <row r="205" spans="1:9" x14ac:dyDescent="0.45">
      <c r="A205" t="s">
        <v>117</v>
      </c>
      <c r="B205" t="s">
        <v>414</v>
      </c>
      <c r="C205" t="s">
        <v>207</v>
      </c>
      <c r="D205" t="s">
        <v>459</v>
      </c>
      <c r="E205" t="s">
        <v>455</v>
      </c>
      <c r="F205" s="2">
        <v>46067</v>
      </c>
      <c r="G205">
        <v>1500</v>
      </c>
      <c r="H205" t="s">
        <v>37</v>
      </c>
      <c r="I205" s="374">
        <f>MONTH(Tableau15[[#This Row],[DATE FACTURE ]])</f>
        <v>2</v>
      </c>
    </row>
    <row r="206" spans="1:9" x14ac:dyDescent="0.45">
      <c r="A206" t="s">
        <v>117</v>
      </c>
      <c r="B206" t="s">
        <v>414</v>
      </c>
      <c r="C206" t="s">
        <v>207</v>
      </c>
      <c r="D206" t="s">
        <v>459</v>
      </c>
      <c r="E206" t="s">
        <v>668</v>
      </c>
      <c r="F206" s="2">
        <v>46067</v>
      </c>
      <c r="G206">
        <v>1500</v>
      </c>
      <c r="H206" t="s">
        <v>37</v>
      </c>
      <c r="I206" s="374">
        <f>MONTH(Tableau15[[#This Row],[DATE FACTURE ]])</f>
        <v>2</v>
      </c>
    </row>
    <row r="207" spans="1:9" x14ac:dyDescent="0.45">
      <c r="A207" t="s">
        <v>119</v>
      </c>
      <c r="B207" t="s">
        <v>414</v>
      </c>
      <c r="C207" t="s">
        <v>207</v>
      </c>
      <c r="D207" t="s">
        <v>459</v>
      </c>
      <c r="E207" t="s">
        <v>455</v>
      </c>
      <c r="F207" s="2">
        <v>46067</v>
      </c>
      <c r="G207">
        <v>1500</v>
      </c>
      <c r="H207" t="s">
        <v>37</v>
      </c>
      <c r="I207" s="374">
        <f>MONTH(Tableau15[[#This Row],[DATE FACTURE ]])</f>
        <v>2</v>
      </c>
    </row>
    <row r="208" spans="1:9" x14ac:dyDescent="0.45">
      <c r="A208" t="s">
        <v>117</v>
      </c>
      <c r="B208" t="s">
        <v>414</v>
      </c>
      <c r="C208" t="s">
        <v>207</v>
      </c>
      <c r="D208" t="s">
        <v>459</v>
      </c>
      <c r="E208" t="s">
        <v>455</v>
      </c>
      <c r="F208" s="2">
        <v>46068</v>
      </c>
      <c r="G208">
        <v>1500</v>
      </c>
      <c r="H208" t="s">
        <v>37</v>
      </c>
      <c r="I208" s="374">
        <f>MONTH(Tableau15[[#This Row],[DATE FACTURE ]])</f>
        <v>2</v>
      </c>
    </row>
    <row r="209" spans="1:9" x14ac:dyDescent="0.45">
      <c r="A209" t="s">
        <v>119</v>
      </c>
      <c r="B209" t="s">
        <v>414</v>
      </c>
      <c r="C209" t="s">
        <v>207</v>
      </c>
      <c r="D209" t="s">
        <v>459</v>
      </c>
      <c r="E209" t="s">
        <v>455</v>
      </c>
      <c r="F209" s="2">
        <v>46068</v>
      </c>
      <c r="G209">
        <v>1500</v>
      </c>
      <c r="H209" t="s">
        <v>37</v>
      </c>
      <c r="I209" s="374">
        <f>MONTH(Tableau15[[#This Row],[DATE FACTURE ]])</f>
        <v>2</v>
      </c>
    </row>
    <row r="210" spans="1:9" x14ac:dyDescent="0.45">
      <c r="A210" t="s">
        <v>119</v>
      </c>
      <c r="B210" t="s">
        <v>414</v>
      </c>
      <c r="C210" t="s">
        <v>207</v>
      </c>
      <c r="D210" t="s">
        <v>459</v>
      </c>
      <c r="E210" t="s">
        <v>540</v>
      </c>
      <c r="F210" s="2">
        <v>46068</v>
      </c>
      <c r="G210">
        <v>2000</v>
      </c>
      <c r="H210" t="s">
        <v>37</v>
      </c>
      <c r="I210" s="374">
        <f>MONTH(Tableau15[[#This Row],[DATE FACTURE ]])</f>
        <v>2</v>
      </c>
    </row>
    <row r="211" spans="1:9" x14ac:dyDescent="0.45">
      <c r="A211" t="s">
        <v>117</v>
      </c>
      <c r="B211" t="s">
        <v>414</v>
      </c>
      <c r="C211" t="s">
        <v>207</v>
      </c>
      <c r="D211" t="s">
        <v>459</v>
      </c>
      <c r="E211" t="s">
        <v>455</v>
      </c>
      <c r="F211" s="2">
        <v>46069</v>
      </c>
      <c r="G211">
        <v>1500</v>
      </c>
      <c r="H211" t="s">
        <v>37</v>
      </c>
      <c r="I211" s="374">
        <f>MONTH(Tableau15[[#This Row],[DATE FACTURE ]])</f>
        <v>2</v>
      </c>
    </row>
    <row r="212" spans="1:9" x14ac:dyDescent="0.45">
      <c r="A212" t="s">
        <v>117</v>
      </c>
      <c r="B212" t="s">
        <v>414</v>
      </c>
      <c r="C212" t="s">
        <v>207</v>
      </c>
      <c r="D212" t="s">
        <v>459</v>
      </c>
      <c r="E212" t="s">
        <v>523</v>
      </c>
      <c r="F212" s="2">
        <v>46069</v>
      </c>
      <c r="G212">
        <v>1000</v>
      </c>
      <c r="H212" t="s">
        <v>37</v>
      </c>
      <c r="I212" s="374">
        <f>MONTH(Tableau15[[#This Row],[DATE FACTURE ]])</f>
        <v>2</v>
      </c>
    </row>
    <row r="213" spans="1:9" x14ac:dyDescent="0.45">
      <c r="A213" t="s">
        <v>119</v>
      </c>
      <c r="B213" t="s">
        <v>414</v>
      </c>
      <c r="C213" t="s">
        <v>207</v>
      </c>
      <c r="D213" t="s">
        <v>459</v>
      </c>
      <c r="E213" t="s">
        <v>455</v>
      </c>
      <c r="F213" s="2">
        <v>46069</v>
      </c>
      <c r="G213">
        <v>1500</v>
      </c>
      <c r="H213" t="s">
        <v>37</v>
      </c>
      <c r="I213" s="374">
        <f>MONTH(Tableau15[[#This Row],[DATE FACTURE ]])</f>
        <v>2</v>
      </c>
    </row>
    <row r="214" spans="1:9" x14ac:dyDescent="0.45">
      <c r="A214" t="s">
        <v>119</v>
      </c>
      <c r="B214" t="s">
        <v>414</v>
      </c>
      <c r="C214" t="s">
        <v>207</v>
      </c>
      <c r="D214" t="s">
        <v>459</v>
      </c>
      <c r="E214" t="s">
        <v>672</v>
      </c>
      <c r="F214" s="2">
        <v>46069</v>
      </c>
      <c r="G214">
        <v>50000</v>
      </c>
      <c r="H214" t="s">
        <v>37</v>
      </c>
      <c r="I214" s="374">
        <f>MONTH(Tableau15[[#This Row],[DATE FACTURE ]])</f>
        <v>2</v>
      </c>
    </row>
    <row r="215" spans="1:9" x14ac:dyDescent="0.45">
      <c r="A215" t="s">
        <v>117</v>
      </c>
      <c r="B215" t="s">
        <v>414</v>
      </c>
      <c r="C215" t="s">
        <v>207</v>
      </c>
      <c r="D215" t="s">
        <v>459</v>
      </c>
      <c r="E215" t="s">
        <v>455</v>
      </c>
      <c r="F215" s="2">
        <v>46070</v>
      </c>
      <c r="G215">
        <v>1500</v>
      </c>
      <c r="H215" t="s">
        <v>37</v>
      </c>
      <c r="I215" s="374">
        <f>MONTH(Tableau15[[#This Row],[DATE FACTURE ]])</f>
        <v>2</v>
      </c>
    </row>
    <row r="216" spans="1:9" x14ac:dyDescent="0.45">
      <c r="A216" t="s">
        <v>117</v>
      </c>
      <c r="B216" t="s">
        <v>414</v>
      </c>
      <c r="C216" t="s">
        <v>207</v>
      </c>
      <c r="D216" t="s">
        <v>459</v>
      </c>
      <c r="E216" t="s">
        <v>527</v>
      </c>
      <c r="F216" s="2">
        <v>46070</v>
      </c>
      <c r="G216">
        <v>800</v>
      </c>
      <c r="H216" t="s">
        <v>37</v>
      </c>
      <c r="I216" s="374">
        <f>MONTH(Tableau15[[#This Row],[DATE FACTURE ]])</f>
        <v>2</v>
      </c>
    </row>
    <row r="217" spans="1:9" x14ac:dyDescent="0.45">
      <c r="A217" t="s">
        <v>119</v>
      </c>
      <c r="B217" t="s">
        <v>414</v>
      </c>
      <c r="C217" t="s">
        <v>207</v>
      </c>
      <c r="D217" t="s">
        <v>459</v>
      </c>
      <c r="E217" t="s">
        <v>455</v>
      </c>
      <c r="F217" s="2">
        <v>46070</v>
      </c>
      <c r="G217">
        <v>1500</v>
      </c>
      <c r="H217" t="s">
        <v>37</v>
      </c>
      <c r="I217" s="374">
        <f>MONTH(Tableau15[[#This Row],[DATE FACTURE ]])</f>
        <v>2</v>
      </c>
    </row>
    <row r="218" spans="1:9" x14ac:dyDescent="0.45">
      <c r="A218" t="s">
        <v>119</v>
      </c>
      <c r="B218" t="s">
        <v>414</v>
      </c>
      <c r="C218" t="s">
        <v>517</v>
      </c>
      <c r="D218" t="s">
        <v>459</v>
      </c>
      <c r="E218" t="s">
        <v>559</v>
      </c>
      <c r="F218" s="2">
        <v>46070</v>
      </c>
      <c r="G218">
        <v>1000</v>
      </c>
      <c r="H218" t="s">
        <v>37</v>
      </c>
      <c r="I218" s="374">
        <f>MONTH(Tableau15[[#This Row],[DATE FACTURE ]])</f>
        <v>2</v>
      </c>
    </row>
    <row r="219" spans="1:9" x14ac:dyDescent="0.45">
      <c r="A219" t="s">
        <v>119</v>
      </c>
      <c r="B219" t="s">
        <v>414</v>
      </c>
      <c r="C219" t="s">
        <v>207</v>
      </c>
      <c r="D219" t="s">
        <v>459</v>
      </c>
      <c r="E219" t="s">
        <v>461</v>
      </c>
      <c r="F219" s="2">
        <v>46070</v>
      </c>
      <c r="G219">
        <v>4500</v>
      </c>
      <c r="H219" t="s">
        <v>37</v>
      </c>
      <c r="I219" s="374">
        <f>MONTH(Tableau15[[#This Row],[DATE FACTURE ]])</f>
        <v>2</v>
      </c>
    </row>
    <row r="220" spans="1:9" x14ac:dyDescent="0.45">
      <c r="A220" t="s">
        <v>411</v>
      </c>
      <c r="B220" t="s">
        <v>413</v>
      </c>
      <c r="C220" t="s">
        <v>676</v>
      </c>
      <c r="D220">
        <v>221</v>
      </c>
      <c r="E220" t="s">
        <v>677</v>
      </c>
      <c r="F220" s="2">
        <v>46070</v>
      </c>
      <c r="G220">
        <v>4000</v>
      </c>
      <c r="H220" t="s">
        <v>37</v>
      </c>
      <c r="I220" s="374">
        <f>MONTH(Tableau15[[#This Row],[DATE FACTURE ]])</f>
        <v>2</v>
      </c>
    </row>
    <row r="221" spans="1:9" x14ac:dyDescent="0.45">
      <c r="A221" t="s">
        <v>411</v>
      </c>
      <c r="B221" t="s">
        <v>413</v>
      </c>
      <c r="C221" t="s">
        <v>679</v>
      </c>
      <c r="D221">
        <v>77</v>
      </c>
      <c r="E221" t="s">
        <v>678</v>
      </c>
      <c r="F221" s="2">
        <v>46070</v>
      </c>
      <c r="G221">
        <v>5000</v>
      </c>
      <c r="H221" t="s">
        <v>37</v>
      </c>
      <c r="I221" s="374">
        <f>MONTH(Tableau15[[#This Row],[DATE FACTURE ]])</f>
        <v>2</v>
      </c>
    </row>
    <row r="222" spans="1:9" x14ac:dyDescent="0.45">
      <c r="A222" t="s">
        <v>411</v>
      </c>
      <c r="B222" t="s">
        <v>413</v>
      </c>
      <c r="C222" t="s">
        <v>207</v>
      </c>
      <c r="D222" t="s">
        <v>459</v>
      </c>
      <c r="E222" t="s">
        <v>680</v>
      </c>
      <c r="F222" s="2">
        <v>46070</v>
      </c>
      <c r="G222">
        <v>20200</v>
      </c>
      <c r="H222" t="s">
        <v>37</v>
      </c>
      <c r="I222" s="374">
        <f>MONTH(Tableau15[[#This Row],[DATE FACTURE ]])</f>
        <v>2</v>
      </c>
    </row>
    <row r="223" spans="1:9" x14ac:dyDescent="0.45">
      <c r="A223" t="s">
        <v>411</v>
      </c>
      <c r="B223" t="s">
        <v>409</v>
      </c>
      <c r="C223" t="s">
        <v>207</v>
      </c>
      <c r="D223" t="s">
        <v>459</v>
      </c>
      <c r="E223" t="s">
        <v>587</v>
      </c>
      <c r="F223" s="2">
        <v>46070</v>
      </c>
      <c r="G223">
        <v>102000</v>
      </c>
      <c r="H223" t="s">
        <v>37</v>
      </c>
      <c r="I223" s="374">
        <f>MONTH(Tableau15[[#This Row],[DATE FACTURE ]])</f>
        <v>2</v>
      </c>
    </row>
    <row r="224" spans="1:9" x14ac:dyDescent="0.45">
      <c r="A224" t="s">
        <v>411</v>
      </c>
      <c r="B224" t="s">
        <v>414</v>
      </c>
      <c r="C224" t="s">
        <v>593</v>
      </c>
      <c r="D224">
        <v>1785</v>
      </c>
      <c r="E224" t="s">
        <v>548</v>
      </c>
      <c r="F224" s="2">
        <v>46070</v>
      </c>
      <c r="G224">
        <v>3000</v>
      </c>
      <c r="H224" t="s">
        <v>37</v>
      </c>
      <c r="I224" s="374">
        <f>MONTH(Tableau15[[#This Row],[DATE FACTURE ]])</f>
        <v>2</v>
      </c>
    </row>
    <row r="225" spans="1:9" x14ac:dyDescent="0.45">
      <c r="A225" t="s">
        <v>119</v>
      </c>
      <c r="B225" t="s">
        <v>414</v>
      </c>
      <c r="C225" t="s">
        <v>207</v>
      </c>
      <c r="D225" t="s">
        <v>459</v>
      </c>
      <c r="E225" t="s">
        <v>681</v>
      </c>
      <c r="F225" s="2">
        <v>46070</v>
      </c>
      <c r="G225">
        <v>2000</v>
      </c>
      <c r="H225" t="s">
        <v>37</v>
      </c>
      <c r="I225" s="374">
        <f>MONTH(Tableau15[[#This Row],[DATE FACTURE ]])</f>
        <v>2</v>
      </c>
    </row>
    <row r="226" spans="1:9" x14ac:dyDescent="0.45">
      <c r="A226" t="s">
        <v>119</v>
      </c>
      <c r="B226" t="s">
        <v>414</v>
      </c>
      <c r="C226" t="s">
        <v>682</v>
      </c>
      <c r="D226">
        <v>32480</v>
      </c>
      <c r="E226" t="s">
        <v>674</v>
      </c>
      <c r="F226" s="2">
        <v>46070</v>
      </c>
      <c r="G226">
        <v>42000</v>
      </c>
      <c r="H226" t="s">
        <v>36</v>
      </c>
      <c r="I226" s="374">
        <f>MONTH(Tableau15[[#This Row],[DATE FACTURE ]])</f>
        <v>2</v>
      </c>
    </row>
    <row r="227" spans="1:9" x14ac:dyDescent="0.45">
      <c r="A227" t="s">
        <v>117</v>
      </c>
      <c r="B227" t="s">
        <v>414</v>
      </c>
      <c r="C227" t="s">
        <v>207</v>
      </c>
      <c r="D227" t="s">
        <v>459</v>
      </c>
      <c r="E227" t="s">
        <v>455</v>
      </c>
      <c r="F227" s="2">
        <v>46071</v>
      </c>
      <c r="G227">
        <v>1500</v>
      </c>
      <c r="H227" t="s">
        <v>37</v>
      </c>
      <c r="I227" s="374">
        <f>MONTH(Tableau15[[#This Row],[DATE FACTURE ]])</f>
        <v>2</v>
      </c>
    </row>
    <row r="228" spans="1:9" x14ac:dyDescent="0.45">
      <c r="A228" t="s">
        <v>117</v>
      </c>
      <c r="B228" t="s">
        <v>109</v>
      </c>
      <c r="C228" t="s">
        <v>207</v>
      </c>
      <c r="D228" t="s">
        <v>459</v>
      </c>
      <c r="E228" t="s">
        <v>685</v>
      </c>
      <c r="F228" s="2">
        <v>46071</v>
      </c>
      <c r="G228">
        <v>1500</v>
      </c>
      <c r="H228" t="s">
        <v>37</v>
      </c>
      <c r="I228" s="374">
        <f>MONTH(Tableau15[[#This Row],[DATE FACTURE ]])</f>
        <v>2</v>
      </c>
    </row>
    <row r="229" spans="1:9" x14ac:dyDescent="0.45">
      <c r="A229" t="s">
        <v>117</v>
      </c>
      <c r="B229" t="s">
        <v>109</v>
      </c>
      <c r="C229" t="s">
        <v>207</v>
      </c>
      <c r="D229" t="s">
        <v>459</v>
      </c>
      <c r="E229" t="s">
        <v>686</v>
      </c>
      <c r="F229" s="2">
        <v>46071</v>
      </c>
      <c r="G229">
        <v>1000</v>
      </c>
      <c r="H229" t="s">
        <v>37</v>
      </c>
      <c r="I229" s="374">
        <f>MONTH(Tableau15[[#This Row],[DATE FACTURE ]])</f>
        <v>2</v>
      </c>
    </row>
    <row r="230" spans="1:9" x14ac:dyDescent="0.45">
      <c r="A230" t="s">
        <v>117</v>
      </c>
      <c r="B230" t="s">
        <v>109</v>
      </c>
      <c r="C230" t="s">
        <v>207</v>
      </c>
      <c r="D230" t="s">
        <v>459</v>
      </c>
      <c r="E230" t="s">
        <v>687</v>
      </c>
      <c r="F230" s="2">
        <v>46071</v>
      </c>
      <c r="G230">
        <v>17000</v>
      </c>
      <c r="H230" t="s">
        <v>37</v>
      </c>
      <c r="I230" s="374">
        <f>MONTH(Tableau15[[#This Row],[DATE FACTURE ]])</f>
        <v>2</v>
      </c>
    </row>
    <row r="231" spans="1:9" x14ac:dyDescent="0.45">
      <c r="A231" t="s">
        <v>119</v>
      </c>
      <c r="B231" t="s">
        <v>414</v>
      </c>
      <c r="C231" t="s">
        <v>207</v>
      </c>
      <c r="D231" t="s">
        <v>459</v>
      </c>
      <c r="E231" t="s">
        <v>455</v>
      </c>
      <c r="F231" s="2">
        <v>46071</v>
      </c>
      <c r="G231">
        <v>1500</v>
      </c>
      <c r="H231" t="s">
        <v>37</v>
      </c>
      <c r="I231" s="374">
        <f>MONTH(Tableau15[[#This Row],[DATE FACTURE ]])</f>
        <v>2</v>
      </c>
    </row>
    <row r="232" spans="1:9" x14ac:dyDescent="0.45">
      <c r="A232" t="s">
        <v>119</v>
      </c>
      <c r="B232" t="s">
        <v>109</v>
      </c>
      <c r="C232" t="s">
        <v>207</v>
      </c>
      <c r="D232" t="s">
        <v>459</v>
      </c>
      <c r="E232" t="s">
        <v>692</v>
      </c>
      <c r="F232" s="2">
        <v>46071</v>
      </c>
      <c r="G232">
        <v>2000</v>
      </c>
      <c r="H232" t="s">
        <v>37</v>
      </c>
      <c r="I232" s="374">
        <f>MONTH(Tableau15[[#This Row],[DATE FACTURE ]])</f>
        <v>2</v>
      </c>
    </row>
    <row r="233" spans="1:9" x14ac:dyDescent="0.45">
      <c r="A233" t="s">
        <v>117</v>
      </c>
      <c r="B233" t="s">
        <v>414</v>
      </c>
      <c r="C233" t="s">
        <v>207</v>
      </c>
      <c r="D233" t="s">
        <v>459</v>
      </c>
      <c r="E233" t="s">
        <v>455</v>
      </c>
      <c r="F233" s="2">
        <v>46072</v>
      </c>
      <c r="G233">
        <v>1500</v>
      </c>
      <c r="H233" t="s">
        <v>37</v>
      </c>
      <c r="I233" s="374">
        <f>MONTH(Tableau15[[#This Row],[DATE FACTURE ]])</f>
        <v>2</v>
      </c>
    </row>
    <row r="234" spans="1:9" x14ac:dyDescent="0.45">
      <c r="A234" t="s">
        <v>117</v>
      </c>
      <c r="B234" t="s">
        <v>109</v>
      </c>
      <c r="C234" t="s">
        <v>695</v>
      </c>
      <c r="D234">
        <v>39</v>
      </c>
      <c r="E234" t="s">
        <v>694</v>
      </c>
      <c r="F234" s="2">
        <v>46072</v>
      </c>
      <c r="G234">
        <v>2200</v>
      </c>
      <c r="H234" t="s">
        <v>37</v>
      </c>
      <c r="I234" s="374">
        <f>MONTH(Tableau15[[#This Row],[DATE FACTURE ]])</f>
        <v>2</v>
      </c>
    </row>
    <row r="235" spans="1:9" x14ac:dyDescent="0.45">
      <c r="A235" t="s">
        <v>117</v>
      </c>
      <c r="B235" t="s">
        <v>414</v>
      </c>
      <c r="C235" t="s">
        <v>207</v>
      </c>
      <c r="D235" t="s">
        <v>459</v>
      </c>
      <c r="E235" t="s">
        <v>649</v>
      </c>
      <c r="F235" s="2">
        <v>46072</v>
      </c>
      <c r="G235">
        <v>1000</v>
      </c>
      <c r="H235" t="s">
        <v>37</v>
      </c>
      <c r="I235" s="374">
        <f>MONTH(Tableau15[[#This Row],[DATE FACTURE ]])</f>
        <v>2</v>
      </c>
    </row>
    <row r="236" spans="1:9" x14ac:dyDescent="0.45">
      <c r="A236" t="s">
        <v>117</v>
      </c>
      <c r="B236" t="s">
        <v>414</v>
      </c>
      <c r="C236" t="s">
        <v>697</v>
      </c>
      <c r="D236">
        <v>271224</v>
      </c>
      <c r="E236" t="s">
        <v>696</v>
      </c>
      <c r="F236" s="2">
        <v>46072</v>
      </c>
      <c r="G236">
        <v>12000</v>
      </c>
      <c r="H236" t="s">
        <v>37</v>
      </c>
      <c r="I236" s="374">
        <f>MONTH(Tableau15[[#This Row],[DATE FACTURE ]])</f>
        <v>2</v>
      </c>
    </row>
    <row r="237" spans="1:9" x14ac:dyDescent="0.45">
      <c r="A237" t="s">
        <v>119</v>
      </c>
      <c r="B237" t="s">
        <v>414</v>
      </c>
      <c r="C237" t="s">
        <v>207</v>
      </c>
      <c r="D237" t="s">
        <v>459</v>
      </c>
      <c r="E237" t="s">
        <v>455</v>
      </c>
      <c r="F237" s="2">
        <v>46072</v>
      </c>
      <c r="G237">
        <v>1500</v>
      </c>
      <c r="H237" t="s">
        <v>37</v>
      </c>
      <c r="I237" s="374">
        <f>MONTH(Tableau15[[#This Row],[DATE FACTURE ]])</f>
        <v>2</v>
      </c>
    </row>
    <row r="238" spans="1:9" x14ac:dyDescent="0.45">
      <c r="A238" t="s">
        <v>411</v>
      </c>
      <c r="B238" t="s">
        <v>414</v>
      </c>
      <c r="C238" t="s">
        <v>207</v>
      </c>
      <c r="D238" t="s">
        <v>459</v>
      </c>
      <c r="E238" t="s">
        <v>518</v>
      </c>
      <c r="F238" s="2">
        <v>46072</v>
      </c>
      <c r="G238">
        <v>23000</v>
      </c>
      <c r="H238" t="s">
        <v>37</v>
      </c>
      <c r="I238" s="374">
        <f>MONTH(Tableau15[[#This Row],[DATE FACTURE ]])</f>
        <v>2</v>
      </c>
    </row>
    <row r="239" spans="1:9" x14ac:dyDescent="0.45">
      <c r="A239" t="s">
        <v>117</v>
      </c>
      <c r="B239" t="s">
        <v>414</v>
      </c>
      <c r="C239" t="s">
        <v>207</v>
      </c>
      <c r="D239" t="s">
        <v>459</v>
      </c>
      <c r="E239" t="s">
        <v>455</v>
      </c>
      <c r="F239" s="2">
        <v>46073</v>
      </c>
      <c r="G239">
        <v>1500</v>
      </c>
      <c r="H239" t="s">
        <v>37</v>
      </c>
      <c r="I239" s="374">
        <f>MONTH(Tableau15[[#This Row],[DATE FACTURE ]])</f>
        <v>2</v>
      </c>
    </row>
    <row r="240" spans="1:9" x14ac:dyDescent="0.45">
      <c r="A240" t="s">
        <v>117</v>
      </c>
      <c r="B240" t="s">
        <v>109</v>
      </c>
      <c r="C240" t="s">
        <v>536</v>
      </c>
      <c r="D240">
        <v>289</v>
      </c>
      <c r="E240" t="s">
        <v>699</v>
      </c>
      <c r="F240" s="2">
        <v>46073</v>
      </c>
      <c r="G240">
        <v>53000</v>
      </c>
      <c r="H240" t="s">
        <v>37</v>
      </c>
      <c r="I240" s="374">
        <f>MONTH(Tableau15[[#This Row],[DATE FACTURE ]])</f>
        <v>2</v>
      </c>
    </row>
    <row r="241" spans="1:9" x14ac:dyDescent="0.45">
      <c r="A241" t="s">
        <v>117</v>
      </c>
      <c r="B241" t="s">
        <v>109</v>
      </c>
      <c r="C241" t="s">
        <v>207</v>
      </c>
      <c r="D241" t="s">
        <v>459</v>
      </c>
      <c r="E241" t="s">
        <v>700</v>
      </c>
      <c r="F241" s="2">
        <v>46073</v>
      </c>
      <c r="G241">
        <v>4000</v>
      </c>
      <c r="H241" t="s">
        <v>37</v>
      </c>
      <c r="I241" s="374">
        <f>MONTH(Tableau15[[#This Row],[DATE FACTURE ]])</f>
        <v>2</v>
      </c>
    </row>
    <row r="242" spans="1:9" x14ac:dyDescent="0.45">
      <c r="A242" t="s">
        <v>119</v>
      </c>
      <c r="B242" t="s">
        <v>414</v>
      </c>
      <c r="C242" t="s">
        <v>207</v>
      </c>
      <c r="D242" t="s">
        <v>459</v>
      </c>
      <c r="E242" t="s">
        <v>455</v>
      </c>
      <c r="F242" s="2">
        <v>46073</v>
      </c>
      <c r="G242">
        <v>1500</v>
      </c>
      <c r="H242" t="s">
        <v>37</v>
      </c>
      <c r="I242" s="374">
        <f>MONTH(Tableau15[[#This Row],[DATE FACTURE ]])</f>
        <v>2</v>
      </c>
    </row>
    <row r="243" spans="1:9" x14ac:dyDescent="0.45">
      <c r="A243" t="s">
        <v>411</v>
      </c>
      <c r="B243" t="s">
        <v>409</v>
      </c>
      <c r="C243" t="s">
        <v>207</v>
      </c>
      <c r="D243" t="s">
        <v>459</v>
      </c>
      <c r="E243" t="s">
        <v>587</v>
      </c>
      <c r="F243" s="2">
        <v>46073</v>
      </c>
      <c r="G243">
        <v>102000</v>
      </c>
      <c r="H243" t="s">
        <v>37</v>
      </c>
      <c r="I243" s="374">
        <f>MONTH(Tableau15[[#This Row],[DATE FACTURE ]])</f>
        <v>2</v>
      </c>
    </row>
    <row r="244" spans="1:9" x14ac:dyDescent="0.45">
      <c r="A244" t="s">
        <v>117</v>
      </c>
      <c r="B244" t="s">
        <v>414</v>
      </c>
      <c r="C244" t="s">
        <v>207</v>
      </c>
      <c r="D244" t="s">
        <v>459</v>
      </c>
      <c r="E244" t="s">
        <v>455</v>
      </c>
      <c r="F244" s="2">
        <v>46074</v>
      </c>
      <c r="G244">
        <v>1500</v>
      </c>
      <c r="H244" t="s">
        <v>37</v>
      </c>
      <c r="I244" s="374">
        <f>MONTH(Tableau15[[#This Row],[DATE FACTURE ]])</f>
        <v>2</v>
      </c>
    </row>
    <row r="245" spans="1:9" x14ac:dyDescent="0.45">
      <c r="A245" t="s">
        <v>119</v>
      </c>
      <c r="B245" t="s">
        <v>414</v>
      </c>
      <c r="C245" t="s">
        <v>207</v>
      </c>
      <c r="D245" t="s">
        <v>459</v>
      </c>
      <c r="E245" t="s">
        <v>455</v>
      </c>
      <c r="F245" s="2">
        <v>46074</v>
      </c>
      <c r="G245">
        <v>1500</v>
      </c>
      <c r="H245" t="s">
        <v>37</v>
      </c>
      <c r="I245" s="374">
        <f>MONTH(Tableau15[[#This Row],[DATE FACTURE ]])</f>
        <v>2</v>
      </c>
    </row>
    <row r="246" spans="1:9" x14ac:dyDescent="0.45">
      <c r="A246" t="s">
        <v>117</v>
      </c>
      <c r="B246" t="s">
        <v>414</v>
      </c>
      <c r="C246" t="s">
        <v>207</v>
      </c>
      <c r="D246" t="s">
        <v>459</v>
      </c>
      <c r="E246" t="s">
        <v>455</v>
      </c>
      <c r="F246" s="2">
        <v>46075</v>
      </c>
      <c r="G246">
        <v>1500</v>
      </c>
      <c r="H246" t="s">
        <v>37</v>
      </c>
      <c r="I246" s="374">
        <f>MONTH(Tableau15[[#This Row],[DATE FACTURE ]])</f>
        <v>2</v>
      </c>
    </row>
    <row r="247" spans="1:9" x14ac:dyDescent="0.45">
      <c r="A247" t="s">
        <v>119</v>
      </c>
      <c r="B247" t="s">
        <v>414</v>
      </c>
      <c r="C247" t="s">
        <v>207</v>
      </c>
      <c r="D247" t="s">
        <v>459</v>
      </c>
      <c r="E247" t="s">
        <v>455</v>
      </c>
      <c r="F247" s="2">
        <v>46075</v>
      </c>
      <c r="G247">
        <v>1500</v>
      </c>
      <c r="H247" t="s">
        <v>37</v>
      </c>
      <c r="I247" s="374">
        <f>MONTH(Tableau15[[#This Row],[DATE FACTURE ]])</f>
        <v>2</v>
      </c>
    </row>
    <row r="248" spans="1:9" x14ac:dyDescent="0.45">
      <c r="A248" t="s">
        <v>117</v>
      </c>
      <c r="B248" t="s">
        <v>414</v>
      </c>
      <c r="C248" t="s">
        <v>207</v>
      </c>
      <c r="D248" t="s">
        <v>459</v>
      </c>
      <c r="E248" t="s">
        <v>455</v>
      </c>
      <c r="F248" s="2">
        <v>46076</v>
      </c>
      <c r="G248">
        <v>1500</v>
      </c>
      <c r="H248" t="s">
        <v>37</v>
      </c>
      <c r="I248" s="374">
        <f>MONTH(Tableau15[[#This Row],[DATE FACTURE ]])</f>
        <v>2</v>
      </c>
    </row>
    <row r="249" spans="1:9" x14ac:dyDescent="0.45">
      <c r="A249" t="s">
        <v>117</v>
      </c>
      <c r="B249" t="s">
        <v>109</v>
      </c>
      <c r="C249" t="s">
        <v>536</v>
      </c>
      <c r="D249" t="s">
        <v>459</v>
      </c>
      <c r="E249" t="s">
        <v>708</v>
      </c>
      <c r="F249" s="2">
        <v>46076</v>
      </c>
      <c r="G249">
        <v>25000</v>
      </c>
      <c r="H249" t="s">
        <v>37</v>
      </c>
      <c r="I249" s="374">
        <f>MONTH(Tableau15[[#This Row],[DATE FACTURE ]])</f>
        <v>2</v>
      </c>
    </row>
    <row r="250" spans="1:9" x14ac:dyDescent="0.45">
      <c r="A250" t="s">
        <v>119</v>
      </c>
      <c r="B250" t="s">
        <v>414</v>
      </c>
      <c r="C250" t="s">
        <v>207</v>
      </c>
      <c r="D250" t="s">
        <v>459</v>
      </c>
      <c r="E250" t="s">
        <v>455</v>
      </c>
      <c r="F250" s="2">
        <v>46076</v>
      </c>
      <c r="G250">
        <v>1500</v>
      </c>
      <c r="H250" t="s">
        <v>37</v>
      </c>
      <c r="I250" s="374">
        <f>MONTH(Tableau15[[#This Row],[DATE FACTURE ]])</f>
        <v>2</v>
      </c>
    </row>
    <row r="251" spans="1:9" x14ac:dyDescent="0.45">
      <c r="A251" t="s">
        <v>119</v>
      </c>
      <c r="B251" t="s">
        <v>414</v>
      </c>
      <c r="C251" t="s">
        <v>207</v>
      </c>
      <c r="D251" t="s">
        <v>459</v>
      </c>
      <c r="E251" t="s">
        <v>711</v>
      </c>
      <c r="F251" s="2">
        <v>46076</v>
      </c>
      <c r="G251">
        <v>1500</v>
      </c>
      <c r="H251" t="s">
        <v>37</v>
      </c>
      <c r="I251" s="374">
        <f>MONTH(Tableau15[[#This Row],[DATE FACTURE ]])</f>
        <v>2</v>
      </c>
    </row>
    <row r="252" spans="1:9" x14ac:dyDescent="0.45">
      <c r="A252" t="s">
        <v>117</v>
      </c>
      <c r="B252" t="s">
        <v>109</v>
      </c>
      <c r="C252" t="s">
        <v>207</v>
      </c>
      <c r="D252" t="s">
        <v>459</v>
      </c>
      <c r="E252" t="s">
        <v>712</v>
      </c>
      <c r="F252" s="2">
        <v>46076</v>
      </c>
      <c r="G252">
        <v>400000</v>
      </c>
      <c r="H252" t="s">
        <v>36</v>
      </c>
      <c r="I252" s="374">
        <f>MONTH(Tableau15[[#This Row],[DATE FACTURE ]])</f>
        <v>2</v>
      </c>
    </row>
    <row r="253" spans="1:9" x14ac:dyDescent="0.45">
      <c r="A253" t="s">
        <v>117</v>
      </c>
      <c r="B253" t="s">
        <v>414</v>
      </c>
      <c r="C253" t="s">
        <v>207</v>
      </c>
      <c r="D253" t="s">
        <v>459</v>
      </c>
      <c r="E253" t="s">
        <v>455</v>
      </c>
      <c r="F253" s="2">
        <v>46077</v>
      </c>
      <c r="G253">
        <v>1500</v>
      </c>
      <c r="H253" t="s">
        <v>37</v>
      </c>
      <c r="I253" s="374">
        <f>MONTH(Tableau15[[#This Row],[DATE FACTURE ]])</f>
        <v>2</v>
      </c>
    </row>
    <row r="254" spans="1:9" x14ac:dyDescent="0.45">
      <c r="A254" t="s">
        <v>119</v>
      </c>
      <c r="B254" t="s">
        <v>414</v>
      </c>
      <c r="C254" t="s">
        <v>207</v>
      </c>
      <c r="D254" t="s">
        <v>459</v>
      </c>
      <c r="E254" t="s">
        <v>455</v>
      </c>
      <c r="F254" s="2">
        <v>46077</v>
      </c>
      <c r="G254">
        <v>1500</v>
      </c>
      <c r="H254" t="s">
        <v>37</v>
      </c>
      <c r="I254" s="374">
        <f>MONTH(Tableau15[[#This Row],[DATE FACTURE ]])</f>
        <v>2</v>
      </c>
    </row>
    <row r="255" spans="1:9" x14ac:dyDescent="0.45">
      <c r="A255" t="s">
        <v>119</v>
      </c>
      <c r="B255" t="s">
        <v>414</v>
      </c>
      <c r="C255" t="s">
        <v>517</v>
      </c>
      <c r="D255" t="s">
        <v>459</v>
      </c>
      <c r="E255" t="s">
        <v>716</v>
      </c>
      <c r="F255" s="2">
        <v>46077</v>
      </c>
      <c r="G255">
        <v>1000</v>
      </c>
      <c r="H255" t="s">
        <v>37</v>
      </c>
      <c r="I255" s="374">
        <f>MONTH(Tableau15[[#This Row],[DATE FACTURE ]])</f>
        <v>2</v>
      </c>
    </row>
    <row r="256" spans="1:9" x14ac:dyDescent="0.45">
      <c r="A256" t="s">
        <v>119</v>
      </c>
      <c r="B256" t="s">
        <v>413</v>
      </c>
      <c r="C256" t="s">
        <v>207</v>
      </c>
      <c r="D256" t="s">
        <v>459</v>
      </c>
      <c r="E256" t="s">
        <v>717</v>
      </c>
      <c r="F256" s="2">
        <v>46077</v>
      </c>
      <c r="G256">
        <v>7200</v>
      </c>
      <c r="H256" t="s">
        <v>37</v>
      </c>
      <c r="I256" s="374">
        <f>MONTH(Tableau15[[#This Row],[DATE FACTURE ]])</f>
        <v>2</v>
      </c>
    </row>
    <row r="257" spans="1:9" x14ac:dyDescent="0.45">
      <c r="A257" t="s">
        <v>119</v>
      </c>
      <c r="B257" t="s">
        <v>414</v>
      </c>
      <c r="C257" t="s">
        <v>207</v>
      </c>
      <c r="D257" t="s">
        <v>459</v>
      </c>
      <c r="E257" t="s">
        <v>718</v>
      </c>
      <c r="F257" s="2">
        <v>46077</v>
      </c>
      <c r="G257">
        <v>1300</v>
      </c>
      <c r="H257" t="s">
        <v>37</v>
      </c>
      <c r="I257" s="374">
        <f>MONTH(Tableau15[[#This Row],[DATE FACTURE ]])</f>
        <v>2</v>
      </c>
    </row>
    <row r="258" spans="1:9" x14ac:dyDescent="0.45">
      <c r="A258" t="s">
        <v>117</v>
      </c>
      <c r="B258" t="s">
        <v>414</v>
      </c>
      <c r="C258" t="s">
        <v>207</v>
      </c>
      <c r="D258" t="s">
        <v>459</v>
      </c>
      <c r="E258" t="s">
        <v>455</v>
      </c>
      <c r="F258" s="2">
        <v>46078</v>
      </c>
      <c r="G258">
        <v>1500</v>
      </c>
      <c r="H258" t="s">
        <v>37</v>
      </c>
      <c r="I258" s="374">
        <f>MONTH(Tableau15[[#This Row],[DATE FACTURE ]])</f>
        <v>2</v>
      </c>
    </row>
    <row r="259" spans="1:9" x14ac:dyDescent="0.45">
      <c r="A259" t="s">
        <v>119</v>
      </c>
      <c r="B259" t="s">
        <v>414</v>
      </c>
      <c r="C259" t="s">
        <v>207</v>
      </c>
      <c r="D259" t="s">
        <v>459</v>
      </c>
      <c r="E259" t="s">
        <v>455</v>
      </c>
      <c r="F259" s="2">
        <v>46078</v>
      </c>
      <c r="G259">
        <v>1500</v>
      </c>
      <c r="H259" t="s">
        <v>37</v>
      </c>
      <c r="I259" s="374">
        <f>MONTH(Tableau15[[#This Row],[DATE FACTURE ]])</f>
        <v>2</v>
      </c>
    </row>
    <row r="260" spans="1:9" x14ac:dyDescent="0.45">
      <c r="A260" t="s">
        <v>119</v>
      </c>
      <c r="B260" t="s">
        <v>414</v>
      </c>
      <c r="C260" t="s">
        <v>723</v>
      </c>
      <c r="D260" t="s">
        <v>459</v>
      </c>
      <c r="E260" t="s">
        <v>582</v>
      </c>
      <c r="F260" s="2">
        <v>46078</v>
      </c>
      <c r="G260">
        <v>1000</v>
      </c>
      <c r="H260" t="s">
        <v>37</v>
      </c>
      <c r="I260" s="374">
        <f>MONTH(Tableau15[[#This Row],[DATE FACTURE ]])</f>
        <v>2</v>
      </c>
    </row>
    <row r="261" spans="1:9" x14ac:dyDescent="0.45">
      <c r="A261" t="s">
        <v>117</v>
      </c>
      <c r="B261" t="s">
        <v>414</v>
      </c>
      <c r="C261" t="s">
        <v>723</v>
      </c>
      <c r="D261" t="s">
        <v>459</v>
      </c>
      <c r="E261" t="s">
        <v>523</v>
      </c>
      <c r="F261" s="2">
        <v>46078</v>
      </c>
      <c r="G261">
        <v>300</v>
      </c>
      <c r="H261" t="s">
        <v>37</v>
      </c>
      <c r="I261" s="374">
        <f>MONTH(Tableau15[[#This Row],[DATE FACTURE ]])</f>
        <v>2</v>
      </c>
    </row>
    <row r="262" spans="1:9" x14ac:dyDescent="0.45">
      <c r="A262" t="s">
        <v>117</v>
      </c>
      <c r="B262" t="s">
        <v>109</v>
      </c>
      <c r="C262" t="s">
        <v>207</v>
      </c>
      <c r="D262" t="s">
        <v>459</v>
      </c>
      <c r="E262" t="s">
        <v>729</v>
      </c>
      <c r="F262" s="2">
        <v>46078</v>
      </c>
      <c r="G262">
        <v>2400</v>
      </c>
      <c r="H262" t="s">
        <v>37</v>
      </c>
      <c r="I262" s="374">
        <f>MONTH(Tableau15[[#This Row],[DATE FACTURE ]])</f>
        <v>2</v>
      </c>
    </row>
    <row r="263" spans="1:9" x14ac:dyDescent="0.45">
      <c r="A263" t="s">
        <v>117</v>
      </c>
      <c r="B263" t="s">
        <v>109</v>
      </c>
      <c r="C263" t="s">
        <v>725</v>
      </c>
      <c r="D263" t="s">
        <v>459</v>
      </c>
      <c r="E263" t="s">
        <v>728</v>
      </c>
      <c r="F263" s="2">
        <v>46078</v>
      </c>
      <c r="G263">
        <v>5000</v>
      </c>
      <c r="H263" t="s">
        <v>37</v>
      </c>
      <c r="I263" s="374">
        <f>MONTH(Tableau15[[#This Row],[DATE FACTURE ]])</f>
        <v>2</v>
      </c>
    </row>
    <row r="264" spans="1:9" x14ac:dyDescent="0.45">
      <c r="A264" t="s">
        <v>117</v>
      </c>
      <c r="B264" t="s">
        <v>109</v>
      </c>
      <c r="C264" t="s">
        <v>724</v>
      </c>
      <c r="D264" t="s">
        <v>459</v>
      </c>
      <c r="E264" t="s">
        <v>727</v>
      </c>
      <c r="F264" s="2">
        <v>46078</v>
      </c>
      <c r="G264">
        <v>5000</v>
      </c>
      <c r="H264" t="s">
        <v>37</v>
      </c>
      <c r="I264" s="374">
        <f>MONTH(Tableau15[[#This Row],[DATE FACTURE ]])</f>
        <v>2</v>
      </c>
    </row>
    <row r="265" spans="1:9" x14ac:dyDescent="0.45">
      <c r="A265" t="s">
        <v>117</v>
      </c>
      <c r="B265" t="s">
        <v>109</v>
      </c>
      <c r="C265" t="s">
        <v>726</v>
      </c>
      <c r="D265" t="s">
        <v>459</v>
      </c>
      <c r="E265" t="s">
        <v>686</v>
      </c>
      <c r="F265" s="2">
        <v>46078</v>
      </c>
      <c r="G265">
        <v>3000</v>
      </c>
      <c r="H265" t="s">
        <v>37</v>
      </c>
      <c r="I265" s="374">
        <f>MONTH(Tableau15[[#This Row],[DATE FACTURE ]])</f>
        <v>2</v>
      </c>
    </row>
    <row r="266" spans="1:9" x14ac:dyDescent="0.45">
      <c r="A266" t="s">
        <v>117</v>
      </c>
      <c r="B266" t="s">
        <v>414</v>
      </c>
      <c r="C266" t="s">
        <v>726</v>
      </c>
      <c r="D266" t="s">
        <v>459</v>
      </c>
      <c r="E266" t="s">
        <v>455</v>
      </c>
      <c r="F266" s="2">
        <v>46079</v>
      </c>
      <c r="G266">
        <v>1500</v>
      </c>
      <c r="H266" t="s">
        <v>37</v>
      </c>
      <c r="I266" s="374">
        <f>MONTH(Tableau15[[#This Row],[DATE FACTURE ]])</f>
        <v>2</v>
      </c>
    </row>
    <row r="267" spans="1:9" x14ac:dyDescent="0.45">
      <c r="A267" t="s">
        <v>119</v>
      </c>
      <c r="B267" t="s">
        <v>414</v>
      </c>
      <c r="C267" t="s">
        <v>726</v>
      </c>
      <c r="D267" t="s">
        <v>459</v>
      </c>
      <c r="E267" t="s">
        <v>455</v>
      </c>
      <c r="F267" s="2">
        <v>46079</v>
      </c>
      <c r="G267">
        <v>1500</v>
      </c>
      <c r="H267" t="s">
        <v>37</v>
      </c>
      <c r="I267" s="374">
        <f>MONTH(Tableau15[[#This Row],[DATE FACTURE ]])</f>
        <v>2</v>
      </c>
    </row>
    <row r="268" spans="1:9" x14ac:dyDescent="0.45">
      <c r="A268" t="s">
        <v>117</v>
      </c>
      <c r="B268" t="s">
        <v>414</v>
      </c>
      <c r="C268" t="s">
        <v>726</v>
      </c>
      <c r="D268" t="s">
        <v>459</v>
      </c>
      <c r="E268" t="s">
        <v>455</v>
      </c>
      <c r="F268" s="2">
        <v>46080</v>
      </c>
      <c r="G268">
        <v>1500</v>
      </c>
      <c r="H268" t="s">
        <v>37</v>
      </c>
      <c r="I268" s="374">
        <f>MONTH(Tableau15[[#This Row],[DATE FACTURE ]])</f>
        <v>2</v>
      </c>
    </row>
    <row r="269" spans="1:9" x14ac:dyDescent="0.45">
      <c r="A269" t="s">
        <v>117</v>
      </c>
      <c r="B269" t="s">
        <v>414</v>
      </c>
      <c r="C269" t="s">
        <v>726</v>
      </c>
      <c r="D269" t="s">
        <v>459</v>
      </c>
      <c r="E269" t="s">
        <v>654</v>
      </c>
      <c r="F269" s="2">
        <v>46080</v>
      </c>
      <c r="G269">
        <v>4000</v>
      </c>
      <c r="H269" t="s">
        <v>37</v>
      </c>
      <c r="I269" s="374">
        <f>MONTH(Tableau15[[#This Row],[DATE FACTURE ]])</f>
        <v>2</v>
      </c>
    </row>
    <row r="270" spans="1:9" x14ac:dyDescent="0.45">
      <c r="A270" t="s">
        <v>117</v>
      </c>
      <c r="B270" t="s">
        <v>109</v>
      </c>
      <c r="C270" t="s">
        <v>735</v>
      </c>
      <c r="D270" t="s">
        <v>459</v>
      </c>
      <c r="E270" t="s">
        <v>733</v>
      </c>
      <c r="F270" s="2">
        <v>46080</v>
      </c>
      <c r="G270">
        <v>15000</v>
      </c>
      <c r="H270" t="s">
        <v>37</v>
      </c>
      <c r="I270" s="374">
        <f>MONTH(Tableau15[[#This Row],[DATE FACTURE ]])</f>
        <v>2</v>
      </c>
    </row>
    <row r="271" spans="1:9" x14ac:dyDescent="0.45">
      <c r="A271" t="s">
        <v>117</v>
      </c>
      <c r="B271" t="s">
        <v>109</v>
      </c>
      <c r="C271" t="s">
        <v>735</v>
      </c>
      <c r="D271" t="s">
        <v>459</v>
      </c>
      <c r="E271" t="s">
        <v>734</v>
      </c>
      <c r="F271" s="2">
        <v>46080</v>
      </c>
      <c r="G271">
        <v>15000</v>
      </c>
      <c r="H271" t="s">
        <v>37</v>
      </c>
      <c r="I271" s="374">
        <f>MONTH(Tableau15[[#This Row],[DATE FACTURE ]])</f>
        <v>2</v>
      </c>
    </row>
    <row r="272" spans="1:9" x14ac:dyDescent="0.45">
      <c r="A272" t="s">
        <v>117</v>
      </c>
      <c r="B272" t="s">
        <v>109</v>
      </c>
      <c r="C272" t="s">
        <v>207</v>
      </c>
      <c r="D272" t="s">
        <v>459</v>
      </c>
      <c r="E272" t="s">
        <v>522</v>
      </c>
      <c r="F272" s="2">
        <v>46080</v>
      </c>
      <c r="G272">
        <v>2400</v>
      </c>
      <c r="H272" t="s">
        <v>37</v>
      </c>
      <c r="I272" s="374">
        <f>MONTH(Tableau15[[#This Row],[DATE FACTURE ]])</f>
        <v>2</v>
      </c>
    </row>
    <row r="273" spans="1:9" x14ac:dyDescent="0.45">
      <c r="A273" t="s">
        <v>119</v>
      </c>
      <c r="B273" t="s">
        <v>414</v>
      </c>
      <c r="C273" t="s">
        <v>726</v>
      </c>
      <c r="D273" t="s">
        <v>459</v>
      </c>
      <c r="E273" t="s">
        <v>455</v>
      </c>
      <c r="F273" s="2">
        <v>46080</v>
      </c>
      <c r="G273">
        <v>1500</v>
      </c>
      <c r="H273" t="s">
        <v>37</v>
      </c>
      <c r="I273" s="374">
        <f>MONTH(Tableau15[[#This Row],[DATE FACTURE ]])</f>
        <v>2</v>
      </c>
    </row>
    <row r="274" spans="1:9" x14ac:dyDescent="0.45">
      <c r="A274" t="s">
        <v>119</v>
      </c>
      <c r="B274" t="s">
        <v>414</v>
      </c>
      <c r="C274" t="s">
        <v>726</v>
      </c>
      <c r="D274" t="s">
        <v>459</v>
      </c>
      <c r="E274" t="s">
        <v>654</v>
      </c>
      <c r="F274" s="2">
        <v>46080</v>
      </c>
      <c r="G274">
        <v>4500</v>
      </c>
      <c r="H274" t="s">
        <v>37</v>
      </c>
      <c r="I274" s="374">
        <f>MONTH(Tableau15[[#This Row],[DATE FACTURE ]])</f>
        <v>2</v>
      </c>
    </row>
    <row r="275" spans="1:9" x14ac:dyDescent="0.45">
      <c r="A275" t="s">
        <v>117</v>
      </c>
      <c r="B275" t="s">
        <v>414</v>
      </c>
      <c r="C275" t="s">
        <v>726</v>
      </c>
      <c r="D275" t="s">
        <v>459</v>
      </c>
      <c r="E275" t="s">
        <v>455</v>
      </c>
      <c r="F275" s="2">
        <v>46081</v>
      </c>
      <c r="G275">
        <v>1500</v>
      </c>
      <c r="H275" t="s">
        <v>37</v>
      </c>
      <c r="I275" s="374">
        <f>MONTH(Tableau15[[#This Row],[DATE FACTURE ]])</f>
        <v>2</v>
      </c>
    </row>
    <row r="276" spans="1:9" x14ac:dyDescent="0.45">
      <c r="A276" t="s">
        <v>117</v>
      </c>
      <c r="B276" t="s">
        <v>109</v>
      </c>
      <c r="C276" t="s">
        <v>738</v>
      </c>
      <c r="D276">
        <v>31</v>
      </c>
      <c r="E276" t="s">
        <v>737</v>
      </c>
      <c r="F276" s="2">
        <v>46081</v>
      </c>
      <c r="G276">
        <v>5000</v>
      </c>
      <c r="H276" t="s">
        <v>37</v>
      </c>
      <c r="I276" s="374">
        <f>MONTH(Tableau15[[#This Row],[DATE FACTURE ]])</f>
        <v>2</v>
      </c>
    </row>
    <row r="277" spans="1:9" x14ac:dyDescent="0.45">
      <c r="A277" t="s">
        <v>117</v>
      </c>
      <c r="B277" t="s">
        <v>109</v>
      </c>
      <c r="C277" t="s">
        <v>726</v>
      </c>
      <c r="D277" t="s">
        <v>459</v>
      </c>
      <c r="E277" t="s">
        <v>739</v>
      </c>
      <c r="F277" s="2">
        <v>46081</v>
      </c>
      <c r="G277">
        <v>1000</v>
      </c>
      <c r="H277" t="s">
        <v>37</v>
      </c>
      <c r="I277" s="374">
        <f>MONTH(Tableau15[[#This Row],[DATE FACTURE ]])</f>
        <v>2</v>
      </c>
    </row>
    <row r="278" spans="1:9" x14ac:dyDescent="0.45">
      <c r="A278" t="s">
        <v>119</v>
      </c>
      <c r="B278" t="s">
        <v>414</v>
      </c>
      <c r="C278" t="s">
        <v>726</v>
      </c>
      <c r="D278" t="s">
        <v>459</v>
      </c>
      <c r="E278" t="s">
        <v>455</v>
      </c>
      <c r="F278" s="2">
        <v>46081</v>
      </c>
      <c r="G278">
        <v>1500</v>
      </c>
      <c r="H278" t="s">
        <v>37</v>
      </c>
      <c r="I278" s="374">
        <f>MONTH(Tableau15[[#This Row],[DATE FACTURE ]])</f>
        <v>2</v>
      </c>
    </row>
    <row r="279" spans="1:9" x14ac:dyDescent="0.45">
      <c r="A279" t="s">
        <v>117</v>
      </c>
      <c r="B279" t="s">
        <v>414</v>
      </c>
      <c r="C279" t="s">
        <v>726</v>
      </c>
      <c r="D279" t="s">
        <v>459</v>
      </c>
      <c r="E279" t="s">
        <v>455</v>
      </c>
      <c r="F279" s="2">
        <v>46082</v>
      </c>
      <c r="G279">
        <v>1500</v>
      </c>
      <c r="H279" t="s">
        <v>37</v>
      </c>
      <c r="I279" s="374">
        <f>MONTH(Tableau15[[#This Row],[DATE FACTURE ]])</f>
        <v>3</v>
      </c>
    </row>
    <row r="280" spans="1:9" x14ac:dyDescent="0.45">
      <c r="A280" t="s">
        <v>119</v>
      </c>
      <c r="B280" t="s">
        <v>414</v>
      </c>
      <c r="C280" t="s">
        <v>726</v>
      </c>
      <c r="D280" t="s">
        <v>459</v>
      </c>
      <c r="E280" t="s">
        <v>455</v>
      </c>
      <c r="F280" s="2">
        <v>46082</v>
      </c>
      <c r="G280">
        <v>1500</v>
      </c>
      <c r="H280" t="s">
        <v>37</v>
      </c>
      <c r="I280" s="374">
        <f>MONTH(Tableau15[[#This Row],[DATE FACTURE ]])</f>
        <v>3</v>
      </c>
    </row>
    <row r="281" spans="1:9" x14ac:dyDescent="0.45">
      <c r="A281" t="s">
        <v>117</v>
      </c>
      <c r="B281" t="s">
        <v>414</v>
      </c>
      <c r="C281" t="s">
        <v>726</v>
      </c>
      <c r="D281" t="s">
        <v>459</v>
      </c>
      <c r="E281" t="s">
        <v>455</v>
      </c>
      <c r="F281" s="2">
        <v>46083</v>
      </c>
      <c r="G281">
        <v>1500</v>
      </c>
      <c r="H281" t="s">
        <v>37</v>
      </c>
      <c r="I281" s="374">
        <f>MONTH(Tableau15[[#This Row],[DATE FACTURE ]])</f>
        <v>3</v>
      </c>
    </row>
    <row r="282" spans="1:9" x14ac:dyDescent="0.45">
      <c r="A282" t="s">
        <v>117</v>
      </c>
      <c r="B282" t="s">
        <v>414</v>
      </c>
      <c r="C282" t="s">
        <v>478</v>
      </c>
      <c r="D282" t="s">
        <v>459</v>
      </c>
      <c r="E282" t="s">
        <v>744</v>
      </c>
      <c r="F282" s="2">
        <v>46083</v>
      </c>
      <c r="G282">
        <v>20400</v>
      </c>
      <c r="H282" t="s">
        <v>37</v>
      </c>
      <c r="I282" s="374">
        <f>MONTH(Tableau15[[#This Row],[DATE FACTURE ]])</f>
        <v>3</v>
      </c>
    </row>
    <row r="283" spans="1:9" x14ac:dyDescent="0.45">
      <c r="A283" t="s">
        <v>117</v>
      </c>
      <c r="B283" t="s">
        <v>414</v>
      </c>
      <c r="C283" t="s">
        <v>510</v>
      </c>
      <c r="D283" t="s">
        <v>459</v>
      </c>
      <c r="E283" t="s">
        <v>745</v>
      </c>
      <c r="F283" s="2">
        <v>46083</v>
      </c>
      <c r="G283">
        <v>35000</v>
      </c>
      <c r="H283" t="s">
        <v>37</v>
      </c>
      <c r="I283" s="374">
        <f>MONTH(Tableau15[[#This Row],[DATE FACTURE ]])</f>
        <v>3</v>
      </c>
    </row>
    <row r="284" spans="1:9" x14ac:dyDescent="0.45">
      <c r="A284" t="s">
        <v>117</v>
      </c>
      <c r="B284" t="s">
        <v>414</v>
      </c>
      <c r="C284" t="s">
        <v>510</v>
      </c>
      <c r="D284" t="s">
        <v>459</v>
      </c>
      <c r="E284" t="s">
        <v>746</v>
      </c>
      <c r="F284" s="2">
        <v>46083</v>
      </c>
      <c r="G284">
        <v>466400</v>
      </c>
      <c r="H284" t="s">
        <v>36</v>
      </c>
      <c r="I284" s="374">
        <f>MONTH(Tableau15[[#This Row],[DATE FACTURE ]])</f>
        <v>3</v>
      </c>
    </row>
    <row r="285" spans="1:9" x14ac:dyDescent="0.45">
      <c r="A285" t="s">
        <v>411</v>
      </c>
      <c r="B285" t="s">
        <v>414</v>
      </c>
      <c r="C285" t="s">
        <v>510</v>
      </c>
      <c r="D285" t="s">
        <v>459</v>
      </c>
      <c r="E285" t="s">
        <v>746</v>
      </c>
      <c r="F285" s="2">
        <v>46083</v>
      </c>
      <c r="G285">
        <v>130000</v>
      </c>
      <c r="H285" t="s">
        <v>37</v>
      </c>
      <c r="I285" s="374">
        <f>MONTH(Tableau15[[#This Row],[DATE FACTURE ]])</f>
        <v>3</v>
      </c>
    </row>
    <row r="286" spans="1:9" x14ac:dyDescent="0.45">
      <c r="A286" t="s">
        <v>14</v>
      </c>
      <c r="B286" t="s">
        <v>414</v>
      </c>
      <c r="C286" t="s">
        <v>747</v>
      </c>
      <c r="D286" t="s">
        <v>459</v>
      </c>
      <c r="E286" t="s">
        <v>621</v>
      </c>
      <c r="F286" s="2">
        <v>46083</v>
      </c>
      <c r="G286">
        <v>2000</v>
      </c>
      <c r="H286" t="s">
        <v>36</v>
      </c>
      <c r="I286" s="374">
        <f>MONTH(Tableau15[[#This Row],[DATE FACTURE ]])</f>
        <v>3</v>
      </c>
    </row>
    <row r="287" spans="1:9" x14ac:dyDescent="0.45">
      <c r="A287" t="s">
        <v>119</v>
      </c>
      <c r="B287" t="s">
        <v>414</v>
      </c>
      <c r="C287" t="s">
        <v>510</v>
      </c>
      <c r="D287" t="s">
        <v>459</v>
      </c>
      <c r="E287" t="s">
        <v>746</v>
      </c>
      <c r="F287" s="2">
        <v>46083</v>
      </c>
      <c r="G287">
        <v>70000</v>
      </c>
      <c r="H287" t="s">
        <v>37</v>
      </c>
      <c r="I287" s="374">
        <f>MONTH(Tableau15[[#This Row],[DATE FACTURE ]])</f>
        <v>3</v>
      </c>
    </row>
    <row r="288" spans="1:9" x14ac:dyDescent="0.45">
      <c r="A288" t="s">
        <v>119</v>
      </c>
      <c r="B288" t="s">
        <v>414</v>
      </c>
      <c r="C288" t="s">
        <v>510</v>
      </c>
      <c r="D288" t="s">
        <v>459</v>
      </c>
      <c r="E288" t="s">
        <v>746</v>
      </c>
      <c r="F288" s="2">
        <v>46083</v>
      </c>
      <c r="G288">
        <v>420650</v>
      </c>
      <c r="H288" t="s">
        <v>36</v>
      </c>
      <c r="I288" s="374">
        <f>MONTH(Tableau15[[#This Row],[DATE FACTURE ]])</f>
        <v>3</v>
      </c>
    </row>
    <row r="289" spans="1:9" x14ac:dyDescent="0.45">
      <c r="A289" t="s">
        <v>119</v>
      </c>
      <c r="B289" t="s">
        <v>414</v>
      </c>
      <c r="C289" t="s">
        <v>726</v>
      </c>
      <c r="D289" t="s">
        <v>459</v>
      </c>
      <c r="E289" t="s">
        <v>455</v>
      </c>
      <c r="F289" s="2">
        <v>46083</v>
      </c>
      <c r="G289">
        <v>1500</v>
      </c>
      <c r="H289" t="s">
        <v>37</v>
      </c>
      <c r="I289" s="374">
        <f>MONTH(Tableau15[[#This Row],[DATE FACTURE ]])</f>
        <v>3</v>
      </c>
    </row>
    <row r="290" spans="1:9" x14ac:dyDescent="0.45">
      <c r="A290" t="s">
        <v>119</v>
      </c>
      <c r="B290" t="s">
        <v>414</v>
      </c>
      <c r="C290" t="s">
        <v>478</v>
      </c>
      <c r="D290" t="s">
        <v>459</v>
      </c>
      <c r="E290" t="s">
        <v>608</v>
      </c>
      <c r="F290" s="2">
        <v>46083</v>
      </c>
      <c r="G290">
        <v>20400</v>
      </c>
      <c r="H290" t="s">
        <v>37</v>
      </c>
      <c r="I290" s="374">
        <f>MONTH(Tableau15[[#This Row],[DATE FACTURE ]])</f>
        <v>3</v>
      </c>
    </row>
    <row r="291" spans="1:9" x14ac:dyDescent="0.45">
      <c r="A291" t="s">
        <v>119</v>
      </c>
      <c r="B291" t="s">
        <v>414</v>
      </c>
      <c r="C291" t="s">
        <v>207</v>
      </c>
      <c r="D291" t="s">
        <v>459</v>
      </c>
      <c r="E291" t="s">
        <v>513</v>
      </c>
      <c r="F291" s="2">
        <v>46083</v>
      </c>
      <c r="G291">
        <v>60000</v>
      </c>
      <c r="H291" t="s">
        <v>37</v>
      </c>
      <c r="I291" s="374">
        <f>MONTH(Tableau15[[#This Row],[DATE FACTURE ]])</f>
        <v>3</v>
      </c>
    </row>
    <row r="292" spans="1:9" x14ac:dyDescent="0.45">
      <c r="A292" t="s">
        <v>411</v>
      </c>
      <c r="B292" t="s">
        <v>409</v>
      </c>
      <c r="C292" t="s">
        <v>207</v>
      </c>
      <c r="D292" t="s">
        <v>459</v>
      </c>
      <c r="E292" t="s">
        <v>540</v>
      </c>
      <c r="F292" s="2">
        <v>46083</v>
      </c>
      <c r="G292">
        <v>5050</v>
      </c>
      <c r="H292" t="s">
        <v>37</v>
      </c>
      <c r="I292" s="374">
        <f>MONTH(Tableau15[[#This Row],[DATE FACTURE ]])</f>
        <v>3</v>
      </c>
    </row>
    <row r="293" spans="1:9" x14ac:dyDescent="0.45">
      <c r="A293" t="s">
        <v>119</v>
      </c>
      <c r="B293" t="s">
        <v>414</v>
      </c>
      <c r="C293" t="s">
        <v>510</v>
      </c>
      <c r="D293" t="s">
        <v>459</v>
      </c>
      <c r="E293" t="s">
        <v>745</v>
      </c>
      <c r="F293" s="2">
        <v>46084</v>
      </c>
      <c r="G293">
        <v>122800</v>
      </c>
      <c r="H293" t="s">
        <v>37</v>
      </c>
      <c r="I293" s="374">
        <f>MONTH(Tableau15[[#This Row],[DATE FACTURE ]])</f>
        <v>3</v>
      </c>
    </row>
    <row r="294" spans="1:9" x14ac:dyDescent="0.45">
      <c r="A294" t="s">
        <v>119</v>
      </c>
      <c r="B294" t="s">
        <v>414</v>
      </c>
      <c r="C294" t="s">
        <v>726</v>
      </c>
      <c r="D294" t="s">
        <v>459</v>
      </c>
      <c r="E294" t="s">
        <v>455</v>
      </c>
      <c r="F294" s="2">
        <v>46084</v>
      </c>
      <c r="G294">
        <v>1500</v>
      </c>
      <c r="H294" t="s">
        <v>37</v>
      </c>
      <c r="I294" s="374">
        <f>MONTH(Tableau15[[#This Row],[DATE FACTURE ]])</f>
        <v>3</v>
      </c>
    </row>
    <row r="295" spans="1:9" x14ac:dyDescent="0.45">
      <c r="A295" t="s">
        <v>119</v>
      </c>
      <c r="B295" t="s">
        <v>277</v>
      </c>
      <c r="C295" t="s">
        <v>207</v>
      </c>
      <c r="D295" t="s">
        <v>459</v>
      </c>
      <c r="E295" t="s">
        <v>762</v>
      </c>
      <c r="F295" s="2">
        <v>46084</v>
      </c>
      <c r="G295">
        <v>6000</v>
      </c>
      <c r="H295" t="s">
        <v>37</v>
      </c>
      <c r="I295" s="374">
        <f>MONTH(Tableau15[[#This Row],[DATE FACTURE ]])</f>
        <v>3</v>
      </c>
    </row>
    <row r="296" spans="1:9" x14ac:dyDescent="0.45">
      <c r="A296" t="s">
        <v>119</v>
      </c>
      <c r="B296" t="s">
        <v>109</v>
      </c>
      <c r="C296" t="s">
        <v>738</v>
      </c>
      <c r="D296">
        <v>15</v>
      </c>
      <c r="E296" t="s">
        <v>737</v>
      </c>
      <c r="F296" s="2">
        <v>46084</v>
      </c>
      <c r="G296">
        <v>5000</v>
      </c>
      <c r="H296" t="s">
        <v>37</v>
      </c>
      <c r="I296" s="374">
        <f>MONTH(Tableau15[[#This Row],[DATE FACTURE ]])</f>
        <v>3</v>
      </c>
    </row>
    <row r="297" spans="1:9" x14ac:dyDescent="0.45">
      <c r="A297" t="s">
        <v>117</v>
      </c>
      <c r="B297" t="s">
        <v>414</v>
      </c>
      <c r="C297" t="s">
        <v>726</v>
      </c>
      <c r="D297" t="s">
        <v>459</v>
      </c>
      <c r="E297" t="s">
        <v>455</v>
      </c>
      <c r="F297" s="2">
        <v>46084</v>
      </c>
      <c r="G297">
        <v>1500</v>
      </c>
      <c r="H297" t="s">
        <v>37</v>
      </c>
      <c r="I297" s="374">
        <f>MONTH(Tableau15[[#This Row],[DATE FACTURE ]])</f>
        <v>3</v>
      </c>
    </row>
    <row r="298" spans="1:9" x14ac:dyDescent="0.45">
      <c r="A298" t="s">
        <v>411</v>
      </c>
      <c r="B298" t="s">
        <v>413</v>
      </c>
      <c r="C298" t="s">
        <v>764</v>
      </c>
      <c r="D298" t="s">
        <v>459</v>
      </c>
      <c r="E298" t="s">
        <v>763</v>
      </c>
      <c r="F298" s="2">
        <v>46084</v>
      </c>
      <c r="G298">
        <v>100000</v>
      </c>
      <c r="H298" t="s">
        <v>37</v>
      </c>
      <c r="I298" s="374">
        <f>MONTH(Tableau15[[#This Row],[DATE FACTURE ]])</f>
        <v>3</v>
      </c>
    </row>
    <row r="299" spans="1:9" x14ac:dyDescent="0.45">
      <c r="A299" t="s">
        <v>117</v>
      </c>
      <c r="B299" t="s">
        <v>109</v>
      </c>
      <c r="C299" t="s">
        <v>735</v>
      </c>
      <c r="D299" t="s">
        <v>459</v>
      </c>
      <c r="E299" t="s">
        <v>765</v>
      </c>
      <c r="F299" s="2">
        <v>46084</v>
      </c>
      <c r="G299">
        <v>25000</v>
      </c>
      <c r="H299" t="s">
        <v>37</v>
      </c>
      <c r="I299" s="374">
        <f>MONTH(Tableau15[[#This Row],[DATE FACTURE ]])</f>
        <v>3</v>
      </c>
    </row>
    <row r="300" spans="1:9" x14ac:dyDescent="0.45">
      <c r="A300" t="s">
        <v>117</v>
      </c>
      <c r="B300" t="s">
        <v>109</v>
      </c>
      <c r="C300" t="s">
        <v>207</v>
      </c>
      <c r="D300" t="s">
        <v>459</v>
      </c>
      <c r="E300" t="s">
        <v>522</v>
      </c>
      <c r="F300" s="2">
        <v>46084</v>
      </c>
      <c r="G300">
        <v>2400</v>
      </c>
      <c r="H300" t="s">
        <v>37</v>
      </c>
      <c r="I300" s="374">
        <f>MONTH(Tableau15[[#This Row],[DATE FACTURE ]])</f>
        <v>3</v>
      </c>
    </row>
    <row r="301" spans="1:9" x14ac:dyDescent="0.45">
      <c r="A301" t="s">
        <v>117</v>
      </c>
      <c r="B301" t="s">
        <v>414</v>
      </c>
      <c r="C301" t="s">
        <v>207</v>
      </c>
      <c r="D301" t="s">
        <v>459</v>
      </c>
      <c r="E301" t="s">
        <v>513</v>
      </c>
      <c r="F301" s="2">
        <v>46084</v>
      </c>
      <c r="G301">
        <v>60000</v>
      </c>
      <c r="H301" t="s">
        <v>37</v>
      </c>
      <c r="I301" s="374">
        <f>MONTH(Tableau15[[#This Row],[DATE FACTURE ]])</f>
        <v>3</v>
      </c>
    </row>
    <row r="302" spans="1:9" x14ac:dyDescent="0.45">
      <c r="A302" t="s">
        <v>411</v>
      </c>
      <c r="B302" t="s">
        <v>413</v>
      </c>
      <c r="C302" t="s">
        <v>764</v>
      </c>
      <c r="D302" t="s">
        <v>459</v>
      </c>
      <c r="E302" t="s">
        <v>763</v>
      </c>
      <c r="F302" s="2">
        <v>46084</v>
      </c>
      <c r="G302">
        <v>100000</v>
      </c>
      <c r="H302" t="s">
        <v>37</v>
      </c>
      <c r="I302" s="374">
        <f>MONTH(Tableau15[[#This Row],[DATE FACTURE ]])</f>
        <v>3</v>
      </c>
    </row>
    <row r="303" spans="1:9" x14ac:dyDescent="0.45">
      <c r="A303" t="s">
        <v>117</v>
      </c>
      <c r="B303" t="s">
        <v>414</v>
      </c>
      <c r="C303" t="s">
        <v>726</v>
      </c>
      <c r="D303" t="s">
        <v>459</v>
      </c>
      <c r="E303" t="s">
        <v>455</v>
      </c>
      <c r="F303" s="2">
        <v>46085</v>
      </c>
      <c r="G303">
        <v>1500</v>
      </c>
      <c r="H303" t="s">
        <v>37</v>
      </c>
      <c r="I303" s="374">
        <f>MONTH(Tableau15[[#This Row],[DATE FACTURE ]])</f>
        <v>3</v>
      </c>
    </row>
    <row r="304" spans="1:9" x14ac:dyDescent="0.45">
      <c r="A304" t="s">
        <v>117</v>
      </c>
      <c r="B304" t="s">
        <v>409</v>
      </c>
      <c r="C304" t="s">
        <v>207</v>
      </c>
      <c r="D304" t="s">
        <v>459</v>
      </c>
      <c r="E304" t="s">
        <v>771</v>
      </c>
      <c r="F304" s="2">
        <v>46085</v>
      </c>
      <c r="G304">
        <v>3400</v>
      </c>
      <c r="H304" t="s">
        <v>37</v>
      </c>
      <c r="I304" s="374">
        <f>MONTH(Tableau15[[#This Row],[DATE FACTURE ]])</f>
        <v>3</v>
      </c>
    </row>
    <row r="305" spans="1:9" x14ac:dyDescent="0.45">
      <c r="A305" t="s">
        <v>117</v>
      </c>
      <c r="B305" t="s">
        <v>414</v>
      </c>
      <c r="C305" t="s">
        <v>726</v>
      </c>
      <c r="D305" t="s">
        <v>459</v>
      </c>
      <c r="E305" t="s">
        <v>772</v>
      </c>
      <c r="F305" s="2">
        <v>46085</v>
      </c>
      <c r="G305">
        <v>2000</v>
      </c>
      <c r="H305" t="s">
        <v>37</v>
      </c>
      <c r="I305" s="374">
        <f>MONTH(Tableau15[[#This Row],[DATE FACTURE ]])</f>
        <v>3</v>
      </c>
    </row>
    <row r="306" spans="1:9" x14ac:dyDescent="0.45">
      <c r="A306" t="s">
        <v>119</v>
      </c>
      <c r="B306" t="s">
        <v>414</v>
      </c>
      <c r="C306" t="s">
        <v>726</v>
      </c>
      <c r="D306" t="s">
        <v>459</v>
      </c>
      <c r="E306" t="s">
        <v>455</v>
      </c>
      <c r="F306" s="2">
        <v>46085</v>
      </c>
      <c r="G306">
        <v>1500</v>
      </c>
      <c r="H306" t="s">
        <v>37</v>
      </c>
      <c r="I306" s="374">
        <f>MONTH(Tableau15[[#This Row],[DATE FACTURE ]])</f>
        <v>3</v>
      </c>
    </row>
    <row r="307" spans="1:9" x14ac:dyDescent="0.45">
      <c r="A307" t="s">
        <v>119</v>
      </c>
      <c r="B307" t="s">
        <v>414</v>
      </c>
      <c r="C307" t="s">
        <v>517</v>
      </c>
      <c r="D307" t="s">
        <v>459</v>
      </c>
      <c r="E307" t="s">
        <v>500</v>
      </c>
      <c r="F307" s="2">
        <v>46085</v>
      </c>
      <c r="G307">
        <v>1000</v>
      </c>
      <c r="H307" t="s">
        <v>37</v>
      </c>
      <c r="I307" s="374">
        <f>MONTH(Tableau15[[#This Row],[DATE FACTURE ]])</f>
        <v>3</v>
      </c>
    </row>
    <row r="308" spans="1:9" x14ac:dyDescent="0.45">
      <c r="A308" t="s">
        <v>117</v>
      </c>
      <c r="B308" t="s">
        <v>414</v>
      </c>
      <c r="C308" t="s">
        <v>726</v>
      </c>
      <c r="D308" t="s">
        <v>459</v>
      </c>
      <c r="E308" t="s">
        <v>455</v>
      </c>
      <c r="F308" s="2">
        <v>46086</v>
      </c>
      <c r="G308">
        <v>1500</v>
      </c>
      <c r="H308" t="s">
        <v>37</v>
      </c>
      <c r="I308" s="374">
        <f>MONTH(Tableau15[[#This Row],[DATE FACTURE ]])</f>
        <v>3</v>
      </c>
    </row>
    <row r="309" spans="1:9" x14ac:dyDescent="0.45">
      <c r="A309" t="s">
        <v>117</v>
      </c>
      <c r="B309" t="s">
        <v>109</v>
      </c>
      <c r="C309" t="s">
        <v>726</v>
      </c>
      <c r="D309" t="s">
        <v>459</v>
      </c>
      <c r="E309" t="s">
        <v>772</v>
      </c>
      <c r="F309" s="2">
        <v>46086</v>
      </c>
      <c r="G309">
        <v>2000</v>
      </c>
      <c r="H309" t="s">
        <v>37</v>
      </c>
      <c r="I309" s="374">
        <f>MONTH(Tableau15[[#This Row],[DATE FACTURE ]])</f>
        <v>3</v>
      </c>
    </row>
    <row r="310" spans="1:9" x14ac:dyDescent="0.45">
      <c r="A310" t="s">
        <v>117</v>
      </c>
      <c r="B310" t="s">
        <v>109</v>
      </c>
      <c r="C310" t="s">
        <v>776</v>
      </c>
      <c r="D310">
        <v>290</v>
      </c>
      <c r="E310" t="s">
        <v>777</v>
      </c>
      <c r="F310" s="2">
        <v>46086</v>
      </c>
      <c r="G310">
        <v>20000</v>
      </c>
      <c r="H310" t="s">
        <v>37</v>
      </c>
      <c r="I310" s="374">
        <f>MONTH(Tableau15[[#This Row],[DATE FACTURE ]])</f>
        <v>3</v>
      </c>
    </row>
    <row r="311" spans="1:9" x14ac:dyDescent="0.45">
      <c r="A311" t="s">
        <v>119</v>
      </c>
      <c r="B311" t="s">
        <v>414</v>
      </c>
      <c r="C311" t="s">
        <v>726</v>
      </c>
      <c r="D311" t="s">
        <v>459</v>
      </c>
      <c r="E311" t="s">
        <v>455</v>
      </c>
      <c r="F311" s="2">
        <v>46086</v>
      </c>
      <c r="G311">
        <v>1500</v>
      </c>
      <c r="H311" t="s">
        <v>37</v>
      </c>
      <c r="I311" s="374">
        <f>MONTH(Tableau15[[#This Row],[DATE FACTURE ]])</f>
        <v>3</v>
      </c>
    </row>
    <row r="312" spans="1:9" x14ac:dyDescent="0.45">
      <c r="A312" t="s">
        <v>119</v>
      </c>
      <c r="B312" t="s">
        <v>414</v>
      </c>
      <c r="C312" t="s">
        <v>726</v>
      </c>
      <c r="D312" t="s">
        <v>459</v>
      </c>
      <c r="E312" t="s">
        <v>559</v>
      </c>
      <c r="F312" s="2">
        <v>46086</v>
      </c>
      <c r="G312">
        <v>1000</v>
      </c>
      <c r="H312" t="s">
        <v>37</v>
      </c>
      <c r="I312" s="374">
        <f>MONTH(Tableau15[[#This Row],[DATE FACTURE ]])</f>
        <v>3</v>
      </c>
    </row>
    <row r="313" spans="1:9" x14ac:dyDescent="0.45">
      <c r="A313" t="s">
        <v>117</v>
      </c>
      <c r="B313" t="s">
        <v>414</v>
      </c>
      <c r="C313" t="s">
        <v>726</v>
      </c>
      <c r="D313" t="s">
        <v>459</v>
      </c>
      <c r="E313" t="s">
        <v>455</v>
      </c>
      <c r="F313" s="2">
        <v>46087</v>
      </c>
      <c r="G313">
        <v>1500</v>
      </c>
      <c r="H313" t="s">
        <v>37</v>
      </c>
      <c r="I313" s="374">
        <f>MONTH(Tableau15[[#This Row],[DATE FACTURE ]])</f>
        <v>3</v>
      </c>
    </row>
    <row r="314" spans="1:9" x14ac:dyDescent="0.45">
      <c r="A314" t="s">
        <v>119</v>
      </c>
      <c r="B314" t="s">
        <v>414</v>
      </c>
      <c r="C314" t="s">
        <v>726</v>
      </c>
      <c r="D314" t="s">
        <v>459</v>
      </c>
      <c r="E314" t="s">
        <v>455</v>
      </c>
      <c r="F314" s="2">
        <v>46087</v>
      </c>
      <c r="G314">
        <v>1500</v>
      </c>
      <c r="H314" t="s">
        <v>37</v>
      </c>
      <c r="I314" s="374">
        <f>MONTH(Tableau15[[#This Row],[DATE FACTURE ]])</f>
        <v>3</v>
      </c>
    </row>
    <row r="315" spans="1:9" x14ac:dyDescent="0.45">
      <c r="A315" t="s">
        <v>119</v>
      </c>
      <c r="B315" t="s">
        <v>414</v>
      </c>
      <c r="C315" t="s">
        <v>484</v>
      </c>
      <c r="D315">
        <v>7651705557</v>
      </c>
      <c r="E315" t="s">
        <v>780</v>
      </c>
      <c r="F315" s="2">
        <v>46087</v>
      </c>
      <c r="G315">
        <v>56700</v>
      </c>
      <c r="H315" t="s">
        <v>37</v>
      </c>
      <c r="I315" s="374">
        <f>MONTH(Tableau15[[#This Row],[DATE FACTURE ]])</f>
        <v>3</v>
      </c>
    </row>
    <row r="316" spans="1:9" x14ac:dyDescent="0.45">
      <c r="A316" t="s">
        <v>117</v>
      </c>
      <c r="B316" t="s">
        <v>414</v>
      </c>
      <c r="C316" t="s">
        <v>726</v>
      </c>
      <c r="D316" t="s">
        <v>459</v>
      </c>
      <c r="E316" t="s">
        <v>781</v>
      </c>
      <c r="F316" s="2">
        <v>46087</v>
      </c>
      <c r="G316">
        <v>30000</v>
      </c>
      <c r="H316" t="s">
        <v>36</v>
      </c>
      <c r="I316" s="374">
        <f>MONTH(Tableau15[[#This Row],[DATE FACTURE ]])</f>
        <v>3</v>
      </c>
    </row>
    <row r="317" spans="1:9" x14ac:dyDescent="0.45">
      <c r="A317" t="s">
        <v>117</v>
      </c>
      <c r="B317" t="s">
        <v>414</v>
      </c>
      <c r="C317" t="s">
        <v>726</v>
      </c>
      <c r="D317" t="s">
        <v>459</v>
      </c>
      <c r="E317" t="s">
        <v>455</v>
      </c>
      <c r="F317" s="2">
        <v>46088</v>
      </c>
      <c r="G317">
        <v>1500</v>
      </c>
      <c r="H317" t="s">
        <v>37</v>
      </c>
      <c r="I317" s="374">
        <f>MONTH(Tableau15[[#This Row],[DATE FACTURE ]])</f>
        <v>3</v>
      </c>
    </row>
    <row r="318" spans="1:9" x14ac:dyDescent="0.45">
      <c r="A318" t="s">
        <v>117</v>
      </c>
      <c r="B318" t="s">
        <v>414</v>
      </c>
      <c r="C318" t="s">
        <v>517</v>
      </c>
      <c r="D318" t="s">
        <v>459</v>
      </c>
      <c r="E318" t="s">
        <v>559</v>
      </c>
      <c r="F318" s="2">
        <v>46088</v>
      </c>
      <c r="G318">
        <v>1000</v>
      </c>
      <c r="H318" t="s">
        <v>37</v>
      </c>
      <c r="I318" s="374">
        <f>MONTH(Tableau15[[#This Row],[DATE FACTURE ]])</f>
        <v>3</v>
      </c>
    </row>
    <row r="319" spans="1:9" x14ac:dyDescent="0.45">
      <c r="A319" t="s">
        <v>119</v>
      </c>
      <c r="B319" t="s">
        <v>414</v>
      </c>
      <c r="C319" t="s">
        <v>726</v>
      </c>
      <c r="D319" t="s">
        <v>459</v>
      </c>
      <c r="E319" t="s">
        <v>455</v>
      </c>
      <c r="F319" s="2">
        <v>46088</v>
      </c>
      <c r="G319">
        <v>1500</v>
      </c>
      <c r="H319" t="s">
        <v>37</v>
      </c>
      <c r="I319" s="374">
        <f>MONTH(Tableau15[[#This Row],[DATE FACTURE ]])</f>
        <v>3</v>
      </c>
    </row>
    <row r="320" spans="1:9" x14ac:dyDescent="0.45">
      <c r="A320" t="s">
        <v>119</v>
      </c>
      <c r="B320" t="s">
        <v>414</v>
      </c>
      <c r="C320" t="s">
        <v>207</v>
      </c>
      <c r="D320" t="s">
        <v>459</v>
      </c>
      <c r="E320" t="s">
        <v>527</v>
      </c>
      <c r="F320" s="2">
        <v>46088</v>
      </c>
      <c r="G320">
        <v>1000</v>
      </c>
      <c r="H320" t="s">
        <v>37</v>
      </c>
      <c r="I320" s="374">
        <f>MONTH(Tableau15[[#This Row],[DATE FACTURE ]])</f>
        <v>3</v>
      </c>
    </row>
    <row r="321" spans="1:9" x14ac:dyDescent="0.45">
      <c r="A321" t="s">
        <v>119</v>
      </c>
      <c r="B321" t="s">
        <v>414</v>
      </c>
      <c r="C321" t="s">
        <v>484</v>
      </c>
      <c r="D321">
        <v>7651703011</v>
      </c>
      <c r="E321" t="s">
        <v>786</v>
      </c>
      <c r="F321" s="2">
        <v>46088</v>
      </c>
      <c r="G321">
        <v>262100</v>
      </c>
      <c r="H321" t="s">
        <v>37</v>
      </c>
      <c r="I321" s="374">
        <f>MONTH(Tableau15[[#This Row],[DATE FACTURE ]])</f>
        <v>3</v>
      </c>
    </row>
    <row r="322" spans="1:9" x14ac:dyDescent="0.45">
      <c r="A322" t="s">
        <v>411</v>
      </c>
      <c r="B322" t="s">
        <v>414</v>
      </c>
      <c r="C322" t="s">
        <v>207</v>
      </c>
      <c r="D322" t="s">
        <v>459</v>
      </c>
      <c r="E322" t="s">
        <v>518</v>
      </c>
      <c r="F322" s="2">
        <v>46088</v>
      </c>
      <c r="G322">
        <v>23200</v>
      </c>
      <c r="H322" t="s">
        <v>37</v>
      </c>
      <c r="I322" s="374">
        <f>MONTH(Tableau15[[#This Row],[DATE FACTURE ]])</f>
        <v>3</v>
      </c>
    </row>
    <row r="323" spans="1:9" x14ac:dyDescent="0.45">
      <c r="A323" t="s">
        <v>411</v>
      </c>
      <c r="B323" t="s">
        <v>414</v>
      </c>
      <c r="C323" t="s">
        <v>593</v>
      </c>
      <c r="D323">
        <v>888</v>
      </c>
      <c r="E323" t="s">
        <v>548</v>
      </c>
      <c r="F323" s="2">
        <v>46088</v>
      </c>
      <c r="G323">
        <v>3000</v>
      </c>
      <c r="H323" t="s">
        <v>37</v>
      </c>
      <c r="I323" s="374">
        <f>MONTH(Tableau15[[#This Row],[DATE FACTURE ]])</f>
        <v>3</v>
      </c>
    </row>
    <row r="324" spans="1:9" x14ac:dyDescent="0.45">
      <c r="A324" t="s">
        <v>117</v>
      </c>
      <c r="B324" t="s">
        <v>414</v>
      </c>
      <c r="C324" t="s">
        <v>726</v>
      </c>
      <c r="D324" t="s">
        <v>459</v>
      </c>
      <c r="E324" t="s">
        <v>455</v>
      </c>
      <c r="F324" s="2">
        <v>46089</v>
      </c>
      <c r="G324">
        <v>1500</v>
      </c>
      <c r="H324" t="s">
        <v>37</v>
      </c>
      <c r="I324" s="374">
        <f>MONTH(Tableau15[[#This Row],[DATE FACTURE ]])</f>
        <v>3</v>
      </c>
    </row>
    <row r="325" spans="1:9" x14ac:dyDescent="0.45">
      <c r="A325" t="s">
        <v>117</v>
      </c>
      <c r="B325" t="s">
        <v>414</v>
      </c>
      <c r="C325" t="s">
        <v>484</v>
      </c>
      <c r="D325">
        <v>7691702815</v>
      </c>
      <c r="E325" t="s">
        <v>785</v>
      </c>
      <c r="F325" s="2">
        <v>46089</v>
      </c>
      <c r="G325">
        <v>312800</v>
      </c>
      <c r="H325" t="s">
        <v>37</v>
      </c>
      <c r="I325" s="374">
        <f>MONTH(Tableau15[[#This Row],[DATE FACTURE ]])</f>
        <v>3</v>
      </c>
    </row>
    <row r="326" spans="1:9" x14ac:dyDescent="0.45">
      <c r="A326" t="s">
        <v>119</v>
      </c>
      <c r="B326" t="s">
        <v>414</v>
      </c>
      <c r="C326" t="s">
        <v>726</v>
      </c>
      <c r="D326" t="s">
        <v>459</v>
      </c>
      <c r="E326" t="s">
        <v>455</v>
      </c>
      <c r="F326" s="2">
        <v>46089</v>
      </c>
      <c r="G326">
        <v>1500</v>
      </c>
      <c r="H326" t="s">
        <v>37</v>
      </c>
      <c r="I326" s="374">
        <f>MONTH(Tableau15[[#This Row],[DATE FACTURE ]])</f>
        <v>3</v>
      </c>
    </row>
    <row r="327" spans="1:9" x14ac:dyDescent="0.45">
      <c r="A327" t="s">
        <v>119</v>
      </c>
      <c r="B327" t="s">
        <v>414</v>
      </c>
      <c r="C327" t="s">
        <v>593</v>
      </c>
      <c r="D327">
        <v>1890</v>
      </c>
      <c r="E327" t="s">
        <v>548</v>
      </c>
      <c r="F327" s="2">
        <v>46089</v>
      </c>
      <c r="G327">
        <v>3000</v>
      </c>
      <c r="H327" t="s">
        <v>37</v>
      </c>
      <c r="I327" s="374">
        <f>MONTH(Tableau15[[#This Row],[DATE FACTURE ]])</f>
        <v>3</v>
      </c>
    </row>
    <row r="328" spans="1:9" x14ac:dyDescent="0.45">
      <c r="A328" t="s">
        <v>117</v>
      </c>
      <c r="B328" t="s">
        <v>414</v>
      </c>
      <c r="C328" t="s">
        <v>726</v>
      </c>
      <c r="D328" t="s">
        <v>459</v>
      </c>
      <c r="E328" t="s">
        <v>455</v>
      </c>
      <c r="F328" s="2">
        <v>46090</v>
      </c>
      <c r="G328">
        <v>1500</v>
      </c>
      <c r="H328" t="s">
        <v>37</v>
      </c>
      <c r="I328" s="374">
        <f>MONTH(Tableau15[[#This Row],[DATE FACTURE ]])</f>
        <v>3</v>
      </c>
    </row>
    <row r="329" spans="1:9" x14ac:dyDescent="0.45">
      <c r="A329" t="s">
        <v>119</v>
      </c>
      <c r="B329" t="s">
        <v>414</v>
      </c>
      <c r="C329" t="s">
        <v>726</v>
      </c>
      <c r="D329" t="s">
        <v>459</v>
      </c>
      <c r="E329" t="s">
        <v>455</v>
      </c>
      <c r="F329" s="2">
        <v>46090</v>
      </c>
      <c r="G329">
        <v>1500</v>
      </c>
      <c r="H329" t="s">
        <v>37</v>
      </c>
      <c r="I329" s="374">
        <f>MONTH(Tableau15[[#This Row],[DATE FACTURE ]])</f>
        <v>3</v>
      </c>
    </row>
    <row r="330" spans="1:9" x14ac:dyDescent="0.45">
      <c r="A330" t="s">
        <v>117</v>
      </c>
      <c r="B330" t="s">
        <v>414</v>
      </c>
      <c r="C330" t="s">
        <v>726</v>
      </c>
      <c r="D330" t="s">
        <v>459</v>
      </c>
      <c r="E330" t="s">
        <v>455</v>
      </c>
      <c r="F330" s="2">
        <v>46091</v>
      </c>
      <c r="G330">
        <v>1500</v>
      </c>
      <c r="H330" t="s">
        <v>37</v>
      </c>
      <c r="I330" s="374">
        <f>MONTH(Tableau15[[#This Row],[DATE FACTURE ]])</f>
        <v>3</v>
      </c>
    </row>
    <row r="331" spans="1:9" x14ac:dyDescent="0.45">
      <c r="A331" t="s">
        <v>117</v>
      </c>
      <c r="B331" t="s">
        <v>109</v>
      </c>
      <c r="C331" t="s">
        <v>738</v>
      </c>
      <c r="D331">
        <v>5</v>
      </c>
      <c r="E331" t="s">
        <v>737</v>
      </c>
      <c r="F331" s="2">
        <v>46091</v>
      </c>
      <c r="G331">
        <v>5000</v>
      </c>
      <c r="H331" t="s">
        <v>37</v>
      </c>
      <c r="I331" s="374">
        <f>MONTH(Tableau15[[#This Row],[DATE FACTURE ]])</f>
        <v>3</v>
      </c>
    </row>
    <row r="332" spans="1:9" x14ac:dyDescent="0.45">
      <c r="A332" t="s">
        <v>117</v>
      </c>
      <c r="B332" t="s">
        <v>109</v>
      </c>
      <c r="C332" t="s">
        <v>726</v>
      </c>
      <c r="D332" t="s">
        <v>459</v>
      </c>
      <c r="E332" t="s">
        <v>789</v>
      </c>
      <c r="F332" s="2">
        <v>46091</v>
      </c>
      <c r="G332">
        <v>1000</v>
      </c>
      <c r="H332" t="s">
        <v>37</v>
      </c>
      <c r="I332" s="374">
        <f>MONTH(Tableau15[[#This Row],[DATE FACTURE ]])</f>
        <v>3</v>
      </c>
    </row>
    <row r="333" spans="1:9" x14ac:dyDescent="0.45">
      <c r="A333" t="s">
        <v>117</v>
      </c>
      <c r="B333" t="s">
        <v>414</v>
      </c>
      <c r="C333" t="s">
        <v>726</v>
      </c>
      <c r="D333" t="s">
        <v>459</v>
      </c>
      <c r="E333" t="s">
        <v>455</v>
      </c>
      <c r="F333" s="2">
        <v>46091</v>
      </c>
      <c r="G333">
        <v>1500</v>
      </c>
      <c r="H333" t="s">
        <v>37</v>
      </c>
      <c r="I333" s="374">
        <f>MONTH(Tableau15[[#This Row],[DATE FACTURE ]])</f>
        <v>3</v>
      </c>
    </row>
    <row r="334" spans="1:9" x14ac:dyDescent="0.45">
      <c r="A334" t="s">
        <v>119</v>
      </c>
      <c r="B334" t="s">
        <v>414</v>
      </c>
      <c r="C334" t="s">
        <v>726</v>
      </c>
      <c r="D334" t="s">
        <v>459</v>
      </c>
      <c r="E334" t="s">
        <v>790</v>
      </c>
      <c r="F334" s="2">
        <v>46091</v>
      </c>
      <c r="G334">
        <v>7000</v>
      </c>
      <c r="H334" t="s">
        <v>37</v>
      </c>
      <c r="I334" s="374">
        <f>MONTH(Tableau15[[#This Row],[DATE FACTURE ]])</f>
        <v>3</v>
      </c>
    </row>
    <row r="335" spans="1:9" x14ac:dyDescent="0.45">
      <c r="A335" t="s">
        <v>119</v>
      </c>
      <c r="B335" t="s">
        <v>414</v>
      </c>
      <c r="C335" t="s">
        <v>726</v>
      </c>
      <c r="D335" t="s">
        <v>459</v>
      </c>
      <c r="E335" t="s">
        <v>540</v>
      </c>
      <c r="F335" s="2">
        <v>46091</v>
      </c>
      <c r="G335">
        <v>7000</v>
      </c>
      <c r="H335" t="s">
        <v>37</v>
      </c>
      <c r="I335" s="374">
        <f>MONTH(Tableau15[[#This Row],[DATE FACTURE ]])</f>
        <v>3</v>
      </c>
    </row>
    <row r="336" spans="1:9" x14ac:dyDescent="0.45">
      <c r="A336" t="s">
        <v>411</v>
      </c>
      <c r="B336" t="s">
        <v>413</v>
      </c>
      <c r="C336" t="s">
        <v>207</v>
      </c>
      <c r="D336" t="s">
        <v>459</v>
      </c>
      <c r="E336" t="s">
        <v>791</v>
      </c>
      <c r="F336" s="2">
        <v>46091</v>
      </c>
      <c r="G336">
        <v>151500</v>
      </c>
      <c r="H336" t="s">
        <v>37</v>
      </c>
      <c r="I336" s="374">
        <f>MONTH(Tableau15[[#This Row],[DATE FACTURE ]])</f>
        <v>3</v>
      </c>
    </row>
    <row r="337" spans="1:9" x14ac:dyDescent="0.45">
      <c r="A337" t="s">
        <v>117</v>
      </c>
      <c r="B337" t="s">
        <v>414</v>
      </c>
      <c r="C337" t="s">
        <v>726</v>
      </c>
      <c r="D337" t="s">
        <v>459</v>
      </c>
      <c r="E337" t="s">
        <v>455</v>
      </c>
      <c r="F337" s="2">
        <v>46092</v>
      </c>
      <c r="G337">
        <v>1500</v>
      </c>
      <c r="H337" t="s">
        <v>37</v>
      </c>
      <c r="I337" s="374">
        <f>MONTH(Tableau15[[#This Row],[DATE FACTURE ]])</f>
        <v>3</v>
      </c>
    </row>
    <row r="338" spans="1:9" x14ac:dyDescent="0.45">
      <c r="A338" t="s">
        <v>117</v>
      </c>
      <c r="B338" t="s">
        <v>414</v>
      </c>
      <c r="C338" t="s">
        <v>726</v>
      </c>
      <c r="D338" t="s">
        <v>459</v>
      </c>
      <c r="E338" t="s">
        <v>460</v>
      </c>
      <c r="F338" s="2">
        <v>46092</v>
      </c>
      <c r="G338">
        <v>2500</v>
      </c>
      <c r="H338" t="s">
        <v>37</v>
      </c>
      <c r="I338" s="374">
        <f>MONTH(Tableau15[[#This Row],[DATE FACTURE ]])</f>
        <v>3</v>
      </c>
    </row>
    <row r="339" spans="1:9" x14ac:dyDescent="0.45">
      <c r="A339" t="s">
        <v>119</v>
      </c>
      <c r="B339" t="s">
        <v>414</v>
      </c>
      <c r="C339" t="s">
        <v>726</v>
      </c>
      <c r="D339" t="s">
        <v>459</v>
      </c>
      <c r="E339" t="s">
        <v>455</v>
      </c>
      <c r="F339" s="2">
        <v>46092</v>
      </c>
      <c r="G339">
        <v>1500</v>
      </c>
      <c r="H339" t="s">
        <v>37</v>
      </c>
      <c r="I339" s="374">
        <f>MONTH(Tableau15[[#This Row],[DATE FACTURE ]])</f>
        <v>3</v>
      </c>
    </row>
    <row r="340" spans="1:9" x14ac:dyDescent="0.45">
      <c r="A340" t="s">
        <v>119</v>
      </c>
      <c r="B340" t="s">
        <v>414</v>
      </c>
      <c r="C340" t="s">
        <v>726</v>
      </c>
      <c r="D340" t="s">
        <v>459</v>
      </c>
      <c r="E340" t="s">
        <v>460</v>
      </c>
      <c r="F340" s="2">
        <v>46092</v>
      </c>
      <c r="G340">
        <v>2500</v>
      </c>
      <c r="H340" t="s">
        <v>37</v>
      </c>
      <c r="I340" s="374">
        <f>MONTH(Tableau15[[#This Row],[DATE FACTURE ]])</f>
        <v>3</v>
      </c>
    </row>
    <row r="341" spans="1:9" x14ac:dyDescent="0.45">
      <c r="A341" t="s">
        <v>117</v>
      </c>
      <c r="B341" t="s">
        <v>414</v>
      </c>
      <c r="C341" t="s">
        <v>726</v>
      </c>
      <c r="D341" t="s">
        <v>459</v>
      </c>
      <c r="E341" t="s">
        <v>455</v>
      </c>
      <c r="F341" s="2">
        <v>46093</v>
      </c>
      <c r="G341">
        <v>1500</v>
      </c>
      <c r="H341" t="s">
        <v>37</v>
      </c>
      <c r="I341" s="374">
        <f>MONTH(Tableau15[[#This Row],[DATE FACTURE ]])</f>
        <v>3</v>
      </c>
    </row>
    <row r="342" spans="1:9" x14ac:dyDescent="0.45">
      <c r="A342" t="s">
        <v>119</v>
      </c>
      <c r="B342" t="s">
        <v>414</v>
      </c>
      <c r="C342" t="s">
        <v>726</v>
      </c>
      <c r="D342" t="s">
        <v>459</v>
      </c>
      <c r="E342" t="s">
        <v>455</v>
      </c>
      <c r="F342" s="2">
        <v>46093</v>
      </c>
      <c r="G342">
        <v>1500</v>
      </c>
      <c r="H342" t="s">
        <v>37</v>
      </c>
      <c r="I342" s="374">
        <f>MONTH(Tableau15[[#This Row],[DATE FACTURE ]])</f>
        <v>3</v>
      </c>
    </row>
    <row r="343" spans="1:9" x14ac:dyDescent="0.45">
      <c r="A343" t="s">
        <v>119</v>
      </c>
      <c r="B343" t="s">
        <v>414</v>
      </c>
      <c r="C343" t="s">
        <v>517</v>
      </c>
      <c r="D343" t="s">
        <v>459</v>
      </c>
      <c r="E343" t="s">
        <v>559</v>
      </c>
      <c r="F343" s="2">
        <v>46093</v>
      </c>
      <c r="G343">
        <v>1000</v>
      </c>
      <c r="H343" t="s">
        <v>37</v>
      </c>
      <c r="I343" s="374">
        <f>MONTH(Tableau15[[#This Row],[DATE FACTURE ]])</f>
        <v>3</v>
      </c>
    </row>
    <row r="344" spans="1:9" x14ac:dyDescent="0.45">
      <c r="A344" t="s">
        <v>117</v>
      </c>
      <c r="B344" t="s">
        <v>414</v>
      </c>
      <c r="C344" t="s">
        <v>726</v>
      </c>
      <c r="D344" t="s">
        <v>459</v>
      </c>
      <c r="E344" t="s">
        <v>455</v>
      </c>
      <c r="F344" s="2">
        <v>46094</v>
      </c>
      <c r="G344">
        <v>1500</v>
      </c>
      <c r="H344" t="s">
        <v>37</v>
      </c>
      <c r="I344" s="374">
        <f>MONTH(Tableau15[[#This Row],[DATE FACTURE ]])</f>
        <v>3</v>
      </c>
    </row>
    <row r="345" spans="1:9" x14ac:dyDescent="0.45">
      <c r="A345" t="s">
        <v>117</v>
      </c>
      <c r="B345" t="s">
        <v>414</v>
      </c>
      <c r="C345" t="s">
        <v>207</v>
      </c>
      <c r="D345" t="s">
        <v>459</v>
      </c>
      <c r="E345" t="s">
        <v>794</v>
      </c>
      <c r="F345" s="2">
        <v>46094</v>
      </c>
      <c r="G345">
        <v>900</v>
      </c>
      <c r="H345" t="s">
        <v>37</v>
      </c>
      <c r="I345" s="374">
        <f>MONTH(Tableau15[[#This Row],[DATE FACTURE ]])</f>
        <v>3</v>
      </c>
    </row>
    <row r="346" spans="1:9" x14ac:dyDescent="0.45">
      <c r="A346" t="s">
        <v>119</v>
      </c>
      <c r="B346" t="s">
        <v>414</v>
      </c>
      <c r="C346" t="s">
        <v>726</v>
      </c>
      <c r="D346" t="s">
        <v>459</v>
      </c>
      <c r="E346" t="s">
        <v>455</v>
      </c>
      <c r="F346" s="2">
        <v>46094</v>
      </c>
      <c r="G346">
        <v>1500</v>
      </c>
      <c r="H346" t="s">
        <v>37</v>
      </c>
      <c r="I346" s="374">
        <f>MONTH(Tableau15[[#This Row],[DATE FACTURE ]])</f>
        <v>3</v>
      </c>
    </row>
    <row r="347" spans="1:9" x14ac:dyDescent="0.45">
      <c r="A347" t="s">
        <v>119</v>
      </c>
      <c r="B347" t="s">
        <v>414</v>
      </c>
      <c r="C347" t="s">
        <v>726</v>
      </c>
      <c r="D347" t="s">
        <v>459</v>
      </c>
      <c r="E347" t="s">
        <v>540</v>
      </c>
      <c r="F347" s="2">
        <v>46094</v>
      </c>
      <c r="G347">
        <v>2000</v>
      </c>
      <c r="H347" t="s">
        <v>37</v>
      </c>
      <c r="I347" s="374">
        <f>MONTH(Tableau15[[#This Row],[DATE FACTURE ]])</f>
        <v>3</v>
      </c>
    </row>
    <row r="348" spans="1:9" x14ac:dyDescent="0.45">
      <c r="A348" t="s">
        <v>411</v>
      </c>
      <c r="B348" t="s">
        <v>414</v>
      </c>
      <c r="C348" t="s">
        <v>726</v>
      </c>
      <c r="D348" t="s">
        <v>459</v>
      </c>
      <c r="E348" t="s">
        <v>796</v>
      </c>
      <c r="F348" s="2">
        <v>46094</v>
      </c>
      <c r="G348">
        <v>5000</v>
      </c>
      <c r="H348" t="s">
        <v>37</v>
      </c>
      <c r="I348" s="374">
        <f>MONTH(Tableau15[[#This Row],[DATE FACTURE ]])</f>
        <v>3</v>
      </c>
    </row>
    <row r="349" spans="1:9" x14ac:dyDescent="0.45">
      <c r="A349" t="s">
        <v>119</v>
      </c>
      <c r="B349" t="s">
        <v>414</v>
      </c>
      <c r="C349" t="s">
        <v>726</v>
      </c>
      <c r="D349" t="s">
        <v>459</v>
      </c>
      <c r="E349" t="s">
        <v>797</v>
      </c>
      <c r="F349" s="2">
        <v>46094</v>
      </c>
      <c r="G349">
        <v>15150</v>
      </c>
      <c r="H349" t="s">
        <v>37</v>
      </c>
      <c r="I349" s="374">
        <f>MONTH(Tableau15[[#This Row],[DATE FACTURE ]])</f>
        <v>3</v>
      </c>
    </row>
    <row r="350" spans="1:9" x14ac:dyDescent="0.45">
      <c r="A350" t="s">
        <v>411</v>
      </c>
      <c r="B350" t="s">
        <v>414</v>
      </c>
      <c r="C350" t="s">
        <v>726</v>
      </c>
      <c r="D350" t="s">
        <v>459</v>
      </c>
      <c r="E350" t="s">
        <v>518</v>
      </c>
      <c r="F350" s="2">
        <v>46094</v>
      </c>
      <c r="G350">
        <v>23000</v>
      </c>
      <c r="H350" t="s">
        <v>37</v>
      </c>
      <c r="I350" s="374">
        <f>MONTH(Tableau15[[#This Row],[DATE FACTURE ]])</f>
        <v>3</v>
      </c>
    </row>
    <row r="351" spans="1:9" x14ac:dyDescent="0.45">
      <c r="A351" t="s">
        <v>117</v>
      </c>
      <c r="B351" t="s">
        <v>414</v>
      </c>
      <c r="C351" t="s">
        <v>726</v>
      </c>
      <c r="D351" t="s">
        <v>459</v>
      </c>
      <c r="E351" t="s">
        <v>455</v>
      </c>
      <c r="F351" s="2">
        <v>46095</v>
      </c>
      <c r="G351">
        <v>1500</v>
      </c>
      <c r="H351" t="s">
        <v>37</v>
      </c>
      <c r="I351" s="374">
        <f>MONTH(Tableau15[[#This Row],[DATE FACTURE ]])</f>
        <v>3</v>
      </c>
    </row>
    <row r="352" spans="1:9" x14ac:dyDescent="0.45">
      <c r="A352" t="s">
        <v>117</v>
      </c>
      <c r="B352" t="s">
        <v>414</v>
      </c>
      <c r="C352" t="s">
        <v>207</v>
      </c>
      <c r="D352" t="s">
        <v>459</v>
      </c>
      <c r="E352" t="s">
        <v>527</v>
      </c>
      <c r="F352" s="2">
        <v>46095</v>
      </c>
      <c r="G352">
        <v>900</v>
      </c>
      <c r="H352" t="s">
        <v>37</v>
      </c>
      <c r="I352" s="374">
        <f>MONTH(Tableau15[[#This Row],[DATE FACTURE ]])</f>
        <v>3</v>
      </c>
    </row>
    <row r="353" spans="1:9" x14ac:dyDescent="0.45">
      <c r="A353" t="s">
        <v>119</v>
      </c>
      <c r="B353" t="s">
        <v>414</v>
      </c>
      <c r="C353" t="s">
        <v>726</v>
      </c>
      <c r="D353" t="s">
        <v>459</v>
      </c>
      <c r="E353" t="s">
        <v>455</v>
      </c>
      <c r="F353" s="2">
        <v>46095</v>
      </c>
      <c r="G353">
        <v>1500</v>
      </c>
      <c r="H353" t="s">
        <v>37</v>
      </c>
      <c r="I353" s="374">
        <f>MONTH(Tableau15[[#This Row],[DATE FACTURE ]])</f>
        <v>3</v>
      </c>
    </row>
    <row r="354" spans="1:9" x14ac:dyDescent="0.45">
      <c r="A354" t="s">
        <v>411</v>
      </c>
      <c r="B354" t="s">
        <v>409</v>
      </c>
      <c r="C354" t="s">
        <v>593</v>
      </c>
      <c r="D354">
        <v>1948</v>
      </c>
      <c r="E354" t="s">
        <v>548</v>
      </c>
      <c r="F354" s="2">
        <v>46095</v>
      </c>
      <c r="G354">
        <v>3000</v>
      </c>
      <c r="H354" t="s">
        <v>37</v>
      </c>
      <c r="I354" s="374">
        <f>MONTH(Tableau15[[#This Row],[DATE FACTURE ]])</f>
        <v>3</v>
      </c>
    </row>
    <row r="355" spans="1:9" x14ac:dyDescent="0.45">
      <c r="A355" t="s">
        <v>117</v>
      </c>
      <c r="B355" t="s">
        <v>414</v>
      </c>
      <c r="C355" t="s">
        <v>726</v>
      </c>
      <c r="D355" t="s">
        <v>459</v>
      </c>
      <c r="E355" t="s">
        <v>455</v>
      </c>
      <c r="F355" s="2">
        <v>46096</v>
      </c>
      <c r="G355">
        <v>1500</v>
      </c>
      <c r="H355" t="s">
        <v>37</v>
      </c>
      <c r="I355" s="374">
        <f>MONTH(Tableau15[[#This Row],[DATE FACTURE ]])</f>
        <v>3</v>
      </c>
    </row>
    <row r="356" spans="1:9" x14ac:dyDescent="0.45">
      <c r="A356" t="s">
        <v>117</v>
      </c>
      <c r="B356" t="s">
        <v>414</v>
      </c>
      <c r="C356" t="s">
        <v>517</v>
      </c>
      <c r="D356" t="s">
        <v>459</v>
      </c>
      <c r="E356" t="s">
        <v>559</v>
      </c>
      <c r="F356" s="2">
        <v>46096</v>
      </c>
      <c r="G356">
        <v>1000</v>
      </c>
      <c r="H356" t="s">
        <v>37</v>
      </c>
      <c r="I356" s="374">
        <f>MONTH(Tableau15[[#This Row],[DATE FACTURE ]])</f>
        <v>3</v>
      </c>
    </row>
    <row r="357" spans="1:9" x14ac:dyDescent="0.45">
      <c r="A357" t="s">
        <v>119</v>
      </c>
      <c r="B357" t="s">
        <v>414</v>
      </c>
      <c r="C357" t="s">
        <v>726</v>
      </c>
      <c r="D357" t="s">
        <v>459</v>
      </c>
      <c r="E357" t="s">
        <v>455</v>
      </c>
      <c r="F357" s="2">
        <v>46096</v>
      </c>
      <c r="G357">
        <v>1500</v>
      </c>
      <c r="H357" t="s">
        <v>37</v>
      </c>
      <c r="I357" s="374">
        <f>MONTH(Tableau15[[#This Row],[DATE FACTURE ]])</f>
        <v>3</v>
      </c>
    </row>
    <row r="358" spans="1:9" x14ac:dyDescent="0.45">
      <c r="A358" t="s">
        <v>119</v>
      </c>
      <c r="B358" t="s">
        <v>414</v>
      </c>
      <c r="C358" t="s">
        <v>207</v>
      </c>
      <c r="D358" t="s">
        <v>459</v>
      </c>
      <c r="E358" t="s">
        <v>527</v>
      </c>
      <c r="F358" s="2">
        <v>46096</v>
      </c>
      <c r="G358">
        <v>2000</v>
      </c>
      <c r="H358" t="s">
        <v>37</v>
      </c>
      <c r="I358" s="374">
        <f>MONTH(Tableau15[[#This Row],[DATE FACTURE ]])</f>
        <v>3</v>
      </c>
    </row>
    <row r="359" spans="1:9" x14ac:dyDescent="0.45">
      <c r="I359" s="374">
        <f>MONTH(Tableau15[[#This Row],[DATE FACTURE ]])</f>
        <v>1</v>
      </c>
    </row>
    <row r="360" spans="1:9" x14ac:dyDescent="0.45">
      <c r="I360" s="374">
        <f>MONTH(Tableau15[[#This Row],[DATE FACTURE ]])</f>
        <v>1</v>
      </c>
    </row>
    <row r="361" spans="1:9" x14ac:dyDescent="0.45">
      <c r="I361" s="374">
        <f>MONTH(Tableau15[[#This Row],[DATE FACTURE ]])</f>
        <v>1</v>
      </c>
    </row>
    <row r="362" spans="1:9" x14ac:dyDescent="0.45">
      <c r="I362" s="374">
        <f>MONTH(Tableau15[[#This Row],[DATE FACTURE ]])</f>
        <v>1</v>
      </c>
    </row>
    <row r="363" spans="1:9" x14ac:dyDescent="0.45">
      <c r="I363" s="374">
        <f>MONTH(Tableau15[[#This Row],[DATE FACTURE ]])</f>
        <v>1</v>
      </c>
    </row>
    <row r="364" spans="1:9" x14ac:dyDescent="0.45">
      <c r="I364" s="374">
        <f>MONTH(Tableau15[[#This Row],[DATE FACTURE ]])</f>
        <v>1</v>
      </c>
    </row>
    <row r="365" spans="1:9" x14ac:dyDescent="0.45">
      <c r="I365" s="374">
        <f>MONTH(Tableau15[[#This Row],[DATE FACTURE ]])</f>
        <v>1</v>
      </c>
    </row>
    <row r="366" spans="1:9" x14ac:dyDescent="0.45">
      <c r="I366" s="374">
        <f>MONTH(Tableau15[[#This Row],[DATE FACTURE ]])</f>
        <v>1</v>
      </c>
    </row>
    <row r="367" spans="1:9" x14ac:dyDescent="0.45">
      <c r="I367" s="374">
        <f>MONTH(Tableau15[[#This Row],[DATE FACTURE ]])</f>
        <v>1</v>
      </c>
    </row>
    <row r="368" spans="1:9" x14ac:dyDescent="0.45">
      <c r="I368" s="374">
        <f>MONTH(Tableau15[[#This Row],[DATE FACTURE ]])</f>
        <v>1</v>
      </c>
    </row>
    <row r="369" spans="9:9" x14ac:dyDescent="0.45">
      <c r="I369" s="374">
        <f>MONTH(Tableau15[[#This Row],[DATE FACTURE ]])</f>
        <v>1</v>
      </c>
    </row>
    <row r="370" spans="9:9" x14ac:dyDescent="0.45">
      <c r="I370" s="374">
        <f>MONTH(Tableau15[[#This Row],[DATE FACTURE ]])</f>
        <v>1</v>
      </c>
    </row>
    <row r="371" spans="9:9" x14ac:dyDescent="0.45">
      <c r="I371" s="374">
        <f>MONTH(Tableau15[[#This Row],[DATE FACTURE ]])</f>
        <v>1</v>
      </c>
    </row>
    <row r="372" spans="9:9" x14ac:dyDescent="0.45">
      <c r="I372" s="374">
        <f>MONTH(Tableau15[[#This Row],[DATE FACTURE ]])</f>
        <v>1</v>
      </c>
    </row>
    <row r="373" spans="9:9" x14ac:dyDescent="0.45">
      <c r="I373" s="374">
        <f>MONTH(Tableau15[[#This Row],[DATE FACTURE ]])</f>
        <v>1</v>
      </c>
    </row>
    <row r="374" spans="9:9" x14ac:dyDescent="0.45">
      <c r="I374" s="374">
        <f>MONTH(Tableau15[[#This Row],[DATE FACTURE ]])</f>
        <v>1</v>
      </c>
    </row>
    <row r="375" spans="9:9" x14ac:dyDescent="0.45">
      <c r="I375" s="374">
        <f>MONTH(Tableau15[[#This Row],[DATE FACTURE ]])</f>
        <v>1</v>
      </c>
    </row>
    <row r="376" spans="9:9" x14ac:dyDescent="0.45">
      <c r="I376" s="374">
        <f>MONTH(Tableau15[[#This Row],[DATE FACTURE ]])</f>
        <v>1</v>
      </c>
    </row>
    <row r="377" spans="9:9" x14ac:dyDescent="0.45">
      <c r="I377" s="374">
        <f>MONTH(Tableau15[[#This Row],[DATE FACTURE ]])</f>
        <v>1</v>
      </c>
    </row>
    <row r="378" spans="9:9" x14ac:dyDescent="0.45">
      <c r="I378" s="374">
        <f>MONTH(Tableau15[[#This Row],[DATE FACTURE ]])</f>
        <v>1</v>
      </c>
    </row>
    <row r="379" spans="9:9" x14ac:dyDescent="0.45">
      <c r="I379" s="374">
        <f>MONTH(Tableau15[[#This Row],[DATE FACTURE ]])</f>
        <v>1</v>
      </c>
    </row>
    <row r="380" spans="9:9" x14ac:dyDescent="0.45">
      <c r="I380" s="374">
        <f>MONTH(Tableau15[[#This Row],[DATE FACTURE ]])</f>
        <v>1</v>
      </c>
    </row>
    <row r="381" spans="9:9" x14ac:dyDescent="0.45">
      <c r="I381" s="374">
        <f>MONTH(Tableau15[[#This Row],[DATE FACTURE ]])</f>
        <v>1</v>
      </c>
    </row>
    <row r="382" spans="9:9" x14ac:dyDescent="0.45">
      <c r="I382" s="374">
        <f>MONTH(Tableau15[[#This Row],[DATE FACTURE ]])</f>
        <v>1</v>
      </c>
    </row>
    <row r="383" spans="9:9" x14ac:dyDescent="0.45">
      <c r="I383" s="374">
        <f>MONTH(Tableau15[[#This Row],[DATE FACTURE ]])</f>
        <v>1</v>
      </c>
    </row>
    <row r="384" spans="9:9" x14ac:dyDescent="0.45">
      <c r="I384" s="374">
        <f>MONTH(Tableau15[[#This Row],[DATE FACTURE ]])</f>
        <v>1</v>
      </c>
    </row>
    <row r="385" spans="9:9" x14ac:dyDescent="0.45">
      <c r="I385" s="374">
        <f>MONTH(Tableau15[[#This Row],[DATE FACTURE ]])</f>
        <v>1</v>
      </c>
    </row>
    <row r="386" spans="9:9" x14ac:dyDescent="0.45">
      <c r="I386" s="374">
        <f>MONTH(Tableau15[[#This Row],[DATE FACTURE ]])</f>
        <v>1</v>
      </c>
    </row>
    <row r="387" spans="9:9" x14ac:dyDescent="0.45">
      <c r="I387" s="374">
        <f>MONTH(Tableau15[[#This Row],[DATE FACTURE ]])</f>
        <v>1</v>
      </c>
    </row>
    <row r="388" spans="9:9" x14ac:dyDescent="0.45">
      <c r="I388" s="374">
        <f>MONTH(Tableau15[[#This Row],[DATE FACTURE ]])</f>
        <v>1</v>
      </c>
    </row>
    <row r="389" spans="9:9" x14ac:dyDescent="0.45">
      <c r="I389" s="374">
        <f>MONTH(Tableau15[[#This Row],[DATE FACTURE ]])</f>
        <v>1</v>
      </c>
    </row>
    <row r="390" spans="9:9" x14ac:dyDescent="0.45">
      <c r="I390" s="374">
        <f>MONTH(Tableau15[[#This Row],[DATE FACTURE ]])</f>
        <v>1</v>
      </c>
    </row>
    <row r="391" spans="9:9" x14ac:dyDescent="0.45">
      <c r="I391" s="374">
        <f>MONTH(Tableau15[[#This Row],[DATE FACTURE ]])</f>
        <v>1</v>
      </c>
    </row>
    <row r="392" spans="9:9" x14ac:dyDescent="0.45">
      <c r="I392" s="374">
        <f>MONTH(Tableau15[[#This Row],[DATE FACTURE ]])</f>
        <v>1</v>
      </c>
    </row>
    <row r="393" spans="9:9" x14ac:dyDescent="0.45">
      <c r="I393" s="374">
        <f>MONTH(Tableau15[[#This Row],[DATE FACTURE ]])</f>
        <v>1</v>
      </c>
    </row>
    <row r="394" spans="9:9" x14ac:dyDescent="0.45">
      <c r="I394" s="374">
        <f>MONTH(Tableau15[[#This Row],[DATE FACTURE ]])</f>
        <v>1</v>
      </c>
    </row>
    <row r="395" spans="9:9" x14ac:dyDescent="0.45">
      <c r="I395" s="374">
        <f>MONTH(Tableau15[[#This Row],[DATE FACTURE ]])</f>
        <v>1</v>
      </c>
    </row>
    <row r="396" spans="9:9" x14ac:dyDescent="0.45">
      <c r="I396" s="374">
        <f>MONTH(Tableau15[[#This Row],[DATE FACTURE ]])</f>
        <v>1</v>
      </c>
    </row>
    <row r="397" spans="9:9" x14ac:dyDescent="0.45">
      <c r="I397" s="374">
        <f>MONTH(Tableau15[[#This Row],[DATE FACTURE ]])</f>
        <v>1</v>
      </c>
    </row>
    <row r="398" spans="9:9" x14ac:dyDescent="0.45">
      <c r="I398" s="374">
        <f>MONTH(Tableau15[[#This Row],[DATE FACTURE ]])</f>
        <v>1</v>
      </c>
    </row>
    <row r="399" spans="9:9" x14ac:dyDescent="0.45">
      <c r="I399" s="374">
        <f>MONTH(Tableau15[[#This Row],[DATE FACTURE ]])</f>
        <v>1</v>
      </c>
    </row>
    <row r="400" spans="9:9" x14ac:dyDescent="0.45">
      <c r="I400" s="374">
        <f>MONTH(Tableau15[[#This Row],[DATE FACTURE ]])</f>
        <v>1</v>
      </c>
    </row>
    <row r="401" spans="9:9" x14ac:dyDescent="0.45">
      <c r="I401" s="374">
        <f>MONTH(Tableau15[[#This Row],[DATE FACTURE ]])</f>
        <v>1</v>
      </c>
    </row>
    <row r="402" spans="9:9" x14ac:dyDescent="0.45">
      <c r="I402" s="374">
        <f>MONTH(Tableau15[[#This Row],[DATE FACTURE ]])</f>
        <v>1</v>
      </c>
    </row>
    <row r="403" spans="9:9" x14ac:dyDescent="0.45">
      <c r="I403" s="374">
        <f>MONTH(Tableau15[[#This Row],[DATE FACTURE ]])</f>
        <v>1</v>
      </c>
    </row>
    <row r="404" spans="9:9" x14ac:dyDescent="0.45">
      <c r="I404" s="374">
        <f>MONTH(Tableau15[[#This Row],[DATE FACTURE ]])</f>
        <v>1</v>
      </c>
    </row>
    <row r="405" spans="9:9" x14ac:dyDescent="0.45">
      <c r="I405" s="374">
        <f>MONTH(Tableau15[[#This Row],[DATE FACTURE ]])</f>
        <v>1</v>
      </c>
    </row>
    <row r="406" spans="9:9" x14ac:dyDescent="0.45">
      <c r="I406" s="374">
        <f>MONTH(Tableau15[[#This Row],[DATE FACTURE ]])</f>
        <v>1</v>
      </c>
    </row>
    <row r="407" spans="9:9" x14ac:dyDescent="0.45">
      <c r="I407" s="374">
        <f>MONTH(Tableau15[[#This Row],[DATE FACTURE ]])</f>
        <v>1</v>
      </c>
    </row>
    <row r="408" spans="9:9" x14ac:dyDescent="0.45">
      <c r="I408" s="374">
        <f>MONTH(Tableau15[[#This Row],[DATE FACTURE ]])</f>
        <v>1</v>
      </c>
    </row>
    <row r="409" spans="9:9" x14ac:dyDescent="0.45">
      <c r="I409" s="374">
        <f>MONTH(Tableau15[[#This Row],[DATE FACTURE ]])</f>
        <v>1</v>
      </c>
    </row>
    <row r="410" spans="9:9" x14ac:dyDescent="0.45">
      <c r="I410" s="374">
        <f>MONTH(Tableau15[[#This Row],[DATE FACTURE ]])</f>
        <v>1</v>
      </c>
    </row>
    <row r="411" spans="9:9" x14ac:dyDescent="0.45">
      <c r="I411" s="374">
        <f>MONTH(Tableau15[[#This Row],[DATE FACTURE ]])</f>
        <v>1</v>
      </c>
    </row>
    <row r="412" spans="9:9" x14ac:dyDescent="0.45">
      <c r="I412" s="374">
        <f>MONTH(Tableau15[[#This Row],[DATE FACTURE ]])</f>
        <v>1</v>
      </c>
    </row>
    <row r="413" spans="9:9" x14ac:dyDescent="0.45">
      <c r="I413" s="374">
        <f>MONTH(Tableau15[[#This Row],[DATE FACTURE ]])</f>
        <v>1</v>
      </c>
    </row>
    <row r="414" spans="9:9" x14ac:dyDescent="0.45">
      <c r="I414" s="374">
        <f>MONTH(Tableau15[[#This Row],[DATE FACTURE ]])</f>
        <v>1</v>
      </c>
    </row>
    <row r="415" spans="9:9" x14ac:dyDescent="0.45">
      <c r="I415" s="374">
        <f>MONTH(Tableau15[[#This Row],[DATE FACTURE ]])</f>
        <v>1</v>
      </c>
    </row>
    <row r="416" spans="9:9" x14ac:dyDescent="0.45">
      <c r="I416" s="374">
        <f>MONTH(Tableau15[[#This Row],[DATE FACTURE ]])</f>
        <v>1</v>
      </c>
    </row>
    <row r="417" spans="9:9" x14ac:dyDescent="0.45">
      <c r="I417" s="374">
        <f>MONTH(Tableau15[[#This Row],[DATE FACTURE ]])</f>
        <v>1</v>
      </c>
    </row>
    <row r="418" spans="9:9" x14ac:dyDescent="0.45">
      <c r="I418" s="374">
        <f>MONTH(Tableau15[[#This Row],[DATE FACTURE ]])</f>
        <v>1</v>
      </c>
    </row>
    <row r="419" spans="9:9" x14ac:dyDescent="0.45">
      <c r="I419" s="374">
        <f>MONTH(Tableau15[[#This Row],[DATE FACTURE ]])</f>
        <v>1</v>
      </c>
    </row>
    <row r="420" spans="9:9" x14ac:dyDescent="0.45">
      <c r="I420" s="374">
        <f>MONTH(Tableau15[[#This Row],[DATE FACTURE ]])</f>
        <v>1</v>
      </c>
    </row>
    <row r="421" spans="9:9" x14ac:dyDescent="0.45">
      <c r="I421" s="374">
        <f>MONTH(Tableau15[[#This Row],[DATE FACTURE ]])</f>
        <v>1</v>
      </c>
    </row>
    <row r="422" spans="9:9" x14ac:dyDescent="0.45">
      <c r="I422" s="374">
        <f>MONTH(Tableau15[[#This Row],[DATE FACTURE ]])</f>
        <v>1</v>
      </c>
    </row>
    <row r="423" spans="9:9" x14ac:dyDescent="0.45">
      <c r="I423" s="374">
        <f>MONTH(Tableau15[[#This Row],[DATE FACTURE ]])</f>
        <v>1</v>
      </c>
    </row>
    <row r="424" spans="9:9" x14ac:dyDescent="0.45">
      <c r="I424" s="374">
        <f>MONTH(Tableau15[[#This Row],[DATE FACTURE ]])</f>
        <v>1</v>
      </c>
    </row>
    <row r="425" spans="9:9" x14ac:dyDescent="0.45">
      <c r="I425" s="374">
        <f>MONTH(Tableau15[[#This Row],[DATE FACTURE ]])</f>
        <v>1</v>
      </c>
    </row>
    <row r="426" spans="9:9" x14ac:dyDescent="0.45">
      <c r="I426" s="374">
        <f>MONTH(Tableau15[[#This Row],[DATE FACTURE ]])</f>
        <v>1</v>
      </c>
    </row>
    <row r="427" spans="9:9" x14ac:dyDescent="0.45">
      <c r="I427" s="374">
        <f>MONTH(Tableau15[[#This Row],[DATE FACTURE ]])</f>
        <v>1</v>
      </c>
    </row>
    <row r="428" spans="9:9" x14ac:dyDescent="0.45">
      <c r="I428" s="374">
        <f>MONTH(Tableau15[[#This Row],[DATE FACTURE ]])</f>
        <v>1</v>
      </c>
    </row>
    <row r="429" spans="9:9" x14ac:dyDescent="0.45">
      <c r="I429" s="374">
        <f>MONTH(Tableau15[[#This Row],[DATE FACTURE ]])</f>
        <v>1</v>
      </c>
    </row>
    <row r="430" spans="9:9" x14ac:dyDescent="0.45">
      <c r="I430" s="374">
        <f>MONTH(Tableau15[[#This Row],[DATE FACTURE ]])</f>
        <v>1</v>
      </c>
    </row>
    <row r="431" spans="9:9" x14ac:dyDescent="0.45">
      <c r="I431" s="374">
        <f>MONTH(Tableau15[[#This Row],[DATE FACTURE ]])</f>
        <v>1</v>
      </c>
    </row>
    <row r="432" spans="9:9" x14ac:dyDescent="0.45">
      <c r="I432" s="374">
        <f>MONTH(Tableau15[[#This Row],[DATE FACTURE ]])</f>
        <v>1</v>
      </c>
    </row>
    <row r="433" spans="9:9" x14ac:dyDescent="0.45">
      <c r="I433" s="374">
        <f>MONTH(Tableau15[[#This Row],[DATE FACTURE ]])</f>
        <v>1</v>
      </c>
    </row>
    <row r="434" spans="9:9" x14ac:dyDescent="0.45">
      <c r="I434" s="374">
        <f>MONTH(Tableau15[[#This Row],[DATE FACTURE ]])</f>
        <v>1</v>
      </c>
    </row>
    <row r="435" spans="9:9" x14ac:dyDescent="0.45">
      <c r="I435" s="374">
        <f>MONTH(Tableau15[[#This Row],[DATE FACTURE ]])</f>
        <v>1</v>
      </c>
    </row>
    <row r="436" spans="9:9" x14ac:dyDescent="0.45">
      <c r="I436" s="374">
        <f>MONTH(Tableau15[[#This Row],[DATE FACTURE ]])</f>
        <v>1</v>
      </c>
    </row>
    <row r="437" spans="9:9" x14ac:dyDescent="0.45">
      <c r="I437" s="374">
        <f>MONTH(Tableau15[[#This Row],[DATE FACTURE ]])</f>
        <v>1</v>
      </c>
    </row>
    <row r="438" spans="9:9" x14ac:dyDescent="0.45">
      <c r="I438" s="374">
        <f>MONTH(Tableau15[[#This Row],[DATE FACTURE ]])</f>
        <v>1</v>
      </c>
    </row>
    <row r="439" spans="9:9" x14ac:dyDescent="0.45">
      <c r="I439" s="374">
        <f>MONTH(Tableau15[[#This Row],[DATE FACTURE ]])</f>
        <v>1</v>
      </c>
    </row>
    <row r="440" spans="9:9" x14ac:dyDescent="0.45">
      <c r="I440" s="374">
        <f>MONTH(Tableau15[[#This Row],[DATE FACTURE ]])</f>
        <v>1</v>
      </c>
    </row>
    <row r="441" spans="9:9" x14ac:dyDescent="0.45">
      <c r="I441" s="374">
        <f>MONTH(Tableau15[[#This Row],[DATE FACTURE ]])</f>
        <v>1</v>
      </c>
    </row>
    <row r="442" spans="9:9" x14ac:dyDescent="0.45">
      <c r="I442" s="374">
        <f>MONTH(Tableau15[[#This Row],[DATE FACTURE ]])</f>
        <v>1</v>
      </c>
    </row>
    <row r="443" spans="9:9" x14ac:dyDescent="0.45">
      <c r="I443" s="374">
        <f>MONTH(Tableau15[[#This Row],[DATE FACTURE ]])</f>
        <v>1</v>
      </c>
    </row>
    <row r="444" spans="9:9" x14ac:dyDescent="0.45">
      <c r="I444" s="374">
        <f>MONTH(Tableau15[[#This Row],[DATE FACTURE ]])</f>
        <v>1</v>
      </c>
    </row>
    <row r="445" spans="9:9" x14ac:dyDescent="0.45">
      <c r="I445" s="374">
        <f>MONTH(Tableau15[[#This Row],[DATE FACTURE ]])</f>
        <v>1</v>
      </c>
    </row>
    <row r="446" spans="9:9" x14ac:dyDescent="0.45">
      <c r="I446" s="374">
        <f>MONTH(Tableau15[[#This Row],[DATE FACTURE ]])</f>
        <v>1</v>
      </c>
    </row>
    <row r="447" spans="9:9" x14ac:dyDescent="0.45">
      <c r="I447" s="374">
        <f>MONTH(Tableau15[[#This Row],[DATE FACTURE ]])</f>
        <v>1</v>
      </c>
    </row>
    <row r="448" spans="9:9" x14ac:dyDescent="0.45">
      <c r="I448" s="374">
        <f>MONTH(Tableau15[[#This Row],[DATE FACTURE ]])</f>
        <v>1</v>
      </c>
    </row>
    <row r="449" spans="9:9" x14ac:dyDescent="0.45">
      <c r="I449" s="374">
        <f>MONTH(Tableau15[[#This Row],[DATE FACTURE ]])</f>
        <v>1</v>
      </c>
    </row>
    <row r="450" spans="9:9" x14ac:dyDescent="0.45">
      <c r="I450" s="374">
        <f>MONTH(Tableau15[[#This Row],[DATE FACTURE ]])</f>
        <v>1</v>
      </c>
    </row>
    <row r="451" spans="9:9" x14ac:dyDescent="0.45">
      <c r="I451" s="374">
        <f>MONTH(Tableau15[[#This Row],[DATE FACTURE ]])</f>
        <v>1</v>
      </c>
    </row>
    <row r="452" spans="9:9" x14ac:dyDescent="0.45">
      <c r="I452" s="374">
        <f>MONTH(Tableau15[[#This Row],[DATE FACTURE ]])</f>
        <v>1</v>
      </c>
    </row>
    <row r="453" spans="9:9" x14ac:dyDescent="0.45">
      <c r="I453" s="374">
        <f>MONTH(Tableau15[[#This Row],[DATE FACTURE ]])</f>
        <v>1</v>
      </c>
    </row>
    <row r="454" spans="9:9" x14ac:dyDescent="0.45">
      <c r="I454" s="374">
        <f>MONTH(Tableau15[[#This Row],[DATE FACTURE ]])</f>
        <v>1</v>
      </c>
    </row>
    <row r="455" spans="9:9" x14ac:dyDescent="0.45">
      <c r="I455" s="374">
        <f>MONTH(Tableau15[[#This Row],[DATE FACTURE ]])</f>
        <v>1</v>
      </c>
    </row>
    <row r="456" spans="9:9" x14ac:dyDescent="0.45">
      <c r="I456" s="374">
        <f>MONTH(Tableau15[[#This Row],[DATE FACTURE ]])</f>
        <v>1</v>
      </c>
    </row>
    <row r="457" spans="9:9" x14ac:dyDescent="0.45">
      <c r="I457" s="374">
        <f>MONTH(Tableau15[[#This Row],[DATE FACTURE ]])</f>
        <v>1</v>
      </c>
    </row>
    <row r="458" spans="9:9" x14ac:dyDescent="0.45">
      <c r="I458" s="374">
        <f>MONTH(Tableau15[[#This Row],[DATE FACTURE ]])</f>
        <v>1</v>
      </c>
    </row>
    <row r="459" spans="9:9" x14ac:dyDescent="0.45">
      <c r="I459" s="374">
        <f>MONTH(Tableau15[[#This Row],[DATE FACTURE ]])</f>
        <v>1</v>
      </c>
    </row>
    <row r="460" spans="9:9" x14ac:dyDescent="0.45">
      <c r="I460" s="374">
        <f>MONTH(Tableau15[[#This Row],[DATE FACTURE ]])</f>
        <v>1</v>
      </c>
    </row>
    <row r="461" spans="9:9" x14ac:dyDescent="0.45">
      <c r="I461" s="374">
        <f>MONTH(Tableau15[[#This Row],[DATE FACTURE ]])</f>
        <v>1</v>
      </c>
    </row>
    <row r="462" spans="9:9" x14ac:dyDescent="0.45">
      <c r="I462" s="374">
        <f>MONTH(Tableau15[[#This Row],[DATE FACTURE ]])</f>
        <v>1</v>
      </c>
    </row>
    <row r="463" spans="9:9" x14ac:dyDescent="0.45">
      <c r="I463" s="374">
        <f>MONTH(Tableau15[[#This Row],[DATE FACTURE ]])</f>
        <v>1</v>
      </c>
    </row>
    <row r="464" spans="9:9" x14ac:dyDescent="0.45">
      <c r="I464" s="374">
        <f>MONTH(Tableau15[[#This Row],[DATE FACTURE ]])</f>
        <v>1</v>
      </c>
    </row>
    <row r="465" spans="9:9" x14ac:dyDescent="0.45">
      <c r="I465" s="374">
        <f>MONTH(Tableau15[[#This Row],[DATE FACTURE ]])</f>
        <v>1</v>
      </c>
    </row>
    <row r="466" spans="9:9" x14ac:dyDescent="0.45">
      <c r="I466" s="374">
        <f>MONTH(Tableau15[[#This Row],[DATE FACTURE ]])</f>
        <v>1</v>
      </c>
    </row>
    <row r="467" spans="9:9" x14ac:dyDescent="0.45">
      <c r="I467" s="374">
        <f>MONTH(Tableau15[[#This Row],[DATE FACTURE ]])</f>
        <v>1</v>
      </c>
    </row>
    <row r="468" spans="9:9" x14ac:dyDescent="0.45">
      <c r="I468" s="374">
        <f>MONTH(Tableau15[[#This Row],[DATE FACTURE ]])</f>
        <v>1</v>
      </c>
    </row>
    <row r="469" spans="9:9" x14ac:dyDescent="0.45">
      <c r="I469" s="374">
        <f>MONTH(Tableau15[[#This Row],[DATE FACTURE ]])</f>
        <v>1</v>
      </c>
    </row>
    <row r="470" spans="9:9" x14ac:dyDescent="0.45">
      <c r="I470" s="374">
        <f>MONTH(Tableau15[[#This Row],[DATE FACTURE ]])</f>
        <v>1</v>
      </c>
    </row>
    <row r="471" spans="9:9" x14ac:dyDescent="0.45">
      <c r="I471" s="374">
        <f>MONTH(Tableau15[[#This Row],[DATE FACTURE ]])</f>
        <v>1</v>
      </c>
    </row>
    <row r="472" spans="9:9" x14ac:dyDescent="0.45">
      <c r="I472" s="374">
        <f>MONTH(Tableau15[[#This Row],[DATE FACTURE ]])</f>
        <v>1</v>
      </c>
    </row>
    <row r="473" spans="9:9" x14ac:dyDescent="0.45">
      <c r="I473" s="374">
        <f>MONTH(Tableau15[[#This Row],[DATE FACTURE ]])</f>
        <v>1</v>
      </c>
    </row>
    <row r="474" spans="9:9" x14ac:dyDescent="0.45">
      <c r="I474" s="374">
        <f>MONTH(Tableau15[[#This Row],[DATE FACTURE ]])</f>
        <v>1</v>
      </c>
    </row>
    <row r="475" spans="9:9" x14ac:dyDescent="0.45">
      <c r="I475" s="374">
        <f>MONTH(Tableau15[[#This Row],[DATE FACTURE ]])</f>
        <v>1</v>
      </c>
    </row>
    <row r="476" spans="9:9" x14ac:dyDescent="0.45">
      <c r="I476" s="374">
        <f>MONTH(Tableau15[[#This Row],[DATE FACTURE ]])</f>
        <v>1</v>
      </c>
    </row>
    <row r="477" spans="9:9" x14ac:dyDescent="0.45">
      <c r="I477" s="374">
        <f>MONTH(Tableau15[[#This Row],[DATE FACTURE ]])</f>
        <v>1</v>
      </c>
    </row>
    <row r="478" spans="9:9" x14ac:dyDescent="0.45">
      <c r="I478" s="374">
        <f>MONTH(Tableau15[[#This Row],[DATE FACTURE ]])</f>
        <v>1</v>
      </c>
    </row>
    <row r="479" spans="9:9" x14ac:dyDescent="0.45">
      <c r="I479" s="374">
        <f>MONTH(Tableau15[[#This Row],[DATE FACTURE ]])</f>
        <v>1</v>
      </c>
    </row>
    <row r="480" spans="9:9" x14ac:dyDescent="0.45">
      <c r="I480" s="374">
        <f>MONTH(Tableau15[[#This Row],[DATE FACTURE ]])</f>
        <v>1</v>
      </c>
    </row>
    <row r="481" spans="9:9" x14ac:dyDescent="0.45">
      <c r="I481" s="374">
        <f>MONTH(Tableau15[[#This Row],[DATE FACTURE ]])</f>
        <v>1</v>
      </c>
    </row>
    <row r="482" spans="9:9" x14ac:dyDescent="0.45">
      <c r="I482" s="374">
        <f>MONTH(Tableau15[[#This Row],[DATE FACTURE ]])</f>
        <v>1</v>
      </c>
    </row>
    <row r="483" spans="9:9" x14ac:dyDescent="0.45">
      <c r="I483" s="374">
        <f>MONTH(Tableau15[[#This Row],[DATE FACTURE ]])</f>
        <v>1</v>
      </c>
    </row>
    <row r="484" spans="9:9" x14ac:dyDescent="0.45">
      <c r="I484" s="374">
        <f>MONTH(Tableau15[[#This Row],[DATE FACTURE ]])</f>
        <v>1</v>
      </c>
    </row>
    <row r="485" spans="9:9" x14ac:dyDescent="0.45">
      <c r="I485" s="374">
        <f>MONTH(Tableau15[[#This Row],[DATE FACTURE ]])</f>
        <v>1</v>
      </c>
    </row>
    <row r="486" spans="9:9" x14ac:dyDescent="0.45">
      <c r="I486" s="374">
        <f>MONTH(Tableau15[[#This Row],[DATE FACTURE ]])</f>
        <v>1</v>
      </c>
    </row>
    <row r="487" spans="9:9" x14ac:dyDescent="0.45">
      <c r="I487" s="374">
        <f>MONTH(Tableau15[[#This Row],[DATE FACTURE ]])</f>
        <v>1</v>
      </c>
    </row>
    <row r="488" spans="9:9" x14ac:dyDescent="0.45">
      <c r="I488" s="374">
        <f>MONTH(Tableau15[[#This Row],[DATE FACTURE ]])</f>
        <v>1</v>
      </c>
    </row>
    <row r="489" spans="9:9" x14ac:dyDescent="0.45">
      <c r="I489" s="374">
        <f>MONTH(Tableau15[[#This Row],[DATE FACTURE ]])</f>
        <v>1</v>
      </c>
    </row>
    <row r="490" spans="9:9" x14ac:dyDescent="0.45">
      <c r="I490" s="374">
        <f>MONTH(Tableau15[[#This Row],[DATE FACTURE ]])</f>
        <v>1</v>
      </c>
    </row>
    <row r="491" spans="9:9" x14ac:dyDescent="0.45">
      <c r="I491" s="374">
        <f>MONTH(Tableau15[[#This Row],[DATE FACTURE ]])</f>
        <v>1</v>
      </c>
    </row>
    <row r="492" spans="9:9" x14ac:dyDescent="0.45">
      <c r="I492" s="374">
        <f>MONTH(Tableau15[[#This Row],[DATE FACTURE ]])</f>
        <v>1</v>
      </c>
    </row>
    <row r="493" spans="9:9" x14ac:dyDescent="0.45">
      <c r="I493" s="374">
        <f>MONTH(Tableau15[[#This Row],[DATE FACTURE ]])</f>
        <v>1</v>
      </c>
    </row>
    <row r="494" spans="9:9" x14ac:dyDescent="0.45">
      <c r="I494" s="374">
        <f>MONTH(Tableau15[[#This Row],[DATE FACTURE ]])</f>
        <v>1</v>
      </c>
    </row>
    <row r="495" spans="9:9" x14ac:dyDescent="0.45">
      <c r="I495" s="374">
        <f>MONTH(Tableau15[[#This Row],[DATE FACTURE ]])</f>
        <v>1</v>
      </c>
    </row>
    <row r="496" spans="9:9" x14ac:dyDescent="0.45">
      <c r="I496" s="374">
        <f>MONTH(Tableau15[[#This Row],[DATE FACTURE ]])</f>
        <v>1</v>
      </c>
    </row>
    <row r="497" spans="9:9" x14ac:dyDescent="0.45">
      <c r="I497" s="374">
        <f>MONTH(Tableau15[[#This Row],[DATE FACTURE ]])</f>
        <v>1</v>
      </c>
    </row>
    <row r="498" spans="9:9" x14ac:dyDescent="0.45">
      <c r="I498" s="374">
        <f>MONTH(Tableau15[[#This Row],[DATE FACTURE ]])</f>
        <v>1</v>
      </c>
    </row>
    <row r="499" spans="9:9" x14ac:dyDescent="0.45">
      <c r="I499" s="374">
        <f>MONTH(Tableau15[[#This Row],[DATE FACTURE ]])</f>
        <v>1</v>
      </c>
    </row>
    <row r="500" spans="9:9" x14ac:dyDescent="0.45">
      <c r="I500" s="374">
        <f>MONTH(Tableau15[[#This Row],[DATE FACTURE ]])</f>
        <v>1</v>
      </c>
    </row>
    <row r="501" spans="9:9" x14ac:dyDescent="0.45">
      <c r="I501" s="374">
        <f>MONTH(Tableau15[[#This Row],[DATE FACTURE ]])</f>
        <v>1</v>
      </c>
    </row>
    <row r="502" spans="9:9" x14ac:dyDescent="0.45">
      <c r="I502" s="374">
        <f>MONTH(Tableau15[[#This Row],[DATE FACTURE ]])</f>
        <v>1</v>
      </c>
    </row>
    <row r="503" spans="9:9" x14ac:dyDescent="0.45">
      <c r="I503" s="374">
        <f>MONTH(Tableau15[[#This Row],[DATE FACTURE ]])</f>
        <v>1</v>
      </c>
    </row>
    <row r="504" spans="9:9" x14ac:dyDescent="0.45">
      <c r="I504" s="374">
        <f>MONTH(Tableau15[[#This Row],[DATE FACTURE ]])</f>
        <v>1</v>
      </c>
    </row>
    <row r="505" spans="9:9" x14ac:dyDescent="0.45">
      <c r="I505" s="374">
        <f>MONTH(Tableau15[[#This Row],[DATE FACTURE ]])</f>
        <v>1</v>
      </c>
    </row>
    <row r="506" spans="9:9" x14ac:dyDescent="0.45">
      <c r="I506" s="374">
        <f>MONTH(Tableau15[[#This Row],[DATE FACTURE ]])</f>
        <v>1</v>
      </c>
    </row>
    <row r="507" spans="9:9" x14ac:dyDescent="0.45">
      <c r="I507" s="374">
        <f>MONTH(Tableau15[[#This Row],[DATE FACTURE ]])</f>
        <v>1</v>
      </c>
    </row>
    <row r="508" spans="9:9" x14ac:dyDescent="0.45">
      <c r="I508" s="374">
        <f>MONTH(Tableau15[[#This Row],[DATE FACTURE ]])</f>
        <v>1</v>
      </c>
    </row>
    <row r="509" spans="9:9" x14ac:dyDescent="0.45">
      <c r="I509" s="374">
        <f>MONTH(Tableau15[[#This Row],[DATE FACTURE ]])</f>
        <v>1</v>
      </c>
    </row>
    <row r="510" spans="9:9" x14ac:dyDescent="0.45">
      <c r="I510" s="374">
        <f>MONTH(Tableau15[[#This Row],[DATE FACTURE ]])</f>
        <v>1</v>
      </c>
    </row>
    <row r="511" spans="9:9" x14ac:dyDescent="0.45">
      <c r="I511" s="374">
        <f>MONTH(Tableau15[[#This Row],[DATE FACTURE ]])</f>
        <v>1</v>
      </c>
    </row>
    <row r="512" spans="9:9" x14ac:dyDescent="0.45">
      <c r="I512" s="374">
        <f>MONTH(Tableau15[[#This Row],[DATE FACTURE ]])</f>
        <v>1</v>
      </c>
    </row>
    <row r="513" spans="9:9" x14ac:dyDescent="0.45">
      <c r="I513" s="374">
        <f>MONTH(Tableau15[[#This Row],[DATE FACTURE ]])</f>
        <v>1</v>
      </c>
    </row>
    <row r="514" spans="9:9" x14ac:dyDescent="0.45">
      <c r="I514" s="374">
        <f>MONTH(Tableau15[[#This Row],[DATE FACTURE ]])</f>
        <v>1</v>
      </c>
    </row>
    <row r="515" spans="9:9" x14ac:dyDescent="0.45">
      <c r="I515" s="374">
        <f>MONTH(Tableau15[[#This Row],[DATE FACTURE ]])</f>
        <v>1</v>
      </c>
    </row>
    <row r="516" spans="9:9" x14ac:dyDescent="0.45">
      <c r="I516" s="374">
        <f>MONTH(Tableau15[[#This Row],[DATE FACTURE ]])</f>
        <v>1</v>
      </c>
    </row>
    <row r="517" spans="9:9" x14ac:dyDescent="0.45">
      <c r="I517" s="374">
        <f>MONTH(Tableau15[[#This Row],[DATE FACTURE ]])</f>
        <v>1</v>
      </c>
    </row>
    <row r="518" spans="9:9" x14ac:dyDescent="0.45">
      <c r="I518" s="374">
        <f>MONTH(Tableau15[[#This Row],[DATE FACTURE ]])</f>
        <v>1</v>
      </c>
    </row>
    <row r="519" spans="9:9" x14ac:dyDescent="0.45">
      <c r="I519" s="374">
        <f>MONTH(Tableau15[[#This Row],[DATE FACTURE ]])</f>
        <v>1</v>
      </c>
    </row>
    <row r="520" spans="9:9" x14ac:dyDescent="0.45">
      <c r="I520" s="374">
        <f>MONTH(Tableau15[[#This Row],[DATE FACTURE ]])</f>
        <v>1</v>
      </c>
    </row>
    <row r="521" spans="9:9" x14ac:dyDescent="0.45">
      <c r="I521" s="374">
        <f>MONTH(Tableau15[[#This Row],[DATE FACTURE ]])</f>
        <v>1</v>
      </c>
    </row>
    <row r="522" spans="9:9" x14ac:dyDescent="0.45">
      <c r="I522" s="374">
        <f>MONTH(Tableau15[[#This Row],[DATE FACTURE ]])</f>
        <v>1</v>
      </c>
    </row>
    <row r="523" spans="9:9" x14ac:dyDescent="0.45">
      <c r="I523" s="374">
        <f>MONTH(Tableau15[[#This Row],[DATE FACTURE ]])</f>
        <v>1</v>
      </c>
    </row>
    <row r="524" spans="9:9" x14ac:dyDescent="0.45">
      <c r="I524" s="374">
        <f>MONTH(Tableau15[[#This Row],[DATE FACTURE ]])</f>
        <v>1</v>
      </c>
    </row>
    <row r="525" spans="9:9" x14ac:dyDescent="0.45">
      <c r="I525" s="374">
        <f>MONTH(Tableau15[[#This Row],[DATE FACTURE ]])</f>
        <v>1</v>
      </c>
    </row>
    <row r="526" spans="9:9" x14ac:dyDescent="0.45">
      <c r="I526" s="374">
        <f>MONTH(Tableau15[[#This Row],[DATE FACTURE ]])</f>
        <v>1</v>
      </c>
    </row>
    <row r="527" spans="9:9" x14ac:dyDescent="0.45">
      <c r="I527" s="374">
        <f>MONTH(Tableau15[[#This Row],[DATE FACTURE ]])</f>
        <v>1</v>
      </c>
    </row>
    <row r="528" spans="9:9" x14ac:dyDescent="0.45">
      <c r="I528" s="374">
        <f>MONTH(Tableau15[[#This Row],[DATE FACTURE ]])</f>
        <v>1</v>
      </c>
    </row>
    <row r="529" spans="9:9" x14ac:dyDescent="0.45">
      <c r="I529" s="374">
        <f>MONTH(Tableau15[[#This Row],[DATE FACTURE ]])</f>
        <v>1</v>
      </c>
    </row>
    <row r="530" spans="9:9" x14ac:dyDescent="0.45">
      <c r="I530" s="374">
        <f>MONTH(Tableau15[[#This Row],[DATE FACTURE ]])</f>
        <v>1</v>
      </c>
    </row>
    <row r="531" spans="9:9" x14ac:dyDescent="0.45">
      <c r="I531" s="374">
        <f>MONTH(Tableau15[[#This Row],[DATE FACTURE ]])</f>
        <v>1</v>
      </c>
    </row>
    <row r="532" spans="9:9" x14ac:dyDescent="0.45">
      <c r="I532" s="374">
        <f>MONTH(Tableau15[[#This Row],[DATE FACTURE ]])</f>
        <v>1</v>
      </c>
    </row>
    <row r="533" spans="9:9" x14ac:dyDescent="0.45">
      <c r="I533" s="374">
        <f>MONTH(Tableau15[[#This Row],[DATE FACTURE ]])</f>
        <v>1</v>
      </c>
    </row>
    <row r="534" spans="9:9" x14ac:dyDescent="0.45">
      <c r="I534" s="374">
        <f>MONTH(Tableau15[[#This Row],[DATE FACTURE ]])</f>
        <v>1</v>
      </c>
    </row>
    <row r="535" spans="9:9" x14ac:dyDescent="0.45">
      <c r="I535" s="374">
        <f>MONTH(Tableau15[[#This Row],[DATE FACTURE ]])</f>
        <v>1</v>
      </c>
    </row>
    <row r="536" spans="9:9" x14ac:dyDescent="0.45">
      <c r="I536" s="374">
        <f>MONTH(Tableau15[[#This Row],[DATE FACTURE ]])</f>
        <v>1</v>
      </c>
    </row>
    <row r="537" spans="9:9" x14ac:dyDescent="0.45">
      <c r="I537" s="374">
        <f>MONTH(Tableau15[[#This Row],[DATE FACTURE ]])</f>
        <v>1</v>
      </c>
    </row>
    <row r="538" spans="9:9" x14ac:dyDescent="0.45">
      <c r="I538" s="374">
        <f>MONTH(Tableau15[[#This Row],[DATE FACTURE ]])</f>
        <v>1</v>
      </c>
    </row>
    <row r="539" spans="9:9" x14ac:dyDescent="0.45">
      <c r="I539" s="374">
        <f>MONTH(Tableau15[[#This Row],[DATE FACTURE ]])</f>
        <v>1</v>
      </c>
    </row>
    <row r="540" spans="9:9" x14ac:dyDescent="0.45">
      <c r="I540" s="374">
        <f>MONTH(Tableau15[[#This Row],[DATE FACTURE ]])</f>
        <v>1</v>
      </c>
    </row>
    <row r="541" spans="9:9" x14ac:dyDescent="0.45">
      <c r="I541" s="374">
        <f>MONTH(Tableau15[[#This Row],[DATE FACTURE ]])</f>
        <v>1</v>
      </c>
    </row>
    <row r="542" spans="9:9" x14ac:dyDescent="0.45">
      <c r="I542" s="374">
        <f>MONTH(Tableau15[[#This Row],[DATE FACTURE ]])</f>
        <v>1</v>
      </c>
    </row>
    <row r="543" spans="9:9" x14ac:dyDescent="0.45">
      <c r="I543" s="374">
        <f>MONTH(Tableau15[[#This Row],[DATE FACTURE ]])</f>
        <v>1</v>
      </c>
    </row>
    <row r="544" spans="9:9" x14ac:dyDescent="0.45">
      <c r="I544" s="374">
        <f>MONTH(Tableau15[[#This Row],[DATE FACTURE ]])</f>
        <v>1</v>
      </c>
    </row>
    <row r="545" spans="9:9" x14ac:dyDescent="0.45">
      <c r="I545" s="374">
        <f>MONTH(Tableau15[[#This Row],[DATE FACTURE ]])</f>
        <v>1</v>
      </c>
    </row>
    <row r="546" spans="9:9" x14ac:dyDescent="0.45">
      <c r="I546" s="374">
        <f>MONTH(Tableau15[[#This Row],[DATE FACTURE ]])</f>
        <v>1</v>
      </c>
    </row>
    <row r="547" spans="9:9" x14ac:dyDescent="0.45">
      <c r="I547" s="374">
        <f>MONTH(Tableau15[[#This Row],[DATE FACTURE ]])</f>
        <v>1</v>
      </c>
    </row>
    <row r="548" spans="9:9" x14ac:dyDescent="0.45">
      <c r="I548" s="374">
        <f>MONTH(Tableau15[[#This Row],[DATE FACTURE ]])</f>
        <v>1</v>
      </c>
    </row>
    <row r="549" spans="9:9" x14ac:dyDescent="0.45">
      <c r="I549" s="374">
        <f>MONTH(Tableau15[[#This Row],[DATE FACTURE ]])</f>
        <v>1</v>
      </c>
    </row>
    <row r="550" spans="9:9" x14ac:dyDescent="0.45">
      <c r="I550" s="374">
        <f>MONTH(Tableau15[[#This Row],[DATE FACTURE ]])</f>
        <v>1</v>
      </c>
    </row>
    <row r="551" spans="9:9" x14ac:dyDescent="0.45">
      <c r="I551" s="374">
        <f>MONTH(Tableau15[[#This Row],[DATE FACTURE ]])</f>
        <v>1</v>
      </c>
    </row>
    <row r="552" spans="9:9" x14ac:dyDescent="0.45">
      <c r="I552" s="374">
        <f>MONTH(Tableau15[[#This Row],[DATE FACTURE ]])</f>
        <v>1</v>
      </c>
    </row>
    <row r="553" spans="9:9" x14ac:dyDescent="0.45">
      <c r="I553" s="374">
        <f>MONTH(Tableau15[[#This Row],[DATE FACTURE ]])</f>
        <v>1</v>
      </c>
    </row>
    <row r="554" spans="9:9" x14ac:dyDescent="0.45">
      <c r="I554" s="374">
        <f>MONTH(Tableau15[[#This Row],[DATE FACTURE ]])</f>
        <v>1</v>
      </c>
    </row>
    <row r="555" spans="9:9" x14ac:dyDescent="0.45">
      <c r="I555" s="374">
        <f>MONTH(Tableau15[[#This Row],[DATE FACTURE ]])</f>
        <v>1</v>
      </c>
    </row>
    <row r="556" spans="9:9" x14ac:dyDescent="0.45">
      <c r="I556" s="374">
        <f>MONTH(Tableau15[[#This Row],[DATE FACTURE ]])</f>
        <v>1</v>
      </c>
    </row>
    <row r="557" spans="9:9" x14ac:dyDescent="0.45">
      <c r="I557" s="374">
        <f>MONTH(Tableau15[[#This Row],[DATE FACTURE ]])</f>
        <v>1</v>
      </c>
    </row>
    <row r="558" spans="9:9" x14ac:dyDescent="0.45">
      <c r="I558" s="374">
        <f>MONTH(Tableau15[[#This Row],[DATE FACTURE ]])</f>
        <v>1</v>
      </c>
    </row>
    <row r="559" spans="9:9" x14ac:dyDescent="0.45">
      <c r="I559" s="374">
        <f>MONTH(Tableau15[[#This Row],[DATE FACTURE ]])</f>
        <v>1</v>
      </c>
    </row>
    <row r="560" spans="9:9" x14ac:dyDescent="0.45">
      <c r="I560" s="374">
        <f>MONTH(Tableau15[[#This Row],[DATE FACTURE ]])</f>
        <v>1</v>
      </c>
    </row>
    <row r="561" spans="9:9" x14ac:dyDescent="0.45">
      <c r="I561" s="374">
        <f>MONTH(Tableau15[[#This Row],[DATE FACTURE ]])</f>
        <v>1</v>
      </c>
    </row>
    <row r="562" spans="9:9" x14ac:dyDescent="0.45">
      <c r="I562" s="374">
        <f>MONTH(Tableau15[[#This Row],[DATE FACTURE ]])</f>
        <v>1</v>
      </c>
    </row>
    <row r="563" spans="9:9" x14ac:dyDescent="0.45">
      <c r="I563" s="374">
        <f>MONTH(Tableau15[[#This Row],[DATE FACTURE ]])</f>
        <v>1</v>
      </c>
    </row>
    <row r="564" spans="9:9" x14ac:dyDescent="0.45">
      <c r="I564" s="374">
        <f>MONTH(Tableau15[[#This Row],[DATE FACTURE ]])</f>
        <v>1</v>
      </c>
    </row>
    <row r="565" spans="9:9" x14ac:dyDescent="0.45">
      <c r="I565" s="374">
        <f>MONTH(Tableau15[[#This Row],[DATE FACTURE ]])</f>
        <v>1</v>
      </c>
    </row>
    <row r="566" spans="9:9" x14ac:dyDescent="0.45">
      <c r="I566" s="374">
        <f>MONTH(Tableau15[[#This Row],[DATE FACTURE ]])</f>
        <v>1</v>
      </c>
    </row>
    <row r="567" spans="9:9" x14ac:dyDescent="0.45">
      <c r="I567" s="374">
        <f>MONTH(Tableau15[[#This Row],[DATE FACTURE ]])</f>
        <v>1</v>
      </c>
    </row>
    <row r="568" spans="9:9" x14ac:dyDescent="0.45">
      <c r="I568" s="374">
        <f>MONTH(Tableau15[[#This Row],[DATE FACTURE ]])</f>
        <v>1</v>
      </c>
    </row>
    <row r="569" spans="9:9" x14ac:dyDescent="0.45">
      <c r="I569" s="374">
        <f>MONTH(Tableau15[[#This Row],[DATE FACTURE ]])</f>
        <v>1</v>
      </c>
    </row>
    <row r="570" spans="9:9" x14ac:dyDescent="0.45">
      <c r="I570" s="374">
        <f>MONTH(Tableau15[[#This Row],[DATE FACTURE ]])</f>
        <v>1</v>
      </c>
    </row>
    <row r="571" spans="9:9" x14ac:dyDescent="0.45">
      <c r="I571" s="374">
        <f>MONTH(Tableau15[[#This Row],[DATE FACTURE ]])</f>
        <v>1</v>
      </c>
    </row>
    <row r="572" spans="9:9" x14ac:dyDescent="0.45">
      <c r="I572" s="374">
        <f>MONTH(Tableau15[[#This Row],[DATE FACTURE ]])</f>
        <v>1</v>
      </c>
    </row>
    <row r="573" spans="9:9" x14ac:dyDescent="0.45">
      <c r="I573" s="374">
        <f>MONTH(Tableau15[[#This Row],[DATE FACTURE ]])</f>
        <v>1</v>
      </c>
    </row>
    <row r="574" spans="9:9" x14ac:dyDescent="0.45">
      <c r="I574" s="374">
        <f>MONTH(Tableau15[[#This Row],[DATE FACTURE ]])</f>
        <v>1</v>
      </c>
    </row>
    <row r="575" spans="9:9" x14ac:dyDescent="0.45">
      <c r="I575" s="374">
        <f>MONTH(Tableau15[[#This Row],[DATE FACTURE ]])</f>
        <v>1</v>
      </c>
    </row>
    <row r="576" spans="9:9" x14ac:dyDescent="0.45">
      <c r="I576" s="374">
        <f>MONTH(Tableau15[[#This Row],[DATE FACTURE ]])</f>
        <v>1</v>
      </c>
    </row>
    <row r="577" spans="9:9" x14ac:dyDescent="0.45">
      <c r="I577" s="374">
        <f>MONTH(Tableau15[[#This Row],[DATE FACTURE ]])</f>
        <v>1</v>
      </c>
    </row>
    <row r="578" spans="9:9" x14ac:dyDescent="0.45">
      <c r="I578" s="374">
        <f>MONTH(Tableau15[[#This Row],[DATE FACTURE ]])</f>
        <v>1</v>
      </c>
    </row>
    <row r="579" spans="9:9" x14ac:dyDescent="0.45">
      <c r="I579" s="374">
        <f>MONTH(Tableau15[[#This Row],[DATE FACTURE ]])</f>
        <v>1</v>
      </c>
    </row>
    <row r="580" spans="9:9" x14ac:dyDescent="0.45">
      <c r="I580" s="374">
        <f>MONTH(Tableau15[[#This Row],[DATE FACTURE ]])</f>
        <v>1</v>
      </c>
    </row>
    <row r="581" spans="9:9" x14ac:dyDescent="0.45">
      <c r="I581" s="374">
        <f>MONTH(Tableau15[[#This Row],[DATE FACTURE ]])</f>
        <v>1</v>
      </c>
    </row>
    <row r="582" spans="9:9" x14ac:dyDescent="0.45">
      <c r="I582" s="374">
        <f>MONTH(Tableau15[[#This Row],[DATE FACTURE ]])</f>
        <v>1</v>
      </c>
    </row>
    <row r="583" spans="9:9" x14ac:dyDescent="0.45">
      <c r="I583" s="374">
        <f>MONTH(Tableau15[[#This Row],[DATE FACTURE ]])</f>
        <v>1</v>
      </c>
    </row>
    <row r="584" spans="9:9" x14ac:dyDescent="0.45">
      <c r="I584" s="374">
        <f>MONTH(Tableau15[[#This Row],[DATE FACTURE ]])</f>
        <v>1</v>
      </c>
    </row>
    <row r="585" spans="9:9" x14ac:dyDescent="0.45">
      <c r="I585" s="374">
        <f>MONTH(Tableau15[[#This Row],[DATE FACTURE ]])</f>
        <v>1</v>
      </c>
    </row>
    <row r="586" spans="9:9" x14ac:dyDescent="0.45">
      <c r="I586" s="374">
        <f>MONTH(Tableau15[[#This Row],[DATE FACTURE ]])</f>
        <v>1</v>
      </c>
    </row>
    <row r="587" spans="9:9" x14ac:dyDescent="0.45">
      <c r="I587" s="374">
        <f>MONTH(Tableau15[[#This Row],[DATE FACTURE ]])</f>
        <v>1</v>
      </c>
    </row>
    <row r="588" spans="9:9" x14ac:dyDescent="0.45">
      <c r="I588" s="374">
        <f>MONTH(Tableau15[[#This Row],[DATE FACTURE ]])</f>
        <v>1</v>
      </c>
    </row>
    <row r="589" spans="9:9" x14ac:dyDescent="0.45">
      <c r="I589" s="374">
        <f>MONTH(Tableau15[[#This Row],[DATE FACTURE ]])</f>
        <v>1</v>
      </c>
    </row>
    <row r="590" spans="9:9" x14ac:dyDescent="0.45">
      <c r="I590" s="374">
        <f>MONTH(Tableau15[[#This Row],[DATE FACTURE ]])</f>
        <v>1</v>
      </c>
    </row>
    <row r="591" spans="9:9" x14ac:dyDescent="0.45">
      <c r="I591" s="374">
        <f>MONTH(Tableau15[[#This Row],[DATE FACTURE ]])</f>
        <v>1</v>
      </c>
    </row>
    <row r="592" spans="9:9" x14ac:dyDescent="0.45">
      <c r="I592" s="374">
        <f>MONTH(Tableau15[[#This Row],[DATE FACTURE ]])</f>
        <v>1</v>
      </c>
    </row>
    <row r="593" spans="9:9" x14ac:dyDescent="0.45">
      <c r="I593" s="374">
        <f>MONTH(Tableau15[[#This Row],[DATE FACTURE ]])</f>
        <v>1</v>
      </c>
    </row>
    <row r="594" spans="9:9" x14ac:dyDescent="0.45">
      <c r="I594" s="374">
        <f>MONTH(Tableau15[[#This Row],[DATE FACTURE ]])</f>
        <v>1</v>
      </c>
    </row>
    <row r="595" spans="9:9" x14ac:dyDescent="0.45">
      <c r="I595" s="374">
        <f>MONTH(Tableau15[[#This Row],[DATE FACTURE ]])</f>
        <v>1</v>
      </c>
    </row>
    <row r="596" spans="9:9" x14ac:dyDescent="0.45">
      <c r="I596" s="374">
        <f>MONTH(Tableau15[[#This Row],[DATE FACTURE ]])</f>
        <v>1</v>
      </c>
    </row>
    <row r="597" spans="9:9" x14ac:dyDescent="0.45">
      <c r="I597" s="374">
        <f>MONTH(Tableau15[[#This Row],[DATE FACTURE ]])</f>
        <v>1</v>
      </c>
    </row>
    <row r="598" spans="9:9" x14ac:dyDescent="0.45">
      <c r="I598" s="374">
        <f>MONTH(Tableau15[[#This Row],[DATE FACTURE ]])</f>
        <v>1</v>
      </c>
    </row>
    <row r="599" spans="9:9" x14ac:dyDescent="0.45">
      <c r="I599" s="374">
        <f>MONTH(Tableau15[[#This Row],[DATE FACTURE ]])</f>
        <v>1</v>
      </c>
    </row>
    <row r="600" spans="9:9" x14ac:dyDescent="0.45">
      <c r="I600" s="374">
        <f>MONTH(Tableau15[[#This Row],[DATE FACTURE ]])</f>
        <v>1</v>
      </c>
    </row>
    <row r="601" spans="9:9" x14ac:dyDescent="0.45">
      <c r="I601" s="374">
        <f>MONTH(Tableau15[[#This Row],[DATE FACTURE ]])</f>
        <v>1</v>
      </c>
    </row>
    <row r="602" spans="9:9" x14ac:dyDescent="0.45">
      <c r="I602" s="374">
        <f>MONTH(Tableau15[[#This Row],[DATE FACTURE ]])</f>
        <v>1</v>
      </c>
    </row>
    <row r="603" spans="9:9" x14ac:dyDescent="0.45">
      <c r="I603" s="374">
        <f>MONTH(Tableau15[[#This Row],[DATE FACTURE ]])</f>
        <v>1</v>
      </c>
    </row>
    <row r="604" spans="9:9" x14ac:dyDescent="0.45">
      <c r="I604" s="374">
        <f>MONTH(Tableau15[[#This Row],[DATE FACTURE ]])</f>
        <v>1</v>
      </c>
    </row>
    <row r="605" spans="9:9" x14ac:dyDescent="0.45">
      <c r="I605" s="374">
        <f>MONTH(Tableau15[[#This Row],[DATE FACTURE ]])</f>
        <v>1</v>
      </c>
    </row>
    <row r="606" spans="9:9" x14ac:dyDescent="0.45">
      <c r="I606" s="374">
        <f>MONTH(Tableau15[[#This Row],[DATE FACTURE ]])</f>
        <v>1</v>
      </c>
    </row>
    <row r="607" spans="9:9" x14ac:dyDescent="0.45">
      <c r="I607" s="374">
        <f>MONTH(Tableau15[[#This Row],[DATE FACTURE ]])</f>
        <v>1</v>
      </c>
    </row>
    <row r="608" spans="9:9" x14ac:dyDescent="0.45">
      <c r="I608" s="374">
        <f>MONTH(Tableau15[[#This Row],[DATE FACTURE ]])</f>
        <v>1</v>
      </c>
    </row>
    <row r="609" spans="9:9" x14ac:dyDescent="0.45">
      <c r="I609" s="374">
        <f>MONTH(Tableau15[[#This Row],[DATE FACTURE ]])</f>
        <v>1</v>
      </c>
    </row>
    <row r="610" spans="9:9" x14ac:dyDescent="0.45">
      <c r="I610" s="374">
        <f>MONTH(Tableau15[[#This Row],[DATE FACTURE ]])</f>
        <v>1</v>
      </c>
    </row>
    <row r="611" spans="9:9" x14ac:dyDescent="0.45">
      <c r="I611" s="374">
        <f>MONTH(Tableau15[[#This Row],[DATE FACTURE ]])</f>
        <v>1</v>
      </c>
    </row>
    <row r="612" spans="9:9" x14ac:dyDescent="0.45">
      <c r="I612" s="374">
        <f>MONTH(Tableau15[[#This Row],[DATE FACTURE ]])</f>
        <v>1</v>
      </c>
    </row>
    <row r="613" spans="9:9" x14ac:dyDescent="0.45">
      <c r="I613" s="374">
        <f>MONTH(Tableau15[[#This Row],[DATE FACTURE ]])</f>
        <v>1</v>
      </c>
    </row>
    <row r="614" spans="9:9" x14ac:dyDescent="0.45">
      <c r="I614" s="374">
        <f>MONTH(Tableau15[[#This Row],[DATE FACTURE ]])</f>
        <v>1</v>
      </c>
    </row>
    <row r="615" spans="9:9" x14ac:dyDescent="0.45">
      <c r="I615" s="374">
        <f>MONTH(Tableau15[[#This Row],[DATE FACTURE ]])</f>
        <v>1</v>
      </c>
    </row>
    <row r="616" spans="9:9" x14ac:dyDescent="0.45">
      <c r="I616" s="374">
        <f>MONTH(Tableau15[[#This Row],[DATE FACTURE ]])</f>
        <v>1</v>
      </c>
    </row>
    <row r="617" spans="9:9" x14ac:dyDescent="0.45">
      <c r="I617" s="374">
        <f>MONTH(Tableau15[[#This Row],[DATE FACTURE ]])</f>
        <v>1</v>
      </c>
    </row>
    <row r="618" spans="9:9" x14ac:dyDescent="0.45">
      <c r="I618" s="374">
        <f>MONTH(Tableau15[[#This Row],[DATE FACTURE ]])</f>
        <v>1</v>
      </c>
    </row>
    <row r="619" spans="9:9" x14ac:dyDescent="0.45">
      <c r="I619" s="374">
        <f>MONTH(Tableau15[[#This Row],[DATE FACTURE ]])</f>
        <v>1</v>
      </c>
    </row>
    <row r="620" spans="9:9" x14ac:dyDescent="0.45">
      <c r="I620" s="374">
        <f>MONTH(Tableau15[[#This Row],[DATE FACTURE ]])</f>
        <v>1</v>
      </c>
    </row>
    <row r="621" spans="9:9" x14ac:dyDescent="0.45">
      <c r="I621" s="374">
        <f>MONTH(Tableau15[[#This Row],[DATE FACTURE ]])</f>
        <v>1</v>
      </c>
    </row>
    <row r="622" spans="9:9" x14ac:dyDescent="0.45">
      <c r="I622" s="374">
        <f>MONTH(Tableau15[[#This Row],[DATE FACTURE ]])</f>
        <v>1</v>
      </c>
    </row>
    <row r="623" spans="9:9" x14ac:dyDescent="0.45">
      <c r="I623" s="374">
        <f>MONTH(Tableau15[[#This Row],[DATE FACTURE ]])</f>
        <v>1</v>
      </c>
    </row>
    <row r="624" spans="9:9" x14ac:dyDescent="0.45">
      <c r="I624" s="374">
        <f>MONTH(Tableau15[[#This Row],[DATE FACTURE ]])</f>
        <v>1</v>
      </c>
    </row>
    <row r="625" spans="9:9" x14ac:dyDescent="0.45">
      <c r="I625" s="374">
        <f>MONTH(Tableau15[[#This Row],[DATE FACTURE ]])</f>
        <v>1</v>
      </c>
    </row>
    <row r="626" spans="9:9" x14ac:dyDescent="0.45">
      <c r="I626" s="374">
        <f>MONTH(Tableau15[[#This Row],[DATE FACTURE ]])</f>
        <v>1</v>
      </c>
    </row>
    <row r="627" spans="9:9" x14ac:dyDescent="0.45">
      <c r="I627" s="374">
        <f>MONTH(Tableau15[[#This Row],[DATE FACTURE ]])</f>
        <v>1</v>
      </c>
    </row>
    <row r="628" spans="9:9" x14ac:dyDescent="0.45">
      <c r="I628" s="374">
        <f>MONTH(Tableau15[[#This Row],[DATE FACTURE ]])</f>
        <v>1</v>
      </c>
    </row>
    <row r="629" spans="9:9" x14ac:dyDescent="0.45">
      <c r="I629" s="374">
        <f>MONTH(Tableau15[[#This Row],[DATE FACTURE ]])</f>
        <v>1</v>
      </c>
    </row>
    <row r="630" spans="9:9" x14ac:dyDescent="0.45">
      <c r="I630" s="374">
        <f>MONTH(Tableau15[[#This Row],[DATE FACTURE ]])</f>
        <v>1</v>
      </c>
    </row>
    <row r="631" spans="9:9" x14ac:dyDescent="0.45">
      <c r="I631" s="374">
        <f>MONTH(Tableau15[[#This Row],[DATE FACTURE ]])</f>
        <v>1</v>
      </c>
    </row>
    <row r="632" spans="9:9" x14ac:dyDescent="0.45">
      <c r="I632" s="374">
        <f>MONTH(Tableau15[[#This Row],[DATE FACTURE ]])</f>
        <v>1</v>
      </c>
    </row>
    <row r="633" spans="9:9" x14ac:dyDescent="0.45">
      <c r="I633" s="374">
        <f>MONTH(Tableau15[[#This Row],[DATE FACTURE ]])</f>
        <v>1</v>
      </c>
    </row>
    <row r="634" spans="9:9" x14ac:dyDescent="0.45">
      <c r="I634" s="374">
        <f>MONTH(Tableau15[[#This Row],[DATE FACTURE ]])</f>
        <v>1</v>
      </c>
    </row>
    <row r="635" spans="9:9" x14ac:dyDescent="0.45">
      <c r="I635" s="374">
        <f>MONTH(Tableau15[[#This Row],[DATE FACTURE ]])</f>
        <v>1</v>
      </c>
    </row>
    <row r="636" spans="9:9" x14ac:dyDescent="0.45">
      <c r="I636" s="374">
        <f>MONTH(Tableau15[[#This Row],[DATE FACTURE ]])</f>
        <v>1</v>
      </c>
    </row>
    <row r="637" spans="9:9" x14ac:dyDescent="0.45">
      <c r="I637" s="374">
        <f>MONTH(Tableau15[[#This Row],[DATE FACTURE ]])</f>
        <v>1</v>
      </c>
    </row>
    <row r="638" spans="9:9" x14ac:dyDescent="0.45">
      <c r="I638" s="374">
        <f>MONTH(Tableau15[[#This Row],[DATE FACTURE ]])</f>
        <v>1</v>
      </c>
    </row>
    <row r="639" spans="9:9" x14ac:dyDescent="0.45">
      <c r="I639" s="374">
        <f>MONTH(Tableau15[[#This Row],[DATE FACTURE ]])</f>
        <v>1</v>
      </c>
    </row>
    <row r="640" spans="9:9" x14ac:dyDescent="0.45">
      <c r="I640" s="374">
        <f>MONTH(Tableau15[[#This Row],[DATE FACTURE ]])</f>
        <v>1</v>
      </c>
    </row>
    <row r="641" spans="9:9" x14ac:dyDescent="0.45">
      <c r="I641" s="374">
        <f>MONTH(Tableau15[[#This Row],[DATE FACTURE ]])</f>
        <v>1</v>
      </c>
    </row>
    <row r="642" spans="9:9" x14ac:dyDescent="0.45">
      <c r="I642" s="374">
        <f>MONTH(Tableau15[[#This Row],[DATE FACTURE ]])</f>
        <v>1</v>
      </c>
    </row>
    <row r="643" spans="9:9" x14ac:dyDescent="0.45">
      <c r="I643" s="374">
        <f>MONTH(Tableau15[[#This Row],[DATE FACTURE ]])</f>
        <v>1</v>
      </c>
    </row>
    <row r="644" spans="9:9" x14ac:dyDescent="0.45">
      <c r="I644" s="374">
        <f>MONTH(Tableau15[[#This Row],[DATE FACTURE ]])</f>
        <v>1</v>
      </c>
    </row>
    <row r="645" spans="9:9" x14ac:dyDescent="0.45">
      <c r="I645" s="374">
        <f>MONTH(Tableau15[[#This Row],[DATE FACTURE ]])</f>
        <v>1</v>
      </c>
    </row>
    <row r="646" spans="9:9" x14ac:dyDescent="0.45">
      <c r="I646" s="374">
        <f>MONTH(Tableau15[[#This Row],[DATE FACTURE ]])</f>
        <v>1</v>
      </c>
    </row>
    <row r="647" spans="9:9" x14ac:dyDescent="0.45">
      <c r="I647" s="374">
        <f>MONTH(Tableau15[[#This Row],[DATE FACTURE ]])</f>
        <v>1</v>
      </c>
    </row>
    <row r="648" spans="9:9" x14ac:dyDescent="0.45">
      <c r="I648" s="374">
        <f>MONTH(Tableau15[[#This Row],[DATE FACTURE ]])</f>
        <v>1</v>
      </c>
    </row>
    <row r="649" spans="9:9" x14ac:dyDescent="0.45">
      <c r="I649" s="374">
        <f>MONTH(Tableau15[[#This Row],[DATE FACTURE ]])</f>
        <v>1</v>
      </c>
    </row>
    <row r="650" spans="9:9" x14ac:dyDescent="0.45">
      <c r="I650" s="374">
        <f>MONTH(Tableau15[[#This Row],[DATE FACTURE ]])</f>
        <v>1</v>
      </c>
    </row>
    <row r="651" spans="9:9" x14ac:dyDescent="0.45">
      <c r="I651" s="374">
        <f>MONTH(Tableau15[[#This Row],[DATE FACTURE ]])</f>
        <v>1</v>
      </c>
    </row>
    <row r="652" spans="9:9" x14ac:dyDescent="0.45">
      <c r="I652" s="374">
        <f>MONTH(Tableau15[[#This Row],[DATE FACTURE ]])</f>
        <v>1</v>
      </c>
    </row>
    <row r="653" spans="9:9" x14ac:dyDescent="0.45">
      <c r="I653" s="374">
        <f>MONTH(Tableau15[[#This Row],[DATE FACTURE ]])</f>
        <v>1</v>
      </c>
    </row>
    <row r="654" spans="9:9" x14ac:dyDescent="0.45">
      <c r="I654" s="374">
        <f>MONTH(Tableau15[[#This Row],[DATE FACTURE ]])</f>
        <v>1</v>
      </c>
    </row>
    <row r="655" spans="9:9" x14ac:dyDescent="0.45">
      <c r="I655" s="374">
        <f>MONTH(Tableau15[[#This Row],[DATE FACTURE ]])</f>
        <v>1</v>
      </c>
    </row>
    <row r="656" spans="9:9" x14ac:dyDescent="0.45">
      <c r="I656" s="374">
        <f>MONTH(Tableau15[[#This Row],[DATE FACTURE ]])</f>
        <v>1</v>
      </c>
    </row>
    <row r="657" spans="9:9" x14ac:dyDescent="0.45">
      <c r="I657" s="374">
        <f>MONTH(Tableau15[[#This Row],[DATE FACTURE ]])</f>
        <v>1</v>
      </c>
    </row>
    <row r="658" spans="9:9" x14ac:dyDescent="0.45">
      <c r="I658" s="374">
        <f>MONTH(Tableau15[[#This Row],[DATE FACTURE ]])</f>
        <v>1</v>
      </c>
    </row>
    <row r="659" spans="9:9" x14ac:dyDescent="0.45">
      <c r="I659" s="374">
        <f>MONTH(Tableau15[[#This Row],[DATE FACTURE ]])</f>
        <v>1</v>
      </c>
    </row>
    <row r="660" spans="9:9" x14ac:dyDescent="0.45">
      <c r="I660" s="374">
        <f>MONTH(Tableau15[[#This Row],[DATE FACTURE ]])</f>
        <v>1</v>
      </c>
    </row>
    <row r="661" spans="9:9" x14ac:dyDescent="0.45">
      <c r="I661" s="374">
        <f>MONTH(Tableau15[[#This Row],[DATE FACTURE ]])</f>
        <v>1</v>
      </c>
    </row>
    <row r="662" spans="9:9" x14ac:dyDescent="0.45">
      <c r="I662" s="374">
        <f>MONTH(Tableau15[[#This Row],[DATE FACTURE ]])</f>
        <v>1</v>
      </c>
    </row>
    <row r="663" spans="9:9" x14ac:dyDescent="0.45">
      <c r="I663" s="374">
        <f>MONTH(Tableau15[[#This Row],[DATE FACTURE ]])</f>
        <v>1</v>
      </c>
    </row>
    <row r="664" spans="9:9" x14ac:dyDescent="0.45">
      <c r="I664" s="374">
        <f>MONTH(Tableau15[[#This Row],[DATE FACTURE ]])</f>
        <v>1</v>
      </c>
    </row>
    <row r="665" spans="9:9" x14ac:dyDescent="0.45">
      <c r="I665" s="374">
        <f>MONTH(Tableau15[[#This Row],[DATE FACTURE ]])</f>
        <v>1</v>
      </c>
    </row>
    <row r="666" spans="9:9" x14ac:dyDescent="0.45">
      <c r="I666" s="374">
        <f>MONTH(Tableau15[[#This Row],[DATE FACTURE ]])</f>
        <v>1</v>
      </c>
    </row>
    <row r="667" spans="9:9" x14ac:dyDescent="0.45">
      <c r="I667" s="374">
        <f>MONTH(Tableau15[[#This Row],[DATE FACTURE ]])</f>
        <v>1</v>
      </c>
    </row>
    <row r="668" spans="9:9" x14ac:dyDescent="0.45">
      <c r="I668" s="374">
        <f>MONTH(Tableau15[[#This Row],[DATE FACTURE ]])</f>
        <v>1</v>
      </c>
    </row>
    <row r="669" spans="9:9" x14ac:dyDescent="0.45">
      <c r="I669" s="374">
        <f>MONTH(Tableau15[[#This Row],[DATE FACTURE ]])</f>
        <v>1</v>
      </c>
    </row>
    <row r="670" spans="9:9" x14ac:dyDescent="0.45">
      <c r="I670" s="374">
        <f>MONTH(Tableau15[[#This Row],[DATE FACTURE ]])</f>
        <v>1</v>
      </c>
    </row>
    <row r="671" spans="9:9" x14ac:dyDescent="0.45">
      <c r="I671" s="374">
        <f>MONTH(Tableau15[[#This Row],[DATE FACTURE ]])</f>
        <v>1</v>
      </c>
    </row>
    <row r="672" spans="9:9" x14ac:dyDescent="0.45">
      <c r="I672" s="374">
        <f>MONTH(Tableau15[[#This Row],[DATE FACTURE ]])</f>
        <v>1</v>
      </c>
    </row>
    <row r="673" spans="9:9" x14ac:dyDescent="0.45">
      <c r="I673" s="374">
        <f>MONTH(Tableau15[[#This Row],[DATE FACTURE ]])</f>
        <v>1</v>
      </c>
    </row>
    <row r="674" spans="9:9" x14ac:dyDescent="0.45">
      <c r="I674" s="374">
        <f>MONTH(Tableau15[[#This Row],[DATE FACTURE ]])</f>
        <v>1</v>
      </c>
    </row>
    <row r="675" spans="9:9" x14ac:dyDescent="0.45">
      <c r="I675" s="374">
        <f>MONTH(Tableau15[[#This Row],[DATE FACTURE ]])</f>
        <v>1</v>
      </c>
    </row>
    <row r="676" spans="9:9" x14ac:dyDescent="0.45">
      <c r="I676" s="374">
        <f>MONTH(Tableau15[[#This Row],[DATE FACTURE ]])</f>
        <v>1</v>
      </c>
    </row>
    <row r="677" spans="9:9" x14ac:dyDescent="0.45">
      <c r="I677" s="374">
        <f>MONTH(Tableau15[[#This Row],[DATE FACTURE ]])</f>
        <v>1</v>
      </c>
    </row>
    <row r="678" spans="9:9" x14ac:dyDescent="0.45">
      <c r="I678" s="374">
        <f>MONTH(Tableau15[[#This Row],[DATE FACTURE ]])</f>
        <v>1</v>
      </c>
    </row>
    <row r="679" spans="9:9" x14ac:dyDescent="0.45">
      <c r="I679" s="374">
        <f>MONTH(Tableau15[[#This Row],[DATE FACTURE ]])</f>
        <v>1</v>
      </c>
    </row>
    <row r="680" spans="9:9" x14ac:dyDescent="0.45">
      <c r="I680" s="374">
        <f>MONTH(Tableau15[[#This Row],[DATE FACTURE ]])</f>
        <v>1</v>
      </c>
    </row>
    <row r="681" spans="9:9" x14ac:dyDescent="0.45">
      <c r="I681" s="374">
        <f>MONTH(Tableau15[[#This Row],[DATE FACTURE ]])</f>
        <v>1</v>
      </c>
    </row>
    <row r="682" spans="9:9" x14ac:dyDescent="0.45">
      <c r="I682" s="374">
        <f>MONTH(Tableau15[[#This Row],[DATE FACTURE ]])</f>
        <v>1</v>
      </c>
    </row>
    <row r="683" spans="9:9" x14ac:dyDescent="0.45">
      <c r="I683" s="374">
        <f>MONTH(Tableau15[[#This Row],[DATE FACTURE ]])</f>
        <v>1</v>
      </c>
    </row>
    <row r="684" spans="9:9" x14ac:dyDescent="0.45">
      <c r="I684" s="374">
        <f>MONTH(Tableau15[[#This Row],[DATE FACTURE ]])</f>
        <v>1</v>
      </c>
    </row>
    <row r="685" spans="9:9" x14ac:dyDescent="0.45">
      <c r="I685" s="374">
        <f>MONTH(Tableau15[[#This Row],[DATE FACTURE ]])</f>
        <v>1</v>
      </c>
    </row>
    <row r="686" spans="9:9" x14ac:dyDescent="0.45">
      <c r="I686" s="374">
        <f>MONTH(Tableau15[[#This Row],[DATE FACTURE ]])</f>
        <v>1</v>
      </c>
    </row>
    <row r="687" spans="9:9" x14ac:dyDescent="0.45">
      <c r="I687" s="374">
        <f>MONTH(Tableau15[[#This Row],[DATE FACTURE ]])</f>
        <v>1</v>
      </c>
    </row>
    <row r="688" spans="9:9" x14ac:dyDescent="0.45">
      <c r="I688" s="374">
        <f>MONTH(Tableau15[[#This Row],[DATE FACTURE ]])</f>
        <v>1</v>
      </c>
    </row>
    <row r="689" spans="9:9" x14ac:dyDescent="0.45">
      <c r="I689" s="374">
        <f>MONTH(Tableau15[[#This Row],[DATE FACTURE ]])</f>
        <v>1</v>
      </c>
    </row>
    <row r="690" spans="9:9" x14ac:dyDescent="0.45">
      <c r="I690" s="374">
        <f>MONTH(Tableau15[[#This Row],[DATE FACTURE ]])</f>
        <v>1</v>
      </c>
    </row>
    <row r="691" spans="9:9" x14ac:dyDescent="0.45">
      <c r="I691" s="374">
        <f>MONTH(Tableau15[[#This Row],[DATE FACTURE ]])</f>
        <v>1</v>
      </c>
    </row>
    <row r="692" spans="9:9" x14ac:dyDescent="0.45">
      <c r="I692" s="374">
        <f>MONTH(Tableau15[[#This Row],[DATE FACTURE ]])</f>
        <v>1</v>
      </c>
    </row>
    <row r="693" spans="9:9" x14ac:dyDescent="0.45">
      <c r="I693" s="374">
        <f>MONTH(Tableau15[[#This Row],[DATE FACTURE ]])</f>
        <v>1</v>
      </c>
    </row>
    <row r="694" spans="9:9" x14ac:dyDescent="0.45">
      <c r="I694" s="374">
        <f>MONTH(Tableau15[[#This Row],[DATE FACTURE ]])</f>
        <v>1</v>
      </c>
    </row>
    <row r="695" spans="9:9" x14ac:dyDescent="0.45">
      <c r="I695" s="374">
        <f>MONTH(Tableau15[[#This Row],[DATE FACTURE ]])</f>
        <v>1</v>
      </c>
    </row>
    <row r="696" spans="9:9" x14ac:dyDescent="0.45">
      <c r="I696" s="374">
        <f>MONTH(Tableau15[[#This Row],[DATE FACTURE ]])</f>
        <v>1</v>
      </c>
    </row>
    <row r="697" spans="9:9" x14ac:dyDescent="0.45">
      <c r="I697" s="374">
        <f>MONTH(Tableau15[[#This Row],[DATE FACTURE ]])</f>
        <v>1</v>
      </c>
    </row>
    <row r="698" spans="9:9" x14ac:dyDescent="0.45">
      <c r="I698" s="374">
        <f>MONTH(Tableau15[[#This Row],[DATE FACTURE ]])</f>
        <v>1</v>
      </c>
    </row>
    <row r="699" spans="9:9" x14ac:dyDescent="0.45">
      <c r="I699" s="374">
        <f>MONTH(Tableau15[[#This Row],[DATE FACTURE ]])</f>
        <v>1</v>
      </c>
    </row>
    <row r="700" spans="9:9" x14ac:dyDescent="0.45">
      <c r="I700" s="374">
        <f>MONTH(Tableau15[[#This Row],[DATE FACTURE ]])</f>
        <v>1</v>
      </c>
    </row>
    <row r="701" spans="9:9" x14ac:dyDescent="0.45">
      <c r="I701" s="374">
        <f>MONTH(Tableau15[[#This Row],[DATE FACTURE ]])</f>
        <v>1</v>
      </c>
    </row>
    <row r="702" spans="9:9" x14ac:dyDescent="0.45">
      <c r="I702" s="374">
        <f>MONTH(Tableau15[[#This Row],[DATE FACTURE ]])</f>
        <v>1</v>
      </c>
    </row>
    <row r="703" spans="9:9" x14ac:dyDescent="0.45">
      <c r="I703" s="374">
        <f>MONTH(Tableau15[[#This Row],[DATE FACTURE ]])</f>
        <v>1</v>
      </c>
    </row>
    <row r="704" spans="9:9" x14ac:dyDescent="0.45">
      <c r="I704" s="374">
        <f>MONTH(Tableau15[[#This Row],[DATE FACTURE ]])</f>
        <v>1</v>
      </c>
    </row>
    <row r="705" spans="9:9" x14ac:dyDescent="0.45">
      <c r="I705" s="374">
        <f>MONTH(Tableau15[[#This Row],[DATE FACTURE ]])</f>
        <v>1</v>
      </c>
    </row>
    <row r="706" spans="9:9" x14ac:dyDescent="0.45">
      <c r="I706" s="374">
        <f>MONTH(Tableau15[[#This Row],[DATE FACTURE ]])</f>
        <v>1</v>
      </c>
    </row>
    <row r="707" spans="9:9" x14ac:dyDescent="0.45">
      <c r="I707" s="374">
        <f>MONTH(Tableau15[[#This Row],[DATE FACTURE ]])</f>
        <v>1</v>
      </c>
    </row>
    <row r="708" spans="9:9" x14ac:dyDescent="0.45">
      <c r="I708" s="374">
        <f>MONTH(Tableau15[[#This Row],[DATE FACTURE ]])</f>
        <v>1</v>
      </c>
    </row>
    <row r="709" spans="9:9" x14ac:dyDescent="0.45">
      <c r="I709" s="374">
        <f>MONTH(Tableau15[[#This Row],[DATE FACTURE ]])</f>
        <v>1</v>
      </c>
    </row>
    <row r="710" spans="9:9" x14ac:dyDescent="0.45">
      <c r="I710" s="374">
        <f>MONTH(Tableau15[[#This Row],[DATE FACTURE ]])</f>
        <v>1</v>
      </c>
    </row>
    <row r="711" spans="9:9" x14ac:dyDescent="0.45">
      <c r="I711" s="374">
        <f>MONTH(Tableau15[[#This Row],[DATE FACTURE ]])</f>
        <v>1</v>
      </c>
    </row>
    <row r="712" spans="9:9" x14ac:dyDescent="0.45">
      <c r="I712" s="374">
        <f>MONTH(Tableau15[[#This Row],[DATE FACTURE ]])</f>
        <v>1</v>
      </c>
    </row>
    <row r="713" spans="9:9" x14ac:dyDescent="0.45">
      <c r="I713" s="374">
        <f>MONTH(Tableau15[[#This Row],[DATE FACTURE ]])</f>
        <v>1</v>
      </c>
    </row>
    <row r="714" spans="9:9" x14ac:dyDescent="0.45">
      <c r="I714" s="374">
        <f>MONTH(Tableau15[[#This Row],[DATE FACTURE ]])</f>
        <v>1</v>
      </c>
    </row>
    <row r="715" spans="9:9" x14ac:dyDescent="0.45">
      <c r="I715" s="374">
        <f>MONTH(Tableau15[[#This Row],[DATE FACTURE ]])</f>
        <v>1</v>
      </c>
    </row>
    <row r="716" spans="9:9" x14ac:dyDescent="0.45">
      <c r="I716" s="374">
        <f>MONTH(Tableau15[[#This Row],[DATE FACTURE ]])</f>
        <v>1</v>
      </c>
    </row>
    <row r="717" spans="9:9" x14ac:dyDescent="0.45">
      <c r="I717" s="374">
        <f>MONTH(Tableau15[[#This Row],[DATE FACTURE ]])</f>
        <v>1</v>
      </c>
    </row>
    <row r="718" spans="9:9" x14ac:dyDescent="0.45">
      <c r="I718" s="374">
        <f>MONTH(Tableau15[[#This Row],[DATE FACTURE ]])</f>
        <v>1</v>
      </c>
    </row>
    <row r="719" spans="9:9" x14ac:dyDescent="0.45">
      <c r="I719" s="374">
        <f>MONTH(Tableau15[[#This Row],[DATE FACTURE ]])</f>
        <v>1</v>
      </c>
    </row>
    <row r="720" spans="9:9" x14ac:dyDescent="0.45">
      <c r="I720" s="374">
        <f>MONTH(Tableau15[[#This Row],[DATE FACTURE ]])</f>
        <v>1</v>
      </c>
    </row>
    <row r="721" spans="9:9" x14ac:dyDescent="0.45">
      <c r="I721" s="374">
        <f>MONTH(Tableau15[[#This Row],[DATE FACTURE ]])</f>
        <v>1</v>
      </c>
    </row>
    <row r="722" spans="9:9" x14ac:dyDescent="0.45">
      <c r="I722" s="374">
        <f>MONTH(Tableau15[[#This Row],[DATE FACTURE ]])</f>
        <v>1</v>
      </c>
    </row>
    <row r="723" spans="9:9" x14ac:dyDescent="0.45">
      <c r="I723" s="374">
        <f>MONTH(Tableau15[[#This Row],[DATE FACTURE ]])</f>
        <v>1</v>
      </c>
    </row>
    <row r="724" spans="9:9" x14ac:dyDescent="0.45">
      <c r="I724" s="374">
        <f>MONTH(Tableau15[[#This Row],[DATE FACTURE ]])</f>
        <v>1</v>
      </c>
    </row>
    <row r="725" spans="9:9" x14ac:dyDescent="0.45">
      <c r="I725" s="374">
        <f>MONTH(Tableau15[[#This Row],[DATE FACTURE ]])</f>
        <v>1</v>
      </c>
    </row>
    <row r="726" spans="9:9" x14ac:dyDescent="0.45">
      <c r="I726" s="374">
        <f>MONTH(Tableau15[[#This Row],[DATE FACTURE ]])</f>
        <v>1</v>
      </c>
    </row>
    <row r="727" spans="9:9" x14ac:dyDescent="0.45">
      <c r="I727" s="374">
        <f>MONTH(Tableau15[[#This Row],[DATE FACTURE ]])</f>
        <v>1</v>
      </c>
    </row>
    <row r="728" spans="9:9" x14ac:dyDescent="0.45">
      <c r="I728" s="374">
        <f>MONTH(Tableau15[[#This Row],[DATE FACTURE ]])</f>
        <v>1</v>
      </c>
    </row>
    <row r="729" spans="9:9" x14ac:dyDescent="0.45">
      <c r="I729" s="374">
        <f>MONTH(Tableau15[[#This Row],[DATE FACTURE ]])</f>
        <v>1</v>
      </c>
    </row>
    <row r="730" spans="9:9" x14ac:dyDescent="0.45">
      <c r="I730" s="374">
        <f>MONTH(Tableau15[[#This Row],[DATE FACTURE ]])</f>
        <v>1</v>
      </c>
    </row>
    <row r="731" spans="9:9" x14ac:dyDescent="0.45">
      <c r="I731" s="374">
        <f>MONTH(Tableau15[[#This Row],[DATE FACTURE ]])</f>
        <v>1</v>
      </c>
    </row>
    <row r="732" spans="9:9" x14ac:dyDescent="0.45">
      <c r="I732" s="374">
        <f>MONTH(Tableau15[[#This Row],[DATE FACTURE ]])</f>
        <v>1</v>
      </c>
    </row>
    <row r="733" spans="9:9" x14ac:dyDescent="0.45">
      <c r="I733" s="374">
        <f>MONTH(Tableau15[[#This Row],[DATE FACTURE ]])</f>
        <v>1</v>
      </c>
    </row>
    <row r="734" spans="9:9" x14ac:dyDescent="0.45">
      <c r="I734" s="374">
        <f>MONTH(Tableau15[[#This Row],[DATE FACTURE ]])</f>
        <v>1</v>
      </c>
    </row>
    <row r="735" spans="9:9" x14ac:dyDescent="0.45">
      <c r="I735" s="374">
        <f>MONTH(Tableau15[[#This Row],[DATE FACTURE ]])</f>
        <v>1</v>
      </c>
    </row>
    <row r="736" spans="9:9" x14ac:dyDescent="0.45">
      <c r="I736" s="374">
        <f>MONTH(Tableau15[[#This Row],[DATE FACTURE ]])</f>
        <v>1</v>
      </c>
    </row>
    <row r="737" spans="9:9" x14ac:dyDescent="0.45">
      <c r="I737" s="374">
        <f>MONTH(Tableau15[[#This Row],[DATE FACTURE ]])</f>
        <v>1</v>
      </c>
    </row>
    <row r="738" spans="9:9" x14ac:dyDescent="0.45">
      <c r="I738" s="374">
        <f>MONTH(Tableau15[[#This Row],[DATE FACTURE ]])</f>
        <v>1</v>
      </c>
    </row>
    <row r="739" spans="9:9" x14ac:dyDescent="0.45">
      <c r="I739" s="374">
        <f>MONTH(Tableau15[[#This Row],[DATE FACTURE ]])</f>
        <v>1</v>
      </c>
    </row>
    <row r="740" spans="9:9" x14ac:dyDescent="0.45">
      <c r="I740" s="374">
        <f>MONTH(Tableau15[[#This Row],[DATE FACTURE ]])</f>
        <v>1</v>
      </c>
    </row>
    <row r="741" spans="9:9" x14ac:dyDescent="0.45">
      <c r="I741" s="374">
        <f>MONTH(Tableau15[[#This Row],[DATE FACTURE ]])</f>
        <v>1</v>
      </c>
    </row>
    <row r="742" spans="9:9" x14ac:dyDescent="0.45">
      <c r="I742" s="374">
        <f>MONTH(Tableau15[[#This Row],[DATE FACTURE ]])</f>
        <v>1</v>
      </c>
    </row>
    <row r="743" spans="9:9" x14ac:dyDescent="0.45">
      <c r="I743" s="374">
        <f>MONTH(Tableau15[[#This Row],[DATE FACTURE ]])</f>
        <v>1</v>
      </c>
    </row>
    <row r="744" spans="9:9" x14ac:dyDescent="0.45">
      <c r="I744" s="374">
        <f>MONTH(Tableau15[[#This Row],[DATE FACTURE ]])</f>
        <v>1</v>
      </c>
    </row>
    <row r="745" spans="9:9" x14ac:dyDescent="0.45">
      <c r="I745" s="374">
        <f>MONTH(Tableau15[[#This Row],[DATE FACTURE ]])</f>
        <v>1</v>
      </c>
    </row>
    <row r="746" spans="9:9" x14ac:dyDescent="0.45">
      <c r="I746" s="374">
        <f>MONTH(Tableau15[[#This Row],[DATE FACTURE ]])</f>
        <v>1</v>
      </c>
    </row>
    <row r="747" spans="9:9" x14ac:dyDescent="0.45">
      <c r="I747" s="374">
        <f>MONTH(Tableau15[[#This Row],[DATE FACTURE ]])</f>
        <v>1</v>
      </c>
    </row>
    <row r="748" spans="9:9" x14ac:dyDescent="0.45">
      <c r="I748" s="374">
        <f>MONTH(Tableau15[[#This Row],[DATE FACTURE ]])</f>
        <v>1</v>
      </c>
    </row>
    <row r="749" spans="9:9" x14ac:dyDescent="0.45">
      <c r="I749" s="374">
        <f>MONTH(Tableau15[[#This Row],[DATE FACTURE ]])</f>
        <v>1</v>
      </c>
    </row>
    <row r="750" spans="9:9" x14ac:dyDescent="0.45">
      <c r="I750" s="374">
        <f>MONTH(Tableau15[[#This Row],[DATE FACTURE ]])</f>
        <v>1</v>
      </c>
    </row>
    <row r="751" spans="9:9" x14ac:dyDescent="0.45">
      <c r="I751" s="374">
        <f>MONTH(Tableau15[[#This Row],[DATE FACTURE ]])</f>
        <v>1</v>
      </c>
    </row>
    <row r="752" spans="9:9" x14ac:dyDescent="0.45">
      <c r="I752" s="374">
        <f>MONTH(Tableau15[[#This Row],[DATE FACTURE ]])</f>
        <v>1</v>
      </c>
    </row>
    <row r="753" spans="9:9" x14ac:dyDescent="0.45">
      <c r="I753" s="374">
        <f>MONTH(Tableau15[[#This Row],[DATE FACTURE ]])</f>
        <v>1</v>
      </c>
    </row>
    <row r="754" spans="9:9" x14ac:dyDescent="0.45">
      <c r="I754" s="374">
        <f>MONTH(Tableau15[[#This Row],[DATE FACTURE ]])</f>
        <v>1</v>
      </c>
    </row>
    <row r="755" spans="9:9" x14ac:dyDescent="0.45">
      <c r="I755" s="374">
        <f>MONTH(Tableau15[[#This Row],[DATE FACTURE ]])</f>
        <v>1</v>
      </c>
    </row>
    <row r="756" spans="9:9" x14ac:dyDescent="0.45">
      <c r="I756" s="374">
        <f>MONTH(Tableau15[[#This Row],[DATE FACTURE ]])</f>
        <v>1</v>
      </c>
    </row>
    <row r="757" spans="9:9" x14ac:dyDescent="0.45">
      <c r="I757" s="374">
        <f>MONTH(Tableau15[[#This Row],[DATE FACTURE ]])</f>
        <v>1</v>
      </c>
    </row>
    <row r="758" spans="9:9" x14ac:dyDescent="0.45">
      <c r="I758" s="374">
        <f>MONTH(Tableau15[[#This Row],[DATE FACTURE ]])</f>
        <v>1</v>
      </c>
    </row>
    <row r="759" spans="9:9" x14ac:dyDescent="0.45">
      <c r="I759" s="374">
        <f>MONTH(Tableau15[[#This Row],[DATE FACTURE ]])</f>
        <v>1</v>
      </c>
    </row>
    <row r="760" spans="9:9" x14ac:dyDescent="0.45">
      <c r="I760" s="374">
        <f>MONTH(Tableau15[[#This Row],[DATE FACTURE ]])</f>
        <v>1</v>
      </c>
    </row>
    <row r="761" spans="9:9" x14ac:dyDescent="0.45">
      <c r="I761" s="374">
        <f>MONTH(Tableau15[[#This Row],[DATE FACTURE ]])</f>
        <v>1</v>
      </c>
    </row>
    <row r="762" spans="9:9" x14ac:dyDescent="0.45">
      <c r="I762" s="374">
        <f>MONTH(Tableau15[[#This Row],[DATE FACTURE ]])</f>
        <v>1</v>
      </c>
    </row>
    <row r="763" spans="9:9" x14ac:dyDescent="0.45">
      <c r="I763" s="374">
        <f>MONTH(Tableau15[[#This Row],[DATE FACTURE ]])</f>
        <v>1</v>
      </c>
    </row>
    <row r="764" spans="9:9" x14ac:dyDescent="0.45">
      <c r="I764" s="374">
        <f>MONTH(Tableau15[[#This Row],[DATE FACTURE ]])</f>
        <v>1</v>
      </c>
    </row>
    <row r="765" spans="9:9" x14ac:dyDescent="0.45">
      <c r="I765" s="374">
        <f>MONTH(Tableau15[[#This Row],[DATE FACTURE ]])</f>
        <v>1</v>
      </c>
    </row>
    <row r="766" spans="9:9" x14ac:dyDescent="0.45">
      <c r="I766" s="374">
        <f>MONTH(Tableau15[[#This Row],[DATE FACTURE ]])</f>
        <v>1</v>
      </c>
    </row>
    <row r="767" spans="9:9" x14ac:dyDescent="0.45">
      <c r="I767" s="374">
        <f>MONTH(Tableau15[[#This Row],[DATE FACTURE ]])</f>
        <v>1</v>
      </c>
    </row>
    <row r="768" spans="9:9" x14ac:dyDescent="0.45">
      <c r="I768" s="374">
        <f>MONTH(Tableau15[[#This Row],[DATE FACTURE ]])</f>
        <v>1</v>
      </c>
    </row>
    <row r="769" spans="9:9" x14ac:dyDescent="0.45">
      <c r="I769" s="374">
        <f>MONTH(Tableau15[[#This Row],[DATE FACTURE ]])</f>
        <v>1</v>
      </c>
    </row>
    <row r="770" spans="9:9" x14ac:dyDescent="0.45">
      <c r="I770" s="374">
        <f>MONTH(Tableau15[[#This Row],[DATE FACTURE ]])</f>
        <v>1</v>
      </c>
    </row>
    <row r="771" spans="9:9" x14ac:dyDescent="0.45">
      <c r="I771" s="374">
        <f>MONTH(Tableau15[[#This Row],[DATE FACTURE ]])</f>
        <v>1</v>
      </c>
    </row>
    <row r="772" spans="9:9" x14ac:dyDescent="0.45">
      <c r="I772" s="374">
        <f>MONTH(Tableau15[[#This Row],[DATE FACTURE ]])</f>
        <v>1</v>
      </c>
    </row>
    <row r="773" spans="9:9" x14ac:dyDescent="0.45">
      <c r="I773" s="374">
        <f>MONTH(Tableau15[[#This Row],[DATE FACTURE ]])</f>
        <v>1</v>
      </c>
    </row>
    <row r="774" spans="9:9" x14ac:dyDescent="0.45">
      <c r="I774" s="374">
        <f>MONTH(Tableau15[[#This Row],[DATE FACTURE ]])</f>
        <v>1</v>
      </c>
    </row>
    <row r="775" spans="9:9" x14ac:dyDescent="0.45">
      <c r="I775" s="374">
        <f>MONTH(Tableau15[[#This Row],[DATE FACTURE ]])</f>
        <v>1</v>
      </c>
    </row>
    <row r="776" spans="9:9" x14ac:dyDescent="0.45">
      <c r="I776" s="374">
        <f>MONTH(Tableau15[[#This Row],[DATE FACTURE ]])</f>
        <v>1</v>
      </c>
    </row>
    <row r="777" spans="9:9" x14ac:dyDescent="0.45">
      <c r="I777" s="374">
        <f>MONTH(Tableau15[[#This Row],[DATE FACTURE ]])</f>
        <v>1</v>
      </c>
    </row>
    <row r="778" spans="9:9" x14ac:dyDescent="0.45">
      <c r="I778" s="374">
        <f>MONTH(Tableau15[[#This Row],[DATE FACTURE ]])</f>
        <v>1</v>
      </c>
    </row>
    <row r="779" spans="9:9" x14ac:dyDescent="0.45">
      <c r="I779" s="374">
        <f>MONTH(Tableau15[[#This Row],[DATE FACTURE ]])</f>
        <v>1</v>
      </c>
    </row>
    <row r="780" spans="9:9" x14ac:dyDescent="0.45">
      <c r="I780" s="374">
        <f>MONTH(Tableau15[[#This Row],[DATE FACTURE ]])</f>
        <v>1</v>
      </c>
    </row>
    <row r="781" spans="9:9" x14ac:dyDescent="0.45">
      <c r="I781" s="374">
        <f>MONTH(Tableau15[[#This Row],[DATE FACTURE ]])</f>
        <v>1</v>
      </c>
    </row>
    <row r="782" spans="9:9" x14ac:dyDescent="0.45">
      <c r="I782" s="374">
        <f>MONTH(Tableau15[[#This Row],[DATE FACTURE ]])</f>
        <v>1</v>
      </c>
    </row>
    <row r="783" spans="9:9" x14ac:dyDescent="0.45">
      <c r="I783" s="374">
        <f>MONTH(Tableau15[[#This Row],[DATE FACTURE ]])</f>
        <v>1</v>
      </c>
    </row>
    <row r="784" spans="9:9" x14ac:dyDescent="0.45">
      <c r="I784" s="374">
        <f>MONTH(Tableau15[[#This Row],[DATE FACTURE ]])</f>
        <v>1</v>
      </c>
    </row>
    <row r="785" spans="9:9" x14ac:dyDescent="0.45">
      <c r="I785" s="374">
        <f>MONTH(Tableau15[[#This Row],[DATE FACTURE ]])</f>
        <v>1</v>
      </c>
    </row>
    <row r="786" spans="9:9" x14ac:dyDescent="0.45">
      <c r="I786" s="374">
        <f>MONTH(Tableau15[[#This Row],[DATE FACTURE ]])</f>
        <v>1</v>
      </c>
    </row>
    <row r="787" spans="9:9" x14ac:dyDescent="0.45">
      <c r="I787" s="374">
        <f>MONTH(Tableau15[[#This Row],[DATE FACTURE ]])</f>
        <v>1</v>
      </c>
    </row>
    <row r="788" spans="9:9" x14ac:dyDescent="0.45">
      <c r="I788" s="374">
        <f>MONTH(Tableau15[[#This Row],[DATE FACTURE ]])</f>
        <v>1</v>
      </c>
    </row>
    <row r="789" spans="9:9" x14ac:dyDescent="0.45">
      <c r="I789" s="374">
        <f>MONTH(Tableau15[[#This Row],[DATE FACTURE ]])</f>
        <v>1</v>
      </c>
    </row>
    <row r="790" spans="9:9" x14ac:dyDescent="0.45">
      <c r="I790" s="374">
        <f>MONTH(Tableau15[[#This Row],[DATE FACTURE ]])</f>
        <v>1</v>
      </c>
    </row>
    <row r="791" spans="9:9" x14ac:dyDescent="0.45">
      <c r="I791" s="374">
        <f>MONTH(Tableau15[[#This Row],[DATE FACTURE ]])</f>
        <v>1</v>
      </c>
    </row>
    <row r="792" spans="9:9" x14ac:dyDescent="0.45">
      <c r="I792" s="374">
        <f>MONTH(Tableau15[[#This Row],[DATE FACTURE ]])</f>
        <v>1</v>
      </c>
    </row>
    <row r="793" spans="9:9" x14ac:dyDescent="0.45">
      <c r="I793" s="374">
        <f>MONTH(Tableau15[[#This Row],[DATE FACTURE ]])</f>
        <v>1</v>
      </c>
    </row>
    <row r="794" spans="9:9" x14ac:dyDescent="0.45">
      <c r="I794" s="374">
        <f>MONTH(Tableau15[[#This Row],[DATE FACTURE ]])</f>
        <v>1</v>
      </c>
    </row>
    <row r="795" spans="9:9" x14ac:dyDescent="0.45">
      <c r="I795" s="374">
        <f>MONTH(Tableau15[[#This Row],[DATE FACTURE ]])</f>
        <v>1</v>
      </c>
    </row>
    <row r="796" spans="9:9" x14ac:dyDescent="0.45">
      <c r="I796" s="374">
        <f>MONTH(Tableau15[[#This Row],[DATE FACTURE ]])</f>
        <v>1</v>
      </c>
    </row>
    <row r="797" spans="9:9" x14ac:dyDescent="0.45">
      <c r="I797" s="374">
        <f>MONTH(Tableau15[[#This Row],[DATE FACTURE ]])</f>
        <v>1</v>
      </c>
    </row>
    <row r="798" spans="9:9" x14ac:dyDescent="0.45">
      <c r="I798" s="374">
        <f>MONTH(Tableau15[[#This Row],[DATE FACTURE ]])</f>
        <v>1</v>
      </c>
    </row>
    <row r="799" spans="9:9" x14ac:dyDescent="0.45">
      <c r="I799" s="374">
        <f>MONTH(Tableau15[[#This Row],[DATE FACTURE ]])</f>
        <v>1</v>
      </c>
    </row>
    <row r="800" spans="9:9" x14ac:dyDescent="0.45">
      <c r="I800" s="374">
        <f>MONTH(Tableau15[[#This Row],[DATE FACTURE ]])</f>
        <v>1</v>
      </c>
    </row>
    <row r="801" spans="9:9" x14ac:dyDescent="0.45">
      <c r="I801" s="374">
        <f>MONTH(Tableau15[[#This Row],[DATE FACTURE ]])</f>
        <v>1</v>
      </c>
    </row>
    <row r="802" spans="9:9" x14ac:dyDescent="0.45">
      <c r="I802" s="374">
        <f>MONTH(Tableau15[[#This Row],[DATE FACTURE ]])</f>
        <v>1</v>
      </c>
    </row>
    <row r="803" spans="9:9" x14ac:dyDescent="0.45">
      <c r="I803" s="374">
        <f>MONTH(Tableau15[[#This Row],[DATE FACTURE ]])</f>
        <v>1</v>
      </c>
    </row>
    <row r="804" spans="9:9" x14ac:dyDescent="0.45">
      <c r="I804" s="374">
        <f>MONTH(Tableau15[[#This Row],[DATE FACTURE ]])</f>
        <v>1</v>
      </c>
    </row>
    <row r="805" spans="9:9" x14ac:dyDescent="0.45">
      <c r="I805" s="374">
        <f>MONTH(Tableau15[[#This Row],[DATE FACTURE ]])</f>
        <v>1</v>
      </c>
    </row>
    <row r="806" spans="9:9" x14ac:dyDescent="0.45">
      <c r="I806" s="374">
        <f>MONTH(Tableau15[[#This Row],[DATE FACTURE ]])</f>
        <v>1</v>
      </c>
    </row>
    <row r="807" spans="9:9" x14ac:dyDescent="0.45">
      <c r="I807" s="374">
        <f>MONTH(Tableau15[[#This Row],[DATE FACTURE ]])</f>
        <v>1</v>
      </c>
    </row>
    <row r="808" spans="9:9" x14ac:dyDescent="0.45">
      <c r="I808" s="374">
        <f>MONTH(Tableau15[[#This Row],[DATE FACTURE ]])</f>
        <v>1</v>
      </c>
    </row>
    <row r="809" spans="9:9" x14ac:dyDescent="0.45">
      <c r="I809" s="374">
        <f>MONTH(Tableau15[[#This Row],[DATE FACTURE ]])</f>
        <v>1</v>
      </c>
    </row>
    <row r="810" spans="9:9" x14ac:dyDescent="0.45">
      <c r="I810" s="374">
        <f>MONTH(Tableau15[[#This Row],[DATE FACTURE ]])</f>
        <v>1</v>
      </c>
    </row>
    <row r="811" spans="9:9" x14ac:dyDescent="0.45">
      <c r="I811" s="374">
        <f>MONTH(Tableau15[[#This Row],[DATE FACTURE ]])</f>
        <v>1</v>
      </c>
    </row>
    <row r="812" spans="9:9" x14ac:dyDescent="0.45">
      <c r="I812" s="374">
        <f>MONTH(Tableau15[[#This Row],[DATE FACTURE ]])</f>
        <v>1</v>
      </c>
    </row>
    <row r="813" spans="9:9" x14ac:dyDescent="0.45">
      <c r="I813" s="374">
        <f>MONTH(Tableau15[[#This Row],[DATE FACTURE ]])</f>
        <v>1</v>
      </c>
    </row>
    <row r="814" spans="9:9" x14ac:dyDescent="0.45">
      <c r="I814" s="374">
        <f>MONTH(Tableau15[[#This Row],[DATE FACTURE ]])</f>
        <v>1</v>
      </c>
    </row>
    <row r="815" spans="9:9" x14ac:dyDescent="0.45">
      <c r="I815" s="374">
        <f>MONTH(Tableau15[[#This Row],[DATE FACTURE ]])</f>
        <v>1</v>
      </c>
    </row>
    <row r="816" spans="9:9" x14ac:dyDescent="0.45">
      <c r="I816" s="374">
        <f>MONTH(Tableau15[[#This Row],[DATE FACTURE ]])</f>
        <v>1</v>
      </c>
    </row>
    <row r="817" spans="9:9" x14ac:dyDescent="0.45">
      <c r="I817" s="374">
        <f>MONTH(Tableau15[[#This Row],[DATE FACTURE ]])</f>
        <v>1</v>
      </c>
    </row>
    <row r="818" spans="9:9" x14ac:dyDescent="0.45">
      <c r="I818" s="374">
        <f>MONTH(Tableau15[[#This Row],[DATE FACTURE ]])</f>
        <v>1</v>
      </c>
    </row>
    <row r="819" spans="9:9" x14ac:dyDescent="0.45">
      <c r="I819" s="374">
        <f>MONTH(Tableau15[[#This Row],[DATE FACTURE ]])</f>
        <v>1</v>
      </c>
    </row>
    <row r="820" spans="9:9" x14ac:dyDescent="0.45">
      <c r="I820" s="374">
        <f>MONTH(Tableau15[[#This Row],[DATE FACTURE ]])</f>
        <v>1</v>
      </c>
    </row>
    <row r="821" spans="9:9" x14ac:dyDescent="0.45">
      <c r="I821" s="374">
        <f>MONTH(Tableau15[[#This Row],[DATE FACTURE ]])</f>
        <v>1</v>
      </c>
    </row>
    <row r="822" spans="9:9" x14ac:dyDescent="0.45">
      <c r="I822" s="374">
        <f>MONTH(Tableau15[[#This Row],[DATE FACTURE ]])</f>
        <v>1</v>
      </c>
    </row>
    <row r="823" spans="9:9" x14ac:dyDescent="0.45">
      <c r="I823" s="374">
        <f>MONTH(Tableau15[[#This Row],[DATE FACTURE ]])</f>
        <v>1</v>
      </c>
    </row>
    <row r="824" spans="9:9" x14ac:dyDescent="0.45">
      <c r="I824" s="374">
        <f>MONTH(Tableau15[[#This Row],[DATE FACTURE ]])</f>
        <v>1</v>
      </c>
    </row>
    <row r="825" spans="9:9" x14ac:dyDescent="0.45">
      <c r="I825" s="374">
        <f>MONTH(Tableau15[[#This Row],[DATE FACTURE ]])</f>
        <v>1</v>
      </c>
    </row>
    <row r="826" spans="9:9" x14ac:dyDescent="0.45">
      <c r="I826" s="374">
        <f>MONTH(Tableau15[[#This Row],[DATE FACTURE ]])</f>
        <v>1</v>
      </c>
    </row>
    <row r="827" spans="9:9" x14ac:dyDescent="0.45">
      <c r="I827" s="374">
        <f>MONTH(Tableau15[[#This Row],[DATE FACTURE ]])</f>
        <v>1</v>
      </c>
    </row>
    <row r="828" spans="9:9" x14ac:dyDescent="0.45">
      <c r="I828" s="374">
        <f>MONTH(Tableau15[[#This Row],[DATE FACTURE ]])</f>
        <v>1</v>
      </c>
    </row>
    <row r="829" spans="9:9" x14ac:dyDescent="0.45">
      <c r="I829" s="374">
        <f>MONTH(Tableau15[[#This Row],[DATE FACTURE ]])</f>
        <v>1</v>
      </c>
    </row>
    <row r="830" spans="9:9" x14ac:dyDescent="0.45">
      <c r="I830" s="374">
        <f>MONTH(Tableau15[[#This Row],[DATE FACTURE ]])</f>
        <v>1</v>
      </c>
    </row>
    <row r="831" spans="9:9" x14ac:dyDescent="0.45">
      <c r="I831" s="374">
        <f>MONTH(Tableau15[[#This Row],[DATE FACTURE ]])</f>
        <v>1</v>
      </c>
    </row>
    <row r="832" spans="9:9" x14ac:dyDescent="0.45">
      <c r="I832" s="374">
        <f>MONTH(Tableau15[[#This Row],[DATE FACTURE ]])</f>
        <v>1</v>
      </c>
    </row>
    <row r="833" spans="9:9" x14ac:dyDescent="0.45">
      <c r="I833" s="374">
        <f>MONTH(Tableau15[[#This Row],[DATE FACTURE ]])</f>
        <v>1</v>
      </c>
    </row>
    <row r="834" spans="9:9" x14ac:dyDescent="0.45">
      <c r="I834" s="374">
        <f>MONTH(Tableau15[[#This Row],[DATE FACTURE ]])</f>
        <v>1</v>
      </c>
    </row>
    <row r="835" spans="9:9" x14ac:dyDescent="0.45">
      <c r="I835" s="374">
        <f>MONTH(Tableau15[[#This Row],[DATE FACTURE ]])</f>
        <v>1</v>
      </c>
    </row>
    <row r="836" spans="9:9" x14ac:dyDescent="0.45">
      <c r="I836" s="374">
        <f>MONTH(Tableau15[[#This Row],[DATE FACTURE ]])</f>
        <v>1</v>
      </c>
    </row>
    <row r="837" spans="9:9" x14ac:dyDescent="0.45">
      <c r="I837" s="374">
        <f>MONTH(Tableau15[[#This Row],[DATE FACTURE ]])</f>
        <v>1</v>
      </c>
    </row>
    <row r="838" spans="9:9" x14ac:dyDescent="0.45">
      <c r="I838" s="374">
        <f>MONTH(Tableau15[[#This Row],[DATE FACTURE ]])</f>
        <v>1</v>
      </c>
    </row>
    <row r="839" spans="9:9" x14ac:dyDescent="0.45">
      <c r="I839" s="374">
        <f>MONTH(Tableau15[[#This Row],[DATE FACTURE ]])</f>
        <v>1</v>
      </c>
    </row>
    <row r="840" spans="9:9" x14ac:dyDescent="0.45">
      <c r="I840" s="374">
        <f>MONTH(Tableau15[[#This Row],[DATE FACTURE ]])</f>
        <v>1</v>
      </c>
    </row>
    <row r="841" spans="9:9" x14ac:dyDescent="0.45">
      <c r="I841" s="374">
        <f>MONTH(Tableau15[[#This Row],[DATE FACTURE ]])</f>
        <v>1</v>
      </c>
    </row>
    <row r="842" spans="9:9" x14ac:dyDescent="0.45">
      <c r="I842" s="374">
        <f>MONTH(Tableau15[[#This Row],[DATE FACTURE ]])</f>
        <v>1</v>
      </c>
    </row>
    <row r="843" spans="9:9" x14ac:dyDescent="0.45">
      <c r="I843" s="374">
        <f>MONTH(Tableau15[[#This Row],[DATE FACTURE ]])</f>
        <v>1</v>
      </c>
    </row>
    <row r="844" spans="9:9" x14ac:dyDescent="0.45">
      <c r="I844" s="374">
        <f>MONTH(Tableau15[[#This Row],[DATE FACTURE ]])</f>
        <v>1</v>
      </c>
    </row>
    <row r="845" spans="9:9" x14ac:dyDescent="0.45">
      <c r="I845" s="374">
        <f>MONTH(Tableau15[[#This Row],[DATE FACTURE ]])</f>
        <v>1</v>
      </c>
    </row>
    <row r="846" spans="9:9" x14ac:dyDescent="0.45">
      <c r="I846" s="374">
        <f>MONTH(Tableau15[[#This Row],[DATE FACTURE ]])</f>
        <v>1</v>
      </c>
    </row>
    <row r="847" spans="9:9" x14ac:dyDescent="0.45">
      <c r="I847" s="374">
        <f>MONTH(Tableau15[[#This Row],[DATE FACTURE ]])</f>
        <v>1</v>
      </c>
    </row>
    <row r="848" spans="9:9" x14ac:dyDescent="0.45">
      <c r="I848" s="374">
        <f>MONTH(Tableau15[[#This Row],[DATE FACTURE ]])</f>
        <v>1</v>
      </c>
    </row>
    <row r="849" spans="9:9" x14ac:dyDescent="0.45">
      <c r="I849" s="374">
        <f>MONTH(Tableau15[[#This Row],[DATE FACTURE ]])</f>
        <v>1</v>
      </c>
    </row>
    <row r="850" spans="9:9" x14ac:dyDescent="0.45">
      <c r="I850" s="374">
        <f>MONTH(Tableau15[[#This Row],[DATE FACTURE ]])</f>
        <v>1</v>
      </c>
    </row>
    <row r="851" spans="9:9" x14ac:dyDescent="0.45">
      <c r="I851" s="374">
        <f>MONTH(Tableau15[[#This Row],[DATE FACTURE ]])</f>
        <v>1</v>
      </c>
    </row>
    <row r="852" spans="9:9" x14ac:dyDescent="0.45">
      <c r="I852" s="374">
        <f>MONTH(Tableau15[[#This Row],[DATE FACTURE ]])</f>
        <v>1</v>
      </c>
    </row>
    <row r="853" spans="9:9" x14ac:dyDescent="0.45">
      <c r="I853" s="374">
        <f>MONTH(Tableau15[[#This Row],[DATE FACTURE ]])</f>
        <v>1</v>
      </c>
    </row>
    <row r="854" spans="9:9" x14ac:dyDescent="0.45">
      <c r="I854" s="374">
        <f>MONTH(Tableau15[[#This Row],[DATE FACTURE ]])</f>
        <v>1</v>
      </c>
    </row>
    <row r="855" spans="9:9" x14ac:dyDescent="0.45">
      <c r="I855" s="374">
        <f>MONTH(Tableau15[[#This Row],[DATE FACTURE ]])</f>
        <v>1</v>
      </c>
    </row>
    <row r="856" spans="9:9" x14ac:dyDescent="0.45">
      <c r="I856" s="374">
        <f>MONTH(Tableau15[[#This Row],[DATE FACTURE ]])</f>
        <v>1</v>
      </c>
    </row>
    <row r="857" spans="9:9" x14ac:dyDescent="0.45">
      <c r="I857" s="374">
        <f>MONTH(Tableau15[[#This Row],[DATE FACTURE ]])</f>
        <v>1</v>
      </c>
    </row>
    <row r="858" spans="9:9" x14ac:dyDescent="0.45">
      <c r="I858" s="374">
        <f>MONTH(Tableau15[[#This Row],[DATE FACTURE ]])</f>
        <v>1</v>
      </c>
    </row>
    <row r="859" spans="9:9" x14ac:dyDescent="0.45">
      <c r="I859" s="374">
        <f>MONTH(Tableau15[[#This Row],[DATE FACTURE ]])</f>
        <v>1</v>
      </c>
    </row>
    <row r="860" spans="9:9" x14ac:dyDescent="0.45">
      <c r="I860" s="374">
        <f>MONTH(Tableau15[[#This Row],[DATE FACTURE ]])</f>
        <v>1</v>
      </c>
    </row>
    <row r="861" spans="9:9" x14ac:dyDescent="0.45">
      <c r="I861" s="374">
        <f>MONTH(Tableau15[[#This Row],[DATE FACTURE ]])</f>
        <v>1</v>
      </c>
    </row>
    <row r="862" spans="9:9" x14ac:dyDescent="0.45">
      <c r="I862" s="374">
        <f>MONTH(Tableau15[[#This Row],[DATE FACTURE ]])</f>
        <v>1</v>
      </c>
    </row>
    <row r="863" spans="9:9" x14ac:dyDescent="0.45">
      <c r="I863" s="374">
        <f>MONTH(Tableau15[[#This Row],[DATE FACTURE ]])</f>
        <v>1</v>
      </c>
    </row>
    <row r="864" spans="9:9" x14ac:dyDescent="0.45">
      <c r="I864" s="374">
        <f>MONTH(Tableau15[[#This Row],[DATE FACTURE ]])</f>
        <v>1</v>
      </c>
    </row>
    <row r="865" spans="9:9" x14ac:dyDescent="0.45">
      <c r="I865" s="374">
        <f>MONTH(Tableau15[[#This Row],[DATE FACTURE ]])</f>
        <v>1</v>
      </c>
    </row>
    <row r="866" spans="9:9" x14ac:dyDescent="0.45">
      <c r="I866" s="374">
        <f>MONTH(Tableau15[[#This Row],[DATE FACTURE ]])</f>
        <v>1</v>
      </c>
    </row>
    <row r="867" spans="9:9" x14ac:dyDescent="0.45">
      <c r="I867" s="374">
        <f>MONTH(Tableau15[[#This Row],[DATE FACTURE ]])</f>
        <v>1</v>
      </c>
    </row>
    <row r="868" spans="9:9" x14ac:dyDescent="0.45">
      <c r="I868" s="374">
        <f>MONTH(Tableau15[[#This Row],[DATE FACTURE ]])</f>
        <v>1</v>
      </c>
    </row>
    <row r="869" spans="9:9" x14ac:dyDescent="0.45">
      <c r="I869" s="374">
        <f>MONTH(Tableau15[[#This Row],[DATE FACTURE ]])</f>
        <v>1</v>
      </c>
    </row>
    <row r="870" spans="9:9" x14ac:dyDescent="0.45">
      <c r="I870" s="374">
        <f>MONTH(Tableau15[[#This Row],[DATE FACTURE ]])</f>
        <v>1</v>
      </c>
    </row>
    <row r="871" spans="9:9" x14ac:dyDescent="0.45">
      <c r="I871" s="374">
        <f>MONTH(Tableau15[[#This Row],[DATE FACTURE ]])</f>
        <v>1</v>
      </c>
    </row>
    <row r="872" spans="9:9" x14ac:dyDescent="0.45">
      <c r="I872" s="374">
        <f>MONTH(Tableau15[[#This Row],[DATE FACTURE ]])</f>
        <v>1</v>
      </c>
    </row>
    <row r="873" spans="9:9" x14ac:dyDescent="0.45">
      <c r="I873" s="374">
        <f>MONTH(Tableau15[[#This Row],[DATE FACTURE ]])</f>
        <v>1</v>
      </c>
    </row>
    <row r="874" spans="9:9" x14ac:dyDescent="0.45">
      <c r="I874" s="374">
        <f>MONTH(Tableau15[[#This Row],[DATE FACTURE ]])</f>
        <v>1</v>
      </c>
    </row>
    <row r="875" spans="9:9" x14ac:dyDescent="0.45">
      <c r="I875" s="374">
        <f>MONTH(Tableau15[[#This Row],[DATE FACTURE ]])</f>
        <v>1</v>
      </c>
    </row>
    <row r="876" spans="9:9" x14ac:dyDescent="0.45">
      <c r="I876" s="374">
        <f>MONTH(Tableau15[[#This Row],[DATE FACTURE ]])</f>
        <v>1</v>
      </c>
    </row>
    <row r="877" spans="9:9" x14ac:dyDescent="0.45">
      <c r="I877" s="374">
        <f>MONTH(Tableau15[[#This Row],[DATE FACTURE ]])</f>
        <v>1</v>
      </c>
    </row>
    <row r="878" spans="9:9" x14ac:dyDescent="0.45">
      <c r="I878" s="374">
        <f>MONTH(Tableau15[[#This Row],[DATE FACTURE ]])</f>
        <v>1</v>
      </c>
    </row>
    <row r="879" spans="9:9" x14ac:dyDescent="0.45">
      <c r="I879" s="374">
        <f>MONTH(Tableau15[[#This Row],[DATE FACTURE ]])</f>
        <v>1</v>
      </c>
    </row>
    <row r="880" spans="9:9" x14ac:dyDescent="0.45">
      <c r="I880" s="374">
        <f>MONTH(Tableau15[[#This Row],[DATE FACTURE ]])</f>
        <v>1</v>
      </c>
    </row>
    <row r="881" spans="9:9" x14ac:dyDescent="0.45">
      <c r="I881" s="374">
        <f>MONTH(Tableau15[[#This Row],[DATE FACTURE ]])</f>
        <v>1</v>
      </c>
    </row>
    <row r="882" spans="9:9" x14ac:dyDescent="0.45">
      <c r="I882" s="374">
        <f>MONTH(Tableau15[[#This Row],[DATE FACTURE ]])</f>
        <v>1</v>
      </c>
    </row>
    <row r="883" spans="9:9" x14ac:dyDescent="0.45">
      <c r="I883" s="374">
        <f>MONTH(Tableau15[[#This Row],[DATE FACTURE ]])</f>
        <v>1</v>
      </c>
    </row>
    <row r="884" spans="9:9" x14ac:dyDescent="0.45">
      <c r="I884" s="374">
        <f>MONTH(Tableau15[[#This Row],[DATE FACTURE ]])</f>
        <v>1</v>
      </c>
    </row>
    <row r="885" spans="9:9" x14ac:dyDescent="0.45">
      <c r="I885" s="374">
        <f>MONTH(Tableau15[[#This Row],[DATE FACTURE ]])</f>
        <v>1</v>
      </c>
    </row>
    <row r="886" spans="9:9" x14ac:dyDescent="0.45">
      <c r="I886" s="374">
        <f>MONTH(Tableau15[[#This Row],[DATE FACTURE ]])</f>
        <v>1</v>
      </c>
    </row>
    <row r="887" spans="9:9" x14ac:dyDescent="0.45">
      <c r="I887" s="374">
        <f>MONTH(Tableau15[[#This Row],[DATE FACTURE ]])</f>
        <v>1</v>
      </c>
    </row>
    <row r="888" spans="9:9" x14ac:dyDescent="0.45">
      <c r="I888" s="374">
        <f>MONTH(Tableau15[[#This Row],[DATE FACTURE ]])</f>
        <v>1</v>
      </c>
    </row>
    <row r="889" spans="9:9" x14ac:dyDescent="0.45">
      <c r="I889" s="374">
        <f>MONTH(Tableau15[[#This Row],[DATE FACTURE ]])</f>
        <v>1</v>
      </c>
    </row>
    <row r="890" spans="9:9" x14ac:dyDescent="0.45">
      <c r="I890" s="374">
        <f>MONTH(Tableau15[[#This Row],[DATE FACTURE ]])</f>
        <v>1</v>
      </c>
    </row>
    <row r="891" spans="9:9" x14ac:dyDescent="0.45">
      <c r="I891" s="374">
        <f>MONTH(Tableau15[[#This Row],[DATE FACTURE ]])</f>
        <v>1</v>
      </c>
    </row>
    <row r="892" spans="9:9" x14ac:dyDescent="0.45">
      <c r="I892" s="374">
        <f>MONTH(Tableau15[[#This Row],[DATE FACTURE ]])</f>
        <v>1</v>
      </c>
    </row>
    <row r="893" spans="9:9" x14ac:dyDescent="0.45">
      <c r="I893" s="374">
        <f>MONTH(Tableau15[[#This Row],[DATE FACTURE ]])</f>
        <v>1</v>
      </c>
    </row>
    <row r="894" spans="9:9" x14ac:dyDescent="0.45">
      <c r="I894" s="374">
        <f>MONTH(Tableau15[[#This Row],[DATE FACTURE ]])</f>
        <v>1</v>
      </c>
    </row>
    <row r="895" spans="9:9" x14ac:dyDescent="0.45">
      <c r="I895" s="374">
        <f>MONTH(Tableau15[[#This Row],[DATE FACTURE ]])</f>
        <v>1</v>
      </c>
    </row>
    <row r="896" spans="9:9" x14ac:dyDescent="0.45">
      <c r="I896" s="374">
        <f>MONTH(Tableau15[[#This Row],[DATE FACTURE ]])</f>
        <v>1</v>
      </c>
    </row>
    <row r="897" spans="9:9" x14ac:dyDescent="0.45">
      <c r="I897" s="374">
        <f>MONTH(Tableau15[[#This Row],[DATE FACTURE ]])</f>
        <v>1</v>
      </c>
    </row>
    <row r="898" spans="9:9" x14ac:dyDescent="0.45">
      <c r="I898" s="374">
        <f>MONTH(Tableau15[[#This Row],[DATE FACTURE ]])</f>
        <v>1</v>
      </c>
    </row>
    <row r="899" spans="9:9" x14ac:dyDescent="0.45">
      <c r="I899" s="374">
        <f>MONTH(Tableau15[[#This Row],[DATE FACTURE ]])</f>
        <v>1</v>
      </c>
    </row>
    <row r="900" spans="9:9" x14ac:dyDescent="0.45">
      <c r="I900" s="374">
        <f>MONTH(Tableau15[[#This Row],[DATE FACTURE ]])</f>
        <v>1</v>
      </c>
    </row>
    <row r="901" spans="9:9" x14ac:dyDescent="0.45">
      <c r="I901" s="374">
        <f>MONTH(Tableau15[[#This Row],[DATE FACTURE ]])</f>
        <v>1</v>
      </c>
    </row>
    <row r="902" spans="9:9" x14ac:dyDescent="0.45">
      <c r="I902" s="374">
        <f>MONTH(Tableau15[[#This Row],[DATE FACTURE ]])</f>
        <v>1</v>
      </c>
    </row>
    <row r="903" spans="9:9" x14ac:dyDescent="0.45">
      <c r="I903" s="374">
        <f>MONTH(Tableau15[[#This Row],[DATE FACTURE ]])</f>
        <v>1</v>
      </c>
    </row>
    <row r="904" spans="9:9" x14ac:dyDescent="0.45">
      <c r="I904" s="374">
        <f>MONTH(Tableau15[[#This Row],[DATE FACTURE ]])</f>
        <v>1</v>
      </c>
    </row>
    <row r="905" spans="9:9" x14ac:dyDescent="0.45">
      <c r="I905" s="374">
        <f>MONTH(Tableau15[[#This Row],[DATE FACTURE ]])</f>
        <v>1</v>
      </c>
    </row>
    <row r="906" spans="9:9" x14ac:dyDescent="0.45">
      <c r="I906" s="374">
        <f>MONTH(Tableau15[[#This Row],[DATE FACTURE ]])</f>
        <v>1</v>
      </c>
    </row>
    <row r="907" spans="9:9" x14ac:dyDescent="0.45">
      <c r="I907" s="374">
        <f>MONTH(Tableau15[[#This Row],[DATE FACTURE ]])</f>
        <v>1</v>
      </c>
    </row>
    <row r="908" spans="9:9" x14ac:dyDescent="0.45">
      <c r="I908" s="374">
        <f>MONTH(Tableau15[[#This Row],[DATE FACTURE ]])</f>
        <v>1</v>
      </c>
    </row>
    <row r="909" spans="9:9" x14ac:dyDescent="0.45">
      <c r="I909" s="374">
        <f>MONTH(Tableau15[[#This Row],[DATE FACTURE ]])</f>
        <v>1</v>
      </c>
    </row>
    <row r="910" spans="9:9" x14ac:dyDescent="0.45">
      <c r="I910" s="374">
        <f>MONTH(Tableau15[[#This Row],[DATE FACTURE ]])</f>
        <v>1</v>
      </c>
    </row>
    <row r="911" spans="9:9" x14ac:dyDescent="0.45">
      <c r="I911" s="374">
        <f>MONTH(Tableau15[[#This Row],[DATE FACTURE ]])</f>
        <v>1</v>
      </c>
    </row>
    <row r="912" spans="9:9" x14ac:dyDescent="0.45">
      <c r="I912" s="374">
        <f>MONTH(Tableau15[[#This Row],[DATE FACTURE ]])</f>
        <v>1</v>
      </c>
    </row>
    <row r="913" spans="9:9" x14ac:dyDescent="0.45">
      <c r="I913" s="374">
        <f>MONTH(Tableau15[[#This Row],[DATE FACTURE ]])</f>
        <v>1</v>
      </c>
    </row>
    <row r="914" spans="9:9" x14ac:dyDescent="0.45">
      <c r="I914" s="374">
        <f>MONTH(Tableau15[[#This Row],[DATE FACTURE ]])</f>
        <v>1</v>
      </c>
    </row>
    <row r="915" spans="9:9" x14ac:dyDescent="0.45">
      <c r="I915" s="374">
        <f>MONTH(Tableau15[[#This Row],[DATE FACTURE ]])</f>
        <v>1</v>
      </c>
    </row>
    <row r="916" spans="9:9" x14ac:dyDescent="0.45">
      <c r="I916" s="374">
        <f>MONTH(Tableau15[[#This Row],[DATE FACTURE ]])</f>
        <v>1</v>
      </c>
    </row>
    <row r="917" spans="9:9" x14ac:dyDescent="0.45">
      <c r="I917" s="374">
        <f>MONTH(Tableau15[[#This Row],[DATE FACTURE ]])</f>
        <v>1</v>
      </c>
    </row>
    <row r="918" spans="9:9" x14ac:dyDescent="0.45">
      <c r="I918" s="374">
        <f>MONTH(Tableau15[[#This Row],[DATE FACTURE ]])</f>
        <v>1</v>
      </c>
    </row>
    <row r="919" spans="9:9" x14ac:dyDescent="0.45">
      <c r="I919" s="374">
        <f>MONTH(Tableau15[[#This Row],[DATE FACTURE ]])</f>
        <v>1</v>
      </c>
    </row>
    <row r="920" spans="9:9" x14ac:dyDescent="0.45">
      <c r="I920" s="374">
        <f>MONTH(Tableau15[[#This Row],[DATE FACTURE ]])</f>
        <v>1</v>
      </c>
    </row>
    <row r="921" spans="9:9" x14ac:dyDescent="0.45">
      <c r="I921" s="374">
        <f>MONTH(Tableau15[[#This Row],[DATE FACTURE ]])</f>
        <v>1</v>
      </c>
    </row>
    <row r="922" spans="9:9" x14ac:dyDescent="0.45">
      <c r="I922" s="374">
        <f>MONTH(Tableau15[[#This Row],[DATE FACTURE ]])</f>
        <v>1</v>
      </c>
    </row>
    <row r="923" spans="9:9" x14ac:dyDescent="0.45">
      <c r="I923" s="374">
        <f>MONTH(Tableau15[[#This Row],[DATE FACTURE ]])</f>
        <v>1</v>
      </c>
    </row>
    <row r="924" spans="9:9" x14ac:dyDescent="0.45">
      <c r="I924" s="374">
        <f>MONTH(Tableau15[[#This Row],[DATE FACTURE ]])</f>
        <v>1</v>
      </c>
    </row>
    <row r="925" spans="9:9" x14ac:dyDescent="0.45">
      <c r="I925" s="374">
        <f>MONTH(Tableau15[[#This Row],[DATE FACTURE ]])</f>
        <v>1</v>
      </c>
    </row>
    <row r="926" spans="9:9" x14ac:dyDescent="0.45">
      <c r="I926" s="374">
        <f>MONTH(Tableau15[[#This Row],[DATE FACTURE ]])</f>
        <v>1</v>
      </c>
    </row>
    <row r="927" spans="9:9" x14ac:dyDescent="0.45">
      <c r="I927" s="374">
        <f>MONTH(Tableau15[[#This Row],[DATE FACTURE ]])</f>
        <v>1</v>
      </c>
    </row>
    <row r="928" spans="9:9" x14ac:dyDescent="0.45">
      <c r="I928" s="374">
        <f>MONTH(Tableau15[[#This Row],[DATE FACTURE ]])</f>
        <v>1</v>
      </c>
    </row>
    <row r="929" spans="9:9" x14ac:dyDescent="0.45">
      <c r="I929" s="374">
        <f>MONTH(Tableau15[[#This Row],[DATE FACTURE ]])</f>
        <v>1</v>
      </c>
    </row>
    <row r="930" spans="9:9" x14ac:dyDescent="0.45">
      <c r="I930" s="374">
        <f>MONTH(Tableau15[[#This Row],[DATE FACTURE ]])</f>
        <v>1</v>
      </c>
    </row>
    <row r="931" spans="9:9" x14ac:dyDescent="0.45">
      <c r="I931" s="374">
        <f>MONTH(Tableau15[[#This Row],[DATE FACTURE ]])</f>
        <v>1</v>
      </c>
    </row>
    <row r="932" spans="9:9" x14ac:dyDescent="0.45">
      <c r="I932" s="374">
        <f>MONTH(Tableau15[[#This Row],[DATE FACTURE ]])</f>
        <v>1</v>
      </c>
    </row>
    <row r="933" spans="9:9" x14ac:dyDescent="0.45">
      <c r="I933" s="374">
        <f>MONTH(Tableau15[[#This Row],[DATE FACTURE ]])</f>
        <v>1</v>
      </c>
    </row>
    <row r="934" spans="9:9" x14ac:dyDescent="0.45">
      <c r="I934" s="374">
        <f>MONTH(Tableau15[[#This Row],[DATE FACTURE ]])</f>
        <v>1</v>
      </c>
    </row>
    <row r="935" spans="9:9" x14ac:dyDescent="0.45">
      <c r="I935" s="374">
        <f>MONTH(Tableau15[[#This Row],[DATE FACTURE ]])</f>
        <v>1</v>
      </c>
    </row>
    <row r="936" spans="9:9" x14ac:dyDescent="0.45">
      <c r="I936" s="374">
        <f>MONTH(Tableau15[[#This Row],[DATE FACTURE ]])</f>
        <v>1</v>
      </c>
    </row>
    <row r="937" spans="9:9" x14ac:dyDescent="0.45">
      <c r="I937" s="374">
        <f>MONTH(Tableau15[[#This Row],[DATE FACTURE ]])</f>
        <v>1</v>
      </c>
    </row>
    <row r="938" spans="9:9" x14ac:dyDescent="0.45">
      <c r="I938" s="374">
        <f>MONTH(Tableau15[[#This Row],[DATE FACTURE ]])</f>
        <v>1</v>
      </c>
    </row>
    <row r="939" spans="9:9" x14ac:dyDescent="0.45">
      <c r="I939" s="374">
        <f>MONTH(Tableau15[[#This Row],[DATE FACTURE ]])</f>
        <v>1</v>
      </c>
    </row>
    <row r="940" spans="9:9" x14ac:dyDescent="0.45">
      <c r="I940" s="374">
        <f>MONTH(Tableau15[[#This Row],[DATE FACTURE ]])</f>
        <v>1</v>
      </c>
    </row>
    <row r="941" spans="9:9" x14ac:dyDescent="0.45">
      <c r="I941" s="374">
        <f>MONTH(Tableau15[[#This Row],[DATE FACTURE ]])</f>
        <v>1</v>
      </c>
    </row>
    <row r="942" spans="9:9" x14ac:dyDescent="0.45">
      <c r="I942" s="374">
        <f>MONTH(Tableau15[[#This Row],[DATE FACTURE ]])</f>
        <v>1</v>
      </c>
    </row>
    <row r="943" spans="9:9" x14ac:dyDescent="0.45">
      <c r="I943" s="374">
        <f>MONTH(Tableau15[[#This Row],[DATE FACTURE ]])</f>
        <v>1</v>
      </c>
    </row>
    <row r="944" spans="9:9" x14ac:dyDescent="0.45">
      <c r="I944" s="374">
        <f>MONTH(Tableau15[[#This Row],[DATE FACTURE ]])</f>
        <v>1</v>
      </c>
    </row>
    <row r="945" spans="9:9" x14ac:dyDescent="0.45">
      <c r="I945" s="374">
        <f>MONTH(Tableau15[[#This Row],[DATE FACTURE ]])</f>
        <v>1</v>
      </c>
    </row>
    <row r="946" spans="9:9" x14ac:dyDescent="0.45">
      <c r="I946" s="374">
        <f>MONTH(Tableau15[[#This Row],[DATE FACTURE ]])</f>
        <v>1</v>
      </c>
    </row>
    <row r="947" spans="9:9" x14ac:dyDescent="0.45">
      <c r="I947" s="374">
        <f>MONTH(Tableau15[[#This Row],[DATE FACTURE ]])</f>
        <v>1</v>
      </c>
    </row>
    <row r="948" spans="9:9" x14ac:dyDescent="0.45">
      <c r="I948" s="374">
        <f>MONTH(Tableau15[[#This Row],[DATE FACTURE ]])</f>
        <v>1</v>
      </c>
    </row>
    <row r="949" spans="9:9" x14ac:dyDescent="0.45">
      <c r="I949" s="374">
        <f>MONTH(Tableau15[[#This Row],[DATE FACTURE ]])</f>
        <v>1</v>
      </c>
    </row>
    <row r="950" spans="9:9" x14ac:dyDescent="0.45">
      <c r="I950" s="374">
        <f>MONTH(Tableau15[[#This Row],[DATE FACTURE ]])</f>
        <v>1</v>
      </c>
    </row>
    <row r="951" spans="9:9" x14ac:dyDescent="0.45">
      <c r="I951" s="374">
        <f>MONTH(Tableau15[[#This Row],[DATE FACTURE ]])</f>
        <v>1</v>
      </c>
    </row>
    <row r="952" spans="9:9" x14ac:dyDescent="0.45">
      <c r="I952" s="374">
        <f>MONTH(Tableau15[[#This Row],[DATE FACTURE ]])</f>
        <v>1</v>
      </c>
    </row>
    <row r="953" spans="9:9" x14ac:dyDescent="0.45">
      <c r="I953" s="374">
        <f>MONTH(Tableau15[[#This Row],[DATE FACTURE ]])</f>
        <v>1</v>
      </c>
    </row>
    <row r="954" spans="9:9" x14ac:dyDescent="0.45">
      <c r="I954" s="374">
        <f>MONTH(Tableau15[[#This Row],[DATE FACTURE ]])</f>
        <v>1</v>
      </c>
    </row>
    <row r="955" spans="9:9" x14ac:dyDescent="0.45">
      <c r="I955" s="374">
        <f>MONTH(Tableau15[[#This Row],[DATE FACTURE ]])</f>
        <v>1</v>
      </c>
    </row>
    <row r="956" spans="9:9" x14ac:dyDescent="0.45">
      <c r="I956" s="374">
        <f>MONTH(Tableau15[[#This Row],[DATE FACTURE ]])</f>
        <v>1</v>
      </c>
    </row>
    <row r="957" spans="9:9" x14ac:dyDescent="0.45">
      <c r="I957" s="374">
        <f>MONTH(Tableau15[[#This Row],[DATE FACTURE ]])</f>
        <v>1</v>
      </c>
    </row>
    <row r="958" spans="9:9" x14ac:dyDescent="0.45">
      <c r="I958" s="374">
        <f>MONTH(Tableau15[[#This Row],[DATE FACTURE ]])</f>
        <v>1</v>
      </c>
    </row>
    <row r="959" spans="9:9" x14ac:dyDescent="0.45">
      <c r="I959" s="374">
        <f>MONTH(Tableau15[[#This Row],[DATE FACTURE ]])</f>
        <v>1</v>
      </c>
    </row>
    <row r="960" spans="9:9" x14ac:dyDescent="0.45">
      <c r="I960" s="374">
        <f>MONTH(Tableau15[[#This Row],[DATE FACTURE ]])</f>
        <v>1</v>
      </c>
    </row>
    <row r="961" spans="9:9" x14ac:dyDescent="0.45">
      <c r="I961" s="374">
        <f>MONTH(Tableau15[[#This Row],[DATE FACTURE ]])</f>
        <v>1</v>
      </c>
    </row>
    <row r="962" spans="9:9" x14ac:dyDescent="0.45">
      <c r="I962" s="374">
        <f>MONTH(Tableau15[[#This Row],[DATE FACTURE ]])</f>
        <v>1</v>
      </c>
    </row>
    <row r="963" spans="9:9" x14ac:dyDescent="0.45">
      <c r="I963" s="374">
        <f>MONTH(Tableau15[[#This Row],[DATE FACTURE ]])</f>
        <v>1</v>
      </c>
    </row>
    <row r="964" spans="9:9" x14ac:dyDescent="0.45">
      <c r="I964" s="374">
        <f>MONTH(Tableau15[[#This Row],[DATE FACTURE ]])</f>
        <v>1</v>
      </c>
    </row>
    <row r="965" spans="9:9" x14ac:dyDescent="0.45">
      <c r="I965" s="374">
        <f>MONTH(Tableau15[[#This Row],[DATE FACTURE ]])</f>
        <v>1</v>
      </c>
    </row>
    <row r="966" spans="9:9" x14ac:dyDescent="0.45">
      <c r="I966" s="374">
        <f>MONTH(Tableau15[[#This Row],[DATE FACTURE ]])</f>
        <v>1</v>
      </c>
    </row>
    <row r="967" spans="9:9" x14ac:dyDescent="0.45">
      <c r="I967" s="374">
        <f>MONTH(Tableau15[[#This Row],[DATE FACTURE ]])</f>
        <v>1</v>
      </c>
    </row>
    <row r="968" spans="9:9" x14ac:dyDescent="0.45">
      <c r="I968" s="374">
        <f>MONTH(Tableau15[[#This Row],[DATE FACTURE ]])</f>
        <v>1</v>
      </c>
    </row>
    <row r="969" spans="9:9" x14ac:dyDescent="0.45">
      <c r="I969" s="374">
        <f>MONTH(Tableau15[[#This Row],[DATE FACTURE ]])</f>
        <v>1</v>
      </c>
    </row>
    <row r="970" spans="9:9" x14ac:dyDescent="0.45">
      <c r="I970" s="374">
        <f>MONTH(Tableau15[[#This Row],[DATE FACTURE ]])</f>
        <v>1</v>
      </c>
    </row>
    <row r="971" spans="9:9" x14ac:dyDescent="0.45">
      <c r="I971" s="374">
        <f>MONTH(Tableau15[[#This Row],[DATE FACTURE ]])</f>
        <v>1</v>
      </c>
    </row>
    <row r="972" spans="9:9" x14ac:dyDescent="0.45">
      <c r="I972" s="374">
        <f>MONTH(Tableau15[[#This Row],[DATE FACTURE ]])</f>
        <v>1</v>
      </c>
    </row>
    <row r="973" spans="9:9" x14ac:dyDescent="0.45">
      <c r="I973" s="374">
        <f>MONTH(Tableau15[[#This Row],[DATE FACTURE ]])</f>
        <v>1</v>
      </c>
    </row>
    <row r="974" spans="9:9" x14ac:dyDescent="0.45">
      <c r="I974" s="374">
        <f>MONTH(Tableau15[[#This Row],[DATE FACTURE ]])</f>
        <v>1</v>
      </c>
    </row>
    <row r="975" spans="9:9" x14ac:dyDescent="0.45">
      <c r="I975" s="374">
        <f>MONTH(Tableau15[[#This Row],[DATE FACTURE ]])</f>
        <v>1</v>
      </c>
    </row>
    <row r="976" spans="9:9" x14ac:dyDescent="0.45">
      <c r="I976" s="374">
        <f>MONTH(Tableau15[[#This Row],[DATE FACTURE ]])</f>
        <v>1</v>
      </c>
    </row>
    <row r="977" spans="9:9" x14ac:dyDescent="0.45">
      <c r="I977" s="374">
        <f>MONTH(Tableau15[[#This Row],[DATE FACTURE ]])</f>
        <v>1</v>
      </c>
    </row>
    <row r="978" spans="9:9" x14ac:dyDescent="0.45">
      <c r="I978" s="374">
        <f>MONTH(Tableau15[[#This Row],[DATE FACTURE ]])</f>
        <v>1</v>
      </c>
    </row>
    <row r="979" spans="9:9" x14ac:dyDescent="0.45">
      <c r="I979" s="374">
        <f>MONTH(Tableau15[[#This Row],[DATE FACTURE ]])</f>
        <v>1</v>
      </c>
    </row>
    <row r="980" spans="9:9" x14ac:dyDescent="0.45">
      <c r="I980" s="374">
        <f>MONTH(Tableau15[[#This Row],[DATE FACTURE ]])</f>
        <v>1</v>
      </c>
    </row>
    <row r="981" spans="9:9" x14ac:dyDescent="0.45">
      <c r="I981" s="374">
        <f>MONTH(Tableau15[[#This Row],[DATE FACTURE ]])</f>
        <v>1</v>
      </c>
    </row>
    <row r="982" spans="9:9" x14ac:dyDescent="0.45">
      <c r="I982" s="374">
        <f>MONTH(Tableau15[[#This Row],[DATE FACTURE ]])</f>
        <v>1</v>
      </c>
    </row>
    <row r="983" spans="9:9" x14ac:dyDescent="0.45">
      <c r="I983" s="374">
        <f>MONTH(Tableau15[[#This Row],[DATE FACTURE ]])</f>
        <v>1</v>
      </c>
    </row>
    <row r="984" spans="9:9" x14ac:dyDescent="0.45">
      <c r="I984" s="374">
        <f>MONTH(Tableau15[[#This Row],[DATE FACTURE ]])</f>
        <v>1</v>
      </c>
    </row>
    <row r="985" spans="9:9" x14ac:dyDescent="0.45">
      <c r="I985" s="374">
        <f>MONTH(Tableau15[[#This Row],[DATE FACTURE ]])</f>
        <v>1</v>
      </c>
    </row>
    <row r="986" spans="9:9" x14ac:dyDescent="0.45">
      <c r="I986" s="374">
        <f>MONTH(Tableau15[[#This Row],[DATE FACTURE ]])</f>
        <v>1</v>
      </c>
    </row>
    <row r="987" spans="9:9" x14ac:dyDescent="0.45">
      <c r="I987" s="374">
        <f>MONTH(Tableau15[[#This Row],[DATE FACTURE ]])</f>
        <v>1</v>
      </c>
    </row>
    <row r="988" spans="9:9" x14ac:dyDescent="0.45">
      <c r="I988" s="374">
        <f>MONTH(Tableau15[[#This Row],[DATE FACTURE ]])</f>
        <v>1</v>
      </c>
    </row>
    <row r="989" spans="9:9" x14ac:dyDescent="0.45">
      <c r="I989" s="374">
        <f>MONTH(Tableau15[[#This Row],[DATE FACTURE ]])</f>
        <v>1</v>
      </c>
    </row>
    <row r="990" spans="9:9" x14ac:dyDescent="0.45">
      <c r="I990" s="374">
        <f>MONTH(Tableau15[[#This Row],[DATE FACTURE ]])</f>
        <v>1</v>
      </c>
    </row>
    <row r="991" spans="9:9" x14ac:dyDescent="0.45">
      <c r="I991" s="374">
        <f>MONTH(Tableau15[[#This Row],[DATE FACTURE ]])</f>
        <v>1</v>
      </c>
    </row>
    <row r="992" spans="9:9" x14ac:dyDescent="0.45">
      <c r="I992" s="374">
        <f>MONTH(Tableau15[[#This Row],[DATE FACTURE ]])</f>
        <v>1</v>
      </c>
    </row>
    <row r="993" spans="9:9" x14ac:dyDescent="0.45">
      <c r="I993" s="374">
        <f>MONTH(Tableau15[[#This Row],[DATE FACTURE ]])</f>
        <v>1</v>
      </c>
    </row>
    <row r="994" spans="9:9" x14ac:dyDescent="0.45">
      <c r="I994" s="374">
        <f>MONTH(Tableau15[[#This Row],[DATE FACTURE ]])</f>
        <v>1</v>
      </c>
    </row>
    <row r="995" spans="9:9" x14ac:dyDescent="0.45">
      <c r="I995" s="374">
        <f>MONTH(Tableau15[[#This Row],[DATE FACTURE ]])</f>
        <v>1</v>
      </c>
    </row>
    <row r="996" spans="9:9" x14ac:dyDescent="0.45">
      <c r="I996" s="374">
        <f>MONTH(Tableau15[[#This Row],[DATE FACTURE ]])</f>
        <v>1</v>
      </c>
    </row>
    <row r="997" spans="9:9" x14ac:dyDescent="0.45">
      <c r="I997" s="374">
        <f>MONTH(Tableau15[[#This Row],[DATE FACTURE ]])</f>
        <v>1</v>
      </c>
    </row>
    <row r="998" spans="9:9" x14ac:dyDescent="0.45">
      <c r="I998" s="374">
        <f>MONTH(Tableau15[[#This Row],[DATE FACTURE ]])</f>
        <v>1</v>
      </c>
    </row>
    <row r="999" spans="9:9" x14ac:dyDescent="0.45">
      <c r="I999" s="374">
        <f>MONTH(Tableau15[[#This Row],[DATE FACTURE ]])</f>
        <v>1</v>
      </c>
    </row>
    <row r="1000" spans="9:9" x14ac:dyDescent="0.45">
      <c r="I1000" s="374">
        <f>MONTH(Tableau15[[#This Row],[DATE FACTURE ]])</f>
        <v>1</v>
      </c>
    </row>
    <row r="1001" spans="9:9" x14ac:dyDescent="0.45">
      <c r="I1001" s="374">
        <f>MONTH(Tableau15[[#This Row],[DATE FACTURE ]])</f>
        <v>1</v>
      </c>
    </row>
    <row r="1002" spans="9:9" x14ac:dyDescent="0.45">
      <c r="I1002" s="374">
        <f>MONTH(Tableau15[[#This Row],[DATE FACTURE ]])</f>
        <v>1</v>
      </c>
    </row>
    <row r="1003" spans="9:9" x14ac:dyDescent="0.45">
      <c r="I1003" s="374">
        <f>MONTH(Tableau15[[#This Row],[DATE FACTURE ]])</f>
        <v>1</v>
      </c>
    </row>
    <row r="1004" spans="9:9" x14ac:dyDescent="0.45">
      <c r="I1004" s="374">
        <f>MONTH(Tableau15[[#This Row],[DATE FACTURE ]])</f>
        <v>1</v>
      </c>
    </row>
    <row r="1005" spans="9:9" x14ac:dyDescent="0.45">
      <c r="I1005" s="374">
        <f>MONTH(Tableau15[[#This Row],[DATE FACTURE ]])</f>
        <v>1</v>
      </c>
    </row>
    <row r="1006" spans="9:9" x14ac:dyDescent="0.45">
      <c r="I1006" s="374">
        <f>MONTH(Tableau15[[#This Row],[DATE FACTURE ]])</f>
        <v>1</v>
      </c>
    </row>
    <row r="1007" spans="9:9" x14ac:dyDescent="0.45">
      <c r="I1007" s="374">
        <f>MONTH(Tableau15[[#This Row],[DATE FACTURE ]])</f>
        <v>1</v>
      </c>
    </row>
    <row r="1008" spans="9:9" x14ac:dyDescent="0.45">
      <c r="I1008" s="374">
        <f>MONTH(Tableau15[[#This Row],[DATE FACTURE ]])</f>
        <v>1</v>
      </c>
    </row>
    <row r="1009" spans="9:9" x14ac:dyDescent="0.45">
      <c r="I1009" s="374">
        <f>MONTH(Tableau15[[#This Row],[DATE FACTURE ]])</f>
        <v>1</v>
      </c>
    </row>
    <row r="1010" spans="9:9" x14ac:dyDescent="0.45">
      <c r="I1010" s="374">
        <f>MONTH(Tableau15[[#This Row],[DATE FACTURE ]])</f>
        <v>1</v>
      </c>
    </row>
    <row r="1011" spans="9:9" x14ac:dyDescent="0.45">
      <c r="I1011" s="374">
        <f>MONTH(Tableau15[[#This Row],[DATE FACTURE ]])</f>
        <v>1</v>
      </c>
    </row>
    <row r="1012" spans="9:9" x14ac:dyDescent="0.45">
      <c r="I1012" s="374">
        <f>MONTH(Tableau15[[#This Row],[DATE FACTURE ]])</f>
        <v>1</v>
      </c>
    </row>
    <row r="1013" spans="9:9" x14ac:dyDescent="0.45">
      <c r="I1013" s="374">
        <f>MONTH(Tableau15[[#This Row],[DATE FACTURE ]])</f>
        <v>1</v>
      </c>
    </row>
    <row r="1014" spans="9:9" x14ac:dyDescent="0.45">
      <c r="I1014" s="374">
        <f>MONTH(Tableau15[[#This Row],[DATE FACTURE ]])</f>
        <v>1</v>
      </c>
    </row>
    <row r="1015" spans="9:9" x14ac:dyDescent="0.45">
      <c r="I1015" s="374">
        <f>MONTH(Tableau15[[#This Row],[DATE FACTURE ]])</f>
        <v>1</v>
      </c>
    </row>
    <row r="1016" spans="9:9" x14ac:dyDescent="0.45">
      <c r="I1016" s="374">
        <f>MONTH(Tableau15[[#This Row],[DATE FACTURE ]])</f>
        <v>1</v>
      </c>
    </row>
    <row r="1017" spans="9:9" x14ac:dyDescent="0.45">
      <c r="I1017" s="374">
        <f>MONTH(Tableau15[[#This Row],[DATE FACTURE ]])</f>
        <v>1</v>
      </c>
    </row>
    <row r="1018" spans="9:9" x14ac:dyDescent="0.45">
      <c r="I1018" s="374">
        <f>MONTH(Tableau15[[#This Row],[DATE FACTURE ]])</f>
        <v>1</v>
      </c>
    </row>
    <row r="1019" spans="9:9" x14ac:dyDescent="0.45">
      <c r="I1019" s="374">
        <f>MONTH(Tableau15[[#This Row],[DATE FACTURE ]])</f>
        <v>1</v>
      </c>
    </row>
    <row r="1020" spans="9:9" x14ac:dyDescent="0.45">
      <c r="I1020" s="374">
        <f>MONTH(Tableau15[[#This Row],[DATE FACTURE ]])</f>
        <v>1</v>
      </c>
    </row>
    <row r="1021" spans="9:9" x14ac:dyDescent="0.45">
      <c r="I1021" s="374">
        <f>MONTH(Tableau15[[#This Row],[DATE FACTURE ]])</f>
        <v>1</v>
      </c>
    </row>
    <row r="1022" spans="9:9" x14ac:dyDescent="0.45">
      <c r="I1022" s="374">
        <f>MONTH(Tableau15[[#This Row],[DATE FACTURE ]])</f>
        <v>1</v>
      </c>
    </row>
    <row r="1023" spans="9:9" x14ac:dyDescent="0.45">
      <c r="I1023" s="374">
        <f>MONTH(Tableau15[[#This Row],[DATE FACTURE ]])</f>
        <v>1</v>
      </c>
    </row>
    <row r="1024" spans="9:9" x14ac:dyDescent="0.45">
      <c r="I1024" s="374">
        <f>MONTH(Tableau15[[#This Row],[DATE FACTURE ]])</f>
        <v>1</v>
      </c>
    </row>
    <row r="1025" spans="9:9" x14ac:dyDescent="0.45">
      <c r="I1025" s="374">
        <f>MONTH(Tableau15[[#This Row],[DATE FACTURE ]])</f>
        <v>1</v>
      </c>
    </row>
    <row r="1026" spans="9:9" x14ac:dyDescent="0.45">
      <c r="I1026" s="374">
        <f>MONTH(Tableau15[[#This Row],[DATE FACTURE ]])</f>
        <v>1</v>
      </c>
    </row>
    <row r="1027" spans="9:9" x14ac:dyDescent="0.45">
      <c r="I1027" s="374">
        <f>MONTH(Tableau15[[#This Row],[DATE FACTURE ]])</f>
        <v>1</v>
      </c>
    </row>
    <row r="1028" spans="9:9" x14ac:dyDescent="0.45">
      <c r="I1028" s="374">
        <f>MONTH(Tableau15[[#This Row],[DATE FACTURE ]])</f>
        <v>1</v>
      </c>
    </row>
    <row r="1029" spans="9:9" x14ac:dyDescent="0.45">
      <c r="I1029" s="374">
        <f>MONTH(Tableau15[[#This Row],[DATE FACTURE ]])</f>
        <v>1</v>
      </c>
    </row>
    <row r="1030" spans="9:9" x14ac:dyDescent="0.45">
      <c r="I1030" s="374">
        <f>MONTH(Tableau15[[#This Row],[DATE FACTURE ]])</f>
        <v>1</v>
      </c>
    </row>
    <row r="1031" spans="9:9" x14ac:dyDescent="0.45">
      <c r="I1031" s="374">
        <f>MONTH(Tableau15[[#This Row],[DATE FACTURE ]])</f>
        <v>1</v>
      </c>
    </row>
    <row r="1032" spans="9:9" x14ac:dyDescent="0.45">
      <c r="I1032" s="374">
        <f>MONTH(Tableau15[[#This Row],[DATE FACTURE ]])</f>
        <v>1</v>
      </c>
    </row>
    <row r="1033" spans="9:9" x14ac:dyDescent="0.45">
      <c r="I1033" s="374">
        <f>MONTH(Tableau15[[#This Row],[DATE FACTURE ]])</f>
        <v>1</v>
      </c>
    </row>
    <row r="1034" spans="9:9" x14ac:dyDescent="0.45">
      <c r="I1034" s="374">
        <f>MONTH(Tableau15[[#This Row],[DATE FACTURE ]])</f>
        <v>1</v>
      </c>
    </row>
    <row r="1035" spans="9:9" x14ac:dyDescent="0.45">
      <c r="I1035" s="374">
        <f>MONTH(Tableau15[[#This Row],[DATE FACTURE ]])</f>
        <v>1</v>
      </c>
    </row>
    <row r="1036" spans="9:9" x14ac:dyDescent="0.45">
      <c r="I1036" s="374">
        <f>MONTH(Tableau15[[#This Row],[DATE FACTURE ]])</f>
        <v>1</v>
      </c>
    </row>
    <row r="1037" spans="9:9" x14ac:dyDescent="0.45">
      <c r="I1037" s="374">
        <f>MONTH(Tableau15[[#This Row],[DATE FACTURE ]])</f>
        <v>1</v>
      </c>
    </row>
    <row r="1038" spans="9:9" x14ac:dyDescent="0.45">
      <c r="I1038" s="374">
        <f>MONTH(Tableau15[[#This Row],[DATE FACTURE ]])</f>
        <v>1</v>
      </c>
    </row>
    <row r="1039" spans="9:9" x14ac:dyDescent="0.45">
      <c r="I1039" s="374">
        <f>MONTH(Tableau15[[#This Row],[DATE FACTURE ]])</f>
        <v>1</v>
      </c>
    </row>
    <row r="1040" spans="9:9" x14ac:dyDescent="0.45">
      <c r="I1040" s="374">
        <f>MONTH(Tableau15[[#This Row],[DATE FACTURE ]])</f>
        <v>1</v>
      </c>
    </row>
    <row r="1041" spans="9:9" x14ac:dyDescent="0.45">
      <c r="I1041" s="374">
        <f>MONTH(Tableau15[[#This Row],[DATE FACTURE ]])</f>
        <v>1</v>
      </c>
    </row>
    <row r="1042" spans="9:9" x14ac:dyDescent="0.45">
      <c r="I1042" s="374">
        <f>MONTH(Tableau15[[#This Row],[DATE FACTURE ]])</f>
        <v>1</v>
      </c>
    </row>
    <row r="1043" spans="9:9" x14ac:dyDescent="0.45">
      <c r="I1043" s="374">
        <f>MONTH(Tableau15[[#This Row],[DATE FACTURE ]])</f>
        <v>1</v>
      </c>
    </row>
    <row r="1044" spans="9:9" x14ac:dyDescent="0.45">
      <c r="I1044" s="374">
        <f>MONTH(Tableau15[[#This Row],[DATE FACTURE ]])</f>
        <v>1</v>
      </c>
    </row>
    <row r="1045" spans="9:9" x14ac:dyDescent="0.45">
      <c r="I1045" s="374">
        <f>MONTH(Tableau15[[#This Row],[DATE FACTURE ]])</f>
        <v>1</v>
      </c>
    </row>
    <row r="1046" spans="9:9" x14ac:dyDescent="0.45">
      <c r="I1046" s="374">
        <f>MONTH(Tableau15[[#This Row],[DATE FACTURE ]])</f>
        <v>1</v>
      </c>
    </row>
    <row r="1047" spans="9:9" x14ac:dyDescent="0.45">
      <c r="I1047" s="374">
        <f>MONTH(Tableau15[[#This Row],[DATE FACTURE ]])</f>
        <v>1</v>
      </c>
    </row>
    <row r="1048" spans="9:9" x14ac:dyDescent="0.45">
      <c r="I1048" s="374">
        <f>MONTH(Tableau15[[#This Row],[DATE FACTURE ]])</f>
        <v>1</v>
      </c>
    </row>
    <row r="1049" spans="9:9" x14ac:dyDescent="0.45">
      <c r="I1049" s="374">
        <f>MONTH(Tableau15[[#This Row],[DATE FACTURE ]])</f>
        <v>1</v>
      </c>
    </row>
    <row r="1050" spans="9:9" x14ac:dyDescent="0.45">
      <c r="I1050" s="374">
        <f>MONTH(Tableau15[[#This Row],[DATE FACTURE ]])</f>
        <v>1</v>
      </c>
    </row>
    <row r="1051" spans="9:9" x14ac:dyDescent="0.45">
      <c r="I1051" s="374">
        <f>MONTH(Tableau15[[#This Row],[DATE FACTURE ]])</f>
        <v>1</v>
      </c>
    </row>
    <row r="1052" spans="9:9" x14ac:dyDescent="0.45">
      <c r="I1052" s="374">
        <f>MONTH(Tableau15[[#This Row],[DATE FACTURE ]])</f>
        <v>1</v>
      </c>
    </row>
    <row r="1053" spans="9:9" x14ac:dyDescent="0.45">
      <c r="I1053" s="374">
        <f>MONTH(Tableau15[[#This Row],[DATE FACTURE ]])</f>
        <v>1</v>
      </c>
    </row>
    <row r="1054" spans="9:9" x14ac:dyDescent="0.45">
      <c r="I1054" s="374">
        <f>MONTH(Tableau15[[#This Row],[DATE FACTURE ]])</f>
        <v>1</v>
      </c>
    </row>
    <row r="1055" spans="9:9" x14ac:dyDescent="0.45">
      <c r="I1055" s="374">
        <f>MONTH(Tableau15[[#This Row],[DATE FACTURE ]])</f>
        <v>1</v>
      </c>
    </row>
    <row r="1056" spans="9:9" x14ac:dyDescent="0.45">
      <c r="I1056" s="374">
        <f>MONTH(Tableau15[[#This Row],[DATE FACTURE ]])</f>
        <v>1</v>
      </c>
    </row>
    <row r="1057" spans="9:9" x14ac:dyDescent="0.45">
      <c r="I1057" s="374">
        <f>MONTH(Tableau15[[#This Row],[DATE FACTURE ]])</f>
        <v>1</v>
      </c>
    </row>
    <row r="1058" spans="9:9" x14ac:dyDescent="0.45">
      <c r="I1058" s="374">
        <f>MONTH(Tableau15[[#This Row],[DATE FACTURE ]])</f>
        <v>1</v>
      </c>
    </row>
    <row r="1059" spans="9:9" x14ac:dyDescent="0.45">
      <c r="I1059" s="374">
        <f>MONTH(Tableau15[[#This Row],[DATE FACTURE ]])</f>
        <v>1</v>
      </c>
    </row>
    <row r="1060" spans="9:9" x14ac:dyDescent="0.45">
      <c r="I1060" s="374">
        <f>MONTH(Tableau15[[#This Row],[DATE FACTURE ]])</f>
        <v>1</v>
      </c>
    </row>
    <row r="1061" spans="9:9" x14ac:dyDescent="0.45">
      <c r="I1061" s="374">
        <f>MONTH(Tableau15[[#This Row],[DATE FACTURE ]])</f>
        <v>1</v>
      </c>
    </row>
    <row r="1062" spans="9:9" x14ac:dyDescent="0.45">
      <c r="I1062" s="374">
        <f>MONTH(Tableau15[[#This Row],[DATE FACTURE ]])</f>
        <v>1</v>
      </c>
    </row>
    <row r="1063" spans="9:9" x14ac:dyDescent="0.45">
      <c r="I1063" s="374">
        <f>MONTH(Tableau15[[#This Row],[DATE FACTURE ]])</f>
        <v>1</v>
      </c>
    </row>
    <row r="1064" spans="9:9" x14ac:dyDescent="0.45">
      <c r="I1064" s="374">
        <f>MONTH(Tableau15[[#This Row],[DATE FACTURE ]])</f>
        <v>1</v>
      </c>
    </row>
    <row r="1065" spans="9:9" x14ac:dyDescent="0.45">
      <c r="I1065" s="374">
        <f>MONTH(Tableau15[[#This Row],[DATE FACTURE ]])</f>
        <v>1</v>
      </c>
    </row>
    <row r="1066" spans="9:9" x14ac:dyDescent="0.45">
      <c r="I1066" s="374">
        <f>MONTH(Tableau15[[#This Row],[DATE FACTURE ]])</f>
        <v>1</v>
      </c>
    </row>
    <row r="1067" spans="9:9" x14ac:dyDescent="0.45">
      <c r="I1067" s="374">
        <f>MONTH(Tableau15[[#This Row],[DATE FACTURE ]])</f>
        <v>1</v>
      </c>
    </row>
    <row r="1068" spans="9:9" x14ac:dyDescent="0.45">
      <c r="I1068" s="374">
        <f>MONTH(Tableau15[[#This Row],[DATE FACTURE ]])</f>
        <v>1</v>
      </c>
    </row>
    <row r="1069" spans="9:9" x14ac:dyDescent="0.45">
      <c r="I1069" s="374">
        <f>MONTH(Tableau15[[#This Row],[DATE FACTURE ]])</f>
        <v>1</v>
      </c>
    </row>
    <row r="1070" spans="9:9" x14ac:dyDescent="0.45">
      <c r="I1070" s="374">
        <f>MONTH(Tableau15[[#This Row],[DATE FACTURE ]])</f>
        <v>1</v>
      </c>
    </row>
    <row r="1071" spans="9:9" x14ac:dyDescent="0.45">
      <c r="I1071" s="374">
        <f>MONTH(Tableau15[[#This Row],[DATE FACTURE ]])</f>
        <v>1</v>
      </c>
    </row>
    <row r="1072" spans="9:9" x14ac:dyDescent="0.45">
      <c r="I1072" s="374">
        <f>MONTH(Tableau15[[#This Row],[DATE FACTURE ]])</f>
        <v>1</v>
      </c>
    </row>
    <row r="1073" spans="9:9" x14ac:dyDescent="0.45">
      <c r="I1073" s="374">
        <f>MONTH(Tableau15[[#This Row],[DATE FACTURE ]])</f>
        <v>1</v>
      </c>
    </row>
    <row r="1074" spans="9:9" x14ac:dyDescent="0.45">
      <c r="I1074" s="374">
        <f>MONTH(Tableau15[[#This Row],[DATE FACTURE ]])</f>
        <v>1</v>
      </c>
    </row>
    <row r="1075" spans="9:9" x14ac:dyDescent="0.45">
      <c r="I1075" s="374">
        <f>MONTH(Tableau15[[#This Row],[DATE FACTURE ]])</f>
        <v>1</v>
      </c>
    </row>
    <row r="1076" spans="9:9" x14ac:dyDescent="0.45">
      <c r="I1076" s="374">
        <f>MONTH(Tableau15[[#This Row],[DATE FACTURE ]])</f>
        <v>1</v>
      </c>
    </row>
    <row r="1077" spans="9:9" x14ac:dyDescent="0.45">
      <c r="I1077" s="374">
        <f>MONTH(Tableau15[[#This Row],[DATE FACTURE ]])</f>
        <v>1</v>
      </c>
    </row>
    <row r="1078" spans="9:9" x14ac:dyDescent="0.45">
      <c r="I1078" s="374">
        <f>MONTH(Tableau15[[#This Row],[DATE FACTURE ]])</f>
        <v>1</v>
      </c>
    </row>
    <row r="1079" spans="9:9" x14ac:dyDescent="0.45">
      <c r="I1079" s="374">
        <f>MONTH(Tableau15[[#This Row],[DATE FACTURE ]])</f>
        <v>1</v>
      </c>
    </row>
    <row r="1080" spans="9:9" x14ac:dyDescent="0.45">
      <c r="I1080" s="374">
        <f>MONTH(Tableau15[[#This Row],[DATE FACTURE ]])</f>
        <v>1</v>
      </c>
    </row>
    <row r="1081" spans="9:9" x14ac:dyDescent="0.45">
      <c r="I1081" s="374">
        <f>MONTH(Tableau15[[#This Row],[DATE FACTURE ]])</f>
        <v>1</v>
      </c>
    </row>
    <row r="1082" spans="9:9" x14ac:dyDescent="0.45">
      <c r="I1082" s="374">
        <f>MONTH(Tableau15[[#This Row],[DATE FACTURE ]])</f>
        <v>1</v>
      </c>
    </row>
    <row r="1083" spans="9:9" x14ac:dyDescent="0.45">
      <c r="I1083" s="374">
        <f>MONTH(Tableau15[[#This Row],[DATE FACTURE ]])</f>
        <v>1</v>
      </c>
    </row>
    <row r="1084" spans="9:9" x14ac:dyDescent="0.45">
      <c r="I1084" s="374">
        <f>MONTH(Tableau15[[#This Row],[DATE FACTURE ]])</f>
        <v>1</v>
      </c>
    </row>
    <row r="1085" spans="9:9" x14ac:dyDescent="0.45">
      <c r="I1085" s="374">
        <f>MONTH(Tableau15[[#This Row],[DATE FACTURE ]])</f>
        <v>1</v>
      </c>
    </row>
    <row r="1086" spans="9:9" x14ac:dyDescent="0.45">
      <c r="I1086" s="374">
        <f>MONTH(Tableau15[[#This Row],[DATE FACTURE ]])</f>
        <v>1</v>
      </c>
    </row>
    <row r="1087" spans="9:9" x14ac:dyDescent="0.45">
      <c r="I1087" s="374">
        <f>MONTH(Tableau15[[#This Row],[DATE FACTURE ]])</f>
        <v>1</v>
      </c>
    </row>
    <row r="1088" spans="9:9" x14ac:dyDescent="0.45">
      <c r="I1088" s="374">
        <f>MONTH(Tableau15[[#This Row],[DATE FACTURE ]])</f>
        <v>1</v>
      </c>
    </row>
    <row r="1089" spans="9:9" x14ac:dyDescent="0.45">
      <c r="I1089" s="374">
        <f>MONTH(Tableau15[[#This Row],[DATE FACTURE ]])</f>
        <v>1</v>
      </c>
    </row>
    <row r="1090" spans="9:9" x14ac:dyDescent="0.45">
      <c r="I1090" s="374">
        <f>MONTH(Tableau15[[#This Row],[DATE FACTURE ]])</f>
        <v>1</v>
      </c>
    </row>
    <row r="1091" spans="9:9" x14ac:dyDescent="0.45">
      <c r="I1091" s="374">
        <f>MONTH(Tableau15[[#This Row],[DATE FACTURE ]])</f>
        <v>1</v>
      </c>
    </row>
    <row r="1092" spans="9:9" x14ac:dyDescent="0.45">
      <c r="I1092" s="374">
        <f>MONTH(Tableau15[[#This Row],[DATE FACTURE ]])</f>
        <v>1</v>
      </c>
    </row>
    <row r="1093" spans="9:9" x14ac:dyDescent="0.45">
      <c r="I1093" s="374">
        <f>MONTH(Tableau15[[#This Row],[DATE FACTURE ]])</f>
        <v>1</v>
      </c>
    </row>
    <row r="1094" spans="9:9" x14ac:dyDescent="0.45">
      <c r="I1094" s="374">
        <f>MONTH(Tableau15[[#This Row],[DATE FACTURE ]])</f>
        <v>1</v>
      </c>
    </row>
    <row r="1095" spans="9:9" x14ac:dyDescent="0.45">
      <c r="I1095" s="374">
        <f>MONTH(Tableau15[[#This Row],[DATE FACTURE ]])</f>
        <v>1</v>
      </c>
    </row>
    <row r="1096" spans="9:9" x14ac:dyDescent="0.45">
      <c r="I1096" s="374">
        <f>MONTH(Tableau15[[#This Row],[DATE FACTURE ]])</f>
        <v>1</v>
      </c>
    </row>
    <row r="1097" spans="9:9" x14ac:dyDescent="0.45">
      <c r="I1097" s="374">
        <f>MONTH(Tableau15[[#This Row],[DATE FACTURE ]])</f>
        <v>1</v>
      </c>
    </row>
    <row r="1098" spans="9:9" x14ac:dyDescent="0.45">
      <c r="I1098" s="374">
        <f>MONTH(Tableau15[[#This Row],[DATE FACTURE ]])</f>
        <v>1</v>
      </c>
    </row>
    <row r="1099" spans="9:9" x14ac:dyDescent="0.45">
      <c r="I1099" s="374">
        <f>MONTH(Tableau15[[#This Row],[DATE FACTURE ]])</f>
        <v>1</v>
      </c>
    </row>
    <row r="1100" spans="9:9" x14ac:dyDescent="0.45">
      <c r="I1100" s="374">
        <f>MONTH(Tableau15[[#This Row],[DATE FACTURE ]])</f>
        <v>1</v>
      </c>
    </row>
    <row r="1101" spans="9:9" x14ac:dyDescent="0.45">
      <c r="I1101" s="374">
        <f>MONTH(Tableau15[[#This Row],[DATE FACTURE ]])</f>
        <v>1</v>
      </c>
    </row>
    <row r="1102" spans="9:9" x14ac:dyDescent="0.45">
      <c r="I1102" s="374">
        <f>MONTH(Tableau15[[#This Row],[DATE FACTURE ]])</f>
        <v>1</v>
      </c>
    </row>
    <row r="1103" spans="9:9" x14ac:dyDescent="0.45">
      <c r="I1103" s="374">
        <f>MONTH(Tableau15[[#This Row],[DATE FACTURE ]])</f>
        <v>1</v>
      </c>
    </row>
    <row r="1104" spans="9:9" x14ac:dyDescent="0.45">
      <c r="I1104" s="374">
        <f>MONTH(Tableau15[[#This Row],[DATE FACTURE ]])</f>
        <v>1</v>
      </c>
    </row>
    <row r="1105" spans="9:9" x14ac:dyDescent="0.45">
      <c r="I1105" s="374">
        <f>MONTH(Tableau15[[#This Row],[DATE FACTURE ]])</f>
        <v>1</v>
      </c>
    </row>
    <row r="1106" spans="9:9" x14ac:dyDescent="0.45">
      <c r="I1106" s="374">
        <f>MONTH(Tableau15[[#This Row],[DATE FACTURE ]])</f>
        <v>1</v>
      </c>
    </row>
    <row r="1107" spans="9:9" x14ac:dyDescent="0.45">
      <c r="I1107" s="374">
        <f>MONTH(Tableau15[[#This Row],[DATE FACTURE ]])</f>
        <v>1</v>
      </c>
    </row>
    <row r="1108" spans="9:9" x14ac:dyDescent="0.45">
      <c r="I1108" s="374">
        <f>MONTH(Tableau15[[#This Row],[DATE FACTURE ]])</f>
        <v>1</v>
      </c>
    </row>
    <row r="1109" spans="9:9" x14ac:dyDescent="0.45">
      <c r="I1109" s="374">
        <f>MONTH(Tableau15[[#This Row],[DATE FACTURE ]])</f>
        <v>1</v>
      </c>
    </row>
    <row r="1110" spans="9:9" x14ac:dyDescent="0.45">
      <c r="I1110" s="374">
        <f>MONTH(Tableau15[[#This Row],[DATE FACTURE ]])</f>
        <v>1</v>
      </c>
    </row>
    <row r="1111" spans="9:9" x14ac:dyDescent="0.45">
      <c r="I1111" s="374">
        <f>MONTH(Tableau15[[#This Row],[DATE FACTURE ]])</f>
        <v>1</v>
      </c>
    </row>
    <row r="1112" spans="9:9" x14ac:dyDescent="0.45">
      <c r="I1112" s="374">
        <f>MONTH(Tableau15[[#This Row],[DATE FACTURE ]])</f>
        <v>1</v>
      </c>
    </row>
    <row r="1113" spans="9:9" x14ac:dyDescent="0.45">
      <c r="I1113" s="374">
        <f>MONTH(Tableau15[[#This Row],[DATE FACTURE ]])</f>
        <v>1</v>
      </c>
    </row>
    <row r="1114" spans="9:9" x14ac:dyDescent="0.45">
      <c r="I1114" s="374">
        <f>MONTH(Tableau15[[#This Row],[DATE FACTURE ]])</f>
        <v>1</v>
      </c>
    </row>
    <row r="1115" spans="9:9" x14ac:dyDescent="0.45">
      <c r="I1115" s="374">
        <f>MONTH(Tableau15[[#This Row],[DATE FACTURE ]])</f>
        <v>1</v>
      </c>
    </row>
    <row r="1116" spans="9:9" x14ac:dyDescent="0.45">
      <c r="I1116" s="374">
        <f>MONTH(Tableau15[[#This Row],[DATE FACTURE ]])</f>
        <v>1</v>
      </c>
    </row>
    <row r="1117" spans="9:9" x14ac:dyDescent="0.45">
      <c r="I1117" s="374">
        <f>MONTH(Tableau15[[#This Row],[DATE FACTURE ]])</f>
        <v>1</v>
      </c>
    </row>
    <row r="1118" spans="9:9" x14ac:dyDescent="0.45">
      <c r="I1118" s="374">
        <f>MONTH(Tableau15[[#This Row],[DATE FACTURE ]])</f>
        <v>1</v>
      </c>
    </row>
    <row r="1119" spans="9:9" x14ac:dyDescent="0.45">
      <c r="I1119" s="374">
        <f>MONTH(Tableau15[[#This Row],[DATE FACTURE ]])</f>
        <v>1</v>
      </c>
    </row>
    <row r="1120" spans="9:9" x14ac:dyDescent="0.45">
      <c r="I1120" s="374">
        <f>MONTH(Tableau15[[#This Row],[DATE FACTURE ]])</f>
        <v>1</v>
      </c>
    </row>
    <row r="1121" spans="9:9" x14ac:dyDescent="0.45">
      <c r="I1121" s="374">
        <f>MONTH(Tableau15[[#This Row],[DATE FACTURE ]])</f>
        <v>1</v>
      </c>
    </row>
    <row r="1122" spans="9:9" x14ac:dyDescent="0.45">
      <c r="I1122" s="374">
        <f>MONTH(Tableau15[[#This Row],[DATE FACTURE ]])</f>
        <v>1</v>
      </c>
    </row>
    <row r="1123" spans="9:9" x14ac:dyDescent="0.45">
      <c r="I1123" s="374">
        <f>MONTH(Tableau15[[#This Row],[DATE FACTURE ]])</f>
        <v>1</v>
      </c>
    </row>
    <row r="1124" spans="9:9" x14ac:dyDescent="0.45">
      <c r="I1124" s="374">
        <f>MONTH(Tableau15[[#This Row],[DATE FACTURE ]])</f>
        <v>1</v>
      </c>
    </row>
    <row r="1125" spans="9:9" x14ac:dyDescent="0.45">
      <c r="I1125" s="374">
        <f>MONTH(Tableau15[[#This Row],[DATE FACTURE ]])</f>
        <v>1</v>
      </c>
    </row>
    <row r="1126" spans="9:9" x14ac:dyDescent="0.45">
      <c r="I1126" s="374">
        <f>MONTH(Tableau15[[#This Row],[DATE FACTURE ]])</f>
        <v>1</v>
      </c>
    </row>
    <row r="1127" spans="9:9" x14ac:dyDescent="0.45">
      <c r="I1127" s="374">
        <f>MONTH(Tableau15[[#This Row],[DATE FACTURE ]])</f>
        <v>1</v>
      </c>
    </row>
    <row r="1128" spans="9:9" x14ac:dyDescent="0.45">
      <c r="I1128" s="374">
        <f>MONTH(Tableau15[[#This Row],[DATE FACTURE ]])</f>
        <v>1</v>
      </c>
    </row>
    <row r="1129" spans="9:9" x14ac:dyDescent="0.45">
      <c r="I1129" s="374">
        <f>MONTH(Tableau15[[#This Row],[DATE FACTURE ]])</f>
        <v>1</v>
      </c>
    </row>
    <row r="1130" spans="9:9" x14ac:dyDescent="0.45">
      <c r="I1130" s="374">
        <f>MONTH(Tableau15[[#This Row],[DATE FACTURE ]])</f>
        <v>1</v>
      </c>
    </row>
    <row r="1131" spans="9:9" x14ac:dyDescent="0.45">
      <c r="I1131" s="374">
        <f>MONTH(Tableau15[[#This Row],[DATE FACTURE ]])</f>
        <v>1</v>
      </c>
    </row>
    <row r="1132" spans="9:9" x14ac:dyDescent="0.45">
      <c r="I1132" s="374">
        <f>MONTH(Tableau15[[#This Row],[DATE FACTURE ]])</f>
        <v>1</v>
      </c>
    </row>
    <row r="1133" spans="9:9" x14ac:dyDescent="0.45">
      <c r="I1133" s="374">
        <f>MONTH(Tableau15[[#This Row],[DATE FACTURE ]])</f>
        <v>1</v>
      </c>
    </row>
    <row r="1134" spans="9:9" x14ac:dyDescent="0.45">
      <c r="I1134" s="374">
        <f>MONTH(Tableau15[[#This Row],[DATE FACTURE ]])</f>
        <v>1</v>
      </c>
    </row>
    <row r="1135" spans="9:9" x14ac:dyDescent="0.45">
      <c r="I1135" s="374">
        <f>MONTH(Tableau15[[#This Row],[DATE FACTURE ]])</f>
        <v>1</v>
      </c>
    </row>
    <row r="1136" spans="9:9" x14ac:dyDescent="0.45">
      <c r="I1136" s="374">
        <f>MONTH(Tableau15[[#This Row],[DATE FACTURE ]])</f>
        <v>1</v>
      </c>
    </row>
    <row r="1137" spans="9:9" x14ac:dyDescent="0.45">
      <c r="I1137" s="374">
        <f>MONTH(Tableau15[[#This Row],[DATE FACTURE ]])</f>
        <v>1</v>
      </c>
    </row>
    <row r="1138" spans="9:9" x14ac:dyDescent="0.45">
      <c r="I1138" s="374">
        <f>MONTH(Tableau15[[#This Row],[DATE FACTURE ]])</f>
        <v>1</v>
      </c>
    </row>
    <row r="1139" spans="9:9" x14ac:dyDescent="0.45">
      <c r="I1139" s="374">
        <f>MONTH(Tableau15[[#This Row],[DATE FACTURE ]])</f>
        <v>1</v>
      </c>
    </row>
    <row r="1140" spans="9:9" x14ac:dyDescent="0.45">
      <c r="I1140" s="374">
        <f>MONTH(Tableau15[[#This Row],[DATE FACTURE ]])</f>
        <v>1</v>
      </c>
    </row>
    <row r="1141" spans="9:9" x14ac:dyDescent="0.45">
      <c r="I1141" s="374">
        <f>MONTH(Tableau15[[#This Row],[DATE FACTURE ]])</f>
        <v>1</v>
      </c>
    </row>
    <row r="1142" spans="9:9" x14ac:dyDescent="0.45">
      <c r="I1142" s="374">
        <f>MONTH(Tableau15[[#This Row],[DATE FACTURE ]])</f>
        <v>1</v>
      </c>
    </row>
    <row r="1143" spans="9:9" x14ac:dyDescent="0.45">
      <c r="I1143" s="374">
        <f>MONTH(Tableau15[[#This Row],[DATE FACTURE ]])</f>
        <v>1</v>
      </c>
    </row>
    <row r="1144" spans="9:9" x14ac:dyDescent="0.45">
      <c r="I1144" s="374">
        <f>MONTH(Tableau15[[#This Row],[DATE FACTURE ]])</f>
        <v>1</v>
      </c>
    </row>
    <row r="1145" spans="9:9" x14ac:dyDescent="0.45">
      <c r="I1145" s="374">
        <f>MONTH(Tableau15[[#This Row],[DATE FACTURE ]])</f>
        <v>1</v>
      </c>
    </row>
    <row r="1146" spans="9:9" x14ac:dyDescent="0.45">
      <c r="I1146" s="374">
        <f>MONTH(Tableau15[[#This Row],[DATE FACTURE ]])</f>
        <v>1</v>
      </c>
    </row>
    <row r="1147" spans="9:9" x14ac:dyDescent="0.45">
      <c r="I1147" s="374">
        <f>MONTH(Tableau15[[#This Row],[DATE FACTURE ]])</f>
        <v>1</v>
      </c>
    </row>
    <row r="1148" spans="9:9" x14ac:dyDescent="0.45">
      <c r="I1148" s="374">
        <f>MONTH(Tableau15[[#This Row],[DATE FACTURE ]])</f>
        <v>1</v>
      </c>
    </row>
    <row r="1149" spans="9:9" x14ac:dyDescent="0.45">
      <c r="I1149" s="374">
        <f>MONTH(Tableau15[[#This Row],[DATE FACTURE ]])</f>
        <v>1</v>
      </c>
    </row>
    <row r="1150" spans="9:9" x14ac:dyDescent="0.45">
      <c r="I1150" s="374">
        <f>MONTH(Tableau15[[#This Row],[DATE FACTURE ]])</f>
        <v>1</v>
      </c>
    </row>
    <row r="1151" spans="9:9" x14ac:dyDescent="0.45">
      <c r="I1151" s="374">
        <f>MONTH(Tableau15[[#This Row],[DATE FACTURE ]])</f>
        <v>1</v>
      </c>
    </row>
    <row r="1152" spans="9:9" x14ac:dyDescent="0.45">
      <c r="I1152" s="374">
        <f>MONTH(Tableau15[[#This Row],[DATE FACTURE ]])</f>
        <v>1</v>
      </c>
    </row>
    <row r="1153" spans="9:9" x14ac:dyDescent="0.45">
      <c r="I1153" s="374">
        <f>MONTH(Tableau15[[#This Row],[DATE FACTURE ]])</f>
        <v>1</v>
      </c>
    </row>
    <row r="1154" spans="9:9" x14ac:dyDescent="0.45">
      <c r="I1154" s="374">
        <f>MONTH(Tableau15[[#This Row],[DATE FACTURE ]])</f>
        <v>1</v>
      </c>
    </row>
    <row r="1155" spans="9:9" x14ac:dyDescent="0.45">
      <c r="I1155" s="374">
        <f>MONTH(Tableau15[[#This Row],[DATE FACTURE ]])</f>
        <v>1</v>
      </c>
    </row>
    <row r="1156" spans="9:9" x14ac:dyDescent="0.45">
      <c r="I1156" s="374">
        <f>MONTH(Tableau15[[#This Row],[DATE FACTURE ]])</f>
        <v>1</v>
      </c>
    </row>
    <row r="1157" spans="9:9" x14ac:dyDescent="0.45">
      <c r="I1157" s="374">
        <f>MONTH(Tableau15[[#This Row],[DATE FACTURE ]])</f>
        <v>1</v>
      </c>
    </row>
    <row r="1158" spans="9:9" x14ac:dyDescent="0.45">
      <c r="I1158" s="374">
        <f>MONTH(Tableau15[[#This Row],[DATE FACTURE ]])</f>
        <v>1</v>
      </c>
    </row>
    <row r="1159" spans="9:9" x14ac:dyDescent="0.45">
      <c r="I1159" s="374">
        <f>MONTH(Tableau15[[#This Row],[DATE FACTURE ]])</f>
        <v>1</v>
      </c>
    </row>
    <row r="1160" spans="9:9" x14ac:dyDescent="0.45">
      <c r="I1160" s="374">
        <f>MONTH(Tableau15[[#This Row],[DATE FACTURE ]])</f>
        <v>1</v>
      </c>
    </row>
    <row r="1161" spans="9:9" x14ac:dyDescent="0.45">
      <c r="I1161" s="374">
        <f>MONTH(Tableau15[[#This Row],[DATE FACTURE ]])</f>
        <v>1</v>
      </c>
    </row>
    <row r="1162" spans="9:9" x14ac:dyDescent="0.45">
      <c r="I1162" s="374">
        <f>MONTH(Tableau15[[#This Row],[DATE FACTURE ]])</f>
        <v>1</v>
      </c>
    </row>
    <row r="1163" spans="9:9" x14ac:dyDescent="0.45">
      <c r="I1163" s="374">
        <f>MONTH(Tableau15[[#This Row],[DATE FACTURE ]])</f>
        <v>1</v>
      </c>
    </row>
    <row r="1164" spans="9:9" x14ac:dyDescent="0.45">
      <c r="I1164" s="374">
        <f>MONTH(Tableau15[[#This Row],[DATE FACTURE ]])</f>
        <v>1</v>
      </c>
    </row>
    <row r="1165" spans="9:9" x14ac:dyDescent="0.45">
      <c r="I1165" s="374">
        <f>MONTH(Tableau15[[#This Row],[DATE FACTURE ]])</f>
        <v>1</v>
      </c>
    </row>
    <row r="1166" spans="9:9" x14ac:dyDescent="0.45">
      <c r="I1166" s="374">
        <f>MONTH(Tableau15[[#This Row],[DATE FACTURE ]])</f>
        <v>1</v>
      </c>
    </row>
    <row r="1167" spans="9:9" x14ac:dyDescent="0.45">
      <c r="I1167" s="374">
        <f>MONTH(Tableau15[[#This Row],[DATE FACTURE ]])</f>
        <v>1</v>
      </c>
    </row>
    <row r="1168" spans="9:9" x14ac:dyDescent="0.45">
      <c r="I1168" s="374">
        <f>MONTH(Tableau15[[#This Row],[DATE FACTURE ]])</f>
        <v>1</v>
      </c>
    </row>
    <row r="1169" spans="9:9" x14ac:dyDescent="0.45">
      <c r="I1169" s="374">
        <f>MONTH(Tableau15[[#This Row],[DATE FACTURE ]])</f>
        <v>1</v>
      </c>
    </row>
    <row r="1170" spans="9:9" x14ac:dyDescent="0.45">
      <c r="I1170" s="374">
        <f>MONTH(Tableau15[[#This Row],[DATE FACTURE ]])</f>
        <v>1</v>
      </c>
    </row>
    <row r="1171" spans="9:9" x14ac:dyDescent="0.45">
      <c r="I1171" s="374">
        <f>MONTH(Tableau15[[#This Row],[DATE FACTURE ]])</f>
        <v>1</v>
      </c>
    </row>
    <row r="1172" spans="9:9" x14ac:dyDescent="0.45">
      <c r="I1172" s="374">
        <f>MONTH(Tableau15[[#This Row],[DATE FACTURE ]])</f>
        <v>1</v>
      </c>
    </row>
    <row r="1173" spans="9:9" x14ac:dyDescent="0.45">
      <c r="I1173" s="374">
        <f>MONTH(Tableau15[[#This Row],[DATE FACTURE ]])</f>
        <v>1</v>
      </c>
    </row>
    <row r="1174" spans="9:9" x14ac:dyDescent="0.45">
      <c r="I1174" s="374">
        <f>MONTH(Tableau15[[#This Row],[DATE FACTURE ]])</f>
        <v>1</v>
      </c>
    </row>
    <row r="1175" spans="9:9" x14ac:dyDescent="0.45">
      <c r="I1175" s="374">
        <f>MONTH(Tableau15[[#This Row],[DATE FACTURE ]])</f>
        <v>1</v>
      </c>
    </row>
    <row r="1176" spans="9:9" x14ac:dyDescent="0.45">
      <c r="I1176" s="374">
        <f>MONTH(Tableau15[[#This Row],[DATE FACTURE ]])</f>
        <v>1</v>
      </c>
    </row>
    <row r="1177" spans="9:9" x14ac:dyDescent="0.45">
      <c r="I1177" s="374">
        <f>MONTH(Tableau15[[#This Row],[DATE FACTURE ]])</f>
        <v>1</v>
      </c>
    </row>
    <row r="1178" spans="9:9" x14ac:dyDescent="0.45">
      <c r="I1178" s="374">
        <f>MONTH(Tableau15[[#This Row],[DATE FACTURE ]])</f>
        <v>1</v>
      </c>
    </row>
    <row r="1179" spans="9:9" x14ac:dyDescent="0.45">
      <c r="I1179" s="374">
        <f>MONTH(Tableau15[[#This Row],[DATE FACTURE ]])</f>
        <v>1</v>
      </c>
    </row>
    <row r="1180" spans="9:9" x14ac:dyDescent="0.45">
      <c r="I1180" s="374">
        <f>MONTH(Tableau15[[#This Row],[DATE FACTURE ]])</f>
        <v>1</v>
      </c>
    </row>
    <row r="1181" spans="9:9" x14ac:dyDescent="0.45">
      <c r="I1181" s="374">
        <f>MONTH(Tableau15[[#This Row],[DATE FACTURE ]])</f>
        <v>1</v>
      </c>
    </row>
    <row r="1182" spans="9:9" x14ac:dyDescent="0.45">
      <c r="I1182" s="374">
        <f>MONTH(Tableau15[[#This Row],[DATE FACTURE ]])</f>
        <v>1</v>
      </c>
    </row>
    <row r="1183" spans="9:9" x14ac:dyDescent="0.45">
      <c r="I1183" s="374">
        <f>MONTH(Tableau15[[#This Row],[DATE FACTURE ]])</f>
        <v>1</v>
      </c>
    </row>
    <row r="1184" spans="9:9" x14ac:dyDescent="0.45">
      <c r="I1184" s="374">
        <f>MONTH(Tableau15[[#This Row],[DATE FACTURE ]])</f>
        <v>1</v>
      </c>
    </row>
    <row r="1185" spans="9:9" x14ac:dyDescent="0.45">
      <c r="I1185" s="374">
        <f>MONTH(Tableau15[[#This Row],[DATE FACTURE ]])</f>
        <v>1</v>
      </c>
    </row>
    <row r="1186" spans="9:9" x14ac:dyDescent="0.45">
      <c r="I1186" s="374">
        <f>MONTH(Tableau15[[#This Row],[DATE FACTURE ]])</f>
        <v>1</v>
      </c>
    </row>
    <row r="1187" spans="9:9" x14ac:dyDescent="0.45">
      <c r="I1187" s="374">
        <f>MONTH(Tableau15[[#This Row],[DATE FACTURE ]])</f>
        <v>1</v>
      </c>
    </row>
    <row r="1188" spans="9:9" x14ac:dyDescent="0.45">
      <c r="I1188" s="374">
        <f>MONTH(Tableau15[[#This Row],[DATE FACTURE ]])</f>
        <v>1</v>
      </c>
    </row>
    <row r="1189" spans="9:9" x14ac:dyDescent="0.45">
      <c r="I1189" s="374">
        <f>MONTH(Tableau15[[#This Row],[DATE FACTURE ]])</f>
        <v>1</v>
      </c>
    </row>
    <row r="1190" spans="9:9" x14ac:dyDescent="0.45">
      <c r="I1190" s="374">
        <f>MONTH(Tableau15[[#This Row],[DATE FACTURE ]])</f>
        <v>1</v>
      </c>
    </row>
    <row r="1191" spans="9:9" x14ac:dyDescent="0.45">
      <c r="I1191" s="374">
        <f>MONTH(Tableau15[[#This Row],[DATE FACTURE ]])</f>
        <v>1</v>
      </c>
    </row>
    <row r="1192" spans="9:9" x14ac:dyDescent="0.45">
      <c r="I1192" s="374">
        <f>MONTH(Tableau15[[#This Row],[DATE FACTURE ]])</f>
        <v>1</v>
      </c>
    </row>
    <row r="1193" spans="9:9" x14ac:dyDescent="0.45">
      <c r="I1193" s="374">
        <f>MONTH(Tableau15[[#This Row],[DATE FACTURE ]])</f>
        <v>1</v>
      </c>
    </row>
    <row r="1194" spans="9:9" x14ac:dyDescent="0.45">
      <c r="I1194" s="374">
        <f>MONTH(Tableau15[[#This Row],[DATE FACTURE ]])</f>
        <v>1</v>
      </c>
    </row>
    <row r="1195" spans="9:9" x14ac:dyDescent="0.45">
      <c r="I1195" s="374">
        <f>MONTH(Tableau15[[#This Row],[DATE FACTURE ]])</f>
        <v>1</v>
      </c>
    </row>
    <row r="1196" spans="9:9" x14ac:dyDescent="0.45">
      <c r="I1196" s="374">
        <f>MONTH(Tableau15[[#This Row],[DATE FACTURE ]])</f>
        <v>1</v>
      </c>
    </row>
    <row r="1197" spans="9:9" x14ac:dyDescent="0.45">
      <c r="I1197" s="374">
        <f>MONTH(Tableau15[[#This Row],[DATE FACTURE ]])</f>
        <v>1</v>
      </c>
    </row>
    <row r="1198" spans="9:9" x14ac:dyDescent="0.45">
      <c r="I1198" s="374">
        <f>MONTH(Tableau15[[#This Row],[DATE FACTURE ]])</f>
        <v>1</v>
      </c>
    </row>
    <row r="1199" spans="9:9" x14ac:dyDescent="0.45">
      <c r="I1199" s="374">
        <f>MONTH(Tableau15[[#This Row],[DATE FACTURE ]])</f>
        <v>1</v>
      </c>
    </row>
    <row r="1200" spans="9:9" x14ac:dyDescent="0.45">
      <c r="I1200" s="374">
        <f>MONTH(Tableau15[[#This Row],[DATE FACTURE ]])</f>
        <v>1</v>
      </c>
    </row>
    <row r="1201" spans="9:9" x14ac:dyDescent="0.45">
      <c r="I1201" s="374">
        <f>MONTH(Tableau15[[#This Row],[DATE FACTURE ]])</f>
        <v>1</v>
      </c>
    </row>
    <row r="1202" spans="9:9" x14ac:dyDescent="0.45">
      <c r="I1202" s="374">
        <f>MONTH(Tableau15[[#This Row],[DATE FACTURE ]])</f>
        <v>1</v>
      </c>
    </row>
    <row r="1203" spans="9:9" x14ac:dyDescent="0.45">
      <c r="I1203" s="374">
        <f>MONTH(Tableau15[[#This Row],[DATE FACTURE ]])</f>
        <v>1</v>
      </c>
    </row>
    <row r="1204" spans="9:9" x14ac:dyDescent="0.45">
      <c r="I1204" s="374">
        <f>MONTH(Tableau15[[#This Row],[DATE FACTURE ]])</f>
        <v>1</v>
      </c>
    </row>
    <row r="1205" spans="9:9" x14ac:dyDescent="0.45">
      <c r="I1205" s="374">
        <f>MONTH(Tableau15[[#This Row],[DATE FACTURE ]])</f>
        <v>1</v>
      </c>
    </row>
    <row r="1206" spans="9:9" x14ac:dyDescent="0.45">
      <c r="I1206" s="374">
        <f>MONTH(Tableau15[[#This Row],[DATE FACTURE ]])</f>
        <v>1</v>
      </c>
    </row>
    <row r="1207" spans="9:9" x14ac:dyDescent="0.45">
      <c r="I1207" s="374">
        <f>MONTH(Tableau15[[#This Row],[DATE FACTURE ]])</f>
        <v>1</v>
      </c>
    </row>
    <row r="1208" spans="9:9" x14ac:dyDescent="0.45">
      <c r="I1208" s="374">
        <f>MONTH(Tableau15[[#This Row],[DATE FACTURE ]])</f>
        <v>1</v>
      </c>
    </row>
    <row r="1209" spans="9:9" x14ac:dyDescent="0.45">
      <c r="I1209" s="374">
        <f>MONTH(Tableau15[[#This Row],[DATE FACTURE ]])</f>
        <v>1</v>
      </c>
    </row>
    <row r="1210" spans="9:9" x14ac:dyDescent="0.45">
      <c r="I1210" s="374">
        <f>MONTH(Tableau15[[#This Row],[DATE FACTURE ]])</f>
        <v>1</v>
      </c>
    </row>
    <row r="1211" spans="9:9" x14ac:dyDescent="0.45">
      <c r="I1211" s="374">
        <f>MONTH(Tableau15[[#This Row],[DATE FACTURE ]])</f>
        <v>1</v>
      </c>
    </row>
    <row r="1212" spans="9:9" x14ac:dyDescent="0.45">
      <c r="I1212" s="374">
        <f>MONTH(Tableau15[[#This Row],[DATE FACTURE ]])</f>
        <v>1</v>
      </c>
    </row>
    <row r="1213" spans="9:9" x14ac:dyDescent="0.45">
      <c r="I1213" s="374">
        <f>MONTH(Tableau15[[#This Row],[DATE FACTURE ]])</f>
        <v>1</v>
      </c>
    </row>
    <row r="1214" spans="9:9" x14ac:dyDescent="0.45">
      <c r="I1214" s="374">
        <f>MONTH(Tableau15[[#This Row],[DATE FACTURE ]])</f>
        <v>1</v>
      </c>
    </row>
    <row r="1215" spans="9:9" x14ac:dyDescent="0.45">
      <c r="I1215" s="374">
        <f>MONTH(Tableau15[[#This Row],[DATE FACTURE ]])</f>
        <v>1</v>
      </c>
    </row>
    <row r="1216" spans="9:9" x14ac:dyDescent="0.45">
      <c r="I1216" s="374">
        <f>MONTH(Tableau15[[#This Row],[DATE FACTURE ]])</f>
        <v>1</v>
      </c>
    </row>
    <row r="1217" spans="9:9" x14ac:dyDescent="0.45">
      <c r="I1217" s="374">
        <f>MONTH(Tableau15[[#This Row],[DATE FACTURE ]])</f>
        <v>1</v>
      </c>
    </row>
    <row r="1218" spans="9:9" x14ac:dyDescent="0.45">
      <c r="I1218" s="374">
        <f>MONTH(Tableau15[[#This Row],[DATE FACTURE ]])</f>
        <v>1</v>
      </c>
    </row>
    <row r="1219" spans="9:9" x14ac:dyDescent="0.45">
      <c r="I1219" s="374">
        <f>MONTH(Tableau15[[#This Row],[DATE FACTURE ]])</f>
        <v>1</v>
      </c>
    </row>
    <row r="1220" spans="9:9" x14ac:dyDescent="0.45">
      <c r="I1220" s="374">
        <f>MONTH(Tableau15[[#This Row],[DATE FACTURE ]])</f>
        <v>1</v>
      </c>
    </row>
    <row r="1221" spans="9:9" x14ac:dyDescent="0.45">
      <c r="I1221" s="374">
        <f>MONTH(Tableau15[[#This Row],[DATE FACTURE ]])</f>
        <v>1</v>
      </c>
    </row>
    <row r="1222" spans="9:9" x14ac:dyDescent="0.45">
      <c r="I1222" s="374">
        <f>MONTH(Tableau15[[#This Row],[DATE FACTURE ]])</f>
        <v>1</v>
      </c>
    </row>
    <row r="1223" spans="9:9" x14ac:dyDescent="0.45">
      <c r="I1223" s="374">
        <f>MONTH(Tableau15[[#This Row],[DATE FACTURE ]])</f>
        <v>1</v>
      </c>
    </row>
    <row r="1224" spans="9:9" x14ac:dyDescent="0.45">
      <c r="I1224" s="374">
        <f>MONTH(Tableau15[[#This Row],[DATE FACTURE ]])</f>
        <v>1</v>
      </c>
    </row>
    <row r="1225" spans="9:9" x14ac:dyDescent="0.45">
      <c r="I1225" s="374">
        <f>MONTH(Tableau15[[#This Row],[DATE FACTURE ]])</f>
        <v>1</v>
      </c>
    </row>
    <row r="1226" spans="9:9" x14ac:dyDescent="0.45">
      <c r="I1226" s="374">
        <f>MONTH(Tableau15[[#This Row],[DATE FACTURE ]])</f>
        <v>1</v>
      </c>
    </row>
    <row r="1227" spans="9:9" x14ac:dyDescent="0.45">
      <c r="I1227" s="374">
        <f>MONTH(Tableau15[[#This Row],[DATE FACTURE ]])</f>
        <v>1</v>
      </c>
    </row>
    <row r="1228" spans="9:9" x14ac:dyDescent="0.45">
      <c r="I1228" s="374">
        <f>MONTH(Tableau15[[#This Row],[DATE FACTURE ]])</f>
        <v>1</v>
      </c>
    </row>
    <row r="1229" spans="9:9" x14ac:dyDescent="0.45">
      <c r="I1229" s="374">
        <f>MONTH(Tableau15[[#This Row],[DATE FACTURE ]])</f>
        <v>1</v>
      </c>
    </row>
    <row r="1230" spans="9:9" x14ac:dyDescent="0.45">
      <c r="I1230" s="374">
        <f>MONTH(Tableau15[[#This Row],[DATE FACTURE ]])</f>
        <v>1</v>
      </c>
    </row>
    <row r="1231" spans="9:9" x14ac:dyDescent="0.45">
      <c r="I1231" s="374">
        <f>MONTH(Tableau15[[#This Row],[DATE FACTURE ]])</f>
        <v>1</v>
      </c>
    </row>
    <row r="1232" spans="9:9" x14ac:dyDescent="0.45">
      <c r="I1232" s="374">
        <f>MONTH(Tableau15[[#This Row],[DATE FACTURE ]])</f>
        <v>1</v>
      </c>
    </row>
    <row r="1233" spans="9:9" x14ac:dyDescent="0.45">
      <c r="I1233" s="374">
        <f>MONTH(Tableau15[[#This Row],[DATE FACTURE ]])</f>
        <v>1</v>
      </c>
    </row>
    <row r="1234" spans="9:9" x14ac:dyDescent="0.45">
      <c r="I1234" s="374">
        <f>MONTH(Tableau15[[#This Row],[DATE FACTURE ]])</f>
        <v>1</v>
      </c>
    </row>
    <row r="1235" spans="9:9" x14ac:dyDescent="0.45">
      <c r="I1235" s="374">
        <f>MONTH(Tableau15[[#This Row],[DATE FACTURE ]])</f>
        <v>1</v>
      </c>
    </row>
    <row r="1236" spans="9:9" x14ac:dyDescent="0.45">
      <c r="I1236" s="374">
        <f>MONTH(Tableau15[[#This Row],[DATE FACTURE ]])</f>
        <v>1</v>
      </c>
    </row>
    <row r="1237" spans="9:9" x14ac:dyDescent="0.45">
      <c r="I1237" s="374">
        <f>MONTH(Tableau15[[#This Row],[DATE FACTURE ]])</f>
        <v>1</v>
      </c>
    </row>
    <row r="1238" spans="9:9" x14ac:dyDescent="0.45">
      <c r="I1238" s="374">
        <f>MONTH(Tableau15[[#This Row],[DATE FACTURE ]])</f>
        <v>1</v>
      </c>
    </row>
    <row r="1239" spans="9:9" x14ac:dyDescent="0.45">
      <c r="I1239" s="374">
        <f>MONTH(Tableau15[[#This Row],[DATE FACTURE ]])</f>
        <v>1</v>
      </c>
    </row>
    <row r="1240" spans="9:9" x14ac:dyDescent="0.45">
      <c r="I1240" s="374">
        <f>MONTH(Tableau15[[#This Row],[DATE FACTURE ]])</f>
        <v>1</v>
      </c>
    </row>
    <row r="1241" spans="9:9" x14ac:dyDescent="0.45">
      <c r="I1241" s="374">
        <f>MONTH(Tableau15[[#This Row],[DATE FACTURE ]])</f>
        <v>1</v>
      </c>
    </row>
    <row r="1242" spans="9:9" x14ac:dyDescent="0.45">
      <c r="I1242" s="374">
        <f>MONTH(Tableau15[[#This Row],[DATE FACTURE ]])</f>
        <v>1</v>
      </c>
    </row>
    <row r="1243" spans="9:9" x14ac:dyDescent="0.45">
      <c r="I1243" s="374">
        <f>MONTH(Tableau15[[#This Row],[DATE FACTURE ]])</f>
        <v>1</v>
      </c>
    </row>
    <row r="1244" spans="9:9" x14ac:dyDescent="0.45">
      <c r="I1244" s="374">
        <f>MONTH(Tableau15[[#This Row],[DATE FACTURE ]])</f>
        <v>1</v>
      </c>
    </row>
    <row r="1245" spans="9:9" x14ac:dyDescent="0.45">
      <c r="I1245" s="374">
        <f>MONTH(Tableau15[[#This Row],[DATE FACTURE ]])</f>
        <v>1</v>
      </c>
    </row>
    <row r="1246" spans="9:9" x14ac:dyDescent="0.45">
      <c r="I1246" s="374">
        <f>MONTH(Tableau15[[#This Row],[DATE FACTURE ]])</f>
        <v>1</v>
      </c>
    </row>
    <row r="1247" spans="9:9" x14ac:dyDescent="0.45">
      <c r="I1247" s="374">
        <f>MONTH(Tableau15[[#This Row],[DATE FACTURE ]])</f>
        <v>1</v>
      </c>
    </row>
    <row r="1248" spans="9:9" x14ac:dyDescent="0.45">
      <c r="I1248" s="374">
        <f>MONTH(Tableau15[[#This Row],[DATE FACTURE ]])</f>
        <v>1</v>
      </c>
    </row>
    <row r="1249" spans="9:9" x14ac:dyDescent="0.45">
      <c r="I1249" s="374">
        <f>MONTH(Tableau15[[#This Row],[DATE FACTURE ]])</f>
        <v>1</v>
      </c>
    </row>
    <row r="1250" spans="9:9" x14ac:dyDescent="0.45">
      <c r="I1250" s="374">
        <f>MONTH(Tableau15[[#This Row],[DATE FACTURE ]])</f>
        <v>1</v>
      </c>
    </row>
    <row r="1251" spans="9:9" x14ac:dyDescent="0.45">
      <c r="I1251" s="374">
        <f>MONTH(Tableau15[[#This Row],[DATE FACTURE ]])</f>
        <v>1</v>
      </c>
    </row>
    <row r="1252" spans="9:9" x14ac:dyDescent="0.45">
      <c r="I1252" s="374">
        <f>MONTH(Tableau15[[#This Row],[DATE FACTURE ]])</f>
        <v>1</v>
      </c>
    </row>
    <row r="1253" spans="9:9" x14ac:dyDescent="0.45">
      <c r="I1253" s="374">
        <f>MONTH(Tableau15[[#This Row],[DATE FACTURE ]])</f>
        <v>1</v>
      </c>
    </row>
    <row r="1254" spans="9:9" x14ac:dyDescent="0.45">
      <c r="I1254" s="374">
        <f>MONTH(Tableau15[[#This Row],[DATE FACTURE ]])</f>
        <v>1</v>
      </c>
    </row>
    <row r="1255" spans="9:9" x14ac:dyDescent="0.45">
      <c r="I1255" s="374">
        <f>MONTH(Tableau15[[#This Row],[DATE FACTURE ]])</f>
        <v>1</v>
      </c>
    </row>
    <row r="1256" spans="9:9" x14ac:dyDescent="0.45">
      <c r="I1256" s="374">
        <f>MONTH(Tableau15[[#This Row],[DATE FACTURE ]])</f>
        <v>1</v>
      </c>
    </row>
    <row r="1257" spans="9:9" x14ac:dyDescent="0.45">
      <c r="I1257" s="374">
        <f>MONTH(Tableau15[[#This Row],[DATE FACTURE ]])</f>
        <v>1</v>
      </c>
    </row>
    <row r="1258" spans="9:9" x14ac:dyDescent="0.45">
      <c r="I1258" s="374">
        <f>MONTH(Tableau15[[#This Row],[DATE FACTURE ]])</f>
        <v>1</v>
      </c>
    </row>
    <row r="1259" spans="9:9" x14ac:dyDescent="0.45">
      <c r="I1259" s="374">
        <f>MONTH(Tableau15[[#This Row],[DATE FACTURE ]])</f>
        <v>1</v>
      </c>
    </row>
    <row r="1260" spans="9:9" x14ac:dyDescent="0.45">
      <c r="I1260" s="374">
        <f>MONTH(Tableau15[[#This Row],[DATE FACTURE ]])</f>
        <v>1</v>
      </c>
    </row>
    <row r="1261" spans="9:9" x14ac:dyDescent="0.45">
      <c r="I1261" s="374">
        <f>MONTH(Tableau15[[#This Row],[DATE FACTURE ]])</f>
        <v>1</v>
      </c>
    </row>
    <row r="1262" spans="9:9" x14ac:dyDescent="0.45">
      <c r="I1262" s="374">
        <f>MONTH(Tableau15[[#This Row],[DATE FACTURE ]])</f>
        <v>1</v>
      </c>
    </row>
    <row r="1263" spans="9:9" x14ac:dyDescent="0.45">
      <c r="I1263" s="374">
        <f>MONTH(Tableau15[[#This Row],[DATE FACTURE ]])</f>
        <v>1</v>
      </c>
    </row>
    <row r="1264" spans="9:9" x14ac:dyDescent="0.45">
      <c r="I1264" s="374">
        <f>MONTH(Tableau15[[#This Row],[DATE FACTURE ]])</f>
        <v>1</v>
      </c>
    </row>
    <row r="1265" spans="9:9" x14ac:dyDescent="0.45">
      <c r="I1265" s="374">
        <f>MONTH(Tableau15[[#This Row],[DATE FACTURE ]])</f>
        <v>1</v>
      </c>
    </row>
    <row r="1266" spans="9:9" x14ac:dyDescent="0.45">
      <c r="I1266" s="374">
        <f>MONTH(Tableau15[[#This Row],[DATE FACTURE ]])</f>
        <v>1</v>
      </c>
    </row>
    <row r="1267" spans="9:9" x14ac:dyDescent="0.45">
      <c r="I1267" s="374">
        <f>MONTH(Tableau15[[#This Row],[DATE FACTURE ]])</f>
        <v>1</v>
      </c>
    </row>
    <row r="1268" spans="9:9" x14ac:dyDescent="0.45">
      <c r="I1268" s="374">
        <f>MONTH(Tableau15[[#This Row],[DATE FACTURE ]])</f>
        <v>1</v>
      </c>
    </row>
    <row r="1269" spans="9:9" x14ac:dyDescent="0.45">
      <c r="I1269" s="374">
        <f>MONTH(Tableau15[[#This Row],[DATE FACTURE ]])</f>
        <v>1</v>
      </c>
    </row>
    <row r="1270" spans="9:9" x14ac:dyDescent="0.45">
      <c r="I1270" s="374">
        <f>MONTH(Tableau15[[#This Row],[DATE FACTURE ]])</f>
        <v>1</v>
      </c>
    </row>
    <row r="1271" spans="9:9" x14ac:dyDescent="0.45">
      <c r="I1271" s="374">
        <f>MONTH(Tableau15[[#This Row],[DATE FACTURE ]])</f>
        <v>1</v>
      </c>
    </row>
    <row r="1272" spans="9:9" x14ac:dyDescent="0.45">
      <c r="I1272" s="374">
        <f>MONTH(Tableau15[[#This Row],[DATE FACTURE ]])</f>
        <v>1</v>
      </c>
    </row>
    <row r="1273" spans="9:9" x14ac:dyDescent="0.45">
      <c r="I1273" s="374">
        <f>MONTH(Tableau15[[#This Row],[DATE FACTURE ]])</f>
        <v>1</v>
      </c>
    </row>
    <row r="1274" spans="9:9" x14ac:dyDescent="0.45">
      <c r="I1274" s="374">
        <f>MONTH(Tableau15[[#This Row],[DATE FACTURE ]])</f>
        <v>1</v>
      </c>
    </row>
    <row r="1275" spans="9:9" x14ac:dyDescent="0.45">
      <c r="I1275" s="374">
        <f>MONTH(Tableau15[[#This Row],[DATE FACTURE ]])</f>
        <v>1</v>
      </c>
    </row>
    <row r="1276" spans="9:9" x14ac:dyDescent="0.45">
      <c r="I1276" s="374">
        <f>MONTH(Tableau15[[#This Row],[DATE FACTURE ]])</f>
        <v>1</v>
      </c>
    </row>
    <row r="1277" spans="9:9" x14ac:dyDescent="0.45">
      <c r="I1277" s="374">
        <f>MONTH(Tableau15[[#This Row],[DATE FACTURE ]])</f>
        <v>1</v>
      </c>
    </row>
    <row r="1278" spans="9:9" x14ac:dyDescent="0.45">
      <c r="I1278" s="374">
        <f>MONTH(Tableau15[[#This Row],[DATE FACTURE ]])</f>
        <v>1</v>
      </c>
    </row>
    <row r="1279" spans="9:9" x14ac:dyDescent="0.45">
      <c r="I1279" s="374">
        <f>MONTH(Tableau15[[#This Row],[DATE FACTURE ]])</f>
        <v>1</v>
      </c>
    </row>
    <row r="1280" spans="9:9" x14ac:dyDescent="0.45">
      <c r="I1280" s="374">
        <f>MONTH(Tableau15[[#This Row],[DATE FACTURE ]])</f>
        <v>1</v>
      </c>
    </row>
    <row r="1281" spans="9:9" x14ac:dyDescent="0.45">
      <c r="I1281" s="374">
        <f>MONTH(Tableau15[[#This Row],[DATE FACTURE ]])</f>
        <v>1</v>
      </c>
    </row>
    <row r="1282" spans="9:9" x14ac:dyDescent="0.45">
      <c r="I1282" s="374">
        <f>MONTH(Tableau15[[#This Row],[DATE FACTURE ]])</f>
        <v>1</v>
      </c>
    </row>
    <row r="1283" spans="9:9" x14ac:dyDescent="0.45">
      <c r="I1283" s="374">
        <f>MONTH(Tableau15[[#This Row],[DATE FACTURE ]])</f>
        <v>1</v>
      </c>
    </row>
    <row r="1284" spans="9:9" x14ac:dyDescent="0.45">
      <c r="I1284" s="374">
        <f>MONTH(Tableau15[[#This Row],[DATE FACTURE ]])</f>
        <v>1</v>
      </c>
    </row>
    <row r="1285" spans="9:9" x14ac:dyDescent="0.45">
      <c r="I1285" s="374">
        <f>MONTH(Tableau15[[#This Row],[DATE FACTURE ]])</f>
        <v>1</v>
      </c>
    </row>
    <row r="1286" spans="9:9" x14ac:dyDescent="0.45">
      <c r="I1286" s="374">
        <f>MONTH(Tableau15[[#This Row],[DATE FACTURE ]])</f>
        <v>1</v>
      </c>
    </row>
    <row r="1287" spans="9:9" x14ac:dyDescent="0.45">
      <c r="I1287" s="374">
        <f>MONTH(Tableau15[[#This Row],[DATE FACTURE ]])</f>
        <v>1</v>
      </c>
    </row>
    <row r="1288" spans="9:9" x14ac:dyDescent="0.45">
      <c r="I1288" s="374">
        <f>MONTH(Tableau15[[#This Row],[DATE FACTURE ]])</f>
        <v>1</v>
      </c>
    </row>
    <row r="1289" spans="9:9" x14ac:dyDescent="0.45">
      <c r="I1289" s="374">
        <f>MONTH(Tableau15[[#This Row],[DATE FACTURE ]])</f>
        <v>1</v>
      </c>
    </row>
    <row r="1290" spans="9:9" x14ac:dyDescent="0.45">
      <c r="I1290" s="374">
        <f>MONTH(Tableau15[[#This Row],[DATE FACTURE ]])</f>
        <v>1</v>
      </c>
    </row>
    <row r="1291" spans="9:9" x14ac:dyDescent="0.45">
      <c r="I1291" s="374">
        <f>MONTH(Tableau15[[#This Row],[DATE FACTURE ]])</f>
        <v>1</v>
      </c>
    </row>
    <row r="1292" spans="9:9" x14ac:dyDescent="0.45">
      <c r="I1292" s="374">
        <f>MONTH(Tableau15[[#This Row],[DATE FACTURE ]])</f>
        <v>1</v>
      </c>
    </row>
    <row r="1293" spans="9:9" x14ac:dyDescent="0.45">
      <c r="I1293" s="374">
        <f>MONTH(Tableau15[[#This Row],[DATE FACTURE ]])</f>
        <v>1</v>
      </c>
    </row>
    <row r="1294" spans="9:9" x14ac:dyDescent="0.45">
      <c r="I1294" s="374">
        <f>MONTH(Tableau15[[#This Row],[DATE FACTURE ]])</f>
        <v>1</v>
      </c>
    </row>
    <row r="1295" spans="9:9" x14ac:dyDescent="0.45">
      <c r="I1295" s="374">
        <f>MONTH(Tableau15[[#This Row],[DATE FACTURE ]])</f>
        <v>1</v>
      </c>
    </row>
    <row r="1296" spans="9:9" x14ac:dyDescent="0.45">
      <c r="I1296" s="374">
        <f>MONTH(Tableau15[[#This Row],[DATE FACTURE ]])</f>
        <v>1</v>
      </c>
    </row>
    <row r="1297" spans="9:9" x14ac:dyDescent="0.45">
      <c r="I1297" s="374">
        <f>MONTH(Tableau15[[#This Row],[DATE FACTURE ]])</f>
        <v>1</v>
      </c>
    </row>
    <row r="1298" spans="9:9" x14ac:dyDescent="0.45">
      <c r="I1298" s="374">
        <f>MONTH(Tableau15[[#This Row],[DATE FACTURE ]])</f>
        <v>1</v>
      </c>
    </row>
    <row r="1299" spans="9:9" x14ac:dyDescent="0.45">
      <c r="I1299" s="374">
        <f>MONTH(Tableau15[[#This Row],[DATE FACTURE ]])</f>
        <v>1</v>
      </c>
    </row>
    <row r="1300" spans="9:9" x14ac:dyDescent="0.45">
      <c r="I1300" s="374">
        <f>MONTH(Tableau15[[#This Row],[DATE FACTURE ]])</f>
        <v>1</v>
      </c>
    </row>
    <row r="1301" spans="9:9" x14ac:dyDescent="0.45">
      <c r="I1301" s="374">
        <f>MONTH(Tableau15[[#This Row],[DATE FACTURE ]])</f>
        <v>1</v>
      </c>
    </row>
    <row r="1302" spans="9:9" x14ac:dyDescent="0.45">
      <c r="I1302" s="374">
        <f>MONTH(Tableau15[[#This Row],[DATE FACTURE ]])</f>
        <v>1</v>
      </c>
    </row>
    <row r="1303" spans="9:9" x14ac:dyDescent="0.45">
      <c r="I1303" s="374">
        <f>MONTH(Tableau15[[#This Row],[DATE FACTURE ]])</f>
        <v>1</v>
      </c>
    </row>
    <row r="1304" spans="9:9" x14ac:dyDescent="0.45">
      <c r="I1304" s="374">
        <f>MONTH(Tableau15[[#This Row],[DATE FACTURE ]])</f>
        <v>1</v>
      </c>
    </row>
    <row r="1305" spans="9:9" x14ac:dyDescent="0.45">
      <c r="I1305" s="374">
        <f>MONTH(Tableau15[[#This Row],[DATE FACTURE ]])</f>
        <v>1</v>
      </c>
    </row>
    <row r="1306" spans="9:9" x14ac:dyDescent="0.45">
      <c r="I1306" s="374">
        <f>MONTH(Tableau15[[#This Row],[DATE FACTURE ]])</f>
        <v>1</v>
      </c>
    </row>
    <row r="1307" spans="9:9" x14ac:dyDescent="0.45">
      <c r="I1307" s="374">
        <f>MONTH(Tableau15[[#This Row],[DATE FACTURE ]])</f>
        <v>1</v>
      </c>
    </row>
    <row r="1308" spans="9:9" x14ac:dyDescent="0.45">
      <c r="I1308" s="374">
        <f>MONTH(Tableau15[[#This Row],[DATE FACTURE ]])</f>
        <v>1</v>
      </c>
    </row>
    <row r="1309" spans="9:9" x14ac:dyDescent="0.45">
      <c r="I1309" s="374">
        <f>MONTH(Tableau15[[#This Row],[DATE FACTURE ]])</f>
        <v>1</v>
      </c>
    </row>
    <row r="1310" spans="9:9" x14ac:dyDescent="0.45">
      <c r="I1310" s="374">
        <f>MONTH(Tableau15[[#This Row],[DATE FACTURE ]])</f>
        <v>1</v>
      </c>
    </row>
    <row r="1311" spans="9:9" x14ac:dyDescent="0.45">
      <c r="I1311" s="374">
        <f>MONTH(Tableau15[[#This Row],[DATE FACTURE ]])</f>
        <v>1</v>
      </c>
    </row>
    <row r="1312" spans="9:9" x14ac:dyDescent="0.45">
      <c r="I1312" s="374">
        <f>MONTH(Tableau15[[#This Row],[DATE FACTURE ]])</f>
        <v>1</v>
      </c>
    </row>
    <row r="1313" spans="9:9" x14ac:dyDescent="0.45">
      <c r="I1313" s="374">
        <f>MONTH(Tableau15[[#This Row],[DATE FACTURE ]])</f>
        <v>1</v>
      </c>
    </row>
    <row r="1314" spans="9:9" x14ac:dyDescent="0.45">
      <c r="I1314" s="374">
        <f>MONTH(Tableau15[[#This Row],[DATE FACTURE ]])</f>
        <v>1</v>
      </c>
    </row>
    <row r="1315" spans="9:9" x14ac:dyDescent="0.45">
      <c r="I1315" s="374">
        <f>MONTH(Tableau15[[#This Row],[DATE FACTURE ]])</f>
        <v>1</v>
      </c>
    </row>
    <row r="1316" spans="9:9" x14ac:dyDescent="0.45">
      <c r="I1316" s="374">
        <f>MONTH(Tableau15[[#This Row],[DATE FACTURE ]])</f>
        <v>1</v>
      </c>
    </row>
    <row r="1317" spans="9:9" x14ac:dyDescent="0.45">
      <c r="I1317" s="374">
        <f>MONTH(Tableau15[[#This Row],[DATE FACTURE ]])</f>
        <v>1</v>
      </c>
    </row>
    <row r="1318" spans="9:9" x14ac:dyDescent="0.45">
      <c r="I1318" s="374">
        <f>MONTH(Tableau15[[#This Row],[DATE FACTURE ]])</f>
        <v>1</v>
      </c>
    </row>
    <row r="1319" spans="9:9" x14ac:dyDescent="0.45">
      <c r="I1319" s="374">
        <f>MONTH(Tableau15[[#This Row],[DATE FACTURE ]])</f>
        <v>1</v>
      </c>
    </row>
    <row r="1320" spans="9:9" x14ac:dyDescent="0.45">
      <c r="I1320" s="374">
        <f>MONTH(Tableau15[[#This Row],[DATE FACTURE ]])</f>
        <v>1</v>
      </c>
    </row>
    <row r="1321" spans="9:9" x14ac:dyDescent="0.45">
      <c r="I1321" s="374">
        <f>MONTH(Tableau15[[#This Row],[DATE FACTURE ]])</f>
        <v>1</v>
      </c>
    </row>
    <row r="1322" spans="9:9" x14ac:dyDescent="0.45">
      <c r="I1322" s="374">
        <f>MONTH(Tableau15[[#This Row],[DATE FACTURE ]])</f>
        <v>1</v>
      </c>
    </row>
    <row r="1323" spans="9:9" x14ac:dyDescent="0.45">
      <c r="I1323" s="374">
        <f>MONTH(Tableau15[[#This Row],[DATE FACTURE ]])</f>
        <v>1</v>
      </c>
    </row>
    <row r="1324" spans="9:9" x14ac:dyDescent="0.45">
      <c r="I1324" s="374">
        <f>MONTH(Tableau15[[#This Row],[DATE FACTURE ]])</f>
        <v>1</v>
      </c>
    </row>
    <row r="1325" spans="9:9" x14ac:dyDescent="0.45">
      <c r="I1325" s="374">
        <f>MONTH(Tableau15[[#This Row],[DATE FACTURE ]])</f>
        <v>1</v>
      </c>
    </row>
    <row r="1326" spans="9:9" x14ac:dyDescent="0.45">
      <c r="I1326" s="374">
        <f>MONTH(Tableau15[[#This Row],[DATE FACTURE ]])</f>
        <v>1</v>
      </c>
    </row>
    <row r="1327" spans="9:9" x14ac:dyDescent="0.45">
      <c r="I1327" s="374">
        <f>MONTH(Tableau15[[#This Row],[DATE FACTURE ]])</f>
        <v>1</v>
      </c>
    </row>
    <row r="1328" spans="9:9" x14ac:dyDescent="0.45">
      <c r="I1328" s="374">
        <f>MONTH(Tableau15[[#This Row],[DATE FACTURE ]])</f>
        <v>1</v>
      </c>
    </row>
    <row r="1329" spans="9:9" x14ac:dyDescent="0.45">
      <c r="I1329" s="374">
        <f>MONTH(Tableau15[[#This Row],[DATE FACTURE ]])</f>
        <v>1</v>
      </c>
    </row>
    <row r="1330" spans="9:9" x14ac:dyDescent="0.45">
      <c r="I1330" s="374">
        <f>MONTH(Tableau15[[#This Row],[DATE FACTURE ]])</f>
        <v>1</v>
      </c>
    </row>
    <row r="1331" spans="9:9" x14ac:dyDescent="0.45">
      <c r="I1331" s="374">
        <f>MONTH(Tableau15[[#This Row],[DATE FACTURE ]])</f>
        <v>1</v>
      </c>
    </row>
    <row r="1332" spans="9:9" x14ac:dyDescent="0.45">
      <c r="I1332" s="374">
        <f>MONTH(Tableau15[[#This Row],[DATE FACTURE ]])</f>
        <v>1</v>
      </c>
    </row>
    <row r="1333" spans="9:9" x14ac:dyDescent="0.45">
      <c r="I1333" s="374">
        <f>MONTH(Tableau15[[#This Row],[DATE FACTURE ]])</f>
        <v>1</v>
      </c>
    </row>
    <row r="1334" spans="9:9" x14ac:dyDescent="0.45">
      <c r="I1334" s="374">
        <f>MONTH(Tableau15[[#This Row],[DATE FACTURE ]])</f>
        <v>1</v>
      </c>
    </row>
    <row r="1335" spans="9:9" x14ac:dyDescent="0.45">
      <c r="I1335" s="374">
        <f>MONTH(Tableau15[[#This Row],[DATE FACTURE ]])</f>
        <v>1</v>
      </c>
    </row>
    <row r="1336" spans="9:9" x14ac:dyDescent="0.45">
      <c r="I1336" s="374">
        <f>MONTH(Tableau15[[#This Row],[DATE FACTURE ]])</f>
        <v>1</v>
      </c>
    </row>
    <row r="1337" spans="9:9" x14ac:dyDescent="0.45">
      <c r="I1337" s="374">
        <f>MONTH(Tableau15[[#This Row],[DATE FACTURE ]])</f>
        <v>1</v>
      </c>
    </row>
    <row r="1338" spans="9:9" x14ac:dyDescent="0.45">
      <c r="I1338" s="374">
        <f>MONTH(Tableau15[[#This Row],[DATE FACTURE ]])</f>
        <v>1</v>
      </c>
    </row>
    <row r="1339" spans="9:9" x14ac:dyDescent="0.45">
      <c r="I1339" s="374">
        <f>MONTH(Tableau15[[#This Row],[DATE FACTURE ]])</f>
        <v>1</v>
      </c>
    </row>
    <row r="1340" spans="9:9" x14ac:dyDescent="0.45">
      <c r="I1340" s="374">
        <f>MONTH(Tableau15[[#This Row],[DATE FACTURE ]])</f>
        <v>1</v>
      </c>
    </row>
    <row r="1341" spans="9:9" x14ac:dyDescent="0.45">
      <c r="I1341" s="374">
        <f>MONTH(Tableau15[[#This Row],[DATE FACTURE ]])</f>
        <v>1</v>
      </c>
    </row>
    <row r="1342" spans="9:9" x14ac:dyDescent="0.45">
      <c r="I1342" s="374">
        <f>MONTH(Tableau15[[#This Row],[DATE FACTURE ]])</f>
        <v>1</v>
      </c>
    </row>
    <row r="1343" spans="9:9" x14ac:dyDescent="0.45">
      <c r="I1343" s="374">
        <f>MONTH(Tableau15[[#This Row],[DATE FACTURE ]])</f>
        <v>1</v>
      </c>
    </row>
    <row r="1344" spans="9:9" x14ac:dyDescent="0.45">
      <c r="I1344" s="374">
        <f>MONTH(Tableau15[[#This Row],[DATE FACTURE ]])</f>
        <v>1</v>
      </c>
    </row>
    <row r="1345" spans="9:9" x14ac:dyDescent="0.45">
      <c r="I1345" s="374">
        <f>MONTH(Tableau15[[#This Row],[DATE FACTURE ]])</f>
        <v>1</v>
      </c>
    </row>
    <row r="1346" spans="9:9" x14ac:dyDescent="0.45">
      <c r="I1346" s="374">
        <f>MONTH(Tableau15[[#This Row],[DATE FACTURE ]])</f>
        <v>1</v>
      </c>
    </row>
    <row r="1347" spans="9:9" x14ac:dyDescent="0.45">
      <c r="I1347" s="374">
        <f>MONTH(Tableau15[[#This Row],[DATE FACTURE ]])</f>
        <v>1</v>
      </c>
    </row>
    <row r="1348" spans="9:9" x14ac:dyDescent="0.45">
      <c r="I1348" s="374">
        <f>MONTH(Tableau15[[#This Row],[DATE FACTURE ]])</f>
        <v>1</v>
      </c>
    </row>
    <row r="1349" spans="9:9" x14ac:dyDescent="0.45">
      <c r="I1349" s="374">
        <f>MONTH(Tableau15[[#This Row],[DATE FACTURE ]])</f>
        <v>1</v>
      </c>
    </row>
    <row r="1350" spans="9:9" x14ac:dyDescent="0.45">
      <c r="I1350" s="374">
        <f>MONTH(Tableau15[[#This Row],[DATE FACTURE ]])</f>
        <v>1</v>
      </c>
    </row>
    <row r="1351" spans="9:9" x14ac:dyDescent="0.45">
      <c r="I1351" s="374">
        <f>MONTH(Tableau15[[#This Row],[DATE FACTURE ]])</f>
        <v>1</v>
      </c>
    </row>
    <row r="1352" spans="9:9" x14ac:dyDescent="0.45">
      <c r="I1352" s="374">
        <f>MONTH(Tableau15[[#This Row],[DATE FACTURE ]])</f>
        <v>1</v>
      </c>
    </row>
    <row r="1353" spans="9:9" x14ac:dyDescent="0.45">
      <c r="I1353" s="374">
        <f>MONTH(Tableau15[[#This Row],[DATE FACTURE ]])</f>
        <v>1</v>
      </c>
    </row>
    <row r="1354" spans="9:9" x14ac:dyDescent="0.45">
      <c r="I1354" s="374">
        <f>MONTH(Tableau15[[#This Row],[DATE FACTURE ]])</f>
        <v>1</v>
      </c>
    </row>
    <row r="1355" spans="9:9" x14ac:dyDescent="0.45">
      <c r="I1355" s="374">
        <f>MONTH(Tableau15[[#This Row],[DATE FACTURE ]])</f>
        <v>1</v>
      </c>
    </row>
    <row r="1356" spans="9:9" x14ac:dyDescent="0.45">
      <c r="I1356" s="374">
        <f>MONTH(Tableau15[[#This Row],[DATE FACTURE ]])</f>
        <v>1</v>
      </c>
    </row>
    <row r="1357" spans="9:9" x14ac:dyDescent="0.45">
      <c r="I1357" s="374">
        <f>MONTH(Tableau15[[#This Row],[DATE FACTURE ]])</f>
        <v>1</v>
      </c>
    </row>
    <row r="1358" spans="9:9" x14ac:dyDescent="0.45">
      <c r="I1358" s="374">
        <f>MONTH(Tableau15[[#This Row],[DATE FACTURE ]])</f>
        <v>1</v>
      </c>
    </row>
    <row r="1359" spans="9:9" x14ac:dyDescent="0.45">
      <c r="I1359" s="374">
        <f>MONTH(Tableau15[[#This Row],[DATE FACTURE ]])</f>
        <v>1</v>
      </c>
    </row>
    <row r="1360" spans="9:9" x14ac:dyDescent="0.45">
      <c r="I1360" s="374">
        <f>MONTH(Tableau15[[#This Row],[DATE FACTURE ]])</f>
        <v>1</v>
      </c>
    </row>
    <row r="1361" spans="9:9" x14ac:dyDescent="0.45">
      <c r="I1361" s="374">
        <f>MONTH(Tableau15[[#This Row],[DATE FACTURE ]])</f>
        <v>1</v>
      </c>
    </row>
    <row r="1362" spans="9:9" x14ac:dyDescent="0.45">
      <c r="I1362" s="374">
        <f>MONTH(Tableau15[[#This Row],[DATE FACTURE ]])</f>
        <v>1</v>
      </c>
    </row>
    <row r="1363" spans="9:9" x14ac:dyDescent="0.45">
      <c r="I1363" s="374">
        <f>MONTH(Tableau15[[#This Row],[DATE FACTURE ]])</f>
        <v>1</v>
      </c>
    </row>
    <row r="1364" spans="9:9" x14ac:dyDescent="0.45">
      <c r="I1364" s="374">
        <f>MONTH(Tableau15[[#This Row],[DATE FACTURE ]])</f>
        <v>1</v>
      </c>
    </row>
    <row r="1365" spans="9:9" x14ac:dyDescent="0.45">
      <c r="I1365" s="374">
        <f>MONTH(Tableau15[[#This Row],[DATE FACTURE ]])</f>
        <v>1</v>
      </c>
    </row>
    <row r="1366" spans="9:9" x14ac:dyDescent="0.45">
      <c r="I1366" s="374">
        <f>MONTH(Tableau15[[#This Row],[DATE FACTURE ]])</f>
        <v>1</v>
      </c>
    </row>
    <row r="1367" spans="9:9" x14ac:dyDescent="0.45">
      <c r="I1367" s="374">
        <f>MONTH(Tableau15[[#This Row],[DATE FACTURE ]])</f>
        <v>1</v>
      </c>
    </row>
    <row r="1368" spans="9:9" x14ac:dyDescent="0.45">
      <c r="I1368" s="374">
        <f>MONTH(Tableau15[[#This Row],[DATE FACTURE ]])</f>
        <v>1</v>
      </c>
    </row>
    <row r="1369" spans="9:9" x14ac:dyDescent="0.45">
      <c r="I1369" s="374">
        <f>MONTH(Tableau15[[#This Row],[DATE FACTURE ]])</f>
        <v>1</v>
      </c>
    </row>
    <row r="1370" spans="9:9" x14ac:dyDescent="0.45">
      <c r="I1370" s="374">
        <f>MONTH(Tableau15[[#This Row],[DATE FACTURE ]])</f>
        <v>1</v>
      </c>
    </row>
    <row r="1371" spans="9:9" x14ac:dyDescent="0.45">
      <c r="I1371" s="374">
        <f>MONTH(Tableau15[[#This Row],[DATE FACTURE ]])</f>
        <v>1</v>
      </c>
    </row>
    <row r="1372" spans="9:9" x14ac:dyDescent="0.45">
      <c r="I1372" s="374">
        <f>MONTH(Tableau15[[#This Row],[DATE FACTURE ]])</f>
        <v>1</v>
      </c>
    </row>
    <row r="1373" spans="9:9" x14ac:dyDescent="0.45">
      <c r="I1373" s="374">
        <f>MONTH(Tableau15[[#This Row],[DATE FACTURE ]])</f>
        <v>1</v>
      </c>
    </row>
    <row r="1374" spans="9:9" x14ac:dyDescent="0.45">
      <c r="I1374" s="374">
        <f>MONTH(Tableau15[[#This Row],[DATE FACTURE ]])</f>
        <v>1</v>
      </c>
    </row>
    <row r="1375" spans="9:9" x14ac:dyDescent="0.45">
      <c r="I1375" s="374">
        <f>MONTH(Tableau15[[#This Row],[DATE FACTURE ]])</f>
        <v>1</v>
      </c>
    </row>
    <row r="1376" spans="9:9" x14ac:dyDescent="0.45">
      <c r="I1376" s="374">
        <f>MONTH(Tableau15[[#This Row],[DATE FACTURE ]])</f>
        <v>1</v>
      </c>
    </row>
    <row r="1377" spans="9:9" x14ac:dyDescent="0.45">
      <c r="I1377" s="374">
        <f>MONTH(Tableau15[[#This Row],[DATE FACTURE ]])</f>
        <v>1</v>
      </c>
    </row>
    <row r="1378" spans="9:9" x14ac:dyDescent="0.45">
      <c r="I1378" s="374">
        <f>MONTH(Tableau15[[#This Row],[DATE FACTURE ]])</f>
        <v>1</v>
      </c>
    </row>
    <row r="1379" spans="9:9" x14ac:dyDescent="0.45">
      <c r="I1379" s="374">
        <f>MONTH(Tableau15[[#This Row],[DATE FACTURE ]])</f>
        <v>1</v>
      </c>
    </row>
    <row r="1380" spans="9:9" x14ac:dyDescent="0.45">
      <c r="I1380" s="374">
        <f>MONTH(Tableau15[[#This Row],[DATE FACTURE ]])</f>
        <v>1</v>
      </c>
    </row>
    <row r="1381" spans="9:9" x14ac:dyDescent="0.45">
      <c r="I1381" s="374">
        <f>MONTH(Tableau15[[#This Row],[DATE FACTURE ]])</f>
        <v>1</v>
      </c>
    </row>
    <row r="1382" spans="9:9" x14ac:dyDescent="0.45">
      <c r="I1382" s="374">
        <f>MONTH(Tableau15[[#This Row],[DATE FACTURE ]])</f>
        <v>1</v>
      </c>
    </row>
    <row r="1383" spans="9:9" x14ac:dyDescent="0.45">
      <c r="I1383" s="374">
        <f>MONTH(Tableau15[[#This Row],[DATE FACTURE ]])</f>
        <v>1</v>
      </c>
    </row>
    <row r="1384" spans="9:9" x14ac:dyDescent="0.45">
      <c r="I1384" s="374">
        <f>MONTH(Tableau15[[#This Row],[DATE FACTURE ]])</f>
        <v>1</v>
      </c>
    </row>
    <row r="1385" spans="9:9" x14ac:dyDescent="0.45">
      <c r="I1385" s="374">
        <f>MONTH(Tableau15[[#This Row],[DATE FACTURE ]])</f>
        <v>1</v>
      </c>
    </row>
    <row r="1386" spans="9:9" x14ac:dyDescent="0.45">
      <c r="I1386" s="374">
        <f>MONTH(Tableau15[[#This Row],[DATE FACTURE ]])</f>
        <v>1</v>
      </c>
    </row>
    <row r="1387" spans="9:9" x14ac:dyDescent="0.45">
      <c r="I1387" s="374">
        <f>MONTH(Tableau15[[#This Row],[DATE FACTURE ]])</f>
        <v>1</v>
      </c>
    </row>
    <row r="1388" spans="9:9" x14ac:dyDescent="0.45">
      <c r="I1388" s="374">
        <f>MONTH(Tableau15[[#This Row],[DATE FACTURE ]])</f>
        <v>1</v>
      </c>
    </row>
    <row r="1389" spans="9:9" x14ac:dyDescent="0.45">
      <c r="I1389" s="374">
        <f>MONTH(Tableau15[[#This Row],[DATE FACTURE ]])</f>
        <v>1</v>
      </c>
    </row>
    <row r="1390" spans="9:9" x14ac:dyDescent="0.45">
      <c r="I1390" s="374">
        <f>MONTH(Tableau15[[#This Row],[DATE FACTURE ]])</f>
        <v>1</v>
      </c>
    </row>
    <row r="1391" spans="9:9" x14ac:dyDescent="0.45">
      <c r="I1391" s="374">
        <f>MONTH(Tableau15[[#This Row],[DATE FACTURE ]])</f>
        <v>1</v>
      </c>
    </row>
    <row r="1392" spans="9:9" x14ac:dyDescent="0.45">
      <c r="I1392" s="374">
        <f>MONTH(Tableau15[[#This Row],[DATE FACTURE ]])</f>
        <v>1</v>
      </c>
    </row>
    <row r="1393" spans="9:9" x14ac:dyDescent="0.45">
      <c r="I1393" s="374">
        <f>MONTH(Tableau15[[#This Row],[DATE FACTURE ]])</f>
        <v>1</v>
      </c>
    </row>
    <row r="1394" spans="9:9" x14ac:dyDescent="0.45">
      <c r="I1394" s="374">
        <f>MONTH(Tableau15[[#This Row],[DATE FACTURE ]])</f>
        <v>1</v>
      </c>
    </row>
    <row r="1395" spans="9:9" x14ac:dyDescent="0.45">
      <c r="I1395" s="374">
        <f>MONTH(Tableau15[[#This Row],[DATE FACTURE ]])</f>
        <v>1</v>
      </c>
    </row>
    <row r="1396" spans="9:9" x14ac:dyDescent="0.45">
      <c r="I1396" s="374">
        <f>MONTH(Tableau15[[#This Row],[DATE FACTURE ]])</f>
        <v>1</v>
      </c>
    </row>
    <row r="1397" spans="9:9" x14ac:dyDescent="0.45">
      <c r="I1397" s="374">
        <f>MONTH(Tableau15[[#This Row],[DATE FACTURE ]])</f>
        <v>1</v>
      </c>
    </row>
    <row r="1398" spans="9:9" x14ac:dyDescent="0.45">
      <c r="I1398" s="374">
        <f>MONTH(Tableau15[[#This Row],[DATE FACTURE ]])</f>
        <v>1</v>
      </c>
    </row>
    <row r="1399" spans="9:9" x14ac:dyDescent="0.45">
      <c r="I1399" s="374">
        <f>MONTH(Tableau15[[#This Row],[DATE FACTURE ]])</f>
        <v>1</v>
      </c>
    </row>
    <row r="1400" spans="9:9" x14ac:dyDescent="0.45">
      <c r="I1400" s="374">
        <f>MONTH(Tableau15[[#This Row],[DATE FACTURE ]])</f>
        <v>1</v>
      </c>
    </row>
    <row r="1401" spans="9:9" x14ac:dyDescent="0.45">
      <c r="I1401" s="374">
        <f>MONTH(Tableau15[[#This Row],[DATE FACTURE ]])</f>
        <v>1</v>
      </c>
    </row>
    <row r="1402" spans="9:9" x14ac:dyDescent="0.45">
      <c r="I1402" s="374">
        <f>MONTH(Tableau15[[#This Row],[DATE FACTURE ]])</f>
        <v>1</v>
      </c>
    </row>
    <row r="1403" spans="9:9" x14ac:dyDescent="0.45">
      <c r="I1403" s="374">
        <f>MONTH(Tableau15[[#This Row],[DATE FACTURE ]])</f>
        <v>1</v>
      </c>
    </row>
    <row r="1404" spans="9:9" x14ac:dyDescent="0.45">
      <c r="I1404" s="374">
        <f>MONTH(Tableau15[[#This Row],[DATE FACTURE ]])</f>
        <v>1</v>
      </c>
    </row>
    <row r="1405" spans="9:9" x14ac:dyDescent="0.45">
      <c r="I1405" s="374">
        <f>MONTH(Tableau15[[#This Row],[DATE FACTURE ]])</f>
        <v>1</v>
      </c>
    </row>
    <row r="1406" spans="9:9" x14ac:dyDescent="0.45">
      <c r="I1406" s="374">
        <f>MONTH(Tableau15[[#This Row],[DATE FACTURE ]])</f>
        <v>1</v>
      </c>
    </row>
    <row r="1407" spans="9:9" x14ac:dyDescent="0.45">
      <c r="I1407" s="374">
        <f>MONTH(Tableau15[[#This Row],[DATE FACTURE ]])</f>
        <v>1</v>
      </c>
    </row>
    <row r="1408" spans="9:9" x14ac:dyDescent="0.45">
      <c r="I1408" s="374">
        <f>MONTH(Tableau15[[#This Row],[DATE FACTURE ]])</f>
        <v>1</v>
      </c>
    </row>
    <row r="1409" spans="9:9" x14ac:dyDescent="0.45">
      <c r="I1409" s="374">
        <f>MONTH(Tableau15[[#This Row],[DATE FACTURE ]])</f>
        <v>1</v>
      </c>
    </row>
    <row r="1410" spans="9:9" x14ac:dyDescent="0.45">
      <c r="I1410" s="374">
        <f>MONTH(Tableau15[[#This Row],[DATE FACTURE ]])</f>
        <v>1</v>
      </c>
    </row>
    <row r="1411" spans="9:9" x14ac:dyDescent="0.45">
      <c r="I1411" s="374">
        <f>MONTH(Tableau15[[#This Row],[DATE FACTURE ]])</f>
        <v>1</v>
      </c>
    </row>
    <row r="1412" spans="9:9" x14ac:dyDescent="0.45">
      <c r="I1412" s="374">
        <f>MONTH(Tableau15[[#This Row],[DATE FACTURE ]])</f>
        <v>1</v>
      </c>
    </row>
    <row r="1413" spans="9:9" x14ac:dyDescent="0.45">
      <c r="I1413" s="374">
        <f>MONTH(Tableau15[[#This Row],[DATE FACTURE ]])</f>
        <v>1</v>
      </c>
    </row>
    <row r="1414" spans="9:9" x14ac:dyDescent="0.45">
      <c r="I1414" s="374">
        <f>MONTH(Tableau15[[#This Row],[DATE FACTURE ]])</f>
        <v>1</v>
      </c>
    </row>
    <row r="1415" spans="9:9" x14ac:dyDescent="0.45">
      <c r="I1415" s="374">
        <f>MONTH(Tableau15[[#This Row],[DATE FACTURE ]])</f>
        <v>1</v>
      </c>
    </row>
    <row r="1416" spans="9:9" x14ac:dyDescent="0.45">
      <c r="I1416" s="374">
        <f>MONTH(Tableau15[[#This Row],[DATE FACTURE ]])</f>
        <v>1</v>
      </c>
    </row>
    <row r="1417" spans="9:9" x14ac:dyDescent="0.45">
      <c r="I1417" s="374">
        <f>MONTH(Tableau15[[#This Row],[DATE FACTURE ]])</f>
        <v>1</v>
      </c>
    </row>
    <row r="1418" spans="9:9" x14ac:dyDescent="0.45">
      <c r="I1418" s="374">
        <f>MONTH(Tableau15[[#This Row],[DATE FACTURE ]])</f>
        <v>1</v>
      </c>
    </row>
    <row r="1419" spans="9:9" x14ac:dyDescent="0.45">
      <c r="I1419" s="374">
        <f>MONTH(Tableau15[[#This Row],[DATE FACTURE ]])</f>
        <v>1</v>
      </c>
    </row>
    <row r="1420" spans="9:9" x14ac:dyDescent="0.45">
      <c r="I1420" s="374">
        <f>MONTH(Tableau15[[#This Row],[DATE FACTURE ]])</f>
        <v>1</v>
      </c>
    </row>
    <row r="1421" spans="9:9" x14ac:dyDescent="0.45">
      <c r="I1421" s="374">
        <f>MONTH(Tableau15[[#This Row],[DATE FACTURE ]])</f>
        <v>1</v>
      </c>
    </row>
    <row r="1422" spans="9:9" x14ac:dyDescent="0.45">
      <c r="I1422" s="374">
        <f>MONTH(Tableau15[[#This Row],[DATE FACTURE ]])</f>
        <v>1</v>
      </c>
    </row>
    <row r="1423" spans="9:9" x14ac:dyDescent="0.45">
      <c r="I1423" s="374">
        <f>MONTH(Tableau15[[#This Row],[DATE FACTURE ]])</f>
        <v>1</v>
      </c>
    </row>
    <row r="1424" spans="9:9" x14ac:dyDescent="0.45">
      <c r="I1424" s="374">
        <f>MONTH(Tableau15[[#This Row],[DATE FACTURE ]])</f>
        <v>1</v>
      </c>
    </row>
    <row r="1425" spans="9:9" x14ac:dyDescent="0.45">
      <c r="I1425" s="374">
        <f>MONTH(Tableau15[[#This Row],[DATE FACTURE ]])</f>
        <v>1</v>
      </c>
    </row>
    <row r="1426" spans="9:9" x14ac:dyDescent="0.45">
      <c r="I1426" s="374">
        <f>MONTH(Tableau15[[#This Row],[DATE FACTURE ]])</f>
        <v>1</v>
      </c>
    </row>
    <row r="1427" spans="9:9" x14ac:dyDescent="0.45">
      <c r="I1427" s="374">
        <f>MONTH(Tableau15[[#This Row],[DATE FACTURE ]])</f>
        <v>1</v>
      </c>
    </row>
    <row r="1428" spans="9:9" x14ac:dyDescent="0.45">
      <c r="I1428" s="374">
        <f>MONTH(Tableau15[[#This Row],[DATE FACTURE ]])</f>
        <v>1</v>
      </c>
    </row>
    <row r="1429" spans="9:9" x14ac:dyDescent="0.45">
      <c r="I1429" s="374">
        <f>MONTH(Tableau15[[#This Row],[DATE FACTURE ]])</f>
        <v>1</v>
      </c>
    </row>
    <row r="1430" spans="9:9" x14ac:dyDescent="0.45">
      <c r="I1430" s="374">
        <f>MONTH(Tableau15[[#This Row],[DATE FACTURE ]])</f>
        <v>1</v>
      </c>
    </row>
    <row r="1431" spans="9:9" x14ac:dyDescent="0.45">
      <c r="I1431" s="374">
        <f>MONTH(Tableau15[[#This Row],[DATE FACTURE ]])</f>
        <v>1</v>
      </c>
    </row>
    <row r="1432" spans="9:9" x14ac:dyDescent="0.45">
      <c r="I1432" s="374">
        <f>MONTH(Tableau15[[#This Row],[DATE FACTURE ]])</f>
        <v>1</v>
      </c>
    </row>
    <row r="1433" spans="9:9" x14ac:dyDescent="0.45">
      <c r="I1433" s="374">
        <f>MONTH(Tableau15[[#This Row],[DATE FACTURE ]])</f>
        <v>1</v>
      </c>
    </row>
    <row r="1434" spans="9:9" x14ac:dyDescent="0.45">
      <c r="I1434" s="374">
        <f>MONTH(Tableau15[[#This Row],[DATE FACTURE ]])</f>
        <v>1</v>
      </c>
    </row>
    <row r="1435" spans="9:9" x14ac:dyDescent="0.45">
      <c r="I1435" s="374">
        <f>MONTH(Tableau15[[#This Row],[DATE FACTURE ]])</f>
        <v>1</v>
      </c>
    </row>
    <row r="1436" spans="9:9" x14ac:dyDescent="0.45">
      <c r="I1436" s="374">
        <f>MONTH(Tableau15[[#This Row],[DATE FACTURE ]])</f>
        <v>1</v>
      </c>
    </row>
    <row r="1437" spans="9:9" x14ac:dyDescent="0.45">
      <c r="I1437" s="374">
        <f>MONTH(Tableau15[[#This Row],[DATE FACTURE ]])</f>
        <v>1</v>
      </c>
    </row>
    <row r="1438" spans="9:9" x14ac:dyDescent="0.45">
      <c r="I1438" s="374">
        <f>MONTH(Tableau15[[#This Row],[DATE FACTURE ]])</f>
        <v>1</v>
      </c>
    </row>
    <row r="1439" spans="9:9" x14ac:dyDescent="0.45">
      <c r="I1439" s="374">
        <f>MONTH(Tableau15[[#This Row],[DATE FACTURE ]])</f>
        <v>1</v>
      </c>
    </row>
    <row r="1440" spans="9:9" x14ac:dyDescent="0.45">
      <c r="I1440" s="374">
        <f>MONTH(Tableau15[[#This Row],[DATE FACTURE ]])</f>
        <v>1</v>
      </c>
    </row>
    <row r="1441" spans="9:9" x14ac:dyDescent="0.45">
      <c r="I1441" s="374">
        <f>MONTH(Tableau15[[#This Row],[DATE FACTURE ]])</f>
        <v>1</v>
      </c>
    </row>
    <row r="1442" spans="9:9" x14ac:dyDescent="0.45">
      <c r="I1442" s="374">
        <f>MONTH(Tableau15[[#This Row],[DATE FACTURE ]])</f>
        <v>1</v>
      </c>
    </row>
    <row r="1443" spans="9:9" x14ac:dyDescent="0.45">
      <c r="I1443" s="374">
        <f>MONTH(Tableau15[[#This Row],[DATE FACTURE ]])</f>
        <v>1</v>
      </c>
    </row>
    <row r="1444" spans="9:9" x14ac:dyDescent="0.45">
      <c r="I1444" s="374">
        <f>MONTH(Tableau15[[#This Row],[DATE FACTURE ]])</f>
        <v>1</v>
      </c>
    </row>
    <row r="1445" spans="9:9" x14ac:dyDescent="0.45">
      <c r="I1445" s="374">
        <f>MONTH(Tableau15[[#This Row],[DATE FACTURE ]])</f>
        <v>1</v>
      </c>
    </row>
    <row r="1446" spans="9:9" x14ac:dyDescent="0.45">
      <c r="I1446" s="374">
        <f>MONTH(Tableau15[[#This Row],[DATE FACTURE ]])</f>
        <v>1</v>
      </c>
    </row>
    <row r="1447" spans="9:9" x14ac:dyDescent="0.45">
      <c r="I1447" s="374">
        <f>MONTH(Tableau15[[#This Row],[DATE FACTURE ]])</f>
        <v>1</v>
      </c>
    </row>
    <row r="1448" spans="9:9" x14ac:dyDescent="0.45">
      <c r="I1448" s="374">
        <f>MONTH(Tableau15[[#This Row],[DATE FACTURE ]])</f>
        <v>1</v>
      </c>
    </row>
    <row r="1449" spans="9:9" x14ac:dyDescent="0.45">
      <c r="I1449" s="374">
        <f>MONTH(Tableau15[[#This Row],[DATE FACTURE ]])</f>
        <v>1</v>
      </c>
    </row>
    <row r="1450" spans="9:9" x14ac:dyDescent="0.45">
      <c r="I1450" s="374">
        <f>MONTH(Tableau15[[#This Row],[DATE FACTURE ]])</f>
        <v>1</v>
      </c>
    </row>
    <row r="1451" spans="9:9" x14ac:dyDescent="0.45">
      <c r="I1451" s="374">
        <f>MONTH(Tableau15[[#This Row],[DATE FACTURE ]])</f>
        <v>1</v>
      </c>
    </row>
    <row r="1452" spans="9:9" x14ac:dyDescent="0.45">
      <c r="I1452" s="374">
        <f>MONTH(Tableau15[[#This Row],[DATE FACTURE ]])</f>
        <v>1</v>
      </c>
    </row>
    <row r="1453" spans="9:9" x14ac:dyDescent="0.45">
      <c r="I1453" s="374">
        <f>MONTH(Tableau15[[#This Row],[DATE FACTURE ]])</f>
        <v>1</v>
      </c>
    </row>
    <row r="1454" spans="9:9" x14ac:dyDescent="0.45">
      <c r="I1454" s="374">
        <f>MONTH(Tableau15[[#This Row],[DATE FACTURE ]])</f>
        <v>1</v>
      </c>
    </row>
    <row r="1455" spans="9:9" x14ac:dyDescent="0.45">
      <c r="I1455" s="374">
        <f>MONTH(Tableau15[[#This Row],[DATE FACTURE ]])</f>
        <v>1</v>
      </c>
    </row>
    <row r="1456" spans="9:9" x14ac:dyDescent="0.45">
      <c r="I1456" s="374">
        <f>MONTH(Tableau15[[#This Row],[DATE FACTURE ]])</f>
        <v>1</v>
      </c>
    </row>
    <row r="1457" spans="9:9" x14ac:dyDescent="0.45">
      <c r="I1457" s="374">
        <f>MONTH(Tableau15[[#This Row],[DATE FACTURE ]])</f>
        <v>1</v>
      </c>
    </row>
    <row r="1458" spans="9:9" x14ac:dyDescent="0.45">
      <c r="I1458" s="374">
        <f>MONTH(Tableau15[[#This Row],[DATE FACTURE ]])</f>
        <v>1</v>
      </c>
    </row>
    <row r="1459" spans="9:9" x14ac:dyDescent="0.45">
      <c r="I1459" s="374">
        <f>MONTH(Tableau15[[#This Row],[DATE FACTURE ]])</f>
        <v>1</v>
      </c>
    </row>
    <row r="1460" spans="9:9" x14ac:dyDescent="0.45">
      <c r="I1460" s="374">
        <f>MONTH(Tableau15[[#This Row],[DATE FACTURE ]])</f>
        <v>1</v>
      </c>
    </row>
    <row r="1461" spans="9:9" x14ac:dyDescent="0.45">
      <c r="I1461" s="374">
        <f>MONTH(Tableau15[[#This Row],[DATE FACTURE ]])</f>
        <v>1</v>
      </c>
    </row>
    <row r="1462" spans="9:9" x14ac:dyDescent="0.45">
      <c r="I1462" s="374">
        <f>MONTH(Tableau15[[#This Row],[DATE FACTURE ]])</f>
        <v>1</v>
      </c>
    </row>
    <row r="1463" spans="9:9" x14ac:dyDescent="0.45">
      <c r="I1463" s="374">
        <f>MONTH(Tableau15[[#This Row],[DATE FACTURE ]])</f>
        <v>1</v>
      </c>
    </row>
    <row r="1464" spans="9:9" x14ac:dyDescent="0.45">
      <c r="I1464" s="374">
        <f>MONTH(Tableau15[[#This Row],[DATE FACTURE ]])</f>
        <v>1</v>
      </c>
    </row>
    <row r="1465" spans="9:9" x14ac:dyDescent="0.45">
      <c r="I1465" s="374">
        <f>MONTH(Tableau15[[#This Row],[DATE FACTURE ]])</f>
        <v>1</v>
      </c>
    </row>
    <row r="1466" spans="9:9" x14ac:dyDescent="0.45">
      <c r="I1466" s="374">
        <f>MONTH(Tableau15[[#This Row],[DATE FACTURE ]])</f>
        <v>1</v>
      </c>
    </row>
    <row r="1467" spans="9:9" x14ac:dyDescent="0.45">
      <c r="I1467" s="374">
        <f>MONTH(Tableau15[[#This Row],[DATE FACTURE ]])</f>
        <v>1</v>
      </c>
    </row>
    <row r="1468" spans="9:9" x14ac:dyDescent="0.45">
      <c r="I1468" s="374">
        <f>MONTH(Tableau15[[#This Row],[DATE FACTURE ]])</f>
        <v>1</v>
      </c>
    </row>
    <row r="1469" spans="9:9" x14ac:dyDescent="0.45">
      <c r="I1469" s="374">
        <f>MONTH(Tableau15[[#This Row],[DATE FACTURE ]])</f>
        <v>1</v>
      </c>
    </row>
    <row r="1470" spans="9:9" x14ac:dyDescent="0.45">
      <c r="I1470" s="374">
        <f>MONTH(Tableau15[[#This Row],[DATE FACTURE ]])</f>
        <v>1</v>
      </c>
    </row>
    <row r="1471" spans="9:9" x14ac:dyDescent="0.45">
      <c r="I1471" s="374">
        <f>MONTH(Tableau15[[#This Row],[DATE FACTURE ]])</f>
        <v>1</v>
      </c>
    </row>
    <row r="1472" spans="9:9" x14ac:dyDescent="0.45">
      <c r="I1472" s="374">
        <f>MONTH(Tableau15[[#This Row],[DATE FACTURE ]])</f>
        <v>1</v>
      </c>
    </row>
    <row r="1473" spans="9:9" x14ac:dyDescent="0.45">
      <c r="I1473" s="374">
        <f>MONTH(Tableau15[[#This Row],[DATE FACTURE ]])</f>
        <v>1</v>
      </c>
    </row>
    <row r="1474" spans="9:9" x14ac:dyDescent="0.45">
      <c r="I1474" s="374">
        <f>MONTH(Tableau15[[#This Row],[DATE FACTURE ]])</f>
        <v>1</v>
      </c>
    </row>
    <row r="1475" spans="9:9" x14ac:dyDescent="0.45">
      <c r="I1475" s="374">
        <f>MONTH(Tableau15[[#This Row],[DATE FACTURE ]])</f>
        <v>1</v>
      </c>
    </row>
    <row r="1476" spans="9:9" x14ac:dyDescent="0.45">
      <c r="I1476" s="374">
        <f>MONTH(Tableau15[[#This Row],[DATE FACTURE ]])</f>
        <v>1</v>
      </c>
    </row>
    <row r="1477" spans="9:9" x14ac:dyDescent="0.45">
      <c r="I1477" s="374">
        <f>MONTH(Tableau15[[#This Row],[DATE FACTURE ]])</f>
        <v>1</v>
      </c>
    </row>
    <row r="1478" spans="9:9" x14ac:dyDescent="0.45">
      <c r="I1478" s="374">
        <f>MONTH(Tableau15[[#This Row],[DATE FACTURE ]])</f>
        <v>1</v>
      </c>
    </row>
    <row r="1479" spans="9:9" x14ac:dyDescent="0.45">
      <c r="I1479" s="374">
        <f>MONTH(Tableau15[[#This Row],[DATE FACTURE ]])</f>
        <v>1</v>
      </c>
    </row>
    <row r="1480" spans="9:9" x14ac:dyDescent="0.45">
      <c r="I1480" s="374">
        <f>MONTH(Tableau15[[#This Row],[DATE FACTURE ]])</f>
        <v>1</v>
      </c>
    </row>
    <row r="1481" spans="9:9" x14ac:dyDescent="0.45">
      <c r="I1481" s="374">
        <f>MONTH(Tableau15[[#This Row],[DATE FACTURE ]])</f>
        <v>1</v>
      </c>
    </row>
    <row r="1482" spans="9:9" x14ac:dyDescent="0.45">
      <c r="I1482" s="374">
        <f>MONTH(Tableau15[[#This Row],[DATE FACTURE ]])</f>
        <v>1</v>
      </c>
    </row>
    <row r="1483" spans="9:9" x14ac:dyDescent="0.45">
      <c r="I1483" s="374">
        <f>MONTH(Tableau15[[#This Row],[DATE FACTURE ]])</f>
        <v>1</v>
      </c>
    </row>
    <row r="1484" spans="9:9" x14ac:dyDescent="0.45">
      <c r="I1484" s="374">
        <f>MONTH(Tableau15[[#This Row],[DATE FACTURE ]])</f>
        <v>1</v>
      </c>
    </row>
    <row r="1485" spans="9:9" x14ac:dyDescent="0.45">
      <c r="I1485" s="374">
        <f>MONTH(Tableau15[[#This Row],[DATE FACTURE ]])</f>
        <v>1</v>
      </c>
    </row>
    <row r="1486" spans="9:9" x14ac:dyDescent="0.45">
      <c r="I1486" s="374">
        <f>MONTH(Tableau15[[#This Row],[DATE FACTURE ]])</f>
        <v>1</v>
      </c>
    </row>
    <row r="1487" spans="9:9" x14ac:dyDescent="0.45">
      <c r="I1487" s="374">
        <f>MONTH(Tableau15[[#This Row],[DATE FACTURE ]])</f>
        <v>1</v>
      </c>
    </row>
    <row r="1488" spans="9:9" x14ac:dyDescent="0.45">
      <c r="I1488" s="374">
        <f>MONTH(Tableau15[[#This Row],[DATE FACTURE ]])</f>
        <v>1</v>
      </c>
    </row>
    <row r="1489" spans="9:9" x14ac:dyDescent="0.45">
      <c r="I1489" s="374">
        <f>MONTH(Tableau15[[#This Row],[DATE FACTURE ]])</f>
        <v>1</v>
      </c>
    </row>
    <row r="1490" spans="9:9" x14ac:dyDescent="0.45">
      <c r="I1490" s="374">
        <f>MONTH(Tableau15[[#This Row],[DATE FACTURE ]])</f>
        <v>1</v>
      </c>
    </row>
    <row r="1491" spans="9:9" x14ac:dyDescent="0.45">
      <c r="I1491" s="374">
        <f>MONTH(Tableau15[[#This Row],[DATE FACTURE ]])</f>
        <v>1</v>
      </c>
    </row>
    <row r="1492" spans="9:9" x14ac:dyDescent="0.45">
      <c r="I1492" s="374">
        <f>MONTH(Tableau15[[#This Row],[DATE FACTURE ]])</f>
        <v>1</v>
      </c>
    </row>
    <row r="1493" spans="9:9" x14ac:dyDescent="0.45">
      <c r="I1493" s="374">
        <f>MONTH(Tableau15[[#This Row],[DATE FACTURE ]])</f>
        <v>1</v>
      </c>
    </row>
    <row r="1494" spans="9:9" x14ac:dyDescent="0.45">
      <c r="I1494" s="374">
        <f>MONTH(Tableau15[[#This Row],[DATE FACTURE ]])</f>
        <v>1</v>
      </c>
    </row>
    <row r="1495" spans="9:9" x14ac:dyDescent="0.45">
      <c r="I1495" s="374">
        <f>MONTH(Tableau15[[#This Row],[DATE FACTURE ]])</f>
        <v>1</v>
      </c>
    </row>
    <row r="1496" spans="9:9" x14ac:dyDescent="0.45">
      <c r="I1496" s="374">
        <f>MONTH(Tableau15[[#This Row],[DATE FACTURE ]])</f>
        <v>1</v>
      </c>
    </row>
    <row r="1497" spans="9:9" x14ac:dyDescent="0.45">
      <c r="I1497" s="374">
        <f>MONTH(Tableau15[[#This Row],[DATE FACTURE ]])</f>
        <v>1</v>
      </c>
    </row>
    <row r="1498" spans="9:9" x14ac:dyDescent="0.45">
      <c r="I1498" s="374">
        <f>MONTH(Tableau15[[#This Row],[DATE FACTURE ]])</f>
        <v>1</v>
      </c>
    </row>
    <row r="1499" spans="9:9" x14ac:dyDescent="0.45">
      <c r="I1499" s="374">
        <f>MONTH(Tableau15[[#This Row],[DATE FACTURE ]])</f>
        <v>1</v>
      </c>
    </row>
    <row r="1500" spans="9:9" x14ac:dyDescent="0.45">
      <c r="I1500" s="374">
        <f>MONTH(Tableau15[[#This Row],[DATE FACTURE ]])</f>
        <v>1</v>
      </c>
    </row>
  </sheetData>
  <phoneticPr fontId="88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LD!$O$2:$O$5</xm:f>
          </x14:formula1>
          <xm:sqref>A3:A1500</xm:sqref>
        </x14:dataValidation>
        <x14:dataValidation type="list" allowBlank="1" showInputMessage="1" showErrorMessage="1" xr:uid="{00000000-0002-0000-0500-000001000000}">
          <x14:formula1>
            <xm:f>LD!$G$2:$G$3</xm:f>
          </x14:formula1>
          <xm:sqref>H3:H1500</xm:sqref>
        </x14:dataValidation>
        <x14:dataValidation type="list" allowBlank="1" showInputMessage="1" showErrorMessage="1" xr:uid="{00000000-0002-0000-0500-000002000000}">
          <x14:formula1>
            <xm:f>LD!$S$2:$S$6</xm:f>
          </x14:formula1>
          <xm:sqref>B3:B1500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A1:V228"/>
  <sheetViews>
    <sheetView showGridLines="0" topLeftCell="A182" zoomScale="65" zoomScaleNormal="65" workbookViewId="0">
      <selection activeCell="D153" sqref="D153"/>
    </sheetView>
  </sheetViews>
  <sheetFormatPr baseColWidth="10" defaultColWidth="11.59765625" defaultRowHeight="14.25" x14ac:dyDescent="0.45"/>
  <cols>
    <col min="1" max="1" width="37.265625" style="72" customWidth="1"/>
    <col min="2" max="2" width="23.59765625" style="72" bestFit="1" customWidth="1"/>
    <col min="3" max="3" width="25.73046875" style="72" bestFit="1" customWidth="1"/>
    <col min="4" max="4" width="22.73046875" style="72" bestFit="1" customWidth="1"/>
    <col min="5" max="5" width="34" style="72" bestFit="1" customWidth="1"/>
    <col min="6" max="6" width="25.265625" style="72" customWidth="1"/>
    <col min="7" max="7" width="25.265625" style="72" bestFit="1" customWidth="1"/>
    <col min="8" max="8" width="17.265625" style="72" customWidth="1"/>
    <col min="9" max="9" width="25.265625" style="72" bestFit="1" customWidth="1"/>
    <col min="10" max="10" width="19.265625" style="72" bestFit="1" customWidth="1"/>
    <col min="11" max="11" width="37.59765625" style="72" bestFit="1" customWidth="1"/>
    <col min="12" max="12" width="27.73046875" style="72" bestFit="1" customWidth="1"/>
    <col min="13" max="13" width="37.59765625" style="72" bestFit="1" customWidth="1"/>
    <col min="14" max="14" width="32.73046875" style="72" bestFit="1" customWidth="1"/>
    <col min="15" max="15" width="27.73046875" style="72" bestFit="1" customWidth="1"/>
    <col min="16" max="17" width="24.3984375" style="72" customWidth="1"/>
    <col min="18" max="18" width="27" style="72" bestFit="1" customWidth="1"/>
    <col min="19" max="20" width="16.73046875" style="72" bestFit="1" customWidth="1"/>
    <col min="21" max="21" width="18.265625" style="72" bestFit="1" customWidth="1"/>
    <col min="22" max="22" width="34" style="72" bestFit="1" customWidth="1"/>
    <col min="23" max="56" width="11.59765625" style="72"/>
    <col min="57" max="57" width="15" style="72" customWidth="1"/>
    <col min="58" max="16384" width="11.59765625" style="72"/>
  </cols>
  <sheetData>
    <row r="1" spans="1:20" s="59" customFormat="1" ht="35.1" hidden="1" customHeight="1" x14ac:dyDescent="0.45">
      <c r="A1" s="441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</row>
    <row r="2" spans="1:20" s="59" customFormat="1" ht="24.6" hidden="1" customHeight="1" x14ac:dyDescent="0.7">
      <c r="C2" s="60"/>
      <c r="D2" s="61"/>
      <c r="F2" s="62"/>
      <c r="G2" s="62"/>
      <c r="H2" s="62"/>
      <c r="I2" s="62"/>
      <c r="J2" s="62"/>
      <c r="K2" s="62"/>
      <c r="L2" s="62"/>
      <c r="M2" s="62"/>
      <c r="N2" s="62"/>
    </row>
    <row r="3" spans="1:20" s="59" customFormat="1" hidden="1" x14ac:dyDescent="0.45">
      <c r="D3" s="63"/>
      <c r="E3" s="63"/>
      <c r="F3" s="64"/>
      <c r="Q3" s="65"/>
      <c r="R3" s="66"/>
      <c r="S3" s="66"/>
      <c r="T3" s="66"/>
    </row>
    <row r="4" spans="1:20" s="59" customFormat="1" hidden="1" x14ac:dyDescent="0.45">
      <c r="D4" s="63"/>
      <c r="Q4" s="65"/>
      <c r="R4" s="66"/>
      <c r="S4" s="66"/>
      <c r="T4" s="66"/>
    </row>
    <row r="5" spans="1:20" s="59" customFormat="1" hidden="1" x14ac:dyDescent="0.45">
      <c r="D5" s="64"/>
      <c r="E5" s="64"/>
      <c r="F5" s="64"/>
      <c r="G5" s="64"/>
      <c r="H5" s="64"/>
      <c r="I5" s="64"/>
      <c r="J5" s="64"/>
      <c r="K5" s="64"/>
      <c r="Q5" s="66"/>
      <c r="R5" s="66"/>
      <c r="S5" s="66"/>
      <c r="T5" s="66"/>
    </row>
    <row r="6" spans="1:20" s="59" customFormat="1" hidden="1" x14ac:dyDescent="0.45">
      <c r="D6" s="63"/>
      <c r="P6" s="64"/>
    </row>
    <row r="7" spans="1:20" s="59" customFormat="1" hidden="1" x14ac:dyDescent="0.45">
      <c r="P7" s="64"/>
    </row>
    <row r="8" spans="1:20" s="59" customFormat="1" hidden="1" x14ac:dyDescent="0.45">
      <c r="D8" s="63"/>
      <c r="P8" s="64"/>
    </row>
    <row r="9" spans="1:20" s="59" customFormat="1" hidden="1" x14ac:dyDescent="0.45">
      <c r="P9" s="64"/>
    </row>
    <row r="10" spans="1:20" s="59" customFormat="1" hidden="1" x14ac:dyDescent="0.45">
      <c r="D10" s="63"/>
      <c r="P10" s="64"/>
    </row>
    <row r="11" spans="1:20" s="59" customFormat="1" hidden="1" x14ac:dyDescent="0.45">
      <c r="C11" s="67"/>
      <c r="F11" s="59">
        <v>1428939</v>
      </c>
      <c r="P11" s="64"/>
    </row>
    <row r="12" spans="1:20" s="59" customFormat="1" hidden="1" x14ac:dyDescent="0.45">
      <c r="D12" s="63"/>
      <c r="P12" s="64"/>
    </row>
    <row r="13" spans="1:20" s="59" customFormat="1" hidden="1" x14ac:dyDescent="0.45">
      <c r="F13" s="59">
        <v>1497937</v>
      </c>
      <c r="P13" s="64"/>
    </row>
    <row r="14" spans="1:20" s="59" customFormat="1" hidden="1" x14ac:dyDescent="0.45">
      <c r="P14" s="64"/>
    </row>
    <row r="15" spans="1:20" s="59" customFormat="1" hidden="1" x14ac:dyDescent="0.45">
      <c r="A15" s="64"/>
      <c r="B15" s="64"/>
      <c r="C15" s="64"/>
      <c r="D15" s="64"/>
      <c r="E15" s="64"/>
      <c r="F15" s="64">
        <v>401897</v>
      </c>
      <c r="G15" s="64"/>
      <c r="H15" s="64"/>
      <c r="M15" s="64"/>
    </row>
    <row r="16" spans="1:20" s="59" customFormat="1" hidden="1" x14ac:dyDescent="0.45">
      <c r="A16" s="68"/>
      <c r="M16" s="64"/>
    </row>
    <row r="17" spans="1:16" s="59" customFormat="1" hidden="1" x14ac:dyDescent="0.45">
      <c r="A17" s="68"/>
      <c r="F17" s="59">
        <v>110767</v>
      </c>
      <c r="M17" s="64"/>
    </row>
    <row r="18" spans="1:16" s="59" customFormat="1" hidden="1" x14ac:dyDescent="0.45">
      <c r="M18" s="64"/>
    </row>
    <row r="19" spans="1:16" s="59" customFormat="1" hidden="1" x14ac:dyDescent="0.45">
      <c r="M19" s="64"/>
    </row>
    <row r="20" spans="1:16" s="59" customFormat="1" hidden="1" x14ac:dyDescent="0.45">
      <c r="M20" s="64"/>
    </row>
    <row r="21" spans="1:16" s="59" customFormat="1" hidden="1" x14ac:dyDescent="0.45">
      <c r="M21" s="64"/>
    </row>
    <row r="22" spans="1:16" s="59" customFormat="1" hidden="1" x14ac:dyDescent="0.45">
      <c r="M22" s="64"/>
    </row>
    <row r="23" spans="1:16" s="59" customFormat="1" hidden="1" x14ac:dyDescent="0.45">
      <c r="M23" s="64"/>
    </row>
    <row r="24" spans="1:16" s="59" customFormat="1" hidden="1" x14ac:dyDescent="0.45">
      <c r="M24" s="64"/>
    </row>
    <row r="25" spans="1:16" s="59" customFormat="1" hidden="1" x14ac:dyDescent="0.45">
      <c r="P25" s="64"/>
    </row>
    <row r="26" spans="1:16" s="59" customFormat="1" hidden="1" x14ac:dyDescent="0.45"/>
    <row r="27" spans="1:16" s="59" customFormat="1" hidden="1" x14ac:dyDescent="0.45">
      <c r="F27" s="69"/>
      <c r="G27" s="70"/>
      <c r="H27" s="70"/>
      <c r="I27" s="70"/>
      <c r="J27" s="70"/>
      <c r="K27" s="70"/>
      <c r="L27" s="70"/>
      <c r="M27" s="70"/>
      <c r="N27" s="70"/>
      <c r="P27" s="64"/>
    </row>
    <row r="28" spans="1:16" s="59" customFormat="1" hidden="1" x14ac:dyDescent="0.45">
      <c r="E28" s="63"/>
      <c r="F28" s="64"/>
      <c r="G28" s="70"/>
      <c r="H28" s="70"/>
      <c r="I28" s="70"/>
      <c r="J28" s="70"/>
      <c r="K28" s="70"/>
      <c r="L28" s="70"/>
      <c r="M28" s="70"/>
      <c r="N28" s="70"/>
      <c r="P28" s="64"/>
    </row>
    <row r="29" spans="1:16" s="59" customFormat="1" hidden="1" x14ac:dyDescent="0.45">
      <c r="F29" s="69"/>
      <c r="G29" s="70"/>
      <c r="H29" s="70"/>
      <c r="I29" s="70"/>
      <c r="J29" s="70"/>
      <c r="K29" s="70"/>
      <c r="L29" s="70"/>
      <c r="M29" s="70"/>
      <c r="N29" s="70"/>
      <c r="P29" s="64"/>
    </row>
    <row r="30" spans="1:16" s="59" customFormat="1" hidden="1" x14ac:dyDescent="0.45">
      <c r="D30" s="64"/>
      <c r="E30" s="64"/>
      <c r="F30" s="64"/>
      <c r="G30" s="64"/>
      <c r="H30" s="64"/>
      <c r="I30" s="64"/>
      <c r="J30" s="64"/>
      <c r="K30" s="64"/>
      <c r="P30" s="64"/>
    </row>
    <row r="31" spans="1:16" s="59" customFormat="1" hidden="1" x14ac:dyDescent="0.45">
      <c r="D31" s="63"/>
      <c r="P31" s="64"/>
    </row>
    <row r="32" spans="1:16" s="59" customFormat="1" hidden="1" x14ac:dyDescent="0.45">
      <c r="P32" s="64"/>
    </row>
    <row r="33" spans="2:16" s="59" customFormat="1" hidden="1" x14ac:dyDescent="0.45">
      <c r="D33" s="63"/>
      <c r="P33" s="64"/>
    </row>
    <row r="34" spans="2:16" s="59" customFormat="1" hidden="1" x14ac:dyDescent="0.45">
      <c r="P34" s="64"/>
    </row>
    <row r="35" spans="2:16" s="59" customFormat="1" hidden="1" x14ac:dyDescent="0.45">
      <c r="D35" s="63"/>
      <c r="P35" s="64"/>
    </row>
    <row r="36" spans="2:16" s="59" customFormat="1" hidden="1" x14ac:dyDescent="0.45">
      <c r="P36" s="64"/>
    </row>
    <row r="37" spans="2:16" s="59" customFormat="1" hidden="1" x14ac:dyDescent="0.45">
      <c r="D37" s="63"/>
      <c r="P37" s="64"/>
    </row>
    <row r="38" spans="2:16" s="59" customFormat="1" hidden="1" x14ac:dyDescent="0.45">
      <c r="P38" s="64"/>
    </row>
    <row r="39" spans="2:16" s="59" customFormat="1" hidden="1" x14ac:dyDescent="0.45">
      <c r="P39" s="64"/>
    </row>
    <row r="40" spans="2:16" s="59" customFormat="1" hidden="1" x14ac:dyDescent="0.45">
      <c r="B40" s="64"/>
      <c r="C40" s="64"/>
      <c r="D40" s="64"/>
      <c r="E40" s="64"/>
      <c r="F40" s="64"/>
      <c r="G40" s="64"/>
      <c r="H40" s="64"/>
      <c r="I40" s="64"/>
      <c r="N40" s="64"/>
    </row>
    <row r="41" spans="2:16" s="59" customFormat="1" hidden="1" x14ac:dyDescent="0.45">
      <c r="B41" s="68"/>
      <c r="N41" s="64"/>
    </row>
    <row r="42" spans="2:16" s="59" customFormat="1" hidden="1" x14ac:dyDescent="0.45">
      <c r="B42" s="68"/>
      <c r="N42" s="64"/>
    </row>
    <row r="43" spans="2:16" s="59" customFormat="1" hidden="1" x14ac:dyDescent="0.45">
      <c r="N43" s="64"/>
    </row>
    <row r="44" spans="2:16" s="59" customFormat="1" hidden="1" x14ac:dyDescent="0.45">
      <c r="N44" s="64"/>
    </row>
    <row r="45" spans="2:16" s="59" customFormat="1" hidden="1" x14ac:dyDescent="0.45">
      <c r="N45" s="64"/>
    </row>
    <row r="46" spans="2:16" s="59" customFormat="1" hidden="1" x14ac:dyDescent="0.45">
      <c r="N46" s="64"/>
    </row>
    <row r="47" spans="2:16" s="59" customFormat="1" hidden="1" x14ac:dyDescent="0.45">
      <c r="N47" s="64"/>
    </row>
    <row r="48" spans="2:16" s="59" customFormat="1" hidden="1" x14ac:dyDescent="0.45">
      <c r="N48" s="64"/>
    </row>
    <row r="49" spans="1:20" s="59" customFormat="1" hidden="1" x14ac:dyDescent="0.45">
      <c r="N49" s="64"/>
    </row>
    <row r="50" spans="1:20" s="59" customFormat="1" hidden="1" x14ac:dyDescent="0.45">
      <c r="F50" s="69"/>
      <c r="G50" s="70"/>
      <c r="H50" s="70"/>
      <c r="I50" s="70"/>
      <c r="J50" s="70"/>
      <c r="K50" s="70"/>
      <c r="L50" s="70"/>
      <c r="M50" s="70"/>
      <c r="N50" s="70"/>
      <c r="P50" s="64"/>
    </row>
    <row r="51" spans="1:20" s="59" customFormat="1" hidden="1" x14ac:dyDescent="0.45">
      <c r="F51" s="69"/>
      <c r="G51" s="70"/>
      <c r="H51" s="70"/>
      <c r="I51" s="70"/>
      <c r="J51" s="70"/>
      <c r="K51" s="70"/>
      <c r="L51" s="70"/>
      <c r="M51" s="70"/>
      <c r="N51" s="70"/>
      <c r="P51" s="64"/>
    </row>
    <row r="52" spans="1:20" s="59" customFormat="1" hidden="1" x14ac:dyDescent="0.45">
      <c r="B52" s="71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P52" s="64"/>
      <c r="Q52" s="64"/>
    </row>
    <row r="53" spans="1:20" s="59" customFormat="1" hidden="1" x14ac:dyDescent="0.45">
      <c r="B53" s="71"/>
      <c r="D53" s="68"/>
      <c r="O53" s="68"/>
      <c r="P53" s="64"/>
      <c r="Q53" s="64"/>
    </row>
    <row r="54" spans="1:20" s="59" customFormat="1" hidden="1" x14ac:dyDescent="0.45">
      <c r="B54" s="71"/>
      <c r="D54" s="68"/>
      <c r="O54" s="68"/>
      <c r="P54" s="64"/>
      <c r="Q54" s="64"/>
    </row>
    <row r="55" spans="1:20" s="59" customFormat="1" hidden="1" x14ac:dyDescent="0.45">
      <c r="B55" s="71"/>
      <c r="P55" s="64"/>
      <c r="Q55" s="64"/>
    </row>
    <row r="56" spans="1:20" s="59" customFormat="1" hidden="1" x14ac:dyDescent="0.45">
      <c r="B56" s="71"/>
      <c r="P56" s="64"/>
    </row>
    <row r="57" spans="1:20" s="59" customFormat="1" hidden="1" x14ac:dyDescent="0.45">
      <c r="B57" s="71"/>
      <c r="P57" s="64"/>
    </row>
    <row r="58" spans="1:20" s="59" customFormat="1" x14ac:dyDescent="0.45">
      <c r="B58" s="71"/>
      <c r="P58" s="64"/>
    </row>
    <row r="59" spans="1:20" s="59" customFormat="1" x14ac:dyDescent="0.45">
      <c r="B59" s="71"/>
      <c r="P59" s="64"/>
    </row>
    <row r="60" spans="1:20" s="59" customFormat="1" x14ac:dyDescent="0.45">
      <c r="B60" s="71"/>
      <c r="P60" s="64"/>
    </row>
    <row r="61" spans="1:20" s="59" customFormat="1" x14ac:dyDescent="0.45">
      <c r="B61" s="71"/>
      <c r="P61" s="64"/>
    </row>
    <row r="62" spans="1:20" s="59" customFormat="1" x14ac:dyDescent="0.45">
      <c r="F62" s="69"/>
      <c r="G62" s="70"/>
      <c r="H62" s="70"/>
      <c r="I62" s="70"/>
      <c r="J62" s="70"/>
      <c r="K62" s="70"/>
      <c r="L62" s="70"/>
      <c r="M62" s="70"/>
      <c r="N62" s="70"/>
      <c r="P62" s="64"/>
    </row>
    <row r="63" spans="1:20" x14ac:dyDescent="0.45">
      <c r="F63" s="73"/>
      <c r="G63" s="74"/>
      <c r="H63" s="74"/>
      <c r="I63" s="74"/>
      <c r="J63" s="74"/>
      <c r="K63" s="74"/>
      <c r="L63" s="74"/>
      <c r="M63" s="74"/>
      <c r="N63" s="74"/>
      <c r="P63" s="64"/>
      <c r="Q63" s="59"/>
      <c r="R63" s="59"/>
      <c r="S63" s="59"/>
      <c r="T63" s="59"/>
    </row>
    <row r="64" spans="1:20" ht="30.75" x14ac:dyDescent="0.45">
      <c r="A64" s="441" t="s">
        <v>73</v>
      </c>
      <c r="B64" s="441"/>
      <c r="C64" s="441"/>
      <c r="D64" s="441"/>
      <c r="E64" s="441"/>
      <c r="F64" s="441"/>
      <c r="G64" s="441"/>
      <c r="H64" s="441"/>
      <c r="I64" s="441"/>
      <c r="J64" s="441"/>
      <c r="K64" s="441"/>
      <c r="L64" s="441"/>
      <c r="M64" s="441"/>
      <c r="N64" s="441"/>
      <c r="O64" s="441"/>
      <c r="P64" s="64"/>
      <c r="Q64" s="59"/>
      <c r="R64" s="59"/>
      <c r="S64" s="59"/>
      <c r="T64" s="59"/>
    </row>
    <row r="65" spans="1:22" x14ac:dyDescent="0.45">
      <c r="R65" s="64"/>
      <c r="S65" s="59"/>
      <c r="T65" s="59"/>
      <c r="U65" s="59"/>
      <c r="V65" s="59"/>
    </row>
    <row r="66" spans="1:22" x14ac:dyDescent="0.45">
      <c r="A66" s="75" t="s">
        <v>54</v>
      </c>
      <c r="B66" s="76" t="s">
        <v>38</v>
      </c>
      <c r="C66" s="77" t="s">
        <v>40</v>
      </c>
      <c r="D66" s="78" t="s">
        <v>48</v>
      </c>
      <c r="E66" s="79" t="s">
        <v>139</v>
      </c>
      <c r="F66" s="75" t="s">
        <v>1</v>
      </c>
      <c r="G66" s="75" t="s">
        <v>46</v>
      </c>
      <c r="H66" s="75" t="s">
        <v>17</v>
      </c>
      <c r="I66" s="75" t="s">
        <v>39</v>
      </c>
      <c r="J66" s="80" t="s">
        <v>5</v>
      </c>
      <c r="K66" s="81" t="s">
        <v>66</v>
      </c>
      <c r="L66" s="82" t="s">
        <v>91</v>
      </c>
      <c r="M66" s="83"/>
      <c r="Q66" s="64"/>
      <c r="R66" s="59"/>
      <c r="S66" s="59"/>
      <c r="T66" s="59"/>
      <c r="U66" s="59"/>
    </row>
    <row r="67" spans="1:22" ht="29.25" customHeight="1" x14ac:dyDescent="0.55000000000000004">
      <c r="A67" s="84" t="s">
        <v>119</v>
      </c>
      <c r="B67" s="85">
        <f>SDCMbacke1!D2</f>
        <v>46097</v>
      </c>
      <c r="C67" s="86" t="str">
        <f>SDCCLTM1!A3</f>
        <v>BARA DIOP</v>
      </c>
      <c r="D67" s="86" t="str">
        <f>SDCCLTM1!B3</f>
        <v xml:space="preserve">BINTO BOUTIQUE </v>
      </c>
      <c r="E67" s="86" t="str">
        <f>SDCCLTM1!C3</f>
        <v>AVANCE SALAIRE</v>
      </c>
      <c r="F67" s="86" t="str">
        <f>SDCCLTM1!D3</f>
        <v>ESPESE</v>
      </c>
      <c r="G67" s="87" t="e">
        <f>Tableau912[[#This Row],[MONTANT ]]/Tableau912[[#This Row],[PU VENTE]]</f>
        <v>#N/A</v>
      </c>
      <c r="H67" s="87" t="e">
        <f>VLOOKUP(Tableau912[[#This Row],[DESIGNATION ]],DIRECTION!$M$3:$N$71,2,FALSE)</f>
        <v>#N/A</v>
      </c>
      <c r="I67" s="86">
        <f>SDCCLTM1!E3</f>
        <v>25000</v>
      </c>
      <c r="J67" s="88" t="str">
        <f>SDCCLTM1!F3</f>
        <v>CREDIT</v>
      </c>
      <c r="K67" s="87">
        <f>MONTH(Tableau912[[#This Row],[DATE ]])</f>
        <v>3</v>
      </c>
      <c r="L67" s="87" t="str">
        <f t="shared" ref="L67:L100" si="0">CONCATENATE(K67,D67)</f>
        <v xml:space="preserve">3BINTO BOUTIQUE </v>
      </c>
      <c r="Q67" s="64"/>
      <c r="R67" s="59"/>
      <c r="S67" s="59"/>
      <c r="T67" s="59"/>
      <c r="U67" s="59"/>
    </row>
    <row r="68" spans="1:22" ht="18" x14ac:dyDescent="0.55000000000000004">
      <c r="A68" s="84" t="str">
        <f>A67</f>
        <v>GUEDE-OIL-MBACKE1</v>
      </c>
      <c r="B68" s="85">
        <f>B67</f>
        <v>46097</v>
      </c>
      <c r="C68" s="86">
        <f>SDCCLTM1!A4</f>
        <v>0</v>
      </c>
      <c r="D68" s="86">
        <f>SDCCLTM1!B4</f>
        <v>0</v>
      </c>
      <c r="E68" s="86">
        <f>SDCCLTM1!C4</f>
        <v>0</v>
      </c>
      <c r="F68" s="86">
        <f>SDCCLTM1!D4</f>
        <v>0</v>
      </c>
      <c r="G68" s="87" t="e">
        <f>Tableau912[[#This Row],[MONTANT ]]/Tableau912[[#This Row],[PU VENTE]]</f>
        <v>#N/A</v>
      </c>
      <c r="H68" s="87" t="e">
        <f>VLOOKUP(Tableau912[[#This Row],[DESIGNATION ]],DIRECTION!$M$3:$N$71,2,FALSE)</f>
        <v>#N/A</v>
      </c>
      <c r="I68" s="86">
        <f>SDCCLTM1!E4</f>
        <v>0</v>
      </c>
      <c r="J68" s="88">
        <f>SDCCLTM1!F4</f>
        <v>0</v>
      </c>
      <c r="K68" s="87">
        <f>MONTH(Tableau912[[#This Row],[DATE ]])</f>
        <v>3</v>
      </c>
      <c r="L68" s="87" t="str">
        <f t="shared" si="0"/>
        <v>30</v>
      </c>
      <c r="Q68" s="64"/>
      <c r="R68" s="59"/>
      <c r="S68" s="59"/>
      <c r="T68" s="59"/>
      <c r="U68" s="59"/>
    </row>
    <row r="69" spans="1:22" ht="18" x14ac:dyDescent="0.55000000000000004">
      <c r="A69" s="84" t="str">
        <f t="shared" ref="A69:A132" si="1">A68</f>
        <v>GUEDE-OIL-MBACKE1</v>
      </c>
      <c r="B69" s="85">
        <f t="shared" ref="B69:B132" si="2">B68</f>
        <v>46097</v>
      </c>
      <c r="C69" s="86">
        <f>SDCCLTM1!A5</f>
        <v>0</v>
      </c>
      <c r="D69" s="86">
        <f>SDCCLTM1!B5</f>
        <v>0</v>
      </c>
      <c r="E69" s="86">
        <f>SDCCLTM1!C5</f>
        <v>0</v>
      </c>
      <c r="F69" s="86">
        <f>SDCCLTM1!D5</f>
        <v>0</v>
      </c>
      <c r="G69" s="87" t="e">
        <f>Tableau912[[#This Row],[MONTANT ]]/Tableau912[[#This Row],[PU VENTE]]</f>
        <v>#N/A</v>
      </c>
      <c r="H69" s="87" t="e">
        <f>VLOOKUP(Tableau912[[#This Row],[DESIGNATION ]],DIRECTION!$M$3:$N$71,2,FALSE)</f>
        <v>#N/A</v>
      </c>
      <c r="I69" s="86">
        <f>SDCCLTM1!E5</f>
        <v>0</v>
      </c>
      <c r="J69" s="88">
        <f>SDCCLTM1!F5</f>
        <v>0</v>
      </c>
      <c r="K69" s="87">
        <f>MONTH(Tableau912[[#This Row],[DATE ]])</f>
        <v>3</v>
      </c>
      <c r="L69" s="87" t="str">
        <f t="shared" si="0"/>
        <v>30</v>
      </c>
      <c r="Q69" s="64"/>
      <c r="R69" s="59"/>
      <c r="S69" s="59"/>
      <c r="T69" s="59"/>
      <c r="U69" s="59"/>
    </row>
    <row r="70" spans="1:22" ht="18" x14ac:dyDescent="0.55000000000000004">
      <c r="A70" s="84" t="str">
        <f t="shared" si="1"/>
        <v>GUEDE-OIL-MBACKE1</v>
      </c>
      <c r="B70" s="85">
        <f t="shared" si="2"/>
        <v>46097</v>
      </c>
      <c r="C70" s="86">
        <f>SDCCLTM1!A6</f>
        <v>0</v>
      </c>
      <c r="D70" s="86">
        <f>SDCCLTM1!B6</f>
        <v>0</v>
      </c>
      <c r="E70" s="86">
        <f>SDCCLTM1!C6</f>
        <v>0</v>
      </c>
      <c r="F70" s="86">
        <f>SDCCLTM1!D6</f>
        <v>0</v>
      </c>
      <c r="G70" s="87" t="e">
        <f>Tableau912[[#This Row],[MONTANT ]]/Tableau912[[#This Row],[PU VENTE]]</f>
        <v>#N/A</v>
      </c>
      <c r="H70" s="87" t="e">
        <f>VLOOKUP(Tableau912[[#This Row],[DESIGNATION ]],DIRECTION!$M$3:$N$71,2,FALSE)</f>
        <v>#N/A</v>
      </c>
      <c r="I70" s="86">
        <f>SDCCLTM1!E6</f>
        <v>0</v>
      </c>
      <c r="J70" s="88">
        <f>SDCCLTM1!F6</f>
        <v>0</v>
      </c>
      <c r="K70" s="87">
        <f>MONTH(Tableau912[[#This Row],[DATE ]])</f>
        <v>3</v>
      </c>
      <c r="L70" s="87" t="str">
        <f t="shared" si="0"/>
        <v>30</v>
      </c>
      <c r="Q70" s="64"/>
      <c r="R70" s="59"/>
      <c r="S70" s="59"/>
      <c r="T70" s="59"/>
      <c r="U70" s="59"/>
    </row>
    <row r="71" spans="1:22" ht="18" x14ac:dyDescent="0.55000000000000004">
      <c r="A71" s="84" t="str">
        <f t="shared" si="1"/>
        <v>GUEDE-OIL-MBACKE1</v>
      </c>
      <c r="B71" s="85">
        <f t="shared" si="2"/>
        <v>46097</v>
      </c>
      <c r="C71" s="86">
        <f>SDCCLTM1!A7</f>
        <v>0</v>
      </c>
      <c r="D71" s="86">
        <f>SDCCLTM1!B7</f>
        <v>0</v>
      </c>
      <c r="E71" s="86">
        <f>SDCCLTM1!C7</f>
        <v>0</v>
      </c>
      <c r="F71" s="86">
        <f>SDCCLTM1!D7</f>
        <v>0</v>
      </c>
      <c r="G71" s="87" t="e">
        <f>Tableau912[[#This Row],[MONTANT ]]/Tableau912[[#This Row],[PU VENTE]]</f>
        <v>#N/A</v>
      </c>
      <c r="H71" s="87" t="e">
        <f>VLOOKUP(Tableau912[[#This Row],[DESIGNATION ]],DIRECTION!$M$3:$N$71,2,FALSE)</f>
        <v>#N/A</v>
      </c>
      <c r="I71" s="86">
        <f>SDCCLTM1!E7</f>
        <v>0</v>
      </c>
      <c r="J71" s="88">
        <f>SDCCLTM1!F7</f>
        <v>0</v>
      </c>
      <c r="K71" s="87">
        <f>MONTH(Tableau912[[#This Row],[DATE ]])</f>
        <v>3</v>
      </c>
      <c r="L71" s="87" t="str">
        <f t="shared" si="0"/>
        <v>30</v>
      </c>
      <c r="Q71" s="64"/>
      <c r="R71" s="59"/>
      <c r="S71" s="59"/>
      <c r="T71" s="59"/>
      <c r="U71" s="59"/>
    </row>
    <row r="72" spans="1:22" ht="18" x14ac:dyDescent="0.55000000000000004">
      <c r="A72" s="84" t="str">
        <f t="shared" si="1"/>
        <v>GUEDE-OIL-MBACKE1</v>
      </c>
      <c r="B72" s="85">
        <f t="shared" si="2"/>
        <v>46097</v>
      </c>
      <c r="C72" s="86">
        <f>SDCCLTM1!A8</f>
        <v>0</v>
      </c>
      <c r="D72" s="86">
        <f>SDCCLTM1!B8</f>
        <v>0</v>
      </c>
      <c r="E72" s="86">
        <f>SDCCLTM1!C8</f>
        <v>0</v>
      </c>
      <c r="F72" s="86">
        <f>SDCCLTM1!D8</f>
        <v>0</v>
      </c>
      <c r="G72" s="87" t="e">
        <f>Tableau912[[#This Row],[MONTANT ]]/Tableau912[[#This Row],[PU VENTE]]</f>
        <v>#N/A</v>
      </c>
      <c r="H72" s="87" t="e">
        <f>VLOOKUP(Tableau912[[#This Row],[DESIGNATION ]],DIRECTION!$M$3:$N$71,2,FALSE)</f>
        <v>#N/A</v>
      </c>
      <c r="I72" s="86">
        <f>SDCCLTM1!E8</f>
        <v>0</v>
      </c>
      <c r="J72" s="88">
        <f>SDCCLTM1!F8</f>
        <v>0</v>
      </c>
      <c r="K72" s="87">
        <f>MONTH(Tableau912[[#This Row],[DATE ]])</f>
        <v>3</v>
      </c>
      <c r="L72" s="87" t="str">
        <f>CONCATENATE(K72,D72)</f>
        <v>30</v>
      </c>
      <c r="M72" s="72" t="s">
        <v>53</v>
      </c>
      <c r="N72" s="72">
        <f>ROWS(Tableau912[[DATE ]])</f>
        <v>84</v>
      </c>
      <c r="Q72" s="64"/>
      <c r="R72" s="59"/>
      <c r="S72" s="59"/>
      <c r="T72" s="59"/>
      <c r="U72" s="59"/>
    </row>
    <row r="73" spans="1:22" ht="18" x14ac:dyDescent="0.55000000000000004">
      <c r="A73" s="84" t="str">
        <f t="shared" si="1"/>
        <v>GUEDE-OIL-MBACKE1</v>
      </c>
      <c r="B73" s="85">
        <f t="shared" si="2"/>
        <v>46097</v>
      </c>
      <c r="C73" s="86">
        <f>SDCCLTM1!A9</f>
        <v>0</v>
      </c>
      <c r="D73" s="86">
        <f>SDCCLTM1!B9</f>
        <v>0</v>
      </c>
      <c r="E73" s="86">
        <f>SDCCLTM1!C9</f>
        <v>0</v>
      </c>
      <c r="F73" s="86">
        <f>SDCCLTM1!D9</f>
        <v>0</v>
      </c>
      <c r="G73" s="87" t="e">
        <f>Tableau912[[#This Row],[MONTANT ]]/Tableau912[[#This Row],[PU VENTE]]</f>
        <v>#N/A</v>
      </c>
      <c r="H73" s="87" t="e">
        <f>VLOOKUP(Tableau912[[#This Row],[DESIGNATION ]],DIRECTION!$M$3:$N$71,2,FALSE)</f>
        <v>#N/A</v>
      </c>
      <c r="I73" s="86">
        <f>SDCCLTM1!E9</f>
        <v>0</v>
      </c>
      <c r="J73" s="88">
        <f>SDCCLTM1!F9</f>
        <v>0</v>
      </c>
      <c r="K73" s="87">
        <f>MONTH(Tableau912[[#This Row],[DATE ]])</f>
        <v>3</v>
      </c>
      <c r="L73" s="87" t="str">
        <f>CONCATENATE(K73,D73)</f>
        <v>30</v>
      </c>
      <c r="M73" s="72" t="s">
        <v>51</v>
      </c>
      <c r="N73" s="72">
        <f>COUNTBLANK(SDCCLTM1!A3:A86)</f>
        <v>83</v>
      </c>
      <c r="Q73" s="64"/>
      <c r="R73" s="59"/>
      <c r="S73" s="59"/>
      <c r="T73" s="59"/>
      <c r="U73" s="59"/>
    </row>
    <row r="74" spans="1:22" ht="18" x14ac:dyDescent="0.55000000000000004">
      <c r="A74" s="84" t="str">
        <f t="shared" si="1"/>
        <v>GUEDE-OIL-MBACKE1</v>
      </c>
      <c r="B74" s="85">
        <f t="shared" si="2"/>
        <v>46097</v>
      </c>
      <c r="C74" s="86">
        <f>SDCCLTM1!A10</f>
        <v>0</v>
      </c>
      <c r="D74" s="86">
        <f>SDCCLTM1!B10</f>
        <v>0</v>
      </c>
      <c r="E74" s="86">
        <f>SDCCLTM1!C10</f>
        <v>0</v>
      </c>
      <c r="F74" s="86">
        <f>SDCCLTM1!D10</f>
        <v>0</v>
      </c>
      <c r="G74" s="87" t="e">
        <f>Tableau912[[#This Row],[MONTANT ]]/Tableau912[[#This Row],[PU VENTE]]</f>
        <v>#N/A</v>
      </c>
      <c r="H74" s="87" t="e">
        <f>VLOOKUP(Tableau912[[#This Row],[DESIGNATION ]],DIRECTION!$M$3:$N$71,2,FALSE)</f>
        <v>#N/A</v>
      </c>
      <c r="I74" s="86">
        <f>SDCCLTM1!E10</f>
        <v>0</v>
      </c>
      <c r="J74" s="88">
        <f>SDCCLTM1!F10</f>
        <v>0</v>
      </c>
      <c r="K74" s="87">
        <f>MONTH(Tableau912[[#This Row],[DATE ]])</f>
        <v>3</v>
      </c>
      <c r="L74" s="87" t="str">
        <f t="shared" si="0"/>
        <v>30</v>
      </c>
      <c r="M74" s="72" t="s">
        <v>52</v>
      </c>
      <c r="N74" s="72">
        <f>N72-N73</f>
        <v>1</v>
      </c>
      <c r="O74" s="72">
        <v>1</v>
      </c>
      <c r="Q74" s="64"/>
      <c r="R74" s="59"/>
      <c r="S74" s="59"/>
      <c r="T74" s="59"/>
      <c r="U74" s="59"/>
    </row>
    <row r="75" spans="1:22" ht="18" x14ac:dyDescent="0.55000000000000004">
      <c r="A75" s="84" t="str">
        <f t="shared" si="1"/>
        <v>GUEDE-OIL-MBACKE1</v>
      </c>
      <c r="B75" s="85">
        <f t="shared" si="2"/>
        <v>46097</v>
      </c>
      <c r="C75" s="86">
        <f>SDCCLTM1!A11</f>
        <v>0</v>
      </c>
      <c r="D75" s="86">
        <f>SDCCLTM1!B11</f>
        <v>0</v>
      </c>
      <c r="E75" s="86">
        <f>SDCCLTM1!C11</f>
        <v>0</v>
      </c>
      <c r="F75" s="86">
        <f>SDCCLTM1!D11</f>
        <v>0</v>
      </c>
      <c r="G75" s="87" t="e">
        <f>Tableau912[[#This Row],[MONTANT ]]/Tableau912[[#This Row],[PU VENTE]]</f>
        <v>#N/A</v>
      </c>
      <c r="H75" s="87" t="e">
        <f>VLOOKUP(Tableau912[[#This Row],[DESIGNATION ]],DIRECTION!$M$3:$N$71,2,FALSE)</f>
        <v>#N/A</v>
      </c>
      <c r="I75" s="86">
        <f>SDCCLTM1!E11</f>
        <v>0</v>
      </c>
      <c r="J75" s="88">
        <f>SDCCLTM1!F11</f>
        <v>0</v>
      </c>
      <c r="K75" s="87">
        <f>MONTH(Tableau912[[#This Row],[DATE ]])</f>
        <v>3</v>
      </c>
      <c r="L75" s="87" t="str">
        <f t="shared" si="0"/>
        <v>30</v>
      </c>
      <c r="Q75" s="64"/>
      <c r="R75" s="59"/>
      <c r="S75" s="59"/>
      <c r="T75" s="59"/>
      <c r="U75" s="59"/>
    </row>
    <row r="76" spans="1:22" ht="18" x14ac:dyDescent="0.55000000000000004">
      <c r="A76" s="84" t="str">
        <f t="shared" si="1"/>
        <v>GUEDE-OIL-MBACKE1</v>
      </c>
      <c r="B76" s="85">
        <f t="shared" si="2"/>
        <v>46097</v>
      </c>
      <c r="C76" s="86">
        <f>SDCCLTM1!A12</f>
        <v>0</v>
      </c>
      <c r="D76" s="86">
        <f>SDCCLTM1!B12</f>
        <v>0</v>
      </c>
      <c r="E76" s="86">
        <f>SDCCLTM1!C12</f>
        <v>0</v>
      </c>
      <c r="F76" s="86">
        <f>SDCCLTM1!D12</f>
        <v>0</v>
      </c>
      <c r="G76" s="87" t="e">
        <f>Tableau912[[#This Row],[MONTANT ]]/Tableau912[[#This Row],[PU VENTE]]</f>
        <v>#N/A</v>
      </c>
      <c r="H76" s="87" t="e">
        <f>VLOOKUP(Tableau912[[#This Row],[DESIGNATION ]],DIRECTION!$M$3:$N$71,2,FALSE)</f>
        <v>#N/A</v>
      </c>
      <c r="I76" s="86">
        <f>SDCCLTM1!E12</f>
        <v>0</v>
      </c>
      <c r="J76" s="88">
        <f>SDCCLTM1!F12</f>
        <v>0</v>
      </c>
      <c r="K76" s="87">
        <f>MONTH(Tableau912[[#This Row],[DATE ]])</f>
        <v>3</v>
      </c>
      <c r="L76" s="87" t="str">
        <f t="shared" si="0"/>
        <v>30</v>
      </c>
      <c r="Q76" s="64"/>
      <c r="R76" s="59"/>
      <c r="S76" s="59"/>
      <c r="T76" s="59"/>
      <c r="U76" s="59"/>
    </row>
    <row r="77" spans="1:22" ht="18" x14ac:dyDescent="0.55000000000000004">
      <c r="A77" s="84" t="str">
        <f t="shared" si="1"/>
        <v>GUEDE-OIL-MBACKE1</v>
      </c>
      <c r="B77" s="85">
        <f t="shared" si="2"/>
        <v>46097</v>
      </c>
      <c r="C77" s="86">
        <f>SDCCLTM1!A13</f>
        <v>0</v>
      </c>
      <c r="D77" s="86">
        <f>SDCCLTM1!B13</f>
        <v>0</v>
      </c>
      <c r="E77" s="86">
        <f>SDCCLTM1!C13</f>
        <v>0</v>
      </c>
      <c r="F77" s="86">
        <f>SDCCLTM1!D13</f>
        <v>0</v>
      </c>
      <c r="G77" s="87" t="e">
        <f>Tableau912[[#This Row],[MONTANT ]]/Tableau912[[#This Row],[PU VENTE]]</f>
        <v>#N/A</v>
      </c>
      <c r="H77" s="87" t="e">
        <f>VLOOKUP(Tableau912[[#This Row],[DESIGNATION ]],DIRECTION!$M$3:$N$71,2,FALSE)</f>
        <v>#N/A</v>
      </c>
      <c r="I77" s="86">
        <f>SDCCLTM1!E13</f>
        <v>0</v>
      </c>
      <c r="J77" s="88">
        <f>SDCCLTM1!F13</f>
        <v>0</v>
      </c>
      <c r="K77" s="87">
        <f>MONTH(Tableau912[[#This Row],[DATE ]])</f>
        <v>3</v>
      </c>
      <c r="L77" s="87" t="str">
        <f t="shared" si="0"/>
        <v>30</v>
      </c>
      <c r="Q77" s="64"/>
      <c r="R77" s="59"/>
      <c r="S77" s="59"/>
      <c r="T77" s="59"/>
      <c r="U77" s="59"/>
    </row>
    <row r="78" spans="1:22" ht="18" x14ac:dyDescent="0.55000000000000004">
      <c r="A78" s="84" t="str">
        <f t="shared" si="1"/>
        <v>GUEDE-OIL-MBACKE1</v>
      </c>
      <c r="B78" s="85">
        <f t="shared" si="2"/>
        <v>46097</v>
      </c>
      <c r="C78" s="86">
        <f>SDCCLTM1!A14</f>
        <v>0</v>
      </c>
      <c r="D78" s="86">
        <f>SDCCLTM1!B14</f>
        <v>0</v>
      </c>
      <c r="E78" s="86">
        <f>SDCCLTM1!C14</f>
        <v>0</v>
      </c>
      <c r="F78" s="86">
        <f>SDCCLTM1!D14</f>
        <v>0</v>
      </c>
      <c r="G78" s="87" t="e">
        <f>Tableau912[[#This Row],[MONTANT ]]/Tableau912[[#This Row],[PU VENTE]]</f>
        <v>#N/A</v>
      </c>
      <c r="H78" s="87" t="e">
        <f>VLOOKUP(Tableau912[[#This Row],[DESIGNATION ]],DIRECTION!$M$3:$N$71,2,FALSE)</f>
        <v>#N/A</v>
      </c>
      <c r="I78" s="86">
        <f>SDCCLTM1!E14</f>
        <v>0</v>
      </c>
      <c r="J78" s="88">
        <f>SDCCLTM1!F14</f>
        <v>0</v>
      </c>
      <c r="K78" s="87">
        <f>MONTH(Tableau912[[#This Row],[DATE ]])</f>
        <v>3</v>
      </c>
      <c r="L78" s="87" t="str">
        <f t="shared" si="0"/>
        <v>30</v>
      </c>
      <c r="Q78" s="64"/>
      <c r="R78" s="59"/>
      <c r="S78" s="59"/>
      <c r="T78" s="59"/>
      <c r="U78" s="59"/>
    </row>
    <row r="79" spans="1:22" ht="18" x14ac:dyDescent="0.55000000000000004">
      <c r="A79" s="84" t="str">
        <f t="shared" si="1"/>
        <v>GUEDE-OIL-MBACKE1</v>
      </c>
      <c r="B79" s="85">
        <f t="shared" si="2"/>
        <v>46097</v>
      </c>
      <c r="C79" s="86">
        <f>SDCCLTM1!A15</f>
        <v>0</v>
      </c>
      <c r="D79" s="86">
        <f>SDCCLTM1!B15</f>
        <v>0</v>
      </c>
      <c r="E79" s="86">
        <f>SDCCLTM1!C15</f>
        <v>0</v>
      </c>
      <c r="F79" s="86">
        <f>SDCCLTM1!D15</f>
        <v>0</v>
      </c>
      <c r="G79" s="87" t="e">
        <f>Tableau912[[#This Row],[MONTANT ]]/Tableau912[[#This Row],[PU VENTE]]</f>
        <v>#N/A</v>
      </c>
      <c r="H79" s="87" t="e">
        <f>VLOOKUP(Tableau912[[#This Row],[DESIGNATION ]],DIRECTION!$M$3:$N$71,2,FALSE)</f>
        <v>#N/A</v>
      </c>
      <c r="I79" s="86">
        <f>SDCCLTM1!E15</f>
        <v>0</v>
      </c>
      <c r="J79" s="88">
        <f>SDCCLTM1!F15</f>
        <v>0</v>
      </c>
      <c r="K79" s="87">
        <f>MONTH(Tableau912[[#This Row],[DATE ]])</f>
        <v>3</v>
      </c>
      <c r="L79" s="87" t="str">
        <f t="shared" si="0"/>
        <v>30</v>
      </c>
      <c r="Q79" s="89"/>
      <c r="R79" s="59"/>
      <c r="S79" s="59"/>
      <c r="T79" s="59"/>
      <c r="U79" s="59"/>
    </row>
    <row r="80" spans="1:22" ht="18" x14ac:dyDescent="0.55000000000000004">
      <c r="A80" s="84" t="str">
        <f t="shared" si="1"/>
        <v>GUEDE-OIL-MBACKE1</v>
      </c>
      <c r="B80" s="85">
        <f t="shared" si="2"/>
        <v>46097</v>
      </c>
      <c r="C80" s="86">
        <f>SDCCLTM1!A16</f>
        <v>0</v>
      </c>
      <c r="D80" s="86">
        <f>SDCCLTM1!B16</f>
        <v>0</v>
      </c>
      <c r="E80" s="86">
        <f>SDCCLTM1!C16</f>
        <v>0</v>
      </c>
      <c r="F80" s="86">
        <f>SDCCLTM1!D16</f>
        <v>0</v>
      </c>
      <c r="G80" s="87" t="e">
        <f>Tableau912[[#This Row],[MONTANT ]]/Tableau912[[#This Row],[PU VENTE]]</f>
        <v>#N/A</v>
      </c>
      <c r="H80" s="87" t="e">
        <f>VLOOKUP(Tableau912[[#This Row],[DESIGNATION ]],DIRECTION!$M$3:$N$71,2,FALSE)</f>
        <v>#N/A</v>
      </c>
      <c r="I80" s="86">
        <f>SDCCLTM1!E16</f>
        <v>0</v>
      </c>
      <c r="J80" s="88">
        <f>SDCCLTM1!F16</f>
        <v>0</v>
      </c>
      <c r="K80" s="87">
        <f>MONTH(Tableau912[[#This Row],[DATE ]])</f>
        <v>3</v>
      </c>
      <c r="L80" s="87" t="str">
        <f t="shared" si="0"/>
        <v>30</v>
      </c>
      <c r="Q80" s="83"/>
      <c r="R80" s="59"/>
      <c r="S80" s="59"/>
      <c r="T80" s="59"/>
      <c r="U80" s="59"/>
    </row>
    <row r="81" spans="1:21" ht="18" x14ac:dyDescent="0.55000000000000004">
      <c r="A81" s="84" t="str">
        <f t="shared" si="1"/>
        <v>GUEDE-OIL-MBACKE1</v>
      </c>
      <c r="B81" s="85">
        <f t="shared" si="2"/>
        <v>46097</v>
      </c>
      <c r="C81" s="86">
        <f>SDCCLTM1!A17</f>
        <v>0</v>
      </c>
      <c r="D81" s="86">
        <f>SDCCLTM1!B17</f>
        <v>0</v>
      </c>
      <c r="E81" s="86">
        <f>SDCCLTM1!C17</f>
        <v>0</v>
      </c>
      <c r="F81" s="86">
        <f>SDCCLTM1!D17</f>
        <v>0</v>
      </c>
      <c r="G81" s="87" t="e">
        <f>Tableau912[[#This Row],[MONTANT ]]/Tableau912[[#This Row],[PU VENTE]]</f>
        <v>#N/A</v>
      </c>
      <c r="H81" s="87" t="e">
        <f>VLOOKUP(Tableau912[[#This Row],[DESIGNATION ]],DIRECTION!$M$3:$N$71,2,FALSE)</f>
        <v>#N/A</v>
      </c>
      <c r="I81" s="86">
        <f>SDCCLTM1!E17</f>
        <v>0</v>
      </c>
      <c r="J81" s="88">
        <f>SDCCLTM1!F17</f>
        <v>0</v>
      </c>
      <c r="K81" s="87">
        <f>MONTH(Tableau912[[#This Row],[DATE ]])</f>
        <v>3</v>
      </c>
      <c r="L81" s="87" t="str">
        <f t="shared" si="0"/>
        <v>30</v>
      </c>
      <c r="Q81" s="68"/>
      <c r="R81" s="59"/>
      <c r="S81" s="59"/>
      <c r="T81" s="59"/>
      <c r="U81" s="59"/>
    </row>
    <row r="82" spans="1:21" ht="18" x14ac:dyDescent="0.55000000000000004">
      <c r="A82" s="84" t="str">
        <f t="shared" si="1"/>
        <v>GUEDE-OIL-MBACKE1</v>
      </c>
      <c r="B82" s="85">
        <f t="shared" si="2"/>
        <v>46097</v>
      </c>
      <c r="C82" s="86">
        <f>SDCCLTM1!A18</f>
        <v>0</v>
      </c>
      <c r="D82" s="86">
        <f>SDCCLTM1!B18</f>
        <v>0</v>
      </c>
      <c r="E82" s="86">
        <f>SDCCLTM1!C18</f>
        <v>0</v>
      </c>
      <c r="F82" s="86">
        <f>SDCCLTM1!D18</f>
        <v>0</v>
      </c>
      <c r="G82" s="87" t="e">
        <f>Tableau912[[#This Row],[MONTANT ]]/Tableau912[[#This Row],[PU VENTE]]</f>
        <v>#N/A</v>
      </c>
      <c r="H82" s="87" t="e">
        <f>VLOOKUP(Tableau912[[#This Row],[DESIGNATION ]],DIRECTION!$M$3:$N$71,2,FALSE)</f>
        <v>#N/A</v>
      </c>
      <c r="I82" s="86">
        <f>SDCCLTM1!E18</f>
        <v>0</v>
      </c>
      <c r="J82" s="88">
        <f>SDCCLTM1!F18</f>
        <v>0</v>
      </c>
      <c r="K82" s="87">
        <f>MONTH(Tableau912[[#This Row],[DATE ]])</f>
        <v>3</v>
      </c>
      <c r="L82" s="87" t="str">
        <f t="shared" si="0"/>
        <v>30</v>
      </c>
      <c r="Q82" s="68"/>
      <c r="R82" s="59"/>
      <c r="S82" s="59"/>
      <c r="T82" s="59"/>
      <c r="U82" s="59"/>
    </row>
    <row r="83" spans="1:21" ht="18" x14ac:dyDescent="0.55000000000000004">
      <c r="A83" s="84" t="str">
        <f t="shared" si="1"/>
        <v>GUEDE-OIL-MBACKE1</v>
      </c>
      <c r="B83" s="85">
        <f t="shared" si="2"/>
        <v>46097</v>
      </c>
      <c r="C83" s="86">
        <f>SDCCLTM1!A19</f>
        <v>0</v>
      </c>
      <c r="D83" s="86">
        <f>SDCCLTM1!B19</f>
        <v>0</v>
      </c>
      <c r="E83" s="86">
        <f>SDCCLTM1!C19</f>
        <v>0</v>
      </c>
      <c r="F83" s="86">
        <f>SDCCLTM1!D19</f>
        <v>0</v>
      </c>
      <c r="G83" s="87" t="e">
        <f>Tableau912[[#This Row],[MONTANT ]]/Tableau912[[#This Row],[PU VENTE]]</f>
        <v>#N/A</v>
      </c>
      <c r="H83" s="87" t="e">
        <f>VLOOKUP(Tableau912[[#This Row],[DESIGNATION ]],DIRECTION!$M$3:$N$71,2,FALSE)</f>
        <v>#N/A</v>
      </c>
      <c r="I83" s="86">
        <f>SDCCLTM1!E19</f>
        <v>0</v>
      </c>
      <c r="J83" s="88">
        <f>SDCCLTM1!F19</f>
        <v>0</v>
      </c>
      <c r="K83" s="87">
        <f>MONTH(Tableau912[[#This Row],[DATE ]])</f>
        <v>3</v>
      </c>
      <c r="L83" s="87" t="str">
        <f t="shared" si="0"/>
        <v>30</v>
      </c>
      <c r="Q83" s="68"/>
      <c r="R83" s="59"/>
      <c r="S83" s="59"/>
      <c r="T83" s="59"/>
      <c r="U83" s="59"/>
    </row>
    <row r="84" spans="1:21" ht="18" x14ac:dyDescent="0.55000000000000004">
      <c r="A84" s="84" t="str">
        <f t="shared" si="1"/>
        <v>GUEDE-OIL-MBACKE1</v>
      </c>
      <c r="B84" s="85">
        <f t="shared" si="2"/>
        <v>46097</v>
      </c>
      <c r="C84" s="86">
        <f>SDCCLTM1!A20</f>
        <v>0</v>
      </c>
      <c r="D84" s="86">
        <f>SDCCLTM1!B20</f>
        <v>0</v>
      </c>
      <c r="E84" s="86">
        <f>SDCCLTM1!C20</f>
        <v>0</v>
      </c>
      <c r="F84" s="86">
        <f>SDCCLTM1!D20</f>
        <v>0</v>
      </c>
      <c r="G84" s="87" t="e">
        <f>Tableau912[[#This Row],[MONTANT ]]/Tableau912[[#This Row],[PU VENTE]]</f>
        <v>#N/A</v>
      </c>
      <c r="H84" s="87" t="e">
        <f>VLOOKUP(Tableau912[[#This Row],[DESIGNATION ]],DIRECTION!$M$3:$N$71,2,FALSE)</f>
        <v>#N/A</v>
      </c>
      <c r="I84" s="86">
        <f>SDCCLTM1!E20</f>
        <v>0</v>
      </c>
      <c r="J84" s="88">
        <f>SDCCLTM1!F20</f>
        <v>0</v>
      </c>
      <c r="K84" s="87">
        <f>MONTH(Tableau912[[#This Row],[DATE ]])</f>
        <v>3</v>
      </c>
      <c r="L84" s="87" t="str">
        <f t="shared" si="0"/>
        <v>30</v>
      </c>
      <c r="Q84" s="90"/>
      <c r="R84" s="59"/>
      <c r="S84" s="59"/>
      <c r="T84" s="59"/>
      <c r="U84" s="59"/>
    </row>
    <row r="85" spans="1:21" ht="18" x14ac:dyDescent="0.55000000000000004">
      <c r="A85" s="84" t="str">
        <f t="shared" si="1"/>
        <v>GUEDE-OIL-MBACKE1</v>
      </c>
      <c r="B85" s="85">
        <f t="shared" si="2"/>
        <v>46097</v>
      </c>
      <c r="C85" s="86">
        <f>SDCCLTM1!A21</f>
        <v>0</v>
      </c>
      <c r="D85" s="86">
        <f>SDCCLTM1!B21</f>
        <v>0</v>
      </c>
      <c r="E85" s="86">
        <f>SDCCLTM1!C21</f>
        <v>0</v>
      </c>
      <c r="F85" s="86">
        <f>SDCCLTM1!D21</f>
        <v>0</v>
      </c>
      <c r="G85" s="87" t="e">
        <f>Tableau912[[#This Row],[MONTANT ]]/Tableau912[[#This Row],[PU VENTE]]</f>
        <v>#N/A</v>
      </c>
      <c r="H85" s="87" t="e">
        <f>VLOOKUP(Tableau912[[#This Row],[DESIGNATION ]],DIRECTION!$M$3:$N$71,2,FALSE)</f>
        <v>#N/A</v>
      </c>
      <c r="I85" s="86">
        <f>SDCCLTM1!E21</f>
        <v>0</v>
      </c>
      <c r="J85" s="88">
        <f>SDCCLTM1!F21</f>
        <v>0</v>
      </c>
      <c r="K85" s="87">
        <f>MONTH(Tableau912[[#This Row],[DATE ]])</f>
        <v>3</v>
      </c>
      <c r="L85" s="87" t="str">
        <f t="shared" si="0"/>
        <v>30</v>
      </c>
      <c r="Q85" s="90"/>
      <c r="R85" s="59"/>
      <c r="S85" s="59"/>
      <c r="T85" s="59"/>
      <c r="U85" s="59"/>
    </row>
    <row r="86" spans="1:21" ht="18" x14ac:dyDescent="0.55000000000000004">
      <c r="A86" s="84" t="str">
        <f t="shared" si="1"/>
        <v>GUEDE-OIL-MBACKE1</v>
      </c>
      <c r="B86" s="85">
        <f t="shared" si="2"/>
        <v>46097</v>
      </c>
      <c r="C86" s="86">
        <f>SDCCLTM1!A22</f>
        <v>0</v>
      </c>
      <c r="D86" s="86">
        <f>SDCCLTM1!B22</f>
        <v>0</v>
      </c>
      <c r="E86" s="86">
        <f>SDCCLTM1!C22</f>
        <v>0</v>
      </c>
      <c r="F86" s="86">
        <f>SDCCLTM1!D22</f>
        <v>0</v>
      </c>
      <c r="G86" s="87" t="e">
        <f>Tableau912[[#This Row],[MONTANT ]]/Tableau912[[#This Row],[PU VENTE]]</f>
        <v>#N/A</v>
      </c>
      <c r="H86" s="87" t="e">
        <f>VLOOKUP(Tableau912[[#This Row],[DESIGNATION ]],DIRECTION!$M$3:$N$71,2,FALSE)</f>
        <v>#N/A</v>
      </c>
      <c r="I86" s="86">
        <f>SDCCLTM1!E22</f>
        <v>0</v>
      </c>
      <c r="J86" s="88">
        <f>SDCCLTM1!F22</f>
        <v>0</v>
      </c>
      <c r="K86" s="87">
        <f>MONTH(Tableau912[[#This Row],[DATE ]])</f>
        <v>3</v>
      </c>
      <c r="L86" s="87" t="str">
        <f t="shared" si="0"/>
        <v>30</v>
      </c>
      <c r="Q86" s="90"/>
      <c r="R86" s="59"/>
      <c r="S86" s="59"/>
      <c r="T86" s="59"/>
      <c r="U86" s="59"/>
    </row>
    <row r="87" spans="1:21" ht="18" x14ac:dyDescent="0.55000000000000004">
      <c r="A87" s="84" t="str">
        <f t="shared" si="1"/>
        <v>GUEDE-OIL-MBACKE1</v>
      </c>
      <c r="B87" s="85">
        <f t="shared" si="2"/>
        <v>46097</v>
      </c>
      <c r="C87" s="86">
        <f>SDCCLTM1!A23</f>
        <v>0</v>
      </c>
      <c r="D87" s="86">
        <f>SDCCLTM1!B23</f>
        <v>0</v>
      </c>
      <c r="E87" s="86">
        <f>SDCCLTM1!C23</f>
        <v>0</v>
      </c>
      <c r="F87" s="86">
        <f>SDCCLTM1!D23</f>
        <v>0</v>
      </c>
      <c r="G87" s="87" t="e">
        <f>Tableau912[[#This Row],[MONTANT ]]/Tableau912[[#This Row],[PU VENTE]]</f>
        <v>#N/A</v>
      </c>
      <c r="H87" s="87" t="e">
        <f>VLOOKUP(Tableau912[[#This Row],[DESIGNATION ]],DIRECTION!$M$3:$N$71,2,FALSE)</f>
        <v>#N/A</v>
      </c>
      <c r="I87" s="86">
        <f>SDCCLTM1!E23</f>
        <v>0</v>
      </c>
      <c r="J87" s="88">
        <f>SDCCLTM1!F23</f>
        <v>0</v>
      </c>
      <c r="K87" s="87">
        <f>MONTH(Tableau912[[#This Row],[DATE ]])</f>
        <v>3</v>
      </c>
      <c r="L87" s="87" t="str">
        <f t="shared" si="0"/>
        <v>30</v>
      </c>
      <c r="Q87" s="90"/>
      <c r="R87" s="59"/>
      <c r="S87" s="59"/>
      <c r="T87" s="59"/>
      <c r="U87" s="59"/>
    </row>
    <row r="88" spans="1:21" ht="18" x14ac:dyDescent="0.55000000000000004">
      <c r="A88" s="84" t="str">
        <f t="shared" si="1"/>
        <v>GUEDE-OIL-MBACKE1</v>
      </c>
      <c r="B88" s="85">
        <f t="shared" si="2"/>
        <v>46097</v>
      </c>
      <c r="C88" s="86">
        <f>SDCCLTM1!A24</f>
        <v>0</v>
      </c>
      <c r="D88" s="86">
        <f>SDCCLTM1!B24</f>
        <v>0</v>
      </c>
      <c r="E88" s="86">
        <f>SDCCLTM1!C24</f>
        <v>0</v>
      </c>
      <c r="F88" s="86">
        <f>SDCCLTM1!D24</f>
        <v>0</v>
      </c>
      <c r="G88" s="87" t="e">
        <f>Tableau912[[#This Row],[MONTANT ]]/Tableau912[[#This Row],[PU VENTE]]</f>
        <v>#N/A</v>
      </c>
      <c r="H88" s="87" t="e">
        <f>VLOOKUP(Tableau912[[#This Row],[DESIGNATION ]],DIRECTION!$M$3:$N$71,2,FALSE)</f>
        <v>#N/A</v>
      </c>
      <c r="I88" s="86">
        <f>SDCCLTM1!E24</f>
        <v>0</v>
      </c>
      <c r="J88" s="88">
        <f>SDCCLTM1!F24</f>
        <v>0</v>
      </c>
      <c r="K88" s="87">
        <f>MONTH(Tableau912[[#This Row],[DATE ]])</f>
        <v>3</v>
      </c>
      <c r="L88" s="87" t="str">
        <f t="shared" si="0"/>
        <v>30</v>
      </c>
      <c r="Q88" s="90"/>
      <c r="R88" s="59"/>
      <c r="S88" s="59"/>
      <c r="T88" s="59"/>
      <c r="U88" s="59"/>
    </row>
    <row r="89" spans="1:21" ht="18" x14ac:dyDescent="0.55000000000000004">
      <c r="A89" s="84" t="str">
        <f t="shared" si="1"/>
        <v>GUEDE-OIL-MBACKE1</v>
      </c>
      <c r="B89" s="85">
        <f t="shared" si="2"/>
        <v>46097</v>
      </c>
      <c r="C89" s="86">
        <f>SDCCLTM1!A25</f>
        <v>0</v>
      </c>
      <c r="D89" s="86">
        <f>SDCCLTM1!B25</f>
        <v>0</v>
      </c>
      <c r="E89" s="86">
        <f>SDCCLTM1!C25</f>
        <v>0</v>
      </c>
      <c r="F89" s="86">
        <f>SDCCLTM1!D25</f>
        <v>0</v>
      </c>
      <c r="G89" s="87" t="e">
        <f>Tableau912[[#This Row],[MONTANT ]]/Tableau912[[#This Row],[PU VENTE]]</f>
        <v>#N/A</v>
      </c>
      <c r="H89" s="87" t="e">
        <f>VLOOKUP(Tableau912[[#This Row],[DESIGNATION ]],DIRECTION!$M$3:$N$71,2,FALSE)</f>
        <v>#N/A</v>
      </c>
      <c r="I89" s="86">
        <f>SDCCLTM1!E25</f>
        <v>0</v>
      </c>
      <c r="J89" s="88">
        <f>SDCCLTM1!F25</f>
        <v>0</v>
      </c>
      <c r="K89" s="87">
        <f>MONTH(Tableau912[[#This Row],[DATE ]])</f>
        <v>3</v>
      </c>
      <c r="L89" s="87" t="str">
        <f t="shared" si="0"/>
        <v>30</v>
      </c>
      <c r="Q89" s="90"/>
      <c r="R89" s="59"/>
      <c r="S89" s="59"/>
      <c r="T89" s="59"/>
      <c r="U89" s="59"/>
    </row>
    <row r="90" spans="1:21" ht="18" x14ac:dyDescent="0.55000000000000004">
      <c r="A90" s="84" t="str">
        <f t="shared" si="1"/>
        <v>GUEDE-OIL-MBACKE1</v>
      </c>
      <c r="B90" s="85">
        <f t="shared" si="2"/>
        <v>46097</v>
      </c>
      <c r="C90" s="86">
        <f>SDCCLTM1!A26</f>
        <v>0</v>
      </c>
      <c r="D90" s="86">
        <f>SDCCLTM1!B26</f>
        <v>0</v>
      </c>
      <c r="E90" s="86">
        <f>SDCCLTM1!C26</f>
        <v>0</v>
      </c>
      <c r="F90" s="86">
        <f>SDCCLTM1!D26</f>
        <v>0</v>
      </c>
      <c r="G90" s="87" t="e">
        <f>Tableau912[[#This Row],[MONTANT ]]/Tableau912[[#This Row],[PU VENTE]]</f>
        <v>#N/A</v>
      </c>
      <c r="H90" s="87" t="e">
        <f>VLOOKUP(Tableau912[[#This Row],[DESIGNATION ]],DIRECTION!$M$3:$N$71,2,FALSE)</f>
        <v>#N/A</v>
      </c>
      <c r="I90" s="86">
        <f>SDCCLTM1!E26</f>
        <v>0</v>
      </c>
      <c r="J90" s="88">
        <f>SDCCLTM1!F26</f>
        <v>0</v>
      </c>
      <c r="K90" s="87">
        <f>MONTH(Tableau912[[#This Row],[DATE ]])</f>
        <v>3</v>
      </c>
      <c r="L90" s="87" t="str">
        <f t="shared" si="0"/>
        <v>30</v>
      </c>
      <c r="Q90" s="90"/>
      <c r="R90" s="59"/>
      <c r="S90" s="59"/>
      <c r="T90" s="59"/>
      <c r="U90" s="59"/>
    </row>
    <row r="91" spans="1:21" ht="18" x14ac:dyDescent="0.55000000000000004">
      <c r="A91" s="84" t="str">
        <f t="shared" si="1"/>
        <v>GUEDE-OIL-MBACKE1</v>
      </c>
      <c r="B91" s="85">
        <f t="shared" si="2"/>
        <v>46097</v>
      </c>
      <c r="C91" s="86">
        <f>SDCCLTM1!A27</f>
        <v>0</v>
      </c>
      <c r="D91" s="86">
        <f>SDCCLTM1!B27</f>
        <v>0</v>
      </c>
      <c r="E91" s="86">
        <f>SDCCLTM1!C27</f>
        <v>0</v>
      </c>
      <c r="F91" s="86">
        <f>SDCCLTM1!D27</f>
        <v>0</v>
      </c>
      <c r="G91" s="87" t="e">
        <f>Tableau912[[#This Row],[MONTANT ]]/Tableau912[[#This Row],[PU VENTE]]</f>
        <v>#N/A</v>
      </c>
      <c r="H91" s="87" t="e">
        <f>VLOOKUP(Tableau912[[#This Row],[DESIGNATION ]],DIRECTION!$M$3:$N$71,2,FALSE)</f>
        <v>#N/A</v>
      </c>
      <c r="I91" s="86">
        <f>SDCCLTM1!E27</f>
        <v>0</v>
      </c>
      <c r="J91" s="88">
        <f>SDCCLTM1!F27</f>
        <v>0</v>
      </c>
      <c r="K91" s="87">
        <f>MONTH(Tableau912[[#This Row],[DATE ]])</f>
        <v>3</v>
      </c>
      <c r="L91" s="87" t="str">
        <f t="shared" si="0"/>
        <v>30</v>
      </c>
      <c r="Q91" s="90"/>
      <c r="R91" s="59"/>
      <c r="S91" s="59"/>
      <c r="T91" s="59"/>
      <c r="U91" s="59"/>
    </row>
    <row r="92" spans="1:21" ht="18" x14ac:dyDescent="0.55000000000000004">
      <c r="A92" s="84" t="str">
        <f t="shared" si="1"/>
        <v>GUEDE-OIL-MBACKE1</v>
      </c>
      <c r="B92" s="85">
        <f t="shared" si="2"/>
        <v>46097</v>
      </c>
      <c r="C92" s="86">
        <f>SDCCLTM1!A28</f>
        <v>0</v>
      </c>
      <c r="D92" s="86">
        <f>SDCCLTM1!B28</f>
        <v>0</v>
      </c>
      <c r="E92" s="86">
        <f>SDCCLTM1!C28</f>
        <v>0</v>
      </c>
      <c r="F92" s="86">
        <f>SDCCLTM1!D28</f>
        <v>0</v>
      </c>
      <c r="G92" s="87" t="e">
        <f>Tableau912[[#This Row],[MONTANT ]]/Tableau912[[#This Row],[PU VENTE]]</f>
        <v>#N/A</v>
      </c>
      <c r="H92" s="87" t="e">
        <f>VLOOKUP(Tableau912[[#This Row],[DESIGNATION ]],DIRECTION!$M$3:$N$71,2,FALSE)</f>
        <v>#N/A</v>
      </c>
      <c r="I92" s="86">
        <f>SDCCLTM1!E28</f>
        <v>0</v>
      </c>
      <c r="J92" s="88">
        <f>SDCCLTM1!F28</f>
        <v>0</v>
      </c>
      <c r="K92" s="87">
        <f>MONTH(Tableau912[[#This Row],[DATE ]])</f>
        <v>3</v>
      </c>
      <c r="L92" s="87" t="str">
        <f t="shared" si="0"/>
        <v>30</v>
      </c>
      <c r="Q92" s="90"/>
      <c r="R92" s="59"/>
      <c r="S92" s="59"/>
      <c r="T92" s="59"/>
      <c r="U92" s="59"/>
    </row>
    <row r="93" spans="1:21" ht="18" x14ac:dyDescent="0.55000000000000004">
      <c r="A93" s="84" t="str">
        <f t="shared" si="1"/>
        <v>GUEDE-OIL-MBACKE1</v>
      </c>
      <c r="B93" s="85">
        <f t="shared" si="2"/>
        <v>46097</v>
      </c>
      <c r="C93" s="86">
        <f>SDCCLTM1!A29</f>
        <v>0</v>
      </c>
      <c r="D93" s="86">
        <f>SDCCLTM1!B29</f>
        <v>0</v>
      </c>
      <c r="E93" s="86">
        <f>SDCCLTM1!C29</f>
        <v>0</v>
      </c>
      <c r="F93" s="86">
        <f>SDCCLTM1!D29</f>
        <v>0</v>
      </c>
      <c r="G93" s="87" t="e">
        <f>Tableau912[[#This Row],[MONTANT ]]/Tableau912[[#This Row],[PU VENTE]]</f>
        <v>#N/A</v>
      </c>
      <c r="H93" s="87" t="e">
        <f>VLOOKUP(Tableau912[[#This Row],[DESIGNATION ]],DIRECTION!$M$3:$N$71,2,FALSE)</f>
        <v>#N/A</v>
      </c>
      <c r="I93" s="86">
        <f>SDCCLTM1!E29</f>
        <v>0</v>
      </c>
      <c r="J93" s="88">
        <f>SDCCLTM1!F29</f>
        <v>0</v>
      </c>
      <c r="K93" s="87">
        <f>MONTH(Tableau912[[#This Row],[DATE ]])</f>
        <v>3</v>
      </c>
      <c r="L93" s="87" t="str">
        <f t="shared" si="0"/>
        <v>30</v>
      </c>
      <c r="Q93" s="90"/>
      <c r="R93" s="59"/>
      <c r="S93" s="59"/>
      <c r="T93" s="59"/>
      <c r="U93" s="59"/>
    </row>
    <row r="94" spans="1:21" ht="18" x14ac:dyDescent="0.55000000000000004">
      <c r="A94" s="84" t="str">
        <f t="shared" si="1"/>
        <v>GUEDE-OIL-MBACKE1</v>
      </c>
      <c r="B94" s="85">
        <f t="shared" si="2"/>
        <v>46097</v>
      </c>
      <c r="C94" s="86">
        <f>SDCCLTM1!A30</f>
        <v>0</v>
      </c>
      <c r="D94" s="86">
        <f>SDCCLTM1!B30</f>
        <v>0</v>
      </c>
      <c r="E94" s="86">
        <f>SDCCLTM1!C30</f>
        <v>0</v>
      </c>
      <c r="F94" s="86">
        <f>SDCCLTM1!D30</f>
        <v>0</v>
      </c>
      <c r="G94" s="87" t="e">
        <f>Tableau912[[#This Row],[MONTANT ]]/Tableau912[[#This Row],[PU VENTE]]</f>
        <v>#N/A</v>
      </c>
      <c r="H94" s="87" t="e">
        <f>VLOOKUP(Tableau912[[#This Row],[DESIGNATION ]],DIRECTION!$M$3:$N$71,2,FALSE)</f>
        <v>#N/A</v>
      </c>
      <c r="I94" s="86">
        <f>SDCCLTM1!E30</f>
        <v>0</v>
      </c>
      <c r="J94" s="88">
        <f>SDCCLTM1!F30</f>
        <v>0</v>
      </c>
      <c r="K94" s="87">
        <f>MONTH(Tableau912[[#This Row],[DATE ]])</f>
        <v>3</v>
      </c>
      <c r="L94" s="87" t="str">
        <f t="shared" si="0"/>
        <v>30</v>
      </c>
      <c r="Q94" s="90"/>
      <c r="R94" s="59"/>
      <c r="S94" s="59"/>
      <c r="T94" s="59"/>
      <c r="U94" s="59"/>
    </row>
    <row r="95" spans="1:21" ht="18" x14ac:dyDescent="0.55000000000000004">
      <c r="A95" s="84" t="str">
        <f t="shared" si="1"/>
        <v>GUEDE-OIL-MBACKE1</v>
      </c>
      <c r="B95" s="85">
        <f t="shared" si="2"/>
        <v>46097</v>
      </c>
      <c r="C95" s="86">
        <f>SDCCLTM1!A31</f>
        <v>0</v>
      </c>
      <c r="D95" s="86">
        <f>SDCCLTM1!B31</f>
        <v>0</v>
      </c>
      <c r="E95" s="86">
        <f>SDCCLTM1!C31</f>
        <v>0</v>
      </c>
      <c r="F95" s="86">
        <f>SDCCLTM1!D31</f>
        <v>0</v>
      </c>
      <c r="G95" s="87" t="e">
        <f>Tableau912[[#This Row],[MONTANT ]]/Tableau912[[#This Row],[PU VENTE]]</f>
        <v>#N/A</v>
      </c>
      <c r="H95" s="87" t="e">
        <f>VLOOKUP(Tableau912[[#This Row],[DESIGNATION ]],DIRECTION!$M$3:$N$71,2,FALSE)</f>
        <v>#N/A</v>
      </c>
      <c r="I95" s="86">
        <f>SDCCLTM1!E31</f>
        <v>0</v>
      </c>
      <c r="J95" s="88">
        <f>SDCCLTM1!F31</f>
        <v>0</v>
      </c>
      <c r="K95" s="87">
        <f>MONTH(Tableau912[[#This Row],[DATE ]])</f>
        <v>3</v>
      </c>
      <c r="L95" s="87" t="str">
        <f t="shared" si="0"/>
        <v>30</v>
      </c>
      <c r="Q95" s="90"/>
      <c r="R95" s="59"/>
      <c r="S95" s="59"/>
      <c r="T95" s="59"/>
      <c r="U95" s="59"/>
    </row>
    <row r="96" spans="1:21" ht="18" x14ac:dyDescent="0.55000000000000004">
      <c r="A96" s="84" t="str">
        <f t="shared" si="1"/>
        <v>GUEDE-OIL-MBACKE1</v>
      </c>
      <c r="B96" s="85">
        <f t="shared" si="2"/>
        <v>46097</v>
      </c>
      <c r="C96" s="86">
        <f>SDCCLTM1!A32</f>
        <v>0</v>
      </c>
      <c r="D96" s="86">
        <f>SDCCLTM1!B32</f>
        <v>0</v>
      </c>
      <c r="E96" s="86">
        <f>SDCCLTM1!C32</f>
        <v>0</v>
      </c>
      <c r="F96" s="86">
        <f>SDCCLTM1!D32</f>
        <v>0</v>
      </c>
      <c r="G96" s="87" t="e">
        <f>Tableau912[[#This Row],[MONTANT ]]/Tableau912[[#This Row],[PU VENTE]]</f>
        <v>#N/A</v>
      </c>
      <c r="H96" s="87" t="e">
        <f>VLOOKUP(Tableau912[[#This Row],[DESIGNATION ]],DIRECTION!$M$3:$N$71,2,FALSE)</f>
        <v>#N/A</v>
      </c>
      <c r="I96" s="86">
        <f>SDCCLTM1!E32</f>
        <v>0</v>
      </c>
      <c r="J96" s="88">
        <f>SDCCLTM1!F32</f>
        <v>0</v>
      </c>
      <c r="K96" s="87">
        <f>MONTH(Tableau912[[#This Row],[DATE ]])</f>
        <v>3</v>
      </c>
      <c r="L96" s="87" t="str">
        <f t="shared" si="0"/>
        <v>30</v>
      </c>
      <c r="Q96" s="90"/>
      <c r="R96" s="59"/>
      <c r="S96" s="59"/>
      <c r="T96" s="59"/>
      <c r="U96" s="59"/>
    </row>
    <row r="97" spans="1:21" ht="18" x14ac:dyDescent="0.55000000000000004">
      <c r="A97" s="84" t="str">
        <f t="shared" si="1"/>
        <v>GUEDE-OIL-MBACKE1</v>
      </c>
      <c r="B97" s="85">
        <f t="shared" si="2"/>
        <v>46097</v>
      </c>
      <c r="C97" s="86">
        <f>SDCCLTM1!A33</f>
        <v>0</v>
      </c>
      <c r="D97" s="86">
        <f>SDCCLTM1!B33</f>
        <v>0</v>
      </c>
      <c r="E97" s="86">
        <f>SDCCLTM1!C33</f>
        <v>0</v>
      </c>
      <c r="F97" s="86">
        <f>SDCCLTM1!D33</f>
        <v>0</v>
      </c>
      <c r="G97" s="87" t="e">
        <f>Tableau912[[#This Row],[MONTANT ]]/Tableau912[[#This Row],[PU VENTE]]</f>
        <v>#N/A</v>
      </c>
      <c r="H97" s="87" t="e">
        <f>VLOOKUP(Tableau912[[#This Row],[DESIGNATION ]],DIRECTION!$M$3:$N$71,2,FALSE)</f>
        <v>#N/A</v>
      </c>
      <c r="I97" s="86">
        <f>SDCCLTM1!E33</f>
        <v>0</v>
      </c>
      <c r="J97" s="88">
        <f>SDCCLTM1!F33</f>
        <v>0</v>
      </c>
      <c r="K97" s="87">
        <f>MONTH(Tableau912[[#This Row],[DATE ]])</f>
        <v>3</v>
      </c>
      <c r="L97" s="87" t="str">
        <f t="shared" si="0"/>
        <v>30</v>
      </c>
      <c r="Q97" s="90"/>
      <c r="R97" s="59"/>
      <c r="S97" s="59"/>
      <c r="T97" s="59"/>
      <c r="U97" s="59"/>
    </row>
    <row r="98" spans="1:21" ht="18" x14ac:dyDescent="0.55000000000000004">
      <c r="A98" s="84" t="str">
        <f t="shared" si="1"/>
        <v>GUEDE-OIL-MBACKE1</v>
      </c>
      <c r="B98" s="85">
        <f t="shared" si="2"/>
        <v>46097</v>
      </c>
      <c r="C98" s="86">
        <f>SDCCLTM1!A34</f>
        <v>0</v>
      </c>
      <c r="D98" s="86">
        <f>SDCCLTM1!B34</f>
        <v>0</v>
      </c>
      <c r="E98" s="86">
        <f>SDCCLTM1!C34</f>
        <v>0</v>
      </c>
      <c r="F98" s="86">
        <f>SDCCLTM1!D34</f>
        <v>0</v>
      </c>
      <c r="G98" s="87" t="e">
        <f>Tableau912[[#This Row],[MONTANT ]]/Tableau912[[#This Row],[PU VENTE]]</f>
        <v>#N/A</v>
      </c>
      <c r="H98" s="87" t="e">
        <f>VLOOKUP(Tableau912[[#This Row],[DESIGNATION ]],DIRECTION!$M$3:$N$71,2,FALSE)</f>
        <v>#N/A</v>
      </c>
      <c r="I98" s="86">
        <f>SDCCLTM1!E34</f>
        <v>0</v>
      </c>
      <c r="J98" s="88">
        <f>SDCCLTM1!F34</f>
        <v>0</v>
      </c>
      <c r="K98" s="87">
        <f>MONTH(Tableau912[[#This Row],[DATE ]])</f>
        <v>3</v>
      </c>
      <c r="L98" s="87" t="str">
        <f t="shared" si="0"/>
        <v>30</v>
      </c>
      <c r="Q98" s="90"/>
      <c r="R98" s="59"/>
      <c r="S98" s="59"/>
      <c r="T98" s="59"/>
      <c r="U98" s="59"/>
    </row>
    <row r="99" spans="1:21" ht="18" x14ac:dyDescent="0.55000000000000004">
      <c r="A99" s="84" t="str">
        <f t="shared" si="1"/>
        <v>GUEDE-OIL-MBACKE1</v>
      </c>
      <c r="B99" s="85">
        <f t="shared" si="2"/>
        <v>46097</v>
      </c>
      <c r="C99" s="86">
        <f>SDCCLTM1!A35</f>
        <v>0</v>
      </c>
      <c r="D99" s="86">
        <f>SDCCLTM1!B35</f>
        <v>0</v>
      </c>
      <c r="E99" s="86">
        <f>SDCCLTM1!C35</f>
        <v>0</v>
      </c>
      <c r="F99" s="86">
        <f>SDCCLTM1!D35</f>
        <v>0</v>
      </c>
      <c r="G99" s="87" t="e">
        <f>Tableau912[[#This Row],[MONTANT ]]/Tableau912[[#This Row],[PU VENTE]]</f>
        <v>#N/A</v>
      </c>
      <c r="H99" s="87" t="e">
        <f>VLOOKUP(Tableau912[[#This Row],[DESIGNATION ]],DIRECTION!$M$3:$N$71,2,FALSE)</f>
        <v>#N/A</v>
      </c>
      <c r="I99" s="86">
        <f>SDCCLTM1!E35</f>
        <v>0</v>
      </c>
      <c r="J99" s="88">
        <f>SDCCLTM1!F35</f>
        <v>0</v>
      </c>
      <c r="K99" s="87">
        <f>MONTH(Tableau912[[#This Row],[DATE ]])</f>
        <v>3</v>
      </c>
      <c r="L99" s="87" t="str">
        <f t="shared" si="0"/>
        <v>30</v>
      </c>
      <c r="Q99" s="90"/>
      <c r="R99" s="59"/>
      <c r="S99" s="59"/>
      <c r="T99" s="59"/>
      <c r="U99" s="59"/>
    </row>
    <row r="100" spans="1:21" ht="18" x14ac:dyDescent="0.55000000000000004">
      <c r="A100" s="84" t="str">
        <f t="shared" si="1"/>
        <v>GUEDE-OIL-MBACKE1</v>
      </c>
      <c r="B100" s="85">
        <f t="shared" si="2"/>
        <v>46097</v>
      </c>
      <c r="C100" s="86">
        <f>SDCCLTM1!A36</f>
        <v>0</v>
      </c>
      <c r="D100" s="86">
        <f>SDCCLTM1!B36</f>
        <v>0</v>
      </c>
      <c r="E100" s="86">
        <f>SDCCLTM1!C36</f>
        <v>0</v>
      </c>
      <c r="F100" s="86">
        <f>SDCCLTM1!D36</f>
        <v>0</v>
      </c>
      <c r="G100" s="87" t="e">
        <f>Tableau912[[#This Row],[MONTANT ]]/Tableau912[[#This Row],[PU VENTE]]</f>
        <v>#N/A</v>
      </c>
      <c r="H100" s="87" t="e">
        <f>VLOOKUP(Tableau912[[#This Row],[DESIGNATION ]],DIRECTION!$M$3:$N$71,2,FALSE)</f>
        <v>#N/A</v>
      </c>
      <c r="I100" s="86">
        <f>SDCCLTM1!E36</f>
        <v>0</v>
      </c>
      <c r="J100" s="88">
        <f>SDCCLTM1!F36</f>
        <v>0</v>
      </c>
      <c r="K100" s="87">
        <f>MONTH(Tableau912[[#This Row],[DATE ]])</f>
        <v>3</v>
      </c>
      <c r="L100" s="87" t="str">
        <f t="shared" si="0"/>
        <v>30</v>
      </c>
      <c r="Q100" s="90"/>
      <c r="R100" s="59"/>
      <c r="S100" s="59"/>
      <c r="T100" s="59"/>
      <c r="U100" s="59"/>
    </row>
    <row r="101" spans="1:21" ht="18" x14ac:dyDescent="0.55000000000000004">
      <c r="A101" s="84" t="str">
        <f t="shared" si="1"/>
        <v>GUEDE-OIL-MBACKE1</v>
      </c>
      <c r="B101" s="85">
        <f t="shared" si="2"/>
        <v>46097</v>
      </c>
      <c r="C101" s="86">
        <f>SDCCLTM1!A37</f>
        <v>0</v>
      </c>
      <c r="D101" s="86">
        <f>SDCCLTM1!B37</f>
        <v>0</v>
      </c>
      <c r="E101" s="86">
        <f>SDCCLTM1!C37</f>
        <v>0</v>
      </c>
      <c r="F101" s="86">
        <f>SDCCLTM1!D37</f>
        <v>0</v>
      </c>
      <c r="G101" s="87" t="e">
        <f>Tableau912[[#This Row],[MONTANT ]]/Tableau912[[#This Row],[PU VENTE]]</f>
        <v>#N/A</v>
      </c>
      <c r="H101" s="87" t="e">
        <f>VLOOKUP(Tableau912[[#This Row],[DESIGNATION ]],DIRECTION!$M$3:$N$71,2,FALSE)</f>
        <v>#N/A</v>
      </c>
      <c r="I101" s="86">
        <f>SDCCLTM1!E37</f>
        <v>0</v>
      </c>
      <c r="J101" s="88">
        <f>SDCCLTM1!F37</f>
        <v>0</v>
      </c>
      <c r="K101" s="87">
        <f>MONTH(Tableau912[[#This Row],[DATE ]])</f>
        <v>3</v>
      </c>
      <c r="L101" s="87" t="str">
        <f t="shared" ref="L101:L132" si="3">CONCATENATE(K101,D101)</f>
        <v>30</v>
      </c>
      <c r="Q101" s="90"/>
      <c r="R101" s="59"/>
      <c r="S101" s="59"/>
      <c r="T101" s="59"/>
      <c r="U101" s="59"/>
    </row>
    <row r="102" spans="1:21" ht="18" x14ac:dyDescent="0.55000000000000004">
      <c r="A102" s="84" t="str">
        <f t="shared" si="1"/>
        <v>GUEDE-OIL-MBACKE1</v>
      </c>
      <c r="B102" s="85">
        <f t="shared" si="2"/>
        <v>46097</v>
      </c>
      <c r="C102" s="86">
        <f>SDCCLTM1!A38</f>
        <v>0</v>
      </c>
      <c r="D102" s="86">
        <f>SDCCLTM1!B38</f>
        <v>0</v>
      </c>
      <c r="E102" s="86">
        <f>SDCCLTM1!C38</f>
        <v>0</v>
      </c>
      <c r="F102" s="86">
        <f>SDCCLTM1!D38</f>
        <v>0</v>
      </c>
      <c r="G102" s="87" t="e">
        <f>Tableau912[[#This Row],[MONTANT ]]/Tableau912[[#This Row],[PU VENTE]]</f>
        <v>#N/A</v>
      </c>
      <c r="H102" s="87" t="e">
        <f>VLOOKUP(Tableau912[[#This Row],[DESIGNATION ]],DIRECTION!$M$3:$N$71,2,FALSE)</f>
        <v>#N/A</v>
      </c>
      <c r="I102" s="86">
        <f>SDCCLTM1!E38</f>
        <v>0</v>
      </c>
      <c r="J102" s="88">
        <f>SDCCLTM1!F38</f>
        <v>0</v>
      </c>
      <c r="K102" s="87">
        <f>MONTH(Tableau912[[#This Row],[DATE ]])</f>
        <v>3</v>
      </c>
      <c r="L102" s="87" t="str">
        <f t="shared" si="3"/>
        <v>30</v>
      </c>
      <c r="Q102" s="90"/>
      <c r="R102" s="59"/>
      <c r="S102" s="59"/>
      <c r="T102" s="59"/>
      <c r="U102" s="59"/>
    </row>
    <row r="103" spans="1:21" ht="18" x14ac:dyDescent="0.55000000000000004">
      <c r="A103" s="84" t="str">
        <f t="shared" si="1"/>
        <v>GUEDE-OIL-MBACKE1</v>
      </c>
      <c r="B103" s="85">
        <f t="shared" si="2"/>
        <v>46097</v>
      </c>
      <c r="C103" s="86">
        <f>SDCCLTM1!A39</f>
        <v>0</v>
      </c>
      <c r="D103" s="86">
        <f>SDCCLTM1!B39</f>
        <v>0</v>
      </c>
      <c r="E103" s="86">
        <f>SDCCLTM1!C39</f>
        <v>0</v>
      </c>
      <c r="F103" s="86">
        <f>SDCCLTM1!D39</f>
        <v>0</v>
      </c>
      <c r="G103" s="87" t="e">
        <f>Tableau912[[#This Row],[MONTANT ]]/Tableau912[[#This Row],[PU VENTE]]</f>
        <v>#N/A</v>
      </c>
      <c r="H103" s="87" t="e">
        <f>VLOOKUP(Tableau912[[#This Row],[DESIGNATION ]],DIRECTION!$M$3:$N$71,2,FALSE)</f>
        <v>#N/A</v>
      </c>
      <c r="I103" s="86">
        <f>SDCCLTM1!E39</f>
        <v>0</v>
      </c>
      <c r="J103" s="88">
        <f>SDCCLTM1!F39</f>
        <v>0</v>
      </c>
      <c r="K103" s="87">
        <f>MONTH(Tableau912[[#This Row],[DATE ]])</f>
        <v>3</v>
      </c>
      <c r="L103" s="87" t="str">
        <f t="shared" si="3"/>
        <v>30</v>
      </c>
      <c r="Q103" s="90"/>
      <c r="R103" s="59"/>
      <c r="S103" s="59"/>
      <c r="T103" s="59"/>
      <c r="U103" s="59"/>
    </row>
    <row r="104" spans="1:21" ht="18" x14ac:dyDescent="0.55000000000000004">
      <c r="A104" s="84" t="str">
        <f t="shared" si="1"/>
        <v>GUEDE-OIL-MBACKE1</v>
      </c>
      <c r="B104" s="85">
        <f t="shared" si="2"/>
        <v>46097</v>
      </c>
      <c r="C104" s="86">
        <f>SDCCLTM1!A40</f>
        <v>0</v>
      </c>
      <c r="D104" s="86">
        <f>SDCCLTM1!B40</f>
        <v>0</v>
      </c>
      <c r="E104" s="86">
        <f>SDCCLTM1!C40</f>
        <v>0</v>
      </c>
      <c r="F104" s="86">
        <f>SDCCLTM1!D40</f>
        <v>0</v>
      </c>
      <c r="G104" s="87" t="e">
        <f>Tableau912[[#This Row],[MONTANT ]]/Tableau912[[#This Row],[PU VENTE]]</f>
        <v>#N/A</v>
      </c>
      <c r="H104" s="87" t="e">
        <f>VLOOKUP(Tableau912[[#This Row],[DESIGNATION ]],DIRECTION!$M$3:$N$71,2,FALSE)</f>
        <v>#N/A</v>
      </c>
      <c r="I104" s="86">
        <f>SDCCLTM1!E40</f>
        <v>0</v>
      </c>
      <c r="J104" s="88">
        <f>SDCCLTM1!F40</f>
        <v>0</v>
      </c>
      <c r="K104" s="87">
        <f>MONTH(Tableau912[[#This Row],[DATE ]])</f>
        <v>3</v>
      </c>
      <c r="L104" s="87" t="str">
        <f t="shared" si="3"/>
        <v>30</v>
      </c>
      <c r="Q104" s="90"/>
      <c r="R104" s="59"/>
      <c r="S104" s="59"/>
      <c r="T104" s="59"/>
      <c r="U104" s="59"/>
    </row>
    <row r="105" spans="1:21" ht="18" x14ac:dyDescent="0.55000000000000004">
      <c r="A105" s="84" t="str">
        <f t="shared" si="1"/>
        <v>GUEDE-OIL-MBACKE1</v>
      </c>
      <c r="B105" s="85">
        <f t="shared" si="2"/>
        <v>46097</v>
      </c>
      <c r="C105" s="86">
        <f>SDCCLTM1!A41</f>
        <v>0</v>
      </c>
      <c r="D105" s="86">
        <f>SDCCLTM1!B41</f>
        <v>0</v>
      </c>
      <c r="E105" s="86">
        <f>SDCCLTM1!C41</f>
        <v>0</v>
      </c>
      <c r="F105" s="86">
        <f>SDCCLTM1!D41</f>
        <v>0</v>
      </c>
      <c r="G105" s="87" t="e">
        <f>Tableau912[[#This Row],[MONTANT ]]/Tableau912[[#This Row],[PU VENTE]]</f>
        <v>#N/A</v>
      </c>
      <c r="H105" s="87" t="e">
        <f>VLOOKUP(Tableau912[[#This Row],[DESIGNATION ]],DIRECTION!$M$3:$N$71,2,FALSE)</f>
        <v>#N/A</v>
      </c>
      <c r="I105" s="86">
        <f>SDCCLTM1!E41</f>
        <v>0</v>
      </c>
      <c r="J105" s="88">
        <f>SDCCLTM1!F41</f>
        <v>0</v>
      </c>
      <c r="K105" s="87">
        <f>MONTH(Tableau912[[#This Row],[DATE ]])</f>
        <v>3</v>
      </c>
      <c r="L105" s="87" t="str">
        <f t="shared" si="3"/>
        <v>30</v>
      </c>
      <c r="Q105" s="90"/>
      <c r="R105" s="59"/>
      <c r="S105" s="59"/>
      <c r="T105" s="59"/>
      <c r="U105" s="59"/>
    </row>
    <row r="106" spans="1:21" ht="18" x14ac:dyDescent="0.55000000000000004">
      <c r="A106" s="84" t="str">
        <f t="shared" si="1"/>
        <v>GUEDE-OIL-MBACKE1</v>
      </c>
      <c r="B106" s="85">
        <f t="shared" si="2"/>
        <v>46097</v>
      </c>
      <c r="C106" s="86">
        <f>SDCCLTM1!A42</f>
        <v>0</v>
      </c>
      <c r="D106" s="86">
        <f>SDCCLTM1!B42</f>
        <v>0</v>
      </c>
      <c r="E106" s="86">
        <f>SDCCLTM1!C42</f>
        <v>0</v>
      </c>
      <c r="F106" s="86">
        <f>SDCCLTM1!D42</f>
        <v>0</v>
      </c>
      <c r="G106" s="87" t="e">
        <f>Tableau912[[#This Row],[MONTANT ]]/Tableau912[[#This Row],[PU VENTE]]</f>
        <v>#N/A</v>
      </c>
      <c r="H106" s="87" t="e">
        <f>VLOOKUP(Tableau912[[#This Row],[DESIGNATION ]],DIRECTION!$M$3:$N$71,2,FALSE)</f>
        <v>#N/A</v>
      </c>
      <c r="I106" s="86">
        <f>SDCCLTM1!E42</f>
        <v>0</v>
      </c>
      <c r="J106" s="88">
        <f>SDCCLTM1!F42</f>
        <v>0</v>
      </c>
      <c r="K106" s="87">
        <f>MONTH(Tableau912[[#This Row],[DATE ]])</f>
        <v>3</v>
      </c>
      <c r="L106" s="87" t="str">
        <f t="shared" si="3"/>
        <v>30</v>
      </c>
      <c r="Q106" s="90"/>
      <c r="R106" s="59"/>
      <c r="S106" s="59"/>
      <c r="T106" s="59"/>
      <c r="U106" s="59"/>
    </row>
    <row r="107" spans="1:21" ht="18" x14ac:dyDescent="0.55000000000000004">
      <c r="A107" s="84" t="str">
        <f t="shared" si="1"/>
        <v>GUEDE-OIL-MBACKE1</v>
      </c>
      <c r="B107" s="85">
        <f t="shared" si="2"/>
        <v>46097</v>
      </c>
      <c r="C107" s="86">
        <f>SDCCLTM1!A43</f>
        <v>0</v>
      </c>
      <c r="D107" s="86">
        <f>SDCCLTM1!B43</f>
        <v>0</v>
      </c>
      <c r="E107" s="86">
        <f>SDCCLTM1!C43</f>
        <v>0</v>
      </c>
      <c r="F107" s="86">
        <f>SDCCLTM1!D43</f>
        <v>0</v>
      </c>
      <c r="G107" s="87" t="e">
        <f>Tableau912[[#This Row],[MONTANT ]]/Tableau912[[#This Row],[PU VENTE]]</f>
        <v>#N/A</v>
      </c>
      <c r="H107" s="87" t="e">
        <f>VLOOKUP(Tableau912[[#This Row],[DESIGNATION ]],DIRECTION!$M$3:$N$71,2,FALSE)</f>
        <v>#N/A</v>
      </c>
      <c r="I107" s="86">
        <f>SDCCLTM1!E43</f>
        <v>0</v>
      </c>
      <c r="J107" s="88">
        <f>SDCCLTM1!F43</f>
        <v>0</v>
      </c>
      <c r="K107" s="87">
        <f>MONTH(Tableau912[[#This Row],[DATE ]])</f>
        <v>3</v>
      </c>
      <c r="L107" s="87" t="str">
        <f t="shared" si="3"/>
        <v>30</v>
      </c>
      <c r="Q107" s="90"/>
      <c r="R107" s="59"/>
      <c r="S107" s="59"/>
      <c r="T107" s="59"/>
      <c r="U107" s="59"/>
    </row>
    <row r="108" spans="1:21" ht="18" x14ac:dyDescent="0.55000000000000004">
      <c r="A108" s="84" t="str">
        <f t="shared" si="1"/>
        <v>GUEDE-OIL-MBACKE1</v>
      </c>
      <c r="B108" s="85">
        <f t="shared" si="2"/>
        <v>46097</v>
      </c>
      <c r="C108" s="86">
        <f>SDCCLTM1!A44</f>
        <v>0</v>
      </c>
      <c r="D108" s="86">
        <f>SDCCLTM1!B44</f>
        <v>0</v>
      </c>
      <c r="E108" s="86">
        <f>SDCCLTM1!C44</f>
        <v>0</v>
      </c>
      <c r="F108" s="86">
        <f>SDCCLTM1!D44</f>
        <v>0</v>
      </c>
      <c r="G108" s="87" t="e">
        <f>Tableau912[[#This Row],[MONTANT ]]/Tableau912[[#This Row],[PU VENTE]]</f>
        <v>#N/A</v>
      </c>
      <c r="H108" s="87" t="e">
        <f>VLOOKUP(Tableau912[[#This Row],[DESIGNATION ]],DIRECTION!$M$3:$N$71,2,FALSE)</f>
        <v>#N/A</v>
      </c>
      <c r="I108" s="86">
        <f>SDCCLTM1!E44</f>
        <v>0</v>
      </c>
      <c r="J108" s="88">
        <f>SDCCLTM1!F44</f>
        <v>0</v>
      </c>
      <c r="K108" s="87">
        <f>MONTH(Tableau912[[#This Row],[DATE ]])</f>
        <v>3</v>
      </c>
      <c r="L108" s="87" t="str">
        <f t="shared" si="3"/>
        <v>30</v>
      </c>
      <c r="Q108" s="90"/>
      <c r="R108" s="59"/>
      <c r="S108" s="59"/>
      <c r="T108" s="59"/>
      <c r="U108" s="59"/>
    </row>
    <row r="109" spans="1:21" ht="18" x14ac:dyDescent="0.55000000000000004">
      <c r="A109" s="84" t="str">
        <f t="shared" si="1"/>
        <v>GUEDE-OIL-MBACKE1</v>
      </c>
      <c r="B109" s="85">
        <f t="shared" si="2"/>
        <v>46097</v>
      </c>
      <c r="C109" s="86">
        <f>SDCCLTM1!A45</f>
        <v>0</v>
      </c>
      <c r="D109" s="86">
        <f>SDCCLTM1!B45</f>
        <v>0</v>
      </c>
      <c r="E109" s="86">
        <f>SDCCLTM1!C45</f>
        <v>0</v>
      </c>
      <c r="F109" s="86">
        <f>SDCCLTM1!D45</f>
        <v>0</v>
      </c>
      <c r="G109" s="87" t="e">
        <f>Tableau912[[#This Row],[MONTANT ]]/Tableau912[[#This Row],[PU VENTE]]</f>
        <v>#N/A</v>
      </c>
      <c r="H109" s="87" t="e">
        <f>VLOOKUP(Tableau912[[#This Row],[DESIGNATION ]],DIRECTION!$M$3:$N$71,2,FALSE)</f>
        <v>#N/A</v>
      </c>
      <c r="I109" s="86">
        <f>SDCCLTM1!E45</f>
        <v>0</v>
      </c>
      <c r="J109" s="88">
        <f>SDCCLTM1!F45</f>
        <v>0</v>
      </c>
      <c r="K109" s="87">
        <f>MONTH(Tableau912[[#This Row],[DATE ]])</f>
        <v>3</v>
      </c>
      <c r="L109" s="87" t="str">
        <f t="shared" si="3"/>
        <v>30</v>
      </c>
      <c r="Q109" s="90"/>
      <c r="R109" s="59"/>
      <c r="S109" s="59"/>
      <c r="T109" s="59"/>
      <c r="U109" s="59"/>
    </row>
    <row r="110" spans="1:21" ht="18" x14ac:dyDescent="0.55000000000000004">
      <c r="A110" s="84" t="str">
        <f t="shared" si="1"/>
        <v>GUEDE-OIL-MBACKE1</v>
      </c>
      <c r="B110" s="85">
        <f t="shared" si="2"/>
        <v>46097</v>
      </c>
      <c r="C110" s="86">
        <f>SDCCLTM1!A46</f>
        <v>0</v>
      </c>
      <c r="D110" s="86">
        <f>SDCCLTM1!B46</f>
        <v>0</v>
      </c>
      <c r="E110" s="86">
        <f>SDCCLTM1!C46</f>
        <v>0</v>
      </c>
      <c r="F110" s="86">
        <f>SDCCLTM1!D46</f>
        <v>0</v>
      </c>
      <c r="G110" s="87" t="e">
        <f>Tableau912[[#This Row],[MONTANT ]]/Tableau912[[#This Row],[PU VENTE]]</f>
        <v>#N/A</v>
      </c>
      <c r="H110" s="87" t="e">
        <f>VLOOKUP(Tableau912[[#This Row],[DESIGNATION ]],DIRECTION!$M$3:$N$71,2,FALSE)</f>
        <v>#N/A</v>
      </c>
      <c r="I110" s="86">
        <f>SDCCLTM1!E46</f>
        <v>0</v>
      </c>
      <c r="J110" s="88">
        <f>SDCCLTM1!F46</f>
        <v>0</v>
      </c>
      <c r="K110" s="87">
        <f>MONTH(Tableau912[[#This Row],[DATE ]])</f>
        <v>3</v>
      </c>
      <c r="L110" s="87" t="str">
        <f t="shared" si="3"/>
        <v>30</v>
      </c>
      <c r="Q110" s="90"/>
      <c r="R110" s="59"/>
      <c r="S110" s="59"/>
      <c r="T110" s="59"/>
      <c r="U110" s="59"/>
    </row>
    <row r="111" spans="1:21" ht="18" x14ac:dyDescent="0.55000000000000004">
      <c r="A111" s="84" t="str">
        <f t="shared" si="1"/>
        <v>GUEDE-OIL-MBACKE1</v>
      </c>
      <c r="B111" s="85">
        <f t="shared" si="2"/>
        <v>46097</v>
      </c>
      <c r="C111" s="86">
        <f>SDCCLTM1!A47</f>
        <v>0</v>
      </c>
      <c r="D111" s="86">
        <f>SDCCLTM1!B47</f>
        <v>0</v>
      </c>
      <c r="E111" s="86">
        <f>SDCCLTM1!C47</f>
        <v>0</v>
      </c>
      <c r="F111" s="86">
        <f>SDCCLTM1!D47</f>
        <v>0</v>
      </c>
      <c r="G111" s="87" t="e">
        <f>Tableau912[[#This Row],[MONTANT ]]/Tableau912[[#This Row],[PU VENTE]]</f>
        <v>#N/A</v>
      </c>
      <c r="H111" s="87" t="e">
        <f>VLOOKUP(Tableau912[[#This Row],[DESIGNATION ]],DIRECTION!$M$3:$N$71,2,FALSE)</f>
        <v>#N/A</v>
      </c>
      <c r="I111" s="86">
        <f>SDCCLTM1!E47</f>
        <v>0</v>
      </c>
      <c r="J111" s="88">
        <f>SDCCLTM1!F47</f>
        <v>0</v>
      </c>
      <c r="K111" s="87">
        <f>MONTH(Tableau912[[#This Row],[DATE ]])</f>
        <v>3</v>
      </c>
      <c r="L111" s="87" t="str">
        <f t="shared" si="3"/>
        <v>30</v>
      </c>
      <c r="Q111" s="90"/>
      <c r="R111" s="59"/>
      <c r="S111" s="59"/>
      <c r="T111" s="59"/>
      <c r="U111" s="59"/>
    </row>
    <row r="112" spans="1:21" ht="18" x14ac:dyDescent="0.55000000000000004">
      <c r="A112" s="84" t="str">
        <f t="shared" si="1"/>
        <v>GUEDE-OIL-MBACKE1</v>
      </c>
      <c r="B112" s="85">
        <f t="shared" si="2"/>
        <v>46097</v>
      </c>
      <c r="C112" s="86">
        <f>SDCCLTM1!A48</f>
        <v>0</v>
      </c>
      <c r="D112" s="86">
        <f>SDCCLTM1!B48</f>
        <v>0</v>
      </c>
      <c r="E112" s="86">
        <f>SDCCLTM1!C48</f>
        <v>0</v>
      </c>
      <c r="F112" s="86">
        <f>SDCCLTM1!D48</f>
        <v>0</v>
      </c>
      <c r="G112" s="87" t="e">
        <f>Tableau912[[#This Row],[MONTANT ]]/Tableau912[[#This Row],[PU VENTE]]</f>
        <v>#N/A</v>
      </c>
      <c r="H112" s="87" t="e">
        <f>VLOOKUP(Tableau912[[#This Row],[DESIGNATION ]],DIRECTION!$M$3:$N$71,2,FALSE)</f>
        <v>#N/A</v>
      </c>
      <c r="I112" s="86">
        <f>SDCCLTM1!E48</f>
        <v>0</v>
      </c>
      <c r="J112" s="88">
        <f>SDCCLTM1!F48</f>
        <v>0</v>
      </c>
      <c r="K112" s="87">
        <f>MONTH(Tableau912[[#This Row],[DATE ]])</f>
        <v>3</v>
      </c>
      <c r="L112" s="87" t="str">
        <f t="shared" si="3"/>
        <v>30</v>
      </c>
      <c r="Q112" s="90"/>
      <c r="R112" s="59"/>
      <c r="S112" s="59"/>
      <c r="T112" s="59"/>
      <c r="U112" s="59"/>
    </row>
    <row r="113" spans="1:21" ht="18" x14ac:dyDescent="0.55000000000000004">
      <c r="A113" s="84" t="str">
        <f t="shared" si="1"/>
        <v>GUEDE-OIL-MBACKE1</v>
      </c>
      <c r="B113" s="85">
        <f t="shared" si="2"/>
        <v>46097</v>
      </c>
      <c r="C113" s="86">
        <f>SDCCLTM1!A49</f>
        <v>0</v>
      </c>
      <c r="D113" s="86">
        <f>SDCCLTM1!B49</f>
        <v>0</v>
      </c>
      <c r="E113" s="86">
        <f>SDCCLTM1!C49</f>
        <v>0</v>
      </c>
      <c r="F113" s="86">
        <f>SDCCLTM1!D49</f>
        <v>0</v>
      </c>
      <c r="G113" s="87" t="e">
        <f>Tableau912[[#This Row],[MONTANT ]]/Tableau912[[#This Row],[PU VENTE]]</f>
        <v>#N/A</v>
      </c>
      <c r="H113" s="87" t="e">
        <f>VLOOKUP(Tableau912[[#This Row],[DESIGNATION ]],DIRECTION!$M$3:$N$71,2,FALSE)</f>
        <v>#N/A</v>
      </c>
      <c r="I113" s="86">
        <f>SDCCLTM1!E49</f>
        <v>0</v>
      </c>
      <c r="J113" s="88">
        <f>SDCCLTM1!F49</f>
        <v>0</v>
      </c>
      <c r="K113" s="87">
        <f>MONTH(Tableau912[[#This Row],[DATE ]])</f>
        <v>3</v>
      </c>
      <c r="L113" s="87" t="str">
        <f t="shared" si="3"/>
        <v>30</v>
      </c>
      <c r="Q113" s="90"/>
      <c r="R113" s="59"/>
      <c r="S113" s="59"/>
      <c r="T113" s="59"/>
      <c r="U113" s="59"/>
    </row>
    <row r="114" spans="1:21" ht="18" x14ac:dyDescent="0.55000000000000004">
      <c r="A114" s="84" t="str">
        <f t="shared" si="1"/>
        <v>GUEDE-OIL-MBACKE1</v>
      </c>
      <c r="B114" s="85">
        <f t="shared" si="2"/>
        <v>46097</v>
      </c>
      <c r="C114" s="86">
        <f>SDCCLTM1!A50</f>
        <v>0</v>
      </c>
      <c r="D114" s="86">
        <f>SDCCLTM1!B50</f>
        <v>0</v>
      </c>
      <c r="E114" s="86">
        <f>SDCCLTM1!C50</f>
        <v>0</v>
      </c>
      <c r="F114" s="86">
        <f>SDCCLTM1!D50</f>
        <v>0</v>
      </c>
      <c r="G114" s="87" t="e">
        <f>Tableau912[[#This Row],[MONTANT ]]/Tableau912[[#This Row],[PU VENTE]]</f>
        <v>#N/A</v>
      </c>
      <c r="H114" s="87" t="e">
        <f>VLOOKUP(Tableau912[[#This Row],[DESIGNATION ]],DIRECTION!$M$3:$N$71,2,FALSE)</f>
        <v>#N/A</v>
      </c>
      <c r="I114" s="86">
        <f>SDCCLTM1!E50</f>
        <v>0</v>
      </c>
      <c r="J114" s="88">
        <f>SDCCLTM1!F50</f>
        <v>0</v>
      </c>
      <c r="K114" s="87">
        <f>MONTH(Tableau912[[#This Row],[DATE ]])</f>
        <v>3</v>
      </c>
      <c r="L114" s="87" t="str">
        <f t="shared" si="3"/>
        <v>30</v>
      </c>
      <c r="Q114" s="90"/>
      <c r="R114" s="59"/>
      <c r="S114" s="59"/>
      <c r="T114" s="59"/>
      <c r="U114" s="59"/>
    </row>
    <row r="115" spans="1:21" ht="18" x14ac:dyDescent="0.55000000000000004">
      <c r="A115" s="84" t="str">
        <f t="shared" si="1"/>
        <v>GUEDE-OIL-MBACKE1</v>
      </c>
      <c r="B115" s="85">
        <f t="shared" si="2"/>
        <v>46097</v>
      </c>
      <c r="C115" s="86">
        <f>SDCCLTM1!A51</f>
        <v>0</v>
      </c>
      <c r="D115" s="86">
        <f>SDCCLTM1!B51</f>
        <v>0</v>
      </c>
      <c r="E115" s="86">
        <f>SDCCLTM1!C51</f>
        <v>0</v>
      </c>
      <c r="F115" s="86">
        <f>SDCCLTM1!D51</f>
        <v>0</v>
      </c>
      <c r="G115" s="87" t="e">
        <f>Tableau912[[#This Row],[MONTANT ]]/Tableau912[[#This Row],[PU VENTE]]</f>
        <v>#N/A</v>
      </c>
      <c r="H115" s="87" t="e">
        <f>VLOOKUP(Tableau912[[#This Row],[DESIGNATION ]],DIRECTION!$M$3:$N$71,2,FALSE)</f>
        <v>#N/A</v>
      </c>
      <c r="I115" s="86">
        <f>SDCCLTM1!E51</f>
        <v>0</v>
      </c>
      <c r="J115" s="88">
        <f>SDCCLTM1!F51</f>
        <v>0</v>
      </c>
      <c r="K115" s="87">
        <f>MONTH(Tableau912[[#This Row],[DATE ]])</f>
        <v>3</v>
      </c>
      <c r="L115" s="87" t="str">
        <f t="shared" si="3"/>
        <v>30</v>
      </c>
      <c r="Q115" s="90"/>
      <c r="R115" s="59"/>
      <c r="S115" s="59"/>
      <c r="T115" s="59"/>
      <c r="U115" s="59"/>
    </row>
    <row r="116" spans="1:21" ht="18" x14ac:dyDescent="0.55000000000000004">
      <c r="A116" s="84" t="str">
        <f t="shared" si="1"/>
        <v>GUEDE-OIL-MBACKE1</v>
      </c>
      <c r="B116" s="85">
        <f t="shared" si="2"/>
        <v>46097</v>
      </c>
      <c r="C116" s="86">
        <f>SDCCLTM1!A52</f>
        <v>0</v>
      </c>
      <c r="D116" s="86">
        <f>SDCCLTM1!B52</f>
        <v>0</v>
      </c>
      <c r="E116" s="86">
        <f>SDCCLTM1!C52</f>
        <v>0</v>
      </c>
      <c r="F116" s="86">
        <f>SDCCLTM1!D52</f>
        <v>0</v>
      </c>
      <c r="G116" s="87" t="e">
        <f>Tableau912[[#This Row],[MONTANT ]]/Tableau912[[#This Row],[PU VENTE]]</f>
        <v>#N/A</v>
      </c>
      <c r="H116" s="87" t="e">
        <f>VLOOKUP(Tableau912[[#This Row],[DESIGNATION ]],DIRECTION!$M$3:$N$71,2,FALSE)</f>
        <v>#N/A</v>
      </c>
      <c r="I116" s="86">
        <f>SDCCLTM1!E52</f>
        <v>0</v>
      </c>
      <c r="J116" s="88">
        <f>SDCCLTM1!F52</f>
        <v>0</v>
      </c>
      <c r="K116" s="87">
        <f>MONTH(Tableau912[[#This Row],[DATE ]])</f>
        <v>3</v>
      </c>
      <c r="L116" s="87" t="str">
        <f t="shared" si="3"/>
        <v>30</v>
      </c>
      <c r="Q116" s="90"/>
      <c r="R116" s="59"/>
      <c r="S116" s="59"/>
      <c r="T116" s="59"/>
      <c r="U116" s="59"/>
    </row>
    <row r="117" spans="1:21" ht="18" x14ac:dyDescent="0.55000000000000004">
      <c r="A117" s="84" t="str">
        <f t="shared" si="1"/>
        <v>GUEDE-OIL-MBACKE1</v>
      </c>
      <c r="B117" s="85">
        <f t="shared" si="2"/>
        <v>46097</v>
      </c>
      <c r="C117" s="86">
        <f>SDCCLTM1!A53</f>
        <v>0</v>
      </c>
      <c r="D117" s="86">
        <f>SDCCLTM1!B53</f>
        <v>0</v>
      </c>
      <c r="E117" s="86">
        <f>SDCCLTM1!C53</f>
        <v>0</v>
      </c>
      <c r="F117" s="86">
        <f>SDCCLTM1!D53</f>
        <v>0</v>
      </c>
      <c r="G117" s="87" t="e">
        <f>Tableau912[[#This Row],[MONTANT ]]/Tableau912[[#This Row],[PU VENTE]]</f>
        <v>#N/A</v>
      </c>
      <c r="H117" s="87" t="e">
        <f>VLOOKUP(Tableau912[[#This Row],[DESIGNATION ]],DIRECTION!$M$3:$N$71,2,FALSE)</f>
        <v>#N/A</v>
      </c>
      <c r="I117" s="86">
        <f>SDCCLTM1!E53</f>
        <v>0</v>
      </c>
      <c r="J117" s="88">
        <f>SDCCLTM1!F53</f>
        <v>0</v>
      </c>
      <c r="K117" s="87">
        <f>MONTH(Tableau912[[#This Row],[DATE ]])</f>
        <v>3</v>
      </c>
      <c r="L117" s="87" t="str">
        <f t="shared" si="3"/>
        <v>30</v>
      </c>
      <c r="Q117" s="90"/>
      <c r="R117" s="59"/>
      <c r="S117" s="59"/>
      <c r="T117" s="59"/>
      <c r="U117" s="59"/>
    </row>
    <row r="118" spans="1:21" ht="18" x14ac:dyDescent="0.55000000000000004">
      <c r="A118" s="84" t="str">
        <f t="shared" si="1"/>
        <v>GUEDE-OIL-MBACKE1</v>
      </c>
      <c r="B118" s="85">
        <f t="shared" si="2"/>
        <v>46097</v>
      </c>
      <c r="C118" s="86">
        <f>SDCCLTM1!A54</f>
        <v>0</v>
      </c>
      <c r="D118" s="86">
        <f>SDCCLTM1!B54</f>
        <v>0</v>
      </c>
      <c r="E118" s="86">
        <f>SDCCLTM1!C54</f>
        <v>0</v>
      </c>
      <c r="F118" s="86">
        <f>SDCCLTM1!D54</f>
        <v>0</v>
      </c>
      <c r="G118" s="87" t="e">
        <f>Tableau912[[#This Row],[MONTANT ]]/Tableau912[[#This Row],[PU VENTE]]</f>
        <v>#N/A</v>
      </c>
      <c r="H118" s="87" t="e">
        <f>VLOOKUP(Tableau912[[#This Row],[DESIGNATION ]],DIRECTION!$M$3:$N$71,2,FALSE)</f>
        <v>#N/A</v>
      </c>
      <c r="I118" s="86">
        <f>SDCCLTM1!E54</f>
        <v>0</v>
      </c>
      <c r="J118" s="88">
        <f>SDCCLTM1!F54</f>
        <v>0</v>
      </c>
      <c r="K118" s="87">
        <f>MONTH(Tableau912[[#This Row],[DATE ]])</f>
        <v>3</v>
      </c>
      <c r="L118" s="87" t="str">
        <f t="shared" si="3"/>
        <v>30</v>
      </c>
      <c r="Q118" s="90"/>
      <c r="R118" s="59"/>
      <c r="S118" s="59"/>
      <c r="T118" s="59"/>
      <c r="U118" s="59"/>
    </row>
    <row r="119" spans="1:21" ht="18" x14ac:dyDescent="0.55000000000000004">
      <c r="A119" s="84" t="str">
        <f t="shared" si="1"/>
        <v>GUEDE-OIL-MBACKE1</v>
      </c>
      <c r="B119" s="85">
        <f t="shared" si="2"/>
        <v>46097</v>
      </c>
      <c r="C119" s="86">
        <f>SDCCLTM1!A55</f>
        <v>0</v>
      </c>
      <c r="D119" s="86">
        <f>SDCCLTM1!B55</f>
        <v>0</v>
      </c>
      <c r="E119" s="86">
        <f>SDCCLTM1!C55</f>
        <v>0</v>
      </c>
      <c r="F119" s="86">
        <f>SDCCLTM1!D55</f>
        <v>0</v>
      </c>
      <c r="G119" s="87" t="e">
        <f>Tableau912[[#This Row],[MONTANT ]]/Tableau912[[#This Row],[PU VENTE]]</f>
        <v>#N/A</v>
      </c>
      <c r="H119" s="87" t="e">
        <f>VLOOKUP(Tableau912[[#This Row],[DESIGNATION ]],DIRECTION!$M$3:$N$71,2,FALSE)</f>
        <v>#N/A</v>
      </c>
      <c r="I119" s="86">
        <f>SDCCLTM1!E55</f>
        <v>0</v>
      </c>
      <c r="J119" s="88">
        <f>SDCCLTM1!F55</f>
        <v>0</v>
      </c>
      <c r="K119" s="87">
        <f>MONTH(Tableau912[[#This Row],[DATE ]])</f>
        <v>3</v>
      </c>
      <c r="L119" s="87" t="str">
        <f t="shared" si="3"/>
        <v>30</v>
      </c>
      <c r="Q119" s="90"/>
      <c r="R119" s="59"/>
      <c r="S119" s="59"/>
      <c r="T119" s="59"/>
      <c r="U119" s="59"/>
    </row>
    <row r="120" spans="1:21" ht="18" x14ac:dyDescent="0.55000000000000004">
      <c r="A120" s="84" t="str">
        <f t="shared" si="1"/>
        <v>GUEDE-OIL-MBACKE1</v>
      </c>
      <c r="B120" s="85">
        <f t="shared" si="2"/>
        <v>46097</v>
      </c>
      <c r="C120" s="86">
        <f>SDCCLTM1!A56</f>
        <v>0</v>
      </c>
      <c r="D120" s="86">
        <f>SDCCLTM1!B56</f>
        <v>0</v>
      </c>
      <c r="E120" s="86">
        <f>SDCCLTM1!C56</f>
        <v>0</v>
      </c>
      <c r="F120" s="86">
        <f>SDCCLTM1!D56</f>
        <v>0</v>
      </c>
      <c r="G120" s="87" t="e">
        <f>Tableau912[[#This Row],[MONTANT ]]/Tableau912[[#This Row],[PU VENTE]]</f>
        <v>#N/A</v>
      </c>
      <c r="H120" s="87" t="e">
        <f>VLOOKUP(Tableau912[[#This Row],[DESIGNATION ]],DIRECTION!$M$3:$N$71,2,FALSE)</f>
        <v>#N/A</v>
      </c>
      <c r="I120" s="86">
        <f>SDCCLTM1!E56</f>
        <v>0</v>
      </c>
      <c r="J120" s="88">
        <f>SDCCLTM1!F56</f>
        <v>0</v>
      </c>
      <c r="K120" s="87">
        <f>MONTH(Tableau912[[#This Row],[DATE ]])</f>
        <v>3</v>
      </c>
      <c r="L120" s="87" t="str">
        <f t="shared" si="3"/>
        <v>30</v>
      </c>
      <c r="Q120" s="90"/>
      <c r="R120" s="59"/>
      <c r="S120" s="59"/>
      <c r="T120" s="59"/>
      <c r="U120" s="59"/>
    </row>
    <row r="121" spans="1:21" ht="18" x14ac:dyDescent="0.55000000000000004">
      <c r="A121" s="84" t="str">
        <f t="shared" si="1"/>
        <v>GUEDE-OIL-MBACKE1</v>
      </c>
      <c r="B121" s="85">
        <f t="shared" si="2"/>
        <v>46097</v>
      </c>
      <c r="C121" s="86">
        <f>SDCCLTM1!A57</f>
        <v>0</v>
      </c>
      <c r="D121" s="86">
        <f>SDCCLTM1!B57</f>
        <v>0</v>
      </c>
      <c r="E121" s="86">
        <f>SDCCLTM1!C57</f>
        <v>0</v>
      </c>
      <c r="F121" s="86">
        <f>SDCCLTM1!D57</f>
        <v>0</v>
      </c>
      <c r="G121" s="87" t="e">
        <f>Tableau912[[#This Row],[MONTANT ]]/Tableau912[[#This Row],[PU VENTE]]</f>
        <v>#N/A</v>
      </c>
      <c r="H121" s="87" t="e">
        <f>VLOOKUP(Tableau912[[#This Row],[DESIGNATION ]],DIRECTION!$M$3:$N$71,2,FALSE)</f>
        <v>#N/A</v>
      </c>
      <c r="I121" s="86">
        <f>SDCCLTM1!E57</f>
        <v>0</v>
      </c>
      <c r="J121" s="88">
        <f>SDCCLTM1!F57</f>
        <v>0</v>
      </c>
      <c r="K121" s="87">
        <f>MONTH(Tableau912[[#This Row],[DATE ]])</f>
        <v>3</v>
      </c>
      <c r="L121" s="87" t="str">
        <f t="shared" si="3"/>
        <v>30</v>
      </c>
      <c r="Q121" s="90"/>
      <c r="R121" s="59"/>
      <c r="S121" s="59"/>
      <c r="T121" s="59"/>
      <c r="U121" s="59"/>
    </row>
    <row r="122" spans="1:21" ht="18" x14ac:dyDescent="0.55000000000000004">
      <c r="A122" s="84" t="str">
        <f t="shared" si="1"/>
        <v>GUEDE-OIL-MBACKE1</v>
      </c>
      <c r="B122" s="85">
        <f t="shared" si="2"/>
        <v>46097</v>
      </c>
      <c r="C122" s="86">
        <f>SDCCLTM1!A58</f>
        <v>0</v>
      </c>
      <c r="D122" s="86">
        <f>SDCCLTM1!B58</f>
        <v>0</v>
      </c>
      <c r="E122" s="86">
        <f>SDCCLTM1!C58</f>
        <v>0</v>
      </c>
      <c r="F122" s="86">
        <f>SDCCLTM1!D58</f>
        <v>0</v>
      </c>
      <c r="G122" s="87" t="e">
        <f>Tableau912[[#This Row],[MONTANT ]]/Tableau912[[#This Row],[PU VENTE]]</f>
        <v>#N/A</v>
      </c>
      <c r="H122" s="87" t="e">
        <f>VLOOKUP(Tableau912[[#This Row],[DESIGNATION ]],DIRECTION!$M$3:$N$71,2,FALSE)</f>
        <v>#N/A</v>
      </c>
      <c r="I122" s="86">
        <f>SDCCLTM1!E58</f>
        <v>0</v>
      </c>
      <c r="J122" s="88">
        <f>SDCCLTM1!F58</f>
        <v>0</v>
      </c>
      <c r="K122" s="87">
        <f>MONTH(Tableau912[[#This Row],[DATE ]])</f>
        <v>3</v>
      </c>
      <c r="L122" s="87" t="str">
        <f t="shared" si="3"/>
        <v>30</v>
      </c>
      <c r="Q122" s="90"/>
      <c r="R122" s="59"/>
      <c r="S122" s="59"/>
      <c r="T122" s="59"/>
      <c r="U122" s="59"/>
    </row>
    <row r="123" spans="1:21" ht="18" x14ac:dyDescent="0.55000000000000004">
      <c r="A123" s="84" t="str">
        <f t="shared" si="1"/>
        <v>GUEDE-OIL-MBACKE1</v>
      </c>
      <c r="B123" s="85">
        <f t="shared" si="2"/>
        <v>46097</v>
      </c>
      <c r="C123" s="86">
        <f>SDCCLTM1!A59</f>
        <v>0</v>
      </c>
      <c r="D123" s="86">
        <f>SDCCLTM1!B59</f>
        <v>0</v>
      </c>
      <c r="E123" s="86">
        <f>SDCCLTM1!C59</f>
        <v>0</v>
      </c>
      <c r="F123" s="86">
        <f>SDCCLTM1!D59</f>
        <v>0</v>
      </c>
      <c r="G123" s="87" t="e">
        <f>Tableau912[[#This Row],[MONTANT ]]/Tableau912[[#This Row],[PU VENTE]]</f>
        <v>#N/A</v>
      </c>
      <c r="H123" s="87" t="e">
        <f>VLOOKUP(Tableau912[[#This Row],[DESIGNATION ]],DIRECTION!$M$3:$N$71,2,FALSE)</f>
        <v>#N/A</v>
      </c>
      <c r="I123" s="86">
        <f>SDCCLTM1!E59</f>
        <v>0</v>
      </c>
      <c r="J123" s="88">
        <f>SDCCLTM1!F59</f>
        <v>0</v>
      </c>
      <c r="K123" s="87">
        <f>MONTH(Tableau912[[#This Row],[DATE ]])</f>
        <v>3</v>
      </c>
      <c r="L123" s="87" t="str">
        <f t="shared" si="3"/>
        <v>30</v>
      </c>
      <c r="Q123" s="90"/>
      <c r="R123" s="59"/>
      <c r="S123" s="59"/>
      <c r="T123" s="59"/>
      <c r="U123" s="59"/>
    </row>
    <row r="124" spans="1:21" ht="18" x14ac:dyDescent="0.55000000000000004">
      <c r="A124" s="84" t="str">
        <f t="shared" si="1"/>
        <v>GUEDE-OIL-MBACKE1</v>
      </c>
      <c r="B124" s="85">
        <f t="shared" si="2"/>
        <v>46097</v>
      </c>
      <c r="C124" s="86">
        <f>SDCCLTM1!A60</f>
        <v>0</v>
      </c>
      <c r="D124" s="86">
        <f>SDCCLTM1!B60</f>
        <v>0</v>
      </c>
      <c r="E124" s="86">
        <f>SDCCLTM1!C60</f>
        <v>0</v>
      </c>
      <c r="F124" s="86">
        <f>SDCCLTM1!D60</f>
        <v>0</v>
      </c>
      <c r="G124" s="87" t="e">
        <f>Tableau912[[#This Row],[MONTANT ]]/Tableau912[[#This Row],[PU VENTE]]</f>
        <v>#N/A</v>
      </c>
      <c r="H124" s="87" t="e">
        <f>VLOOKUP(Tableau912[[#This Row],[DESIGNATION ]],DIRECTION!$M$3:$N$71,2,FALSE)</f>
        <v>#N/A</v>
      </c>
      <c r="I124" s="86">
        <f>SDCCLTM1!E60</f>
        <v>0</v>
      </c>
      <c r="J124" s="88">
        <f>SDCCLTM1!F60</f>
        <v>0</v>
      </c>
      <c r="K124" s="87">
        <f>MONTH(Tableau912[[#This Row],[DATE ]])</f>
        <v>3</v>
      </c>
      <c r="L124" s="87" t="str">
        <f t="shared" si="3"/>
        <v>30</v>
      </c>
      <c r="Q124" s="90"/>
      <c r="R124" s="59"/>
      <c r="S124" s="59"/>
      <c r="T124" s="59"/>
      <c r="U124" s="59"/>
    </row>
    <row r="125" spans="1:21" ht="18" x14ac:dyDescent="0.55000000000000004">
      <c r="A125" s="84" t="str">
        <f t="shared" si="1"/>
        <v>GUEDE-OIL-MBACKE1</v>
      </c>
      <c r="B125" s="85">
        <f t="shared" si="2"/>
        <v>46097</v>
      </c>
      <c r="C125" s="86">
        <f>SDCCLTM1!A61</f>
        <v>0</v>
      </c>
      <c r="D125" s="86">
        <f>SDCCLTM1!B61</f>
        <v>0</v>
      </c>
      <c r="E125" s="86">
        <f>SDCCLTM1!C61</f>
        <v>0</v>
      </c>
      <c r="F125" s="86">
        <f>SDCCLTM1!D61</f>
        <v>0</v>
      </c>
      <c r="G125" s="87" t="e">
        <f>Tableau912[[#This Row],[MONTANT ]]/Tableau912[[#This Row],[PU VENTE]]</f>
        <v>#N/A</v>
      </c>
      <c r="H125" s="87" t="e">
        <f>VLOOKUP(Tableau912[[#This Row],[DESIGNATION ]],DIRECTION!$M$3:$N$71,2,FALSE)</f>
        <v>#N/A</v>
      </c>
      <c r="I125" s="86">
        <f>SDCCLTM1!E61</f>
        <v>0</v>
      </c>
      <c r="J125" s="88">
        <f>SDCCLTM1!F61</f>
        <v>0</v>
      </c>
      <c r="K125" s="87">
        <f>MONTH(Tableau912[[#This Row],[DATE ]])</f>
        <v>3</v>
      </c>
      <c r="L125" s="87" t="str">
        <f t="shared" si="3"/>
        <v>30</v>
      </c>
      <c r="Q125" s="90"/>
      <c r="R125" s="59"/>
      <c r="S125" s="59"/>
      <c r="T125" s="59"/>
      <c r="U125" s="59"/>
    </row>
    <row r="126" spans="1:21" ht="18" x14ac:dyDescent="0.55000000000000004">
      <c r="A126" s="84" t="str">
        <f t="shared" si="1"/>
        <v>GUEDE-OIL-MBACKE1</v>
      </c>
      <c r="B126" s="85">
        <f t="shared" si="2"/>
        <v>46097</v>
      </c>
      <c r="C126" s="86">
        <f>SDCCLTM1!A62</f>
        <v>0</v>
      </c>
      <c r="D126" s="86">
        <f>SDCCLTM1!B62</f>
        <v>0</v>
      </c>
      <c r="E126" s="86">
        <f>SDCCLTM1!C62</f>
        <v>0</v>
      </c>
      <c r="F126" s="86">
        <f>SDCCLTM1!D62</f>
        <v>0</v>
      </c>
      <c r="G126" s="87" t="e">
        <f>Tableau912[[#This Row],[MONTANT ]]/Tableau912[[#This Row],[PU VENTE]]</f>
        <v>#N/A</v>
      </c>
      <c r="H126" s="87" t="e">
        <f>VLOOKUP(Tableau912[[#This Row],[DESIGNATION ]],DIRECTION!$M$3:$N$71,2,FALSE)</f>
        <v>#N/A</v>
      </c>
      <c r="I126" s="86">
        <f>SDCCLTM1!E62</f>
        <v>0</v>
      </c>
      <c r="J126" s="88">
        <f>SDCCLTM1!F62</f>
        <v>0</v>
      </c>
      <c r="K126" s="87">
        <f>MONTH(Tableau912[[#This Row],[DATE ]])</f>
        <v>3</v>
      </c>
      <c r="L126" s="87" t="str">
        <f t="shared" si="3"/>
        <v>30</v>
      </c>
      <c r="Q126" s="90"/>
      <c r="R126" s="59"/>
      <c r="S126" s="59"/>
      <c r="T126" s="59"/>
      <c r="U126" s="59"/>
    </row>
    <row r="127" spans="1:21" ht="18" x14ac:dyDescent="0.55000000000000004">
      <c r="A127" s="84" t="str">
        <f t="shared" si="1"/>
        <v>GUEDE-OIL-MBACKE1</v>
      </c>
      <c r="B127" s="85">
        <f t="shared" si="2"/>
        <v>46097</v>
      </c>
      <c r="C127" s="86">
        <f>SDCCLTM1!A63</f>
        <v>0</v>
      </c>
      <c r="D127" s="86">
        <f>SDCCLTM1!B63</f>
        <v>0</v>
      </c>
      <c r="E127" s="86">
        <f>SDCCLTM1!C63</f>
        <v>0</v>
      </c>
      <c r="F127" s="86">
        <f>SDCCLTM1!D63</f>
        <v>0</v>
      </c>
      <c r="G127" s="87" t="e">
        <f>Tableau912[[#This Row],[MONTANT ]]/Tableau912[[#This Row],[PU VENTE]]</f>
        <v>#N/A</v>
      </c>
      <c r="H127" s="87" t="e">
        <f>VLOOKUP(Tableau912[[#This Row],[DESIGNATION ]],DIRECTION!$M$3:$N$71,2,FALSE)</f>
        <v>#N/A</v>
      </c>
      <c r="I127" s="86">
        <f>SDCCLTM1!E63</f>
        <v>0</v>
      </c>
      <c r="J127" s="88">
        <f>SDCCLTM1!F63</f>
        <v>0</v>
      </c>
      <c r="K127" s="87">
        <f>MONTH(Tableau912[[#This Row],[DATE ]])</f>
        <v>3</v>
      </c>
      <c r="L127" s="87" t="str">
        <f t="shared" si="3"/>
        <v>30</v>
      </c>
      <c r="Q127" s="90"/>
      <c r="R127" s="59"/>
      <c r="S127" s="59"/>
      <c r="T127" s="59"/>
      <c r="U127" s="59"/>
    </row>
    <row r="128" spans="1:21" ht="18" x14ac:dyDescent="0.55000000000000004">
      <c r="A128" s="84" t="str">
        <f t="shared" si="1"/>
        <v>GUEDE-OIL-MBACKE1</v>
      </c>
      <c r="B128" s="85">
        <f t="shared" si="2"/>
        <v>46097</v>
      </c>
      <c r="C128" s="86">
        <f>SDCCLTM1!A64</f>
        <v>0</v>
      </c>
      <c r="D128" s="86">
        <f>SDCCLTM1!B64</f>
        <v>0</v>
      </c>
      <c r="E128" s="86">
        <f>SDCCLTM1!C64</f>
        <v>0</v>
      </c>
      <c r="F128" s="86">
        <f>SDCCLTM1!D64</f>
        <v>0</v>
      </c>
      <c r="G128" s="87" t="e">
        <f>Tableau912[[#This Row],[MONTANT ]]/Tableau912[[#This Row],[PU VENTE]]</f>
        <v>#N/A</v>
      </c>
      <c r="H128" s="87" t="e">
        <f>VLOOKUP(Tableau912[[#This Row],[DESIGNATION ]],DIRECTION!$M$3:$N$71,2,FALSE)</f>
        <v>#N/A</v>
      </c>
      <c r="I128" s="86">
        <f>SDCCLTM1!E64</f>
        <v>0</v>
      </c>
      <c r="J128" s="88">
        <f>SDCCLTM1!F64</f>
        <v>0</v>
      </c>
      <c r="K128" s="87">
        <f>MONTH(Tableau912[[#This Row],[DATE ]])</f>
        <v>3</v>
      </c>
      <c r="L128" s="87" t="str">
        <f t="shared" si="3"/>
        <v>30</v>
      </c>
      <c r="Q128" s="90"/>
      <c r="R128" s="59"/>
      <c r="S128" s="59"/>
      <c r="T128" s="59"/>
      <c r="U128" s="59"/>
    </row>
    <row r="129" spans="1:21" ht="18" x14ac:dyDescent="0.55000000000000004">
      <c r="A129" s="84" t="str">
        <f t="shared" si="1"/>
        <v>GUEDE-OIL-MBACKE1</v>
      </c>
      <c r="B129" s="85">
        <f t="shared" si="2"/>
        <v>46097</v>
      </c>
      <c r="C129" s="86">
        <f>SDCCLTM1!A65</f>
        <v>0</v>
      </c>
      <c r="D129" s="86">
        <f>SDCCLTM1!B65</f>
        <v>0</v>
      </c>
      <c r="E129" s="86">
        <f>SDCCLTM1!C65</f>
        <v>0</v>
      </c>
      <c r="F129" s="86">
        <f>SDCCLTM1!D65</f>
        <v>0</v>
      </c>
      <c r="G129" s="87" t="e">
        <f>Tableau912[[#This Row],[MONTANT ]]/Tableau912[[#This Row],[PU VENTE]]</f>
        <v>#N/A</v>
      </c>
      <c r="H129" s="87" t="e">
        <f>VLOOKUP(Tableau912[[#This Row],[DESIGNATION ]],DIRECTION!$M$3:$N$71,2,FALSE)</f>
        <v>#N/A</v>
      </c>
      <c r="I129" s="86">
        <f>SDCCLTM1!E65</f>
        <v>0</v>
      </c>
      <c r="J129" s="88">
        <f>SDCCLTM1!F65</f>
        <v>0</v>
      </c>
      <c r="K129" s="87">
        <f>MONTH(Tableau912[[#This Row],[DATE ]])</f>
        <v>3</v>
      </c>
      <c r="L129" s="87" t="str">
        <f t="shared" si="3"/>
        <v>30</v>
      </c>
      <c r="Q129" s="90"/>
      <c r="R129" s="59"/>
      <c r="S129" s="59"/>
      <c r="T129" s="59"/>
      <c r="U129" s="59"/>
    </row>
    <row r="130" spans="1:21" ht="18" x14ac:dyDescent="0.55000000000000004">
      <c r="A130" s="84" t="str">
        <f t="shared" si="1"/>
        <v>GUEDE-OIL-MBACKE1</v>
      </c>
      <c r="B130" s="85">
        <f t="shared" si="2"/>
        <v>46097</v>
      </c>
      <c r="C130" s="86">
        <f>SDCCLTM1!A66</f>
        <v>0</v>
      </c>
      <c r="D130" s="86">
        <f>SDCCLTM1!B66</f>
        <v>0</v>
      </c>
      <c r="E130" s="86">
        <f>SDCCLTM1!C66</f>
        <v>0</v>
      </c>
      <c r="F130" s="86">
        <f>SDCCLTM1!D66</f>
        <v>0</v>
      </c>
      <c r="G130" s="87" t="e">
        <f>Tableau912[[#This Row],[MONTANT ]]/Tableau912[[#This Row],[PU VENTE]]</f>
        <v>#N/A</v>
      </c>
      <c r="H130" s="87" t="e">
        <f>VLOOKUP(Tableau912[[#This Row],[DESIGNATION ]],DIRECTION!$M$3:$N$71,2,FALSE)</f>
        <v>#N/A</v>
      </c>
      <c r="I130" s="86">
        <f>SDCCLTM1!E66</f>
        <v>0</v>
      </c>
      <c r="J130" s="88">
        <f>SDCCLTM1!F66</f>
        <v>0</v>
      </c>
      <c r="K130" s="87">
        <f>MONTH(Tableau912[[#This Row],[DATE ]])</f>
        <v>3</v>
      </c>
      <c r="L130" s="87" t="str">
        <f t="shared" si="3"/>
        <v>30</v>
      </c>
      <c r="Q130" s="90"/>
      <c r="R130" s="59"/>
      <c r="S130" s="59"/>
      <c r="T130" s="59"/>
      <c r="U130" s="59"/>
    </row>
    <row r="131" spans="1:21" ht="18" x14ac:dyDescent="0.55000000000000004">
      <c r="A131" s="84" t="str">
        <f t="shared" si="1"/>
        <v>GUEDE-OIL-MBACKE1</v>
      </c>
      <c r="B131" s="85">
        <f t="shared" si="2"/>
        <v>46097</v>
      </c>
      <c r="C131" s="86">
        <f>SDCCLTM1!A67</f>
        <v>0</v>
      </c>
      <c r="D131" s="86">
        <f>SDCCLTM1!B67</f>
        <v>0</v>
      </c>
      <c r="E131" s="86">
        <f>SDCCLTM1!C67</f>
        <v>0</v>
      </c>
      <c r="F131" s="86">
        <f>SDCCLTM1!D67</f>
        <v>0</v>
      </c>
      <c r="G131" s="87" t="e">
        <f>Tableau912[[#This Row],[MONTANT ]]/Tableau912[[#This Row],[PU VENTE]]</f>
        <v>#N/A</v>
      </c>
      <c r="H131" s="87" t="e">
        <f>VLOOKUP(Tableau912[[#This Row],[DESIGNATION ]],DIRECTION!$M$3:$N$71,2,FALSE)</f>
        <v>#N/A</v>
      </c>
      <c r="I131" s="86">
        <f>SDCCLTM1!E67</f>
        <v>0</v>
      </c>
      <c r="J131" s="88">
        <f>SDCCLTM1!F67</f>
        <v>0</v>
      </c>
      <c r="K131" s="87">
        <f>MONTH(Tableau912[[#This Row],[DATE ]])</f>
        <v>3</v>
      </c>
      <c r="L131" s="87" t="str">
        <f t="shared" si="3"/>
        <v>30</v>
      </c>
      <c r="Q131" s="90"/>
      <c r="R131" s="59"/>
      <c r="S131" s="59"/>
      <c r="T131" s="59"/>
      <c r="U131" s="59"/>
    </row>
    <row r="132" spans="1:21" ht="18" x14ac:dyDescent="0.55000000000000004">
      <c r="A132" s="84" t="str">
        <f t="shared" si="1"/>
        <v>GUEDE-OIL-MBACKE1</v>
      </c>
      <c r="B132" s="85">
        <f t="shared" si="2"/>
        <v>46097</v>
      </c>
      <c r="C132" s="86">
        <f>SDCCLTM1!A68</f>
        <v>0</v>
      </c>
      <c r="D132" s="86">
        <f>SDCCLTM1!B68</f>
        <v>0</v>
      </c>
      <c r="E132" s="86">
        <f>SDCCLTM1!C68</f>
        <v>0</v>
      </c>
      <c r="F132" s="86">
        <f>SDCCLTM1!D68</f>
        <v>0</v>
      </c>
      <c r="G132" s="87" t="e">
        <f>Tableau912[[#This Row],[MONTANT ]]/Tableau912[[#This Row],[PU VENTE]]</f>
        <v>#N/A</v>
      </c>
      <c r="H132" s="87" t="e">
        <f>VLOOKUP(Tableau912[[#This Row],[DESIGNATION ]],DIRECTION!$M$3:$N$71,2,FALSE)</f>
        <v>#N/A</v>
      </c>
      <c r="I132" s="86">
        <f>SDCCLTM1!E68</f>
        <v>0</v>
      </c>
      <c r="J132" s="88">
        <f>SDCCLTM1!F68</f>
        <v>0</v>
      </c>
      <c r="K132" s="87">
        <f>MONTH(Tableau912[[#This Row],[DATE ]])</f>
        <v>3</v>
      </c>
      <c r="L132" s="87" t="str">
        <f t="shared" si="3"/>
        <v>30</v>
      </c>
      <c r="Q132" s="90"/>
      <c r="R132" s="59"/>
      <c r="S132" s="59"/>
      <c r="T132" s="59"/>
      <c r="U132" s="59"/>
    </row>
    <row r="133" spans="1:21" ht="18" x14ac:dyDescent="0.55000000000000004">
      <c r="A133" s="84" t="str">
        <f t="shared" ref="A133:A150" si="4">A132</f>
        <v>GUEDE-OIL-MBACKE1</v>
      </c>
      <c r="B133" s="85">
        <f t="shared" ref="B133:B150" si="5">B132</f>
        <v>46097</v>
      </c>
      <c r="C133" s="86">
        <f>SDCCLTM1!A69</f>
        <v>0</v>
      </c>
      <c r="D133" s="86">
        <f>SDCCLTM1!B69</f>
        <v>0</v>
      </c>
      <c r="E133" s="86">
        <f>SDCCLTM1!C69</f>
        <v>0</v>
      </c>
      <c r="F133" s="86">
        <f>SDCCLTM1!D69</f>
        <v>0</v>
      </c>
      <c r="G133" s="87" t="e">
        <f>Tableau912[[#This Row],[MONTANT ]]/Tableau912[[#This Row],[PU VENTE]]</f>
        <v>#N/A</v>
      </c>
      <c r="H133" s="87" t="e">
        <f>VLOOKUP(Tableau912[[#This Row],[DESIGNATION ]],DIRECTION!$M$3:$N$71,2,FALSE)</f>
        <v>#N/A</v>
      </c>
      <c r="I133" s="86">
        <f>SDCCLTM1!E69</f>
        <v>0</v>
      </c>
      <c r="J133" s="88">
        <f>SDCCLTM1!F69</f>
        <v>0</v>
      </c>
      <c r="K133" s="87">
        <f>MONTH(Tableau912[[#This Row],[DATE ]])</f>
        <v>3</v>
      </c>
      <c r="L133" s="87" t="str">
        <f t="shared" ref="L133:L150" si="6">CONCATENATE(K133,D133)</f>
        <v>30</v>
      </c>
      <c r="Q133" s="90"/>
      <c r="R133" s="59"/>
      <c r="S133" s="59"/>
      <c r="T133" s="59"/>
      <c r="U133" s="59"/>
    </row>
    <row r="134" spans="1:21" ht="18" x14ac:dyDescent="0.55000000000000004">
      <c r="A134" s="84" t="str">
        <f t="shared" si="4"/>
        <v>GUEDE-OIL-MBACKE1</v>
      </c>
      <c r="B134" s="85">
        <f t="shared" si="5"/>
        <v>46097</v>
      </c>
      <c r="C134" s="86">
        <f>SDCCLTM1!A70</f>
        <v>0</v>
      </c>
      <c r="D134" s="86">
        <f>SDCCLTM1!B70</f>
        <v>0</v>
      </c>
      <c r="E134" s="86">
        <f>SDCCLTM1!C70</f>
        <v>0</v>
      </c>
      <c r="F134" s="86">
        <f>SDCCLTM1!D70</f>
        <v>0</v>
      </c>
      <c r="G134" s="87" t="e">
        <f>Tableau912[[#This Row],[MONTANT ]]/Tableau912[[#This Row],[PU VENTE]]</f>
        <v>#N/A</v>
      </c>
      <c r="H134" s="87" t="e">
        <f>VLOOKUP(Tableau912[[#This Row],[DESIGNATION ]],DIRECTION!$M$3:$N$71,2,FALSE)</f>
        <v>#N/A</v>
      </c>
      <c r="I134" s="86">
        <f>SDCCLTM1!E70</f>
        <v>0</v>
      </c>
      <c r="J134" s="88">
        <f>SDCCLTM1!F70</f>
        <v>0</v>
      </c>
      <c r="K134" s="87">
        <f>MONTH(Tableau912[[#This Row],[DATE ]])</f>
        <v>3</v>
      </c>
      <c r="L134" s="87" t="str">
        <f t="shared" si="6"/>
        <v>30</v>
      </c>
      <c r="Q134" s="90"/>
      <c r="R134" s="59"/>
      <c r="S134" s="59"/>
      <c r="T134" s="59"/>
      <c r="U134" s="59"/>
    </row>
    <row r="135" spans="1:21" ht="18" x14ac:dyDescent="0.55000000000000004">
      <c r="A135" s="84" t="str">
        <f t="shared" si="4"/>
        <v>GUEDE-OIL-MBACKE1</v>
      </c>
      <c r="B135" s="85">
        <f t="shared" si="5"/>
        <v>46097</v>
      </c>
      <c r="C135" s="86">
        <f>SDCCLTM1!A71</f>
        <v>0</v>
      </c>
      <c r="D135" s="86">
        <f>SDCCLTM1!B71</f>
        <v>0</v>
      </c>
      <c r="E135" s="86">
        <f>SDCCLTM1!C71</f>
        <v>0</v>
      </c>
      <c r="F135" s="86">
        <f>SDCCLTM1!D71</f>
        <v>0</v>
      </c>
      <c r="G135" s="87" t="e">
        <f>Tableau912[[#This Row],[MONTANT ]]/Tableau912[[#This Row],[PU VENTE]]</f>
        <v>#N/A</v>
      </c>
      <c r="H135" s="87" t="e">
        <f>VLOOKUP(Tableau912[[#This Row],[DESIGNATION ]],DIRECTION!$M$3:$N$71,2,FALSE)</f>
        <v>#N/A</v>
      </c>
      <c r="I135" s="86">
        <f>SDCCLTM1!E71</f>
        <v>0</v>
      </c>
      <c r="J135" s="88">
        <f>SDCCLTM1!F71</f>
        <v>0</v>
      </c>
      <c r="K135" s="87">
        <f>MONTH(Tableau912[[#This Row],[DATE ]])</f>
        <v>3</v>
      </c>
      <c r="L135" s="87" t="str">
        <f t="shared" si="6"/>
        <v>30</v>
      </c>
      <c r="Q135" s="90"/>
      <c r="R135" s="59"/>
      <c r="S135" s="59"/>
      <c r="T135" s="59"/>
      <c r="U135" s="59"/>
    </row>
    <row r="136" spans="1:21" ht="18" x14ac:dyDescent="0.55000000000000004">
      <c r="A136" s="84" t="str">
        <f t="shared" si="4"/>
        <v>GUEDE-OIL-MBACKE1</v>
      </c>
      <c r="B136" s="85">
        <f t="shared" si="5"/>
        <v>46097</v>
      </c>
      <c r="C136" s="86">
        <f>SDCCLTM1!A72</f>
        <v>0</v>
      </c>
      <c r="D136" s="86">
        <f>SDCCLTM1!B72</f>
        <v>0</v>
      </c>
      <c r="E136" s="86">
        <f>SDCCLTM1!C72</f>
        <v>0</v>
      </c>
      <c r="F136" s="86">
        <f>SDCCLTM1!D72</f>
        <v>0</v>
      </c>
      <c r="G136" s="87" t="e">
        <f>Tableau912[[#This Row],[MONTANT ]]/Tableau912[[#This Row],[PU VENTE]]</f>
        <v>#N/A</v>
      </c>
      <c r="H136" s="87" t="e">
        <f>VLOOKUP(Tableau912[[#This Row],[DESIGNATION ]],DIRECTION!$M$3:$N$71,2,FALSE)</f>
        <v>#N/A</v>
      </c>
      <c r="I136" s="86">
        <f>SDCCLTM1!E72</f>
        <v>0</v>
      </c>
      <c r="J136" s="88">
        <f>SDCCLTM1!F72</f>
        <v>0</v>
      </c>
      <c r="K136" s="87">
        <f>MONTH(Tableau912[[#This Row],[DATE ]])</f>
        <v>3</v>
      </c>
      <c r="L136" s="87" t="str">
        <f t="shared" si="6"/>
        <v>30</v>
      </c>
      <c r="Q136" s="90"/>
      <c r="R136" s="59"/>
      <c r="S136" s="59"/>
      <c r="T136" s="59"/>
      <c r="U136" s="59"/>
    </row>
    <row r="137" spans="1:21" ht="18" x14ac:dyDescent="0.55000000000000004">
      <c r="A137" s="84" t="str">
        <f t="shared" si="4"/>
        <v>GUEDE-OIL-MBACKE1</v>
      </c>
      <c r="B137" s="85">
        <f t="shared" si="5"/>
        <v>46097</v>
      </c>
      <c r="C137" s="86">
        <f>SDCCLTM1!A73</f>
        <v>0</v>
      </c>
      <c r="D137" s="86">
        <f>SDCCLTM1!B73</f>
        <v>0</v>
      </c>
      <c r="E137" s="86">
        <f>SDCCLTM1!C73</f>
        <v>0</v>
      </c>
      <c r="F137" s="86">
        <f>SDCCLTM1!D73</f>
        <v>0</v>
      </c>
      <c r="G137" s="87" t="e">
        <f>Tableau912[[#This Row],[MONTANT ]]/Tableau912[[#This Row],[PU VENTE]]</f>
        <v>#N/A</v>
      </c>
      <c r="H137" s="87" t="e">
        <f>VLOOKUP(Tableau912[[#This Row],[DESIGNATION ]],DIRECTION!$M$3:$N$71,2,FALSE)</f>
        <v>#N/A</v>
      </c>
      <c r="I137" s="86">
        <f>SDCCLTM1!E73</f>
        <v>0</v>
      </c>
      <c r="J137" s="88">
        <f>SDCCLTM1!F73</f>
        <v>0</v>
      </c>
      <c r="K137" s="87">
        <f>MONTH(Tableau912[[#This Row],[DATE ]])</f>
        <v>3</v>
      </c>
      <c r="L137" s="87" t="str">
        <f t="shared" si="6"/>
        <v>30</v>
      </c>
      <c r="Q137" s="90"/>
      <c r="R137" s="59"/>
      <c r="S137" s="59"/>
      <c r="T137" s="59"/>
      <c r="U137" s="59"/>
    </row>
    <row r="138" spans="1:21" ht="18" x14ac:dyDescent="0.55000000000000004">
      <c r="A138" s="84" t="str">
        <f t="shared" si="4"/>
        <v>GUEDE-OIL-MBACKE1</v>
      </c>
      <c r="B138" s="85">
        <f t="shared" si="5"/>
        <v>46097</v>
      </c>
      <c r="C138" s="86">
        <f>SDCCLTM1!A74</f>
        <v>0</v>
      </c>
      <c r="D138" s="86">
        <f>SDCCLTM1!B74</f>
        <v>0</v>
      </c>
      <c r="E138" s="86">
        <f>SDCCLTM1!C74</f>
        <v>0</v>
      </c>
      <c r="F138" s="86">
        <f>SDCCLTM1!D74</f>
        <v>0</v>
      </c>
      <c r="G138" s="87" t="e">
        <f>Tableau912[[#This Row],[MONTANT ]]/Tableau912[[#This Row],[PU VENTE]]</f>
        <v>#N/A</v>
      </c>
      <c r="H138" s="87" t="e">
        <f>VLOOKUP(Tableau912[[#This Row],[DESIGNATION ]],DIRECTION!$M$3:$N$71,2,FALSE)</f>
        <v>#N/A</v>
      </c>
      <c r="I138" s="86">
        <f>SDCCLTM1!E74</f>
        <v>0</v>
      </c>
      <c r="J138" s="88">
        <f>SDCCLTM1!F74</f>
        <v>0</v>
      </c>
      <c r="K138" s="87">
        <f>MONTH(Tableau912[[#This Row],[DATE ]])</f>
        <v>3</v>
      </c>
      <c r="L138" s="87" t="str">
        <f t="shared" si="6"/>
        <v>30</v>
      </c>
      <c r="Q138" s="90"/>
      <c r="R138" s="59"/>
      <c r="S138" s="59"/>
      <c r="T138" s="59"/>
      <c r="U138" s="59"/>
    </row>
    <row r="139" spans="1:21" ht="18" x14ac:dyDescent="0.55000000000000004">
      <c r="A139" s="84" t="str">
        <f t="shared" si="4"/>
        <v>GUEDE-OIL-MBACKE1</v>
      </c>
      <c r="B139" s="85">
        <f t="shared" si="5"/>
        <v>46097</v>
      </c>
      <c r="C139" s="86">
        <f>SDCCLTM1!A75</f>
        <v>0</v>
      </c>
      <c r="D139" s="86">
        <f>SDCCLTM1!B75</f>
        <v>0</v>
      </c>
      <c r="E139" s="86">
        <f>SDCCLTM1!C75</f>
        <v>0</v>
      </c>
      <c r="F139" s="86">
        <f>SDCCLTM1!D75</f>
        <v>0</v>
      </c>
      <c r="G139" s="87" t="e">
        <f>Tableau912[[#This Row],[MONTANT ]]/Tableau912[[#This Row],[PU VENTE]]</f>
        <v>#N/A</v>
      </c>
      <c r="H139" s="87" t="e">
        <f>VLOOKUP(Tableau912[[#This Row],[DESIGNATION ]],DIRECTION!$M$3:$N$71,2,FALSE)</f>
        <v>#N/A</v>
      </c>
      <c r="I139" s="86">
        <f>SDCCLTM1!E75</f>
        <v>0</v>
      </c>
      <c r="J139" s="88">
        <f>SDCCLTM1!F75</f>
        <v>0</v>
      </c>
      <c r="K139" s="87">
        <f>MONTH(Tableau912[[#This Row],[DATE ]])</f>
        <v>3</v>
      </c>
      <c r="L139" s="87" t="str">
        <f t="shared" si="6"/>
        <v>30</v>
      </c>
      <c r="Q139" s="90"/>
      <c r="R139" s="59"/>
      <c r="S139" s="59"/>
      <c r="T139" s="59"/>
      <c r="U139" s="59"/>
    </row>
    <row r="140" spans="1:21" ht="18" x14ac:dyDescent="0.55000000000000004">
      <c r="A140" s="84" t="str">
        <f t="shared" si="4"/>
        <v>GUEDE-OIL-MBACKE1</v>
      </c>
      <c r="B140" s="85">
        <f t="shared" si="5"/>
        <v>46097</v>
      </c>
      <c r="C140" s="86">
        <f>SDCCLTM1!A76</f>
        <v>0</v>
      </c>
      <c r="D140" s="86">
        <f>SDCCLTM1!B76</f>
        <v>0</v>
      </c>
      <c r="E140" s="86">
        <f>SDCCLTM1!C76</f>
        <v>0</v>
      </c>
      <c r="F140" s="86">
        <f>SDCCLTM1!D76</f>
        <v>0</v>
      </c>
      <c r="G140" s="87" t="e">
        <f>Tableau912[[#This Row],[MONTANT ]]/Tableau912[[#This Row],[PU VENTE]]</f>
        <v>#N/A</v>
      </c>
      <c r="H140" s="87" t="e">
        <f>VLOOKUP(Tableau912[[#This Row],[DESIGNATION ]],DIRECTION!$M$3:$N$71,2,FALSE)</f>
        <v>#N/A</v>
      </c>
      <c r="I140" s="86">
        <f>SDCCLTM1!E76</f>
        <v>0</v>
      </c>
      <c r="J140" s="88">
        <f>SDCCLTM1!F76</f>
        <v>0</v>
      </c>
      <c r="K140" s="87">
        <f>MONTH(Tableau912[[#This Row],[DATE ]])</f>
        <v>3</v>
      </c>
      <c r="L140" s="87" t="str">
        <f t="shared" si="6"/>
        <v>30</v>
      </c>
      <c r="Q140" s="90"/>
      <c r="R140" s="59"/>
      <c r="S140" s="59"/>
      <c r="T140" s="59"/>
      <c r="U140" s="59"/>
    </row>
    <row r="141" spans="1:21" ht="18" x14ac:dyDescent="0.55000000000000004">
      <c r="A141" s="84" t="str">
        <f t="shared" si="4"/>
        <v>GUEDE-OIL-MBACKE1</v>
      </c>
      <c r="B141" s="85">
        <f t="shared" si="5"/>
        <v>46097</v>
      </c>
      <c r="C141" s="86">
        <f>SDCCLTM1!A77</f>
        <v>0</v>
      </c>
      <c r="D141" s="86">
        <f>SDCCLTM1!B77</f>
        <v>0</v>
      </c>
      <c r="E141" s="86">
        <f>SDCCLTM1!C77</f>
        <v>0</v>
      </c>
      <c r="F141" s="86">
        <f>SDCCLTM1!D77</f>
        <v>0</v>
      </c>
      <c r="G141" s="87" t="e">
        <f>Tableau912[[#This Row],[MONTANT ]]/Tableau912[[#This Row],[PU VENTE]]</f>
        <v>#N/A</v>
      </c>
      <c r="H141" s="87" t="e">
        <f>VLOOKUP(Tableau912[[#This Row],[DESIGNATION ]],DIRECTION!$M$3:$N$71,2,FALSE)</f>
        <v>#N/A</v>
      </c>
      <c r="I141" s="86">
        <f>SDCCLTM1!E77</f>
        <v>0</v>
      </c>
      <c r="J141" s="88">
        <f>SDCCLTM1!F77</f>
        <v>0</v>
      </c>
      <c r="K141" s="87">
        <f>MONTH(Tableau912[[#This Row],[DATE ]])</f>
        <v>3</v>
      </c>
      <c r="L141" s="87" t="str">
        <f t="shared" si="6"/>
        <v>30</v>
      </c>
      <c r="Q141" s="90"/>
      <c r="R141" s="59"/>
      <c r="S141" s="59"/>
      <c r="T141" s="59"/>
      <c r="U141" s="59"/>
    </row>
    <row r="142" spans="1:21" ht="18" x14ac:dyDescent="0.55000000000000004">
      <c r="A142" s="84" t="str">
        <f t="shared" si="4"/>
        <v>GUEDE-OIL-MBACKE1</v>
      </c>
      <c r="B142" s="85">
        <f t="shared" si="5"/>
        <v>46097</v>
      </c>
      <c r="C142" s="86">
        <f>SDCCLTM1!A78</f>
        <v>0</v>
      </c>
      <c r="D142" s="86">
        <f>SDCCLTM1!B78</f>
        <v>0</v>
      </c>
      <c r="E142" s="86">
        <f>SDCCLTM1!C78</f>
        <v>0</v>
      </c>
      <c r="F142" s="86">
        <f>SDCCLTM1!D78</f>
        <v>0</v>
      </c>
      <c r="G142" s="87" t="e">
        <f>Tableau912[[#This Row],[MONTANT ]]/Tableau912[[#This Row],[PU VENTE]]</f>
        <v>#N/A</v>
      </c>
      <c r="H142" s="87" t="e">
        <f>VLOOKUP(Tableau912[[#This Row],[DESIGNATION ]],DIRECTION!$M$3:$N$71,2,FALSE)</f>
        <v>#N/A</v>
      </c>
      <c r="I142" s="86">
        <f>SDCCLTM1!E78</f>
        <v>0</v>
      </c>
      <c r="J142" s="88">
        <f>SDCCLTM1!F78</f>
        <v>0</v>
      </c>
      <c r="K142" s="87">
        <f>MONTH(Tableau912[[#This Row],[DATE ]])</f>
        <v>3</v>
      </c>
      <c r="L142" s="87" t="str">
        <f t="shared" si="6"/>
        <v>30</v>
      </c>
      <c r="Q142" s="90"/>
      <c r="R142" s="59"/>
      <c r="S142" s="59"/>
      <c r="T142" s="59"/>
      <c r="U142" s="59"/>
    </row>
    <row r="143" spans="1:21" ht="18" x14ac:dyDescent="0.55000000000000004">
      <c r="A143" s="84" t="str">
        <f t="shared" si="4"/>
        <v>GUEDE-OIL-MBACKE1</v>
      </c>
      <c r="B143" s="85">
        <f t="shared" si="5"/>
        <v>46097</v>
      </c>
      <c r="C143" s="86">
        <f>SDCCLTM1!A79</f>
        <v>0</v>
      </c>
      <c r="D143" s="86">
        <f>SDCCLTM1!B79</f>
        <v>0</v>
      </c>
      <c r="E143" s="86">
        <f>SDCCLTM1!C79</f>
        <v>0</v>
      </c>
      <c r="F143" s="86">
        <f>SDCCLTM1!D79</f>
        <v>0</v>
      </c>
      <c r="G143" s="87" t="e">
        <f>Tableau912[[#This Row],[MONTANT ]]/Tableau912[[#This Row],[PU VENTE]]</f>
        <v>#N/A</v>
      </c>
      <c r="H143" s="87" t="e">
        <f>VLOOKUP(Tableau912[[#This Row],[DESIGNATION ]],DIRECTION!$M$3:$N$71,2,FALSE)</f>
        <v>#N/A</v>
      </c>
      <c r="I143" s="86">
        <f>SDCCLTM1!E79</f>
        <v>0</v>
      </c>
      <c r="J143" s="88">
        <f>SDCCLTM1!F79</f>
        <v>0</v>
      </c>
      <c r="K143" s="87">
        <f>MONTH(Tableau912[[#This Row],[DATE ]])</f>
        <v>3</v>
      </c>
      <c r="L143" s="87" t="str">
        <f t="shared" si="6"/>
        <v>30</v>
      </c>
      <c r="Q143" s="90"/>
      <c r="R143" s="59"/>
      <c r="S143" s="59"/>
      <c r="T143" s="59"/>
      <c r="U143" s="59"/>
    </row>
    <row r="144" spans="1:21" ht="18" x14ac:dyDescent="0.55000000000000004">
      <c r="A144" s="84" t="str">
        <f t="shared" si="4"/>
        <v>GUEDE-OIL-MBACKE1</v>
      </c>
      <c r="B144" s="85">
        <f t="shared" si="5"/>
        <v>46097</v>
      </c>
      <c r="C144" s="86">
        <f>SDCCLTM1!A80</f>
        <v>0</v>
      </c>
      <c r="D144" s="86">
        <f>SDCCLTM1!B80</f>
        <v>0</v>
      </c>
      <c r="E144" s="86">
        <f>SDCCLTM1!C80</f>
        <v>0</v>
      </c>
      <c r="F144" s="86">
        <f>SDCCLTM1!D80</f>
        <v>0</v>
      </c>
      <c r="G144" s="87" t="e">
        <f>Tableau912[[#This Row],[MONTANT ]]/Tableau912[[#This Row],[PU VENTE]]</f>
        <v>#N/A</v>
      </c>
      <c r="H144" s="87" t="e">
        <f>VLOOKUP(Tableau912[[#This Row],[DESIGNATION ]],DIRECTION!$M$3:$N$71,2,FALSE)</f>
        <v>#N/A</v>
      </c>
      <c r="I144" s="86">
        <f>SDCCLTM1!E80</f>
        <v>0</v>
      </c>
      <c r="J144" s="88">
        <f>SDCCLTM1!F80</f>
        <v>0</v>
      </c>
      <c r="K144" s="87">
        <f>MONTH(Tableau912[[#This Row],[DATE ]])</f>
        <v>3</v>
      </c>
      <c r="L144" s="87" t="str">
        <f t="shared" si="6"/>
        <v>30</v>
      </c>
      <c r="Q144" s="90"/>
      <c r="R144" s="59"/>
      <c r="S144" s="59"/>
      <c r="T144" s="59"/>
      <c r="U144" s="59"/>
    </row>
    <row r="145" spans="1:22" ht="18" x14ac:dyDescent="0.55000000000000004">
      <c r="A145" s="84" t="str">
        <f t="shared" si="4"/>
        <v>GUEDE-OIL-MBACKE1</v>
      </c>
      <c r="B145" s="85">
        <f t="shared" si="5"/>
        <v>46097</v>
      </c>
      <c r="C145" s="86">
        <f>SDCCLTM1!A81</f>
        <v>0</v>
      </c>
      <c r="D145" s="86">
        <f>SDCCLTM1!B81</f>
        <v>0</v>
      </c>
      <c r="E145" s="86">
        <f>SDCCLTM1!C81</f>
        <v>0</v>
      </c>
      <c r="F145" s="86">
        <f>SDCCLTM1!D81</f>
        <v>0</v>
      </c>
      <c r="G145" s="87" t="e">
        <f>Tableau912[[#This Row],[MONTANT ]]/Tableau912[[#This Row],[PU VENTE]]</f>
        <v>#N/A</v>
      </c>
      <c r="H145" s="87" t="e">
        <f>VLOOKUP(Tableau912[[#This Row],[DESIGNATION ]],DIRECTION!$M$3:$N$71,2,FALSE)</f>
        <v>#N/A</v>
      </c>
      <c r="I145" s="86">
        <f>SDCCLTM1!E81</f>
        <v>0</v>
      </c>
      <c r="J145" s="88">
        <f>SDCCLTM1!F81</f>
        <v>0</v>
      </c>
      <c r="K145" s="87">
        <f>MONTH(Tableau912[[#This Row],[DATE ]])</f>
        <v>3</v>
      </c>
      <c r="L145" s="87" t="str">
        <f t="shared" si="6"/>
        <v>30</v>
      </c>
      <c r="Q145" s="90"/>
      <c r="R145" s="59"/>
      <c r="S145" s="59"/>
      <c r="T145" s="59"/>
      <c r="U145" s="59"/>
    </row>
    <row r="146" spans="1:22" ht="18" x14ac:dyDescent="0.55000000000000004">
      <c r="A146" s="84" t="str">
        <f t="shared" si="4"/>
        <v>GUEDE-OIL-MBACKE1</v>
      </c>
      <c r="B146" s="85">
        <f t="shared" si="5"/>
        <v>46097</v>
      </c>
      <c r="C146" s="86">
        <f>SDCCLTM1!A82</f>
        <v>0</v>
      </c>
      <c r="D146" s="86">
        <f>SDCCLTM1!B82</f>
        <v>0</v>
      </c>
      <c r="E146" s="86">
        <f>SDCCLTM1!C82</f>
        <v>0</v>
      </c>
      <c r="F146" s="86">
        <f>SDCCLTM1!D82</f>
        <v>0</v>
      </c>
      <c r="G146" s="87" t="e">
        <f>Tableau912[[#This Row],[MONTANT ]]/Tableau912[[#This Row],[PU VENTE]]</f>
        <v>#N/A</v>
      </c>
      <c r="H146" s="87" t="e">
        <f>VLOOKUP(Tableau912[[#This Row],[DESIGNATION ]],DIRECTION!$M$3:$N$71,2,FALSE)</f>
        <v>#N/A</v>
      </c>
      <c r="I146" s="86">
        <f>SDCCLTM1!E82</f>
        <v>0</v>
      </c>
      <c r="J146" s="88">
        <f>SDCCLTM1!F82</f>
        <v>0</v>
      </c>
      <c r="K146" s="87">
        <f>MONTH(Tableau912[[#This Row],[DATE ]])</f>
        <v>3</v>
      </c>
      <c r="L146" s="87" t="str">
        <f t="shared" si="6"/>
        <v>30</v>
      </c>
      <c r="Q146" s="90"/>
      <c r="R146" s="59"/>
      <c r="S146" s="59"/>
      <c r="T146" s="59"/>
      <c r="U146" s="59"/>
    </row>
    <row r="147" spans="1:22" ht="18" x14ac:dyDescent="0.55000000000000004">
      <c r="A147" s="84" t="str">
        <f t="shared" si="4"/>
        <v>GUEDE-OIL-MBACKE1</v>
      </c>
      <c r="B147" s="85">
        <f t="shared" si="5"/>
        <v>46097</v>
      </c>
      <c r="C147" s="86">
        <f>SDCCLTM1!A83</f>
        <v>0</v>
      </c>
      <c r="D147" s="86">
        <f>SDCCLTM1!B83</f>
        <v>0</v>
      </c>
      <c r="E147" s="86">
        <f>SDCCLTM1!C83</f>
        <v>0</v>
      </c>
      <c r="F147" s="86">
        <f>SDCCLTM1!D83</f>
        <v>0</v>
      </c>
      <c r="G147" s="87" t="e">
        <f>Tableau912[[#This Row],[MONTANT ]]/Tableau912[[#This Row],[PU VENTE]]</f>
        <v>#N/A</v>
      </c>
      <c r="H147" s="87" t="e">
        <f>VLOOKUP(Tableau912[[#This Row],[DESIGNATION ]],DIRECTION!$M$3:$N$71,2,FALSE)</f>
        <v>#N/A</v>
      </c>
      <c r="I147" s="86">
        <f>SDCCLTM1!E83</f>
        <v>0</v>
      </c>
      <c r="J147" s="88">
        <f>SDCCLTM1!F83</f>
        <v>0</v>
      </c>
      <c r="K147" s="87">
        <f>MONTH(Tableau912[[#This Row],[DATE ]])</f>
        <v>3</v>
      </c>
      <c r="L147" s="87" t="str">
        <f t="shared" si="6"/>
        <v>30</v>
      </c>
      <c r="Q147" s="90"/>
      <c r="R147" s="59"/>
      <c r="S147" s="59"/>
      <c r="T147" s="59"/>
      <c r="U147" s="59"/>
    </row>
    <row r="148" spans="1:22" ht="18" x14ac:dyDescent="0.55000000000000004">
      <c r="A148" s="84" t="str">
        <f t="shared" si="4"/>
        <v>GUEDE-OIL-MBACKE1</v>
      </c>
      <c r="B148" s="85">
        <f t="shared" si="5"/>
        <v>46097</v>
      </c>
      <c r="C148" s="86">
        <f>SDCCLTM1!A84</f>
        <v>0</v>
      </c>
      <c r="D148" s="86">
        <f>SDCCLTM1!B84</f>
        <v>0</v>
      </c>
      <c r="E148" s="86">
        <f>SDCCLTM1!C84</f>
        <v>0</v>
      </c>
      <c r="F148" s="86">
        <f>SDCCLTM1!D84</f>
        <v>0</v>
      </c>
      <c r="G148" s="87" t="e">
        <f>Tableau912[[#This Row],[MONTANT ]]/Tableau912[[#This Row],[PU VENTE]]</f>
        <v>#N/A</v>
      </c>
      <c r="H148" s="87" t="e">
        <f>VLOOKUP(Tableau912[[#This Row],[DESIGNATION ]],DIRECTION!$M$3:$N$71,2,FALSE)</f>
        <v>#N/A</v>
      </c>
      <c r="I148" s="86">
        <f>SDCCLTM1!E84</f>
        <v>0</v>
      </c>
      <c r="J148" s="88">
        <f>SDCCLTM1!F84</f>
        <v>0</v>
      </c>
      <c r="K148" s="87">
        <f>MONTH(Tableau912[[#This Row],[DATE ]])</f>
        <v>3</v>
      </c>
      <c r="L148" s="87" t="str">
        <f t="shared" si="6"/>
        <v>30</v>
      </c>
      <c r="Q148" s="90"/>
      <c r="R148" s="59"/>
      <c r="S148" s="59"/>
      <c r="T148" s="59"/>
      <c r="U148" s="59"/>
    </row>
    <row r="149" spans="1:22" ht="18" x14ac:dyDescent="0.55000000000000004">
      <c r="A149" s="84" t="str">
        <f t="shared" si="4"/>
        <v>GUEDE-OIL-MBACKE1</v>
      </c>
      <c r="B149" s="85">
        <f t="shared" si="5"/>
        <v>46097</v>
      </c>
      <c r="C149" s="86">
        <f>SDCCLTM1!A85</f>
        <v>0</v>
      </c>
      <c r="D149" s="86">
        <f>SDCCLTM1!B85</f>
        <v>0</v>
      </c>
      <c r="E149" s="86">
        <f>SDCCLTM1!C85</f>
        <v>0</v>
      </c>
      <c r="F149" s="86">
        <f>SDCCLTM1!D85</f>
        <v>0</v>
      </c>
      <c r="G149" s="87" t="e">
        <f>Tableau912[[#This Row],[MONTANT ]]/Tableau912[[#This Row],[PU VENTE]]</f>
        <v>#N/A</v>
      </c>
      <c r="H149" s="87" t="e">
        <f>VLOOKUP(Tableau912[[#This Row],[DESIGNATION ]],DIRECTION!$M$3:$N$71,2,FALSE)</f>
        <v>#N/A</v>
      </c>
      <c r="I149" s="86">
        <f>SDCCLTM1!E85</f>
        <v>0</v>
      </c>
      <c r="J149" s="88">
        <f>SDCCLTM1!F85</f>
        <v>0</v>
      </c>
      <c r="K149" s="87">
        <f>MONTH(Tableau912[[#This Row],[DATE ]])</f>
        <v>3</v>
      </c>
      <c r="L149" s="87" t="str">
        <f t="shared" si="6"/>
        <v>30</v>
      </c>
      <c r="Q149" s="90"/>
      <c r="R149" s="59"/>
      <c r="S149" s="59"/>
      <c r="T149" s="59"/>
      <c r="U149" s="59"/>
    </row>
    <row r="150" spans="1:22" ht="18" x14ac:dyDescent="0.55000000000000004">
      <c r="A150" s="84" t="str">
        <f t="shared" si="4"/>
        <v>GUEDE-OIL-MBACKE1</v>
      </c>
      <c r="B150" s="85">
        <f t="shared" si="5"/>
        <v>46097</v>
      </c>
      <c r="C150" s="86">
        <f>SDCCLTM1!A86</f>
        <v>0</v>
      </c>
      <c r="D150" s="86">
        <f>SDCCLTM1!B86</f>
        <v>0</v>
      </c>
      <c r="E150" s="86">
        <f>SDCCLTM1!C86</f>
        <v>0</v>
      </c>
      <c r="F150" s="86">
        <f>SDCCLTM1!D86</f>
        <v>0</v>
      </c>
      <c r="G150" s="223" t="e">
        <f>Tableau912[[#This Row],[MONTANT ]]/Tableau912[[#This Row],[PU VENTE]]</f>
        <v>#N/A</v>
      </c>
      <c r="H150" s="223" t="e">
        <f>VLOOKUP(Tableau912[[#This Row],[DESIGNATION ]],DIRECTION!$M$3:$N$71,2,FALSE)</f>
        <v>#N/A</v>
      </c>
      <c r="I150" s="86">
        <f>SDCCLTM1!E86</f>
        <v>0</v>
      </c>
      <c r="J150" s="88">
        <f>SDCCLTM1!F86</f>
        <v>0</v>
      </c>
      <c r="K150" s="223">
        <f>MONTH(Tableau912[[#This Row],[DATE ]])</f>
        <v>3</v>
      </c>
      <c r="L150" s="223" t="str">
        <f t="shared" si="6"/>
        <v>30</v>
      </c>
      <c r="Q150" s="90"/>
      <c r="R150" s="59"/>
      <c r="S150" s="59"/>
      <c r="T150" s="59"/>
      <c r="U150" s="59"/>
    </row>
    <row r="151" spans="1:22" x14ac:dyDescent="0.45">
      <c r="R151" s="90"/>
      <c r="S151" s="59"/>
      <c r="T151" s="59"/>
      <c r="U151" s="59"/>
      <c r="V151" s="59"/>
    </row>
    <row r="152" spans="1:22" ht="30.75" x14ac:dyDescent="0.45">
      <c r="A152" s="441" t="s">
        <v>62</v>
      </c>
      <c r="B152" s="441"/>
      <c r="C152" s="441"/>
      <c r="D152" s="441"/>
      <c r="E152" s="441"/>
      <c r="F152" s="441"/>
      <c r="G152" s="441"/>
      <c r="H152" s="441"/>
      <c r="I152" s="441"/>
      <c r="J152" s="441"/>
      <c r="K152" s="441"/>
      <c r="L152" s="441"/>
      <c r="M152" s="441"/>
      <c r="N152" s="441"/>
      <c r="O152" s="441"/>
      <c r="P152" s="441"/>
      <c r="Q152" s="441"/>
      <c r="R152" s="441"/>
      <c r="S152" s="59"/>
      <c r="T152" s="59"/>
      <c r="U152" s="59"/>
      <c r="V152" s="59"/>
    </row>
    <row r="153" spans="1:22" x14ac:dyDescent="0.45">
      <c r="P153" s="91"/>
      <c r="Q153" s="91" t="s">
        <v>94</v>
      </c>
      <c r="R153" s="90"/>
      <c r="S153" s="59"/>
      <c r="T153" s="59"/>
      <c r="U153" s="59"/>
      <c r="V153" s="59"/>
    </row>
    <row r="154" spans="1:22" x14ac:dyDescent="0.45">
      <c r="A154" s="87" t="s">
        <v>60</v>
      </c>
      <c r="B154" s="92" t="s">
        <v>0</v>
      </c>
      <c r="C154" s="92" t="s">
        <v>4</v>
      </c>
      <c r="D154" s="92" t="s">
        <v>24</v>
      </c>
      <c r="E154" s="92" t="s">
        <v>25</v>
      </c>
      <c r="F154" s="92" t="s">
        <v>26</v>
      </c>
      <c r="G154" s="92" t="s">
        <v>32</v>
      </c>
      <c r="H154" s="93" t="s">
        <v>27</v>
      </c>
      <c r="I154" s="93" t="s">
        <v>28</v>
      </c>
      <c r="J154" s="93" t="s">
        <v>29</v>
      </c>
      <c r="K154" s="93" t="s">
        <v>33</v>
      </c>
      <c r="L154" s="93" t="s">
        <v>30</v>
      </c>
      <c r="M154" s="93" t="s">
        <v>31</v>
      </c>
      <c r="N154" s="93" t="s">
        <v>34</v>
      </c>
      <c r="O154" s="93" t="s">
        <v>35</v>
      </c>
      <c r="P154" s="90"/>
      <c r="Q154" s="59"/>
      <c r="R154" s="59"/>
      <c r="S154" s="59"/>
      <c r="T154" s="59"/>
    </row>
    <row r="155" spans="1:22" ht="18" x14ac:dyDescent="0.55000000000000004">
      <c r="A155" s="94" t="str">
        <f>SDCMbacke1!B22</f>
        <v>BARA DIOP</v>
      </c>
      <c r="B155" s="95">
        <f>B100</f>
        <v>46097</v>
      </c>
      <c r="C155" s="96" t="str">
        <f>A100</f>
        <v>GUEDE-OIL-MBACKE1</v>
      </c>
      <c r="D155" s="86">
        <f>SDCM1!C106</f>
        <v>0</v>
      </c>
      <c r="E155" s="86">
        <f>SDCM1!D106</f>
        <v>0</v>
      </c>
      <c r="F155" s="86">
        <f>SDCM1!E106</f>
        <v>0</v>
      </c>
      <c r="G155" s="86">
        <f>SDCM1!F106</f>
        <v>0</v>
      </c>
      <c r="H155" s="86">
        <f>SDCM1!G106</f>
        <v>3500</v>
      </c>
      <c r="I155" s="86" t="str">
        <f>SDCM1!H106</f>
        <v>TRANSPORT GERANT,REMISE CLIENT</v>
      </c>
      <c r="J155" s="86">
        <f>SDCM1!I106</f>
        <v>0</v>
      </c>
      <c r="K155" s="86" t="str">
        <f>SDCM1!J106</f>
        <v xml:space="preserve">CAISSE </v>
      </c>
      <c r="L155" s="86">
        <f>SDCM1!K106</f>
        <v>0</v>
      </c>
      <c r="M155" s="86">
        <f>SDCM1!L106</f>
        <v>0</v>
      </c>
      <c r="N155" s="86">
        <f>SDCM1!M106</f>
        <v>0</v>
      </c>
      <c r="O155" s="87">
        <f>L155+H155+D155</f>
        <v>3500</v>
      </c>
      <c r="P155" s="90"/>
      <c r="Q155" s="59"/>
      <c r="R155" s="59"/>
      <c r="S155" s="59"/>
      <c r="T155" s="59"/>
    </row>
    <row r="156" spans="1:22" ht="18" x14ac:dyDescent="0.55000000000000004">
      <c r="A156" s="94">
        <f>SDCMbacke1!C49</f>
        <v>0</v>
      </c>
      <c r="B156" s="97">
        <f>B155</f>
        <v>46097</v>
      </c>
      <c r="C156" s="96" t="str">
        <f>C155</f>
        <v>GUEDE-OIL-MBACKE1</v>
      </c>
      <c r="D156" s="86">
        <f>SDCM1!C107</f>
        <v>0</v>
      </c>
      <c r="E156" s="86">
        <f>SDCM1!D107</f>
        <v>0</v>
      </c>
      <c r="F156" s="86">
        <f>SDCM1!E107</f>
        <v>0</v>
      </c>
      <c r="G156" s="86">
        <f>SDCM1!F107</f>
        <v>0</v>
      </c>
      <c r="H156" s="86">
        <f>SDCM1!G107</f>
        <v>0</v>
      </c>
      <c r="I156" s="86">
        <f>SDCM1!H107</f>
        <v>0</v>
      </c>
      <c r="J156" s="86">
        <f>SDCM1!I107</f>
        <v>0</v>
      </c>
      <c r="K156" s="86">
        <f>SDCM1!J107</f>
        <v>0</v>
      </c>
      <c r="L156" s="86">
        <f>SDCM1!K107</f>
        <v>0</v>
      </c>
      <c r="M156" s="86">
        <f>SDCM1!L107</f>
        <v>0</v>
      </c>
      <c r="N156" s="86">
        <f>SDCM1!M107</f>
        <v>0</v>
      </c>
      <c r="O156" s="87">
        <f>L156+H156+D156</f>
        <v>0</v>
      </c>
      <c r="P156" s="90"/>
      <c r="Q156" s="59"/>
      <c r="R156" s="59"/>
      <c r="S156" s="59"/>
      <c r="T156" s="59"/>
    </row>
    <row r="157" spans="1:22" ht="18" x14ac:dyDescent="0.55000000000000004">
      <c r="A157" s="94"/>
      <c r="B157" s="97"/>
      <c r="C157" s="98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7"/>
      <c r="P157" s="90"/>
      <c r="Q157" s="59"/>
      <c r="R157" s="59"/>
      <c r="S157" s="59"/>
      <c r="T157" s="59"/>
    </row>
    <row r="158" spans="1:22" ht="18" x14ac:dyDescent="0.55000000000000004">
      <c r="A158" s="94"/>
      <c r="B158" s="97"/>
      <c r="C158" s="98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7"/>
      <c r="P158" s="90"/>
      <c r="Q158" s="59"/>
      <c r="R158" s="59"/>
      <c r="S158" s="59"/>
      <c r="T158" s="59"/>
    </row>
    <row r="159" spans="1:22" ht="15.75" x14ac:dyDescent="0.5">
      <c r="A159" s="94" t="s">
        <v>70</v>
      </c>
      <c r="B159" s="97">
        <f>B158</f>
        <v>0</v>
      </c>
      <c r="C159" s="96" t="str">
        <f>C156</f>
        <v>GUEDE-OIL-MBACKE1</v>
      </c>
      <c r="D159" s="87">
        <f>D155+D156</f>
        <v>0</v>
      </c>
      <c r="E159" s="99"/>
      <c r="F159" s="87"/>
      <c r="G159" s="87" t="str">
        <f>CONCATENATE(G155,G156)</f>
        <v>00</v>
      </c>
      <c r="H159" s="87">
        <f>H155+H156</f>
        <v>3500</v>
      </c>
      <c r="I159" s="87"/>
      <c r="J159" s="87"/>
      <c r="K159" s="87"/>
      <c r="L159" s="87"/>
      <c r="M159" s="87"/>
      <c r="N159" s="87"/>
      <c r="O159" s="87"/>
      <c r="P159" s="90"/>
      <c r="Q159" s="59"/>
      <c r="R159" s="59"/>
      <c r="S159" s="59"/>
      <c r="T159" s="59"/>
    </row>
    <row r="160" spans="1:22" ht="15.75" x14ac:dyDescent="0.5">
      <c r="A160" s="94"/>
      <c r="B160" s="97"/>
      <c r="C160" s="98"/>
      <c r="D160" s="87"/>
      <c r="E160" s="99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90"/>
      <c r="Q160" s="59"/>
      <c r="R160" s="59"/>
      <c r="S160" s="59"/>
      <c r="T160" s="59"/>
    </row>
    <row r="161" spans="1:22" ht="15.75" x14ac:dyDescent="0.5">
      <c r="A161" s="94" t="s">
        <v>68</v>
      </c>
      <c r="B161" s="95">
        <f>B156</f>
        <v>46097</v>
      </c>
      <c r="C161" s="96" t="str">
        <f>C159</f>
        <v>GUEDE-OIL-MBACKE1</v>
      </c>
      <c r="D161" s="87">
        <f>D155+D156+D157+D158</f>
        <v>0</v>
      </c>
      <c r="E161" s="87" t="str">
        <f>CONCATENATE(E155,E156)</f>
        <v>00</v>
      </c>
      <c r="F161" s="87"/>
      <c r="G161" s="87" t="str">
        <f>CONCATENATE(G155,G156,G157,G158)</f>
        <v>00</v>
      </c>
      <c r="H161" s="87">
        <f>H155+H156+H157+H158</f>
        <v>3500</v>
      </c>
      <c r="I161" s="87" t="str">
        <f>CONCATENATE(I155,I156)</f>
        <v>TRANSPORT GERANT,REMISE CLIENT0</v>
      </c>
      <c r="J161" s="87"/>
      <c r="K161" s="87" t="str">
        <f>CONCATENATE(K155,K156,K157,K158)</f>
        <v>CAISSE 0</v>
      </c>
      <c r="L161" s="87">
        <f>L155+L156+L157+L158</f>
        <v>0</v>
      </c>
      <c r="M161" s="87" t="str">
        <f>CONCATENATE(M155,M156)</f>
        <v>00</v>
      </c>
      <c r="N161" s="87" t="str">
        <f>CONCATENATE(N155,N156,N157,N158)</f>
        <v>00</v>
      </c>
      <c r="O161" s="87">
        <f>O155+O156+O157+O158</f>
        <v>3500</v>
      </c>
      <c r="P161" s="90"/>
      <c r="Q161" s="59"/>
      <c r="R161" s="59"/>
      <c r="S161" s="59"/>
      <c r="T161" s="59"/>
    </row>
    <row r="162" spans="1:22" x14ac:dyDescent="0.45">
      <c r="R162" s="90"/>
      <c r="S162" s="59"/>
      <c r="T162" s="59"/>
      <c r="U162" s="59"/>
      <c r="V162" s="59"/>
    </row>
    <row r="163" spans="1:22" x14ac:dyDescent="0.45">
      <c r="R163" s="90"/>
      <c r="S163" s="59"/>
      <c r="T163" s="59"/>
      <c r="U163" s="59"/>
      <c r="V163" s="59"/>
    </row>
    <row r="164" spans="1:22" x14ac:dyDescent="0.45">
      <c r="R164" s="90"/>
      <c r="S164" s="59"/>
      <c r="T164" s="59"/>
      <c r="U164" s="59"/>
      <c r="V164" s="59"/>
    </row>
    <row r="165" spans="1:22" x14ac:dyDescent="0.45">
      <c r="H165" s="72" t="s">
        <v>115</v>
      </c>
      <c r="L165" s="72" t="s">
        <v>115</v>
      </c>
      <c r="R165" s="90"/>
      <c r="S165" s="59"/>
      <c r="T165" s="59"/>
      <c r="U165" s="59"/>
      <c r="V165" s="59"/>
    </row>
    <row r="166" spans="1:22" x14ac:dyDescent="0.45">
      <c r="R166" s="90"/>
      <c r="S166" s="59"/>
      <c r="T166" s="59"/>
      <c r="U166" s="59"/>
      <c r="V166" s="59"/>
    </row>
    <row r="167" spans="1:22" x14ac:dyDescent="0.45">
      <c r="R167" s="90"/>
      <c r="S167" s="59"/>
      <c r="T167" s="59"/>
      <c r="U167" s="59"/>
      <c r="V167" s="59"/>
    </row>
    <row r="168" spans="1:22" x14ac:dyDescent="0.45">
      <c r="R168" s="90"/>
      <c r="S168" s="59"/>
      <c r="T168" s="59"/>
      <c r="U168" s="59"/>
      <c r="V168" s="59"/>
    </row>
    <row r="169" spans="1:22" ht="30.75" x14ac:dyDescent="0.45">
      <c r="A169" s="440" t="s">
        <v>75</v>
      </c>
      <c r="B169" s="440"/>
      <c r="C169" s="440"/>
      <c r="D169" s="440"/>
      <c r="E169" s="440"/>
      <c r="F169" s="440"/>
      <c r="G169" s="440"/>
      <c r="H169" s="440"/>
      <c r="I169" s="440"/>
      <c r="J169" s="440"/>
      <c r="K169" s="440"/>
      <c r="L169" s="440"/>
      <c r="M169" s="440"/>
      <c r="N169" s="440"/>
      <c r="O169" s="440"/>
      <c r="P169" s="440"/>
      <c r="Q169" s="440"/>
      <c r="R169" s="90"/>
      <c r="S169" s="59"/>
      <c r="T169" s="59"/>
      <c r="U169" s="59"/>
      <c r="V169" s="59"/>
    </row>
    <row r="170" spans="1:22" x14ac:dyDescent="0.45">
      <c r="R170" s="90"/>
      <c r="S170" s="59"/>
      <c r="T170" s="59"/>
      <c r="U170" s="59"/>
      <c r="V170" s="59"/>
    </row>
    <row r="171" spans="1:22" x14ac:dyDescent="0.45">
      <c r="A171" s="87" t="s">
        <v>60</v>
      </c>
      <c r="B171" s="92" t="s">
        <v>0</v>
      </c>
      <c r="C171" s="92" t="s">
        <v>4</v>
      </c>
      <c r="D171" s="100" t="s">
        <v>11</v>
      </c>
      <c r="E171" s="101" t="s">
        <v>6</v>
      </c>
      <c r="P171" s="90"/>
      <c r="Q171" s="59"/>
      <c r="R171" s="59"/>
      <c r="S171" s="59"/>
      <c r="T171" s="59"/>
    </row>
    <row r="172" spans="1:22" ht="18" x14ac:dyDescent="0.55000000000000004">
      <c r="A172" s="94" t="str">
        <f>A155</f>
        <v>BARA DIOP</v>
      </c>
      <c r="B172" s="95">
        <f>B156</f>
        <v>46097</v>
      </c>
      <c r="C172" s="96" t="str">
        <f>C161</f>
        <v>GUEDE-OIL-MBACKE1</v>
      </c>
      <c r="D172" s="102" t="s">
        <v>7</v>
      </c>
      <c r="E172" s="86">
        <f>SDCM1!C113</f>
        <v>2000</v>
      </c>
      <c r="P172" s="90"/>
      <c r="Q172" s="59"/>
      <c r="R172" s="59"/>
      <c r="S172" s="59"/>
      <c r="T172" s="59"/>
    </row>
    <row r="173" spans="1:22" ht="18" x14ac:dyDescent="0.55000000000000004">
      <c r="A173" s="94" t="str">
        <f>A155</f>
        <v>BARA DIOP</v>
      </c>
      <c r="B173" s="95">
        <f t="shared" ref="B173:C175" si="7">B172</f>
        <v>46097</v>
      </c>
      <c r="C173" s="96" t="str">
        <f t="shared" si="7"/>
        <v>GUEDE-OIL-MBACKE1</v>
      </c>
      <c r="D173" s="102" t="s">
        <v>8</v>
      </c>
      <c r="E173" s="86">
        <f>SDCM1!C114</f>
        <v>0</v>
      </c>
      <c r="P173" s="90"/>
      <c r="Q173" s="59"/>
      <c r="R173" s="59"/>
      <c r="S173" s="59"/>
      <c r="T173" s="59"/>
    </row>
    <row r="174" spans="1:22" ht="18" x14ac:dyDescent="0.55000000000000004">
      <c r="A174" s="94">
        <f>A156</f>
        <v>0</v>
      </c>
      <c r="B174" s="95">
        <f t="shared" si="7"/>
        <v>46097</v>
      </c>
      <c r="C174" s="96" t="str">
        <f t="shared" si="7"/>
        <v>GUEDE-OIL-MBACKE1</v>
      </c>
      <c r="D174" s="102" t="s">
        <v>7</v>
      </c>
      <c r="E174" s="86">
        <f>SDCM1!C115</f>
        <v>0</v>
      </c>
      <c r="P174" s="90"/>
      <c r="Q174" s="59"/>
      <c r="R174" s="59"/>
      <c r="S174" s="59"/>
      <c r="T174" s="59"/>
    </row>
    <row r="175" spans="1:22" ht="18" x14ac:dyDescent="0.55000000000000004">
      <c r="A175" s="94">
        <f>A156</f>
        <v>0</v>
      </c>
      <c r="B175" s="95">
        <f t="shared" si="7"/>
        <v>46097</v>
      </c>
      <c r="C175" s="96" t="str">
        <f t="shared" si="7"/>
        <v>GUEDE-OIL-MBACKE1</v>
      </c>
      <c r="D175" s="102" t="s">
        <v>8</v>
      </c>
      <c r="E175" s="86">
        <f>SDCM1!C116</f>
        <v>0</v>
      </c>
      <c r="P175" s="90"/>
      <c r="Q175" s="59"/>
      <c r="R175" s="59"/>
      <c r="S175" s="59"/>
      <c r="T175" s="59"/>
    </row>
    <row r="176" spans="1:22" ht="15.75" x14ac:dyDescent="0.5">
      <c r="A176" s="94" t="s">
        <v>68</v>
      </c>
      <c r="B176" s="95">
        <f>B172</f>
        <v>46097</v>
      </c>
      <c r="C176" s="96" t="str">
        <f>C175</f>
        <v>GUEDE-OIL-MBACKE1</v>
      </c>
      <c r="D176" s="102" t="s">
        <v>7</v>
      </c>
      <c r="E176" s="87">
        <f>E172+E174</f>
        <v>2000</v>
      </c>
      <c r="P176" s="90"/>
      <c r="Q176" s="59"/>
      <c r="R176" s="59"/>
      <c r="S176" s="59"/>
      <c r="T176" s="59"/>
    </row>
    <row r="177" spans="1:22" ht="15.75" x14ac:dyDescent="0.5">
      <c r="A177" s="94" t="s">
        <v>68</v>
      </c>
      <c r="B177" s="95">
        <f>B176</f>
        <v>46097</v>
      </c>
      <c r="C177" s="96" t="str">
        <f>C176</f>
        <v>GUEDE-OIL-MBACKE1</v>
      </c>
      <c r="D177" s="102" t="s">
        <v>8</v>
      </c>
      <c r="E177" s="87">
        <f>E173+E175</f>
        <v>0</v>
      </c>
      <c r="P177" s="90"/>
      <c r="Q177" s="59"/>
      <c r="R177" s="59"/>
      <c r="S177" s="59"/>
      <c r="T177" s="59"/>
    </row>
    <row r="178" spans="1:22" x14ac:dyDescent="0.45">
      <c r="C178" s="103"/>
      <c r="D178" s="71"/>
      <c r="E178" s="104"/>
      <c r="F178" s="105"/>
      <c r="G178" s="59"/>
      <c r="R178" s="90"/>
      <c r="S178" s="59"/>
      <c r="T178" s="59"/>
      <c r="U178" s="59"/>
      <c r="V178" s="59"/>
    </row>
    <row r="179" spans="1:22" x14ac:dyDescent="0.45">
      <c r="C179" s="103"/>
      <c r="D179" s="71"/>
      <c r="E179" s="104"/>
      <c r="F179" s="105"/>
      <c r="G179" s="59"/>
      <c r="R179" s="90"/>
      <c r="S179" s="59"/>
      <c r="T179" s="59"/>
      <c r="U179" s="59"/>
      <c r="V179" s="59"/>
    </row>
    <row r="180" spans="1:22" x14ac:dyDescent="0.45">
      <c r="C180" s="103"/>
      <c r="D180" s="71"/>
      <c r="E180" s="104"/>
      <c r="F180" s="105"/>
      <c r="G180" s="59"/>
      <c r="R180" s="90"/>
      <c r="S180" s="59"/>
      <c r="T180" s="59"/>
      <c r="U180" s="59"/>
      <c r="V180" s="59"/>
    </row>
    <row r="181" spans="1:22" x14ac:dyDescent="0.45">
      <c r="R181" s="90"/>
      <c r="S181" s="59"/>
      <c r="T181" s="59"/>
      <c r="U181" s="59"/>
      <c r="V181" s="59"/>
    </row>
    <row r="182" spans="1:22" x14ac:dyDescent="0.45">
      <c r="I182" s="72" t="s">
        <v>115</v>
      </c>
      <c r="R182" s="90"/>
      <c r="S182" s="59"/>
      <c r="T182" s="59"/>
      <c r="U182" s="59"/>
      <c r="V182" s="59"/>
    </row>
    <row r="183" spans="1:22" x14ac:dyDescent="0.45">
      <c r="A183" s="72" t="s">
        <v>262</v>
      </c>
      <c r="B183" s="106">
        <f>SUMIFS(Tableau912[[MONTANT ]],Tableau912[[NOM PRENOM POMPISTE ]],B188,Tableau912[[TYPE ]],A183)</f>
        <v>0</v>
      </c>
      <c r="D183" s="72" t="s">
        <v>262</v>
      </c>
      <c r="E183" s="106">
        <f>SUMIFS(Tableau912[[MONTANT ]],Tableau912[[NOM PRENOM POMPISTE ]],B193,Tableau912[[TYPE ]],D183)</f>
        <v>0</v>
      </c>
      <c r="R183" s="90"/>
      <c r="S183" s="59"/>
      <c r="T183" s="59"/>
      <c r="U183" s="59"/>
      <c r="V183" s="59"/>
    </row>
    <row r="184" spans="1:22" x14ac:dyDescent="0.45">
      <c r="I184" s="72" t="s">
        <v>115</v>
      </c>
      <c r="R184" s="90"/>
      <c r="S184" s="59"/>
      <c r="T184" s="59"/>
      <c r="U184" s="59"/>
      <c r="V184" s="59"/>
    </row>
    <row r="185" spans="1:22" ht="30.75" x14ac:dyDescent="0.45">
      <c r="A185" s="440" t="s">
        <v>74</v>
      </c>
      <c r="B185" s="440"/>
      <c r="C185" s="440"/>
      <c r="D185" s="440"/>
      <c r="E185" s="440"/>
      <c r="F185" s="440"/>
      <c r="G185" s="440"/>
      <c r="H185" s="440"/>
      <c r="I185" s="440"/>
      <c r="J185" s="440"/>
      <c r="K185" s="440"/>
      <c r="L185" s="440"/>
      <c r="M185" s="440"/>
      <c r="N185" s="440"/>
      <c r="O185" s="440"/>
      <c r="P185" s="440"/>
      <c r="R185" s="90"/>
      <c r="S185" s="59"/>
      <c r="T185" s="59"/>
      <c r="U185" s="59"/>
      <c r="V185" s="59"/>
    </row>
    <row r="186" spans="1:22" x14ac:dyDescent="0.45">
      <c r="R186" s="90"/>
      <c r="S186" s="59"/>
      <c r="T186" s="59"/>
      <c r="U186" s="59"/>
      <c r="V186" s="59"/>
    </row>
    <row r="187" spans="1:22" x14ac:dyDescent="0.45">
      <c r="A187" s="106" t="s">
        <v>11</v>
      </c>
      <c r="B187" s="106" t="s">
        <v>40</v>
      </c>
      <c r="C187" s="106" t="s">
        <v>56</v>
      </c>
      <c r="D187" s="106" t="s">
        <v>57</v>
      </c>
      <c r="E187" s="106" t="s">
        <v>59</v>
      </c>
      <c r="F187" s="106" t="s">
        <v>58</v>
      </c>
      <c r="G187" s="106" t="s">
        <v>61</v>
      </c>
      <c r="H187" s="106" t="s">
        <v>144</v>
      </c>
      <c r="I187" s="107" t="s">
        <v>144</v>
      </c>
      <c r="J187" s="106" t="s">
        <v>65</v>
      </c>
      <c r="K187" s="106" t="s">
        <v>138</v>
      </c>
      <c r="N187" s="90"/>
      <c r="O187" s="59"/>
      <c r="P187" s="59"/>
      <c r="Q187" s="59"/>
      <c r="R187" s="59"/>
    </row>
    <row r="188" spans="1:22" ht="23.25" x14ac:dyDescent="0.7">
      <c r="A188" s="106" t="s">
        <v>12</v>
      </c>
      <c r="B188" s="106" t="str">
        <f>A173</f>
        <v>BARA DIOP</v>
      </c>
      <c r="C188" s="106">
        <f>SUMIFS(Tableau912[[MONTANT ]],Tableau912[[NOM PRENOM POMPISTE ]],B188,Tableau912[[TYPE ]],A188)</f>
        <v>25000</v>
      </c>
      <c r="D188" s="87">
        <f>IF(B188=SDCMbacke1!B22,SDCMbacke1!F22,FALSE)</f>
        <v>1163680</v>
      </c>
      <c r="E188" s="87" t="s">
        <v>37</v>
      </c>
      <c r="F188" s="87">
        <f>SUMIF(G155,E188,D155)+SUMIF(K155,E188,H155)+SUMIF(N155,E188,L155)+SUMIF(G157,E188,D157)+SUMIF(K157,E188,H157)+SUMIF(N157,E188,L157)</f>
        <v>3500</v>
      </c>
      <c r="G188" s="87">
        <f>E172+E173</f>
        <v>2000</v>
      </c>
      <c r="H188" s="72">
        <f>D188-C188+C189+C190-C191-F188+G188-H200+J200</f>
        <v>1145380</v>
      </c>
      <c r="I188" s="108">
        <f>SDCM1!K120</f>
        <v>1145400</v>
      </c>
      <c r="J188" s="109">
        <f>I188-H188</f>
        <v>20</v>
      </c>
      <c r="K188" s="87">
        <f>SDCM1!M120</f>
        <v>10200</v>
      </c>
      <c r="N188" s="90"/>
      <c r="O188" s="59"/>
      <c r="P188" s="59"/>
      <c r="Q188" s="59"/>
      <c r="R188" s="59"/>
    </row>
    <row r="189" spans="1:22" x14ac:dyDescent="0.45">
      <c r="A189" s="106" t="s">
        <v>21</v>
      </c>
      <c r="B189" s="106" t="str">
        <f>B188</f>
        <v>BARA DIOP</v>
      </c>
      <c r="C189" s="106">
        <f>SUMIFS(Tableau912[[MONTANT ]],Tableau912[[NOM PRENOM POMPISTE ]],B189,Tableau912[[TYPE ]],A189)</f>
        <v>0</v>
      </c>
      <c r="D189" s="87"/>
      <c r="E189" s="87"/>
      <c r="F189" s="87"/>
      <c r="G189" s="87"/>
      <c r="I189" s="87"/>
      <c r="J189" s="87"/>
      <c r="N189" s="90"/>
      <c r="O189" s="59"/>
      <c r="P189" s="59"/>
      <c r="Q189" s="59"/>
      <c r="R189" s="59"/>
    </row>
    <row r="190" spans="1:22" x14ac:dyDescent="0.45">
      <c r="A190" s="106" t="s">
        <v>13</v>
      </c>
      <c r="B190" s="106" t="str">
        <f>B189</f>
        <v>BARA DIOP</v>
      </c>
      <c r="C190" s="106">
        <f>SUMIFS(Tableau912[[MONTANT ]],Tableau912[[NOM PRENOM POMPISTE ]],B190,Tableau912[[TYPE ]],A190)</f>
        <v>0</v>
      </c>
      <c r="D190" s="87"/>
      <c r="E190" s="87"/>
      <c r="F190" s="87"/>
      <c r="G190" s="87"/>
      <c r="I190" s="87"/>
      <c r="J190" s="87"/>
      <c r="N190" s="90"/>
      <c r="O190" s="59"/>
      <c r="P190" s="59"/>
      <c r="Q190" s="59"/>
      <c r="R190" s="59"/>
    </row>
    <row r="191" spans="1:22" x14ac:dyDescent="0.45">
      <c r="A191" s="106" t="s">
        <v>22</v>
      </c>
      <c r="B191" s="106" t="str">
        <f>B190</f>
        <v>BARA DIOP</v>
      </c>
      <c r="C191" s="106">
        <f>SUMIFS(Tableau912[[MONTANT ]],Tableau912[[NOM PRENOM POMPISTE ]],B191,Tableau912[[TYPE ]],A191)</f>
        <v>0</v>
      </c>
      <c r="D191" s="87"/>
      <c r="E191" s="87"/>
      <c r="F191" s="87"/>
      <c r="G191" s="87"/>
      <c r="I191" s="87"/>
      <c r="J191" s="87"/>
      <c r="N191" s="90"/>
      <c r="O191" s="59"/>
      <c r="P191" s="59"/>
      <c r="Q191" s="59"/>
      <c r="R191" s="59"/>
    </row>
    <row r="192" spans="1:22" x14ac:dyDescent="0.45">
      <c r="A192" s="106" t="s">
        <v>11</v>
      </c>
      <c r="B192" s="106" t="s">
        <v>40</v>
      </c>
      <c r="C192" s="106">
        <f>SUMIFS(Tableau912[[MONTANT ]],Tableau912[[NOM PRENOM POMPISTE ]],B192,Tableau912[[TYPE ]],A192)</f>
        <v>0</v>
      </c>
      <c r="D192" s="87"/>
      <c r="E192" s="87"/>
      <c r="F192" s="87"/>
      <c r="G192" s="87"/>
      <c r="I192" s="87"/>
      <c r="J192" s="87"/>
      <c r="K192" s="106" t="s">
        <v>138</v>
      </c>
      <c r="N192" s="90"/>
      <c r="O192" s="59"/>
      <c r="P192" s="59"/>
      <c r="Q192" s="59"/>
      <c r="R192" s="59"/>
    </row>
    <row r="193" spans="1:22" ht="23.25" x14ac:dyDescent="0.7">
      <c r="A193" s="106" t="s">
        <v>12</v>
      </c>
      <c r="B193" s="106">
        <f>A175</f>
        <v>0</v>
      </c>
      <c r="C193" s="106">
        <f>SUMIFS(Tableau912[[MONTANT ]],Tableau912[[NOM PRENOM POMPISTE ]],B193,Tableau912[[TYPE ]],A193)</f>
        <v>0</v>
      </c>
      <c r="D193" s="87">
        <f>IF(B193=SDCMbacke1!C49,SDCMbacke1!G49,FALSE)</f>
        <v>0</v>
      </c>
      <c r="E193" s="87" t="s">
        <v>37</v>
      </c>
      <c r="F193" s="87">
        <f>SUMIF(G156,E193,D156)+SUMIF(K156,E193,H156)+SUMIF(N156,E193,L156)+SUMIF(G158,E193,D158)+SUMIF(K158,E193,H158)+SUMIF(N158,E193,L158)</f>
        <v>0</v>
      </c>
      <c r="G193" s="87">
        <f>E174+E175</f>
        <v>0</v>
      </c>
      <c r="H193" s="72">
        <f>D193-C193+C194+C195-C196-F193+G193-H201+J201</f>
        <v>0</v>
      </c>
      <c r="I193" s="108">
        <f>SDCM1!K125</f>
        <v>0</v>
      </c>
      <c r="J193" s="109">
        <f>I193-H193</f>
        <v>0</v>
      </c>
      <c r="K193" s="87">
        <f>SDCM1!M125</f>
        <v>0</v>
      </c>
      <c r="N193" s="90"/>
      <c r="O193" s="59"/>
      <c r="P193" s="59"/>
      <c r="Q193" s="59"/>
      <c r="R193" s="59"/>
    </row>
    <row r="194" spans="1:22" x14ac:dyDescent="0.45">
      <c r="A194" s="106" t="s">
        <v>21</v>
      </c>
      <c r="B194" s="106">
        <f>B193</f>
        <v>0</v>
      </c>
      <c r="C194" s="106">
        <f>SUMIFS(Tableau912[[MONTANT ]],Tableau912[[NOM PRENOM POMPISTE ]],B194,Tableau912[[TYPE ]],A194)</f>
        <v>0</v>
      </c>
      <c r="D194" s="87"/>
      <c r="E194" s="87"/>
      <c r="F194" s="87"/>
      <c r="G194" s="87"/>
      <c r="I194" s="87"/>
      <c r="J194" s="87"/>
      <c r="N194" s="90"/>
      <c r="O194" s="59"/>
      <c r="P194" s="59"/>
      <c r="Q194" s="59"/>
      <c r="R194" s="59"/>
    </row>
    <row r="195" spans="1:22" x14ac:dyDescent="0.45">
      <c r="A195" s="106" t="s">
        <v>13</v>
      </c>
      <c r="B195" s="106">
        <f>B194</f>
        <v>0</v>
      </c>
      <c r="C195" s="106">
        <f>SUMIFS(Tableau912[[MONTANT ]],Tableau912[[NOM PRENOM POMPISTE ]],B195,Tableau912[[TYPE ]],A195)</f>
        <v>0</v>
      </c>
      <c r="D195" s="87"/>
      <c r="E195" s="87"/>
      <c r="F195" s="87"/>
      <c r="G195" s="87"/>
      <c r="I195" s="87"/>
      <c r="J195" s="87"/>
      <c r="N195" s="90"/>
      <c r="O195" s="59"/>
      <c r="P195" s="59"/>
      <c r="Q195" s="59"/>
      <c r="R195" s="59"/>
    </row>
    <row r="196" spans="1:22" x14ac:dyDescent="0.45">
      <c r="A196" s="106" t="s">
        <v>22</v>
      </c>
      <c r="B196" s="106">
        <f>B195</f>
        <v>0</v>
      </c>
      <c r="C196" s="106">
        <f>SUMIFS(Tableau912[[MONTANT ]],Tableau912[[NOM PRENOM POMPISTE ]],B196,Tableau912[[TYPE ]],A196)</f>
        <v>0</v>
      </c>
      <c r="D196" s="87"/>
      <c r="E196" s="87"/>
      <c r="F196" s="87"/>
      <c r="G196" s="87"/>
      <c r="I196" s="87"/>
      <c r="J196" s="87"/>
      <c r="N196" s="90"/>
      <c r="O196" s="59"/>
      <c r="P196" s="59"/>
      <c r="Q196" s="59"/>
      <c r="R196" s="59"/>
    </row>
    <row r="197" spans="1:22" x14ac:dyDescent="0.45">
      <c r="R197" s="90"/>
      <c r="S197" s="59"/>
      <c r="T197" s="59"/>
      <c r="U197" s="59"/>
      <c r="V197" s="59"/>
    </row>
    <row r="198" spans="1:22" x14ac:dyDescent="0.45">
      <c r="R198" s="90"/>
      <c r="S198" s="59"/>
      <c r="T198" s="59"/>
      <c r="U198" s="59"/>
      <c r="V198" s="59"/>
    </row>
    <row r="199" spans="1:22" x14ac:dyDescent="0.45">
      <c r="A199" s="92" t="s">
        <v>4</v>
      </c>
      <c r="B199" s="106" t="s">
        <v>38</v>
      </c>
      <c r="C199" s="106" t="s">
        <v>60</v>
      </c>
      <c r="D199" s="106" t="s">
        <v>10</v>
      </c>
      <c r="F199" s="110" t="s">
        <v>0</v>
      </c>
      <c r="G199" s="110" t="s">
        <v>4</v>
      </c>
      <c r="H199" s="110" t="s">
        <v>278</v>
      </c>
      <c r="I199" s="110" t="s">
        <v>9</v>
      </c>
      <c r="J199" s="110" t="s">
        <v>277</v>
      </c>
      <c r="K199" s="110" t="s">
        <v>279</v>
      </c>
      <c r="L199" s="110" t="s">
        <v>60</v>
      </c>
      <c r="R199" s="90"/>
      <c r="S199" s="59"/>
      <c r="T199" s="59"/>
      <c r="U199" s="59"/>
      <c r="V199" s="59"/>
    </row>
    <row r="200" spans="1:22" x14ac:dyDescent="0.45">
      <c r="A200" s="111" t="str">
        <f>C177</f>
        <v>GUEDE-OIL-MBACKE1</v>
      </c>
      <c r="B200" s="112">
        <f>B177</f>
        <v>46097</v>
      </c>
      <c r="C200" s="106" t="str">
        <f>B188</f>
        <v>BARA DIOP</v>
      </c>
      <c r="D200" s="106">
        <f>SUMIF(B188,C200,J188)</f>
        <v>20</v>
      </c>
      <c r="F200" s="113">
        <f>B200</f>
        <v>46097</v>
      </c>
      <c r="G200" s="114" t="str">
        <f>A200</f>
        <v>GUEDE-OIL-MBACKE1</v>
      </c>
      <c r="H200" s="114">
        <f>SDCM1!I120</f>
        <v>0</v>
      </c>
      <c r="I200" s="87">
        <f>I188</f>
        <v>1145400</v>
      </c>
      <c r="J200" s="87">
        <f>SDCM1!H120</f>
        <v>8200</v>
      </c>
      <c r="K200" s="87">
        <f>H200+I200</f>
        <v>1145400</v>
      </c>
      <c r="L200" s="87" t="str">
        <f>B188</f>
        <v>BARA DIOP</v>
      </c>
      <c r="R200" s="90"/>
      <c r="S200" s="59"/>
      <c r="T200" s="59"/>
      <c r="U200" s="59"/>
      <c r="V200" s="59"/>
    </row>
    <row r="201" spans="1:22" x14ac:dyDescent="0.45">
      <c r="A201" s="111" t="str">
        <f>A200</f>
        <v>GUEDE-OIL-MBACKE1</v>
      </c>
      <c r="B201" s="112">
        <f>B200</f>
        <v>46097</v>
      </c>
      <c r="C201" s="106">
        <f>B193</f>
        <v>0</v>
      </c>
      <c r="D201" s="106">
        <f>SUMIF(B193,C201,J193)</f>
        <v>0</v>
      </c>
      <c r="F201" s="113">
        <f>F200</f>
        <v>46097</v>
      </c>
      <c r="G201" s="114" t="str">
        <f>G200</f>
        <v>GUEDE-OIL-MBACKE1</v>
      </c>
      <c r="H201" s="114">
        <f>SDCM1!I125</f>
        <v>0</v>
      </c>
      <c r="I201" s="87">
        <f>I193</f>
        <v>0</v>
      </c>
      <c r="J201" s="87">
        <f>SDCM1!H125</f>
        <v>0</v>
      </c>
      <c r="K201" s="87">
        <f>H201+I201</f>
        <v>0</v>
      </c>
      <c r="L201" s="87">
        <f>B193</f>
        <v>0</v>
      </c>
      <c r="R201" s="90"/>
      <c r="S201" s="59"/>
      <c r="T201" s="59"/>
      <c r="U201" s="59"/>
      <c r="V201" s="59"/>
    </row>
    <row r="202" spans="1:22" x14ac:dyDescent="0.45">
      <c r="R202" s="90"/>
      <c r="S202" s="59"/>
      <c r="T202" s="59"/>
      <c r="U202" s="59"/>
      <c r="V202" s="59"/>
    </row>
    <row r="203" spans="1:22" x14ac:dyDescent="0.45">
      <c r="R203" s="90"/>
      <c r="S203" s="59"/>
      <c r="T203" s="59"/>
      <c r="U203" s="59"/>
      <c r="V203" s="59"/>
    </row>
    <row r="204" spans="1:22" x14ac:dyDescent="0.45">
      <c r="R204" s="90"/>
      <c r="S204" s="59"/>
      <c r="T204" s="59"/>
      <c r="U204" s="59"/>
      <c r="V204" s="59"/>
    </row>
    <row r="205" spans="1:22" x14ac:dyDescent="0.45">
      <c r="R205" s="90"/>
      <c r="S205" s="59"/>
      <c r="T205" s="59"/>
      <c r="U205" s="59"/>
      <c r="V205" s="59"/>
    </row>
    <row r="206" spans="1:22" x14ac:dyDescent="0.45">
      <c r="R206" s="90"/>
      <c r="S206" s="59"/>
      <c r="T206" s="59"/>
      <c r="U206" s="59"/>
      <c r="V206" s="59"/>
    </row>
    <row r="207" spans="1:22" x14ac:dyDescent="0.45">
      <c r="E207" s="72" t="s">
        <v>450</v>
      </c>
      <c r="F207" s="72">
        <f>+SUM(C188:C191)+SUM(C193:C196)+B183+E183</f>
        <v>25000</v>
      </c>
      <c r="R207" s="90"/>
      <c r="S207" s="59"/>
      <c r="T207" s="59"/>
      <c r="U207" s="59"/>
      <c r="V207" s="59"/>
    </row>
    <row r="208" spans="1:22" x14ac:dyDescent="0.45">
      <c r="E208" s="72" t="s">
        <v>451</v>
      </c>
      <c r="F208" s="72">
        <f>+SUM(Tableau912[[MONTANT ]])</f>
        <v>25000</v>
      </c>
      <c r="G208" s="72">
        <f>+F207-F208</f>
        <v>0</v>
      </c>
      <c r="R208" s="90"/>
      <c r="S208" s="59"/>
      <c r="T208" s="59"/>
      <c r="U208" s="59"/>
      <c r="V208" s="59"/>
    </row>
    <row r="209" spans="7:22" x14ac:dyDescent="0.45">
      <c r="H209" s="72">
        <f>+G208+G210</f>
        <v>0</v>
      </c>
      <c r="R209" s="90"/>
      <c r="S209" s="59"/>
      <c r="T209" s="59"/>
      <c r="U209" s="59"/>
      <c r="V209" s="59"/>
    </row>
    <row r="210" spans="7:22" x14ac:dyDescent="0.45">
      <c r="G210" s="72">
        <f>+Mbacke2!G208</f>
        <v>0</v>
      </c>
      <c r="R210" s="90"/>
      <c r="S210" s="59"/>
      <c r="T210" s="59"/>
      <c r="U210" s="59"/>
      <c r="V210" s="59"/>
    </row>
    <row r="211" spans="7:22" x14ac:dyDescent="0.45">
      <c r="R211" s="90"/>
      <c r="S211" s="59"/>
      <c r="T211" s="59"/>
      <c r="U211" s="59"/>
      <c r="V211" s="59"/>
    </row>
    <row r="212" spans="7:22" x14ac:dyDescent="0.45">
      <c r="R212" s="90"/>
      <c r="S212" s="59"/>
      <c r="T212" s="59"/>
      <c r="U212" s="59"/>
      <c r="V212" s="59"/>
    </row>
    <row r="213" spans="7:22" x14ac:dyDescent="0.45">
      <c r="R213" s="90"/>
      <c r="S213" s="59"/>
      <c r="T213" s="59"/>
      <c r="U213" s="59"/>
      <c r="V213" s="59"/>
    </row>
    <row r="214" spans="7:22" x14ac:dyDescent="0.45">
      <c r="R214" s="90"/>
      <c r="S214" s="59"/>
      <c r="T214" s="59"/>
      <c r="U214" s="59"/>
      <c r="V214" s="59"/>
    </row>
    <row r="215" spans="7:22" x14ac:dyDescent="0.45">
      <c r="R215" s="90"/>
      <c r="S215" s="59"/>
      <c r="T215" s="59"/>
      <c r="U215" s="59"/>
      <c r="V215" s="59"/>
    </row>
    <row r="216" spans="7:22" x14ac:dyDescent="0.45">
      <c r="R216" s="90"/>
      <c r="S216" s="59"/>
      <c r="T216" s="59"/>
      <c r="U216" s="59"/>
      <c r="V216" s="59"/>
    </row>
    <row r="217" spans="7:22" x14ac:dyDescent="0.45">
      <c r="R217" s="90"/>
      <c r="S217" s="59"/>
      <c r="T217" s="59"/>
      <c r="U217" s="59"/>
      <c r="V217" s="59"/>
    </row>
    <row r="218" spans="7:22" x14ac:dyDescent="0.45">
      <c r="R218" s="90"/>
      <c r="S218" s="59"/>
      <c r="T218" s="59"/>
      <c r="U218" s="59"/>
      <c r="V218" s="59"/>
    </row>
    <row r="219" spans="7:22" x14ac:dyDescent="0.45">
      <c r="R219" s="90"/>
      <c r="S219" s="59"/>
      <c r="T219" s="59"/>
      <c r="U219" s="59"/>
      <c r="V219" s="59"/>
    </row>
    <row r="220" spans="7:22" x14ac:dyDescent="0.45">
      <c r="R220" s="90"/>
      <c r="S220" s="59"/>
      <c r="T220" s="59"/>
      <c r="U220" s="59"/>
      <c r="V220" s="59"/>
    </row>
    <row r="221" spans="7:22" x14ac:dyDescent="0.45">
      <c r="R221" s="90"/>
      <c r="S221" s="59"/>
      <c r="T221" s="59"/>
      <c r="U221" s="59"/>
      <c r="V221" s="59"/>
    </row>
    <row r="222" spans="7:22" x14ac:dyDescent="0.45">
      <c r="R222" s="90"/>
      <c r="S222" s="59"/>
      <c r="T222" s="59"/>
      <c r="U222" s="59"/>
      <c r="V222" s="59"/>
    </row>
    <row r="223" spans="7:22" x14ac:dyDescent="0.45">
      <c r="R223" s="90"/>
      <c r="S223" s="59"/>
      <c r="T223" s="59"/>
      <c r="U223" s="59"/>
      <c r="V223" s="59"/>
    </row>
    <row r="224" spans="7:22" x14ac:dyDescent="0.45">
      <c r="R224" s="90"/>
      <c r="S224" s="59"/>
      <c r="T224" s="59"/>
      <c r="U224" s="59"/>
      <c r="V224" s="59"/>
    </row>
    <row r="225" spans="18:22" x14ac:dyDescent="0.45">
      <c r="R225" s="90"/>
      <c r="S225" s="59"/>
      <c r="T225" s="59"/>
      <c r="U225" s="59"/>
      <c r="V225" s="59"/>
    </row>
    <row r="226" spans="18:22" x14ac:dyDescent="0.45">
      <c r="R226" s="90"/>
      <c r="S226" s="59"/>
      <c r="T226" s="59"/>
      <c r="U226" s="59"/>
      <c r="V226" s="59"/>
    </row>
    <row r="227" spans="18:22" x14ac:dyDescent="0.45">
      <c r="R227" s="90"/>
      <c r="S227" s="59"/>
      <c r="T227" s="59"/>
      <c r="U227" s="59"/>
      <c r="V227" s="59"/>
    </row>
    <row r="228" spans="18:22" x14ac:dyDescent="0.45">
      <c r="R228" s="90"/>
      <c r="S228" s="59"/>
      <c r="T228" s="59"/>
      <c r="U228" s="59"/>
      <c r="V228" s="59"/>
    </row>
  </sheetData>
  <mergeCells count="5">
    <mergeCell ref="A169:Q169"/>
    <mergeCell ref="A185:P185"/>
    <mergeCell ref="A1:N1"/>
    <mergeCell ref="A64:O64"/>
    <mergeCell ref="A152:R152"/>
  </mergeCells>
  <phoneticPr fontId="88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600-000000000000}">
          <x14:formula1>
            <xm:f>LD!$G$2:$G$9</xm:f>
          </x14:formula1>
          <xm:sqref>K159:K160 N159:N160</xm:sqref>
        </x14:dataValidation>
        <x14:dataValidation type="list" allowBlank="1" showInputMessage="1" showErrorMessage="1" xr:uid="{00000000-0002-0000-0600-000001000000}">
          <x14:formula1>
            <xm:f>LD!$A$2:$A$11</xm:f>
          </x14:formula1>
          <xm:sqref>F28 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T64"/>
  <sheetViews>
    <sheetView showGridLines="0" topLeftCell="D40" zoomScale="74" zoomScaleNormal="150" workbookViewId="0">
      <selection activeCell="B60" sqref="B60:N61"/>
    </sheetView>
  </sheetViews>
  <sheetFormatPr baseColWidth="10" defaultColWidth="11.59765625" defaultRowHeight="14.25" x14ac:dyDescent="0.45"/>
  <cols>
    <col min="1" max="1" width="37.265625" style="72" bestFit="1" customWidth="1"/>
    <col min="2" max="3" width="19.73046875" style="72" bestFit="1" customWidth="1"/>
    <col min="4" max="4" width="22.73046875" style="72" bestFit="1" customWidth="1"/>
    <col min="5" max="5" width="23.86328125" style="72" bestFit="1" customWidth="1"/>
    <col min="6" max="6" width="18.1328125" style="72" bestFit="1" customWidth="1"/>
    <col min="7" max="7" width="11.59765625" style="72"/>
    <col min="8" max="9" width="13.265625" style="72" bestFit="1" customWidth="1"/>
    <col min="10" max="10" width="11.59765625" style="72"/>
    <col min="11" max="11" width="14.73046875" style="72" bestFit="1" customWidth="1"/>
    <col min="12" max="12" width="11.59765625" style="72"/>
    <col min="13" max="13" width="15.265625" style="72" bestFit="1" customWidth="1"/>
    <col min="14" max="14" width="11.59765625" style="72"/>
    <col min="15" max="15" width="19.73046875" style="72" bestFit="1" customWidth="1"/>
    <col min="16" max="16" width="15.1328125" style="72" bestFit="1" customWidth="1"/>
    <col min="17" max="16384" width="11.59765625" style="72"/>
  </cols>
  <sheetData>
    <row r="1" spans="1:20" ht="35.1" customHeight="1" x14ac:dyDescent="0.45">
      <c r="A1" s="441" t="s">
        <v>15</v>
      </c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</row>
    <row r="2" spans="1:20" ht="26.85" customHeight="1" x14ac:dyDescent="0.7">
      <c r="C2" s="115" t="s">
        <v>0</v>
      </c>
      <c r="D2" s="116">
        <f>SDCM1!B2</f>
        <v>46097</v>
      </c>
      <c r="F2" s="117"/>
      <c r="G2" s="117"/>
      <c r="H2" s="117"/>
      <c r="I2" s="117"/>
      <c r="J2" s="117"/>
      <c r="K2" s="117"/>
      <c r="L2" s="117"/>
      <c r="M2" s="117"/>
      <c r="N2" s="118">
        <f>YEAR(D2)</f>
        <v>2026</v>
      </c>
    </row>
    <row r="3" spans="1:20" x14ac:dyDescent="0.45">
      <c r="D3" s="119"/>
      <c r="E3" s="119" t="s">
        <v>40</v>
      </c>
      <c r="F3" s="106" t="str">
        <f>SDCM1!B4</f>
        <v>BARA DIOP</v>
      </c>
      <c r="P3" s="59"/>
      <c r="Q3" s="65"/>
      <c r="R3" s="66"/>
      <c r="S3" s="66"/>
      <c r="T3" s="66"/>
    </row>
    <row r="4" spans="1:20" x14ac:dyDescent="0.45">
      <c r="D4" s="119"/>
      <c r="P4" s="59"/>
      <c r="Q4" s="65"/>
      <c r="R4" s="66"/>
      <c r="S4" s="66"/>
      <c r="T4" s="66"/>
    </row>
    <row r="5" spans="1:20" x14ac:dyDescent="0.45">
      <c r="D5" s="106" t="s">
        <v>44</v>
      </c>
      <c r="F5" s="106" t="s">
        <v>16</v>
      </c>
      <c r="G5" s="64"/>
      <c r="H5" s="64"/>
      <c r="I5" s="64"/>
      <c r="J5" s="64"/>
      <c r="K5" s="106" t="s">
        <v>45</v>
      </c>
      <c r="L5" s="87"/>
      <c r="M5" s="106" t="s">
        <v>163</v>
      </c>
      <c r="N5" s="106" t="s">
        <v>164</v>
      </c>
      <c r="O5" s="106" t="s">
        <v>165</v>
      </c>
      <c r="P5" s="120" t="s">
        <v>166</v>
      </c>
      <c r="Q5" s="66"/>
      <c r="R5" s="66"/>
      <c r="S5" s="66"/>
      <c r="T5" s="66"/>
    </row>
    <row r="6" spans="1:20" x14ac:dyDescent="0.45">
      <c r="D6" s="121"/>
      <c r="E6" s="87"/>
      <c r="F6" s="87"/>
      <c r="G6" s="59"/>
      <c r="H6" s="59"/>
      <c r="I6" s="59"/>
      <c r="J6" s="59"/>
      <c r="K6" s="87"/>
      <c r="L6" s="87"/>
      <c r="M6" s="87"/>
      <c r="N6" s="87"/>
      <c r="O6" s="87"/>
      <c r="P6" s="106"/>
      <c r="Q6" s="59"/>
      <c r="R6" s="59"/>
      <c r="S6" s="59"/>
      <c r="T6" s="59"/>
    </row>
    <row r="7" spans="1:20" x14ac:dyDescent="0.45">
      <c r="C7" s="72">
        <v>1516254</v>
      </c>
      <c r="D7" s="87" t="s">
        <v>41</v>
      </c>
      <c r="E7" s="10">
        <v>1516254</v>
      </c>
      <c r="F7" s="87">
        <f>SDCM1!B8</f>
        <v>1516618</v>
      </c>
      <c r="G7" s="59">
        <f>F7-E7</f>
        <v>364</v>
      </c>
      <c r="H7" s="59"/>
      <c r="I7" s="59"/>
      <c r="J7" s="59"/>
      <c r="K7" s="87">
        <f t="shared" ref="K7:K17" si="0">E7+E34</f>
        <v>1516254</v>
      </c>
      <c r="L7" s="87"/>
      <c r="M7" s="87">
        <v>0</v>
      </c>
      <c r="N7" s="87"/>
      <c r="O7" s="87">
        <f>M7+N7</f>
        <v>0</v>
      </c>
      <c r="P7" s="106">
        <f>O7-K7</f>
        <v>-1516254</v>
      </c>
      <c r="Q7" s="59"/>
      <c r="R7" s="59"/>
      <c r="S7" s="59"/>
      <c r="T7" s="59"/>
    </row>
    <row r="8" spans="1:20" x14ac:dyDescent="0.45">
      <c r="D8" s="121"/>
      <c r="E8" s="87"/>
      <c r="F8" s="87"/>
      <c r="G8" s="59"/>
      <c r="H8" s="59"/>
      <c r="I8" s="59"/>
      <c r="J8" s="59"/>
      <c r="K8" s="87">
        <f t="shared" si="0"/>
        <v>0</v>
      </c>
      <c r="L8" s="87"/>
      <c r="M8" s="87"/>
      <c r="N8" s="87"/>
      <c r="O8" s="87"/>
      <c r="P8" s="106"/>
      <c r="Q8" s="59"/>
      <c r="R8" s="59"/>
      <c r="S8" s="59"/>
      <c r="T8" s="59"/>
    </row>
    <row r="9" spans="1:20" x14ac:dyDescent="0.45">
      <c r="C9" s="72">
        <v>442111</v>
      </c>
      <c r="D9" s="87" t="s">
        <v>42</v>
      </c>
      <c r="E9" s="10">
        <v>442111</v>
      </c>
      <c r="F9" s="87">
        <f>SDCM1!B10</f>
        <v>442111</v>
      </c>
      <c r="G9" s="59">
        <f>F9-E9</f>
        <v>0</v>
      </c>
      <c r="H9" s="59"/>
      <c r="I9" s="59"/>
      <c r="J9" s="59"/>
      <c r="K9" s="87">
        <f t="shared" si="0"/>
        <v>442111</v>
      </c>
      <c r="L9" s="87"/>
      <c r="M9" s="87">
        <v>0</v>
      </c>
      <c r="N9" s="87"/>
      <c r="O9" s="87">
        <f t="shared" ref="O9:O17" si="1">M9+N9</f>
        <v>0</v>
      </c>
      <c r="P9" s="106">
        <f t="shared" ref="P9:P17" si="2">O9-K9</f>
        <v>-442111</v>
      </c>
      <c r="Q9" s="59"/>
      <c r="R9" s="59"/>
      <c r="S9" s="59"/>
      <c r="T9" s="59"/>
    </row>
    <row r="10" spans="1:20" x14ac:dyDescent="0.45">
      <c r="D10" s="121"/>
      <c r="E10" s="87"/>
      <c r="F10" s="87"/>
      <c r="G10" s="59"/>
      <c r="H10" s="59"/>
      <c r="I10" s="59"/>
      <c r="J10" s="59"/>
      <c r="K10" s="87">
        <f t="shared" si="0"/>
        <v>0</v>
      </c>
      <c r="L10" s="87"/>
      <c r="M10" s="87"/>
      <c r="N10" s="87"/>
      <c r="O10" s="87"/>
      <c r="P10" s="106"/>
      <c r="Q10" s="59"/>
      <c r="R10" s="59"/>
      <c r="S10" s="59"/>
      <c r="T10" s="59"/>
    </row>
    <row r="11" spans="1:20" x14ac:dyDescent="0.45">
      <c r="C11" s="72">
        <v>646374</v>
      </c>
      <c r="D11" s="87" t="s">
        <v>43</v>
      </c>
      <c r="E11" s="10">
        <v>646374</v>
      </c>
      <c r="F11" s="87">
        <f>SDCM1!B12</f>
        <v>647264</v>
      </c>
      <c r="G11" s="59">
        <f t="shared" ref="G11:G17" si="3">F11-E11</f>
        <v>890</v>
      </c>
      <c r="H11" s="59"/>
      <c r="I11" s="59"/>
      <c r="J11" s="59"/>
      <c r="K11" s="87">
        <f t="shared" si="0"/>
        <v>646374</v>
      </c>
      <c r="L11" s="87"/>
      <c r="M11" s="87">
        <v>0</v>
      </c>
      <c r="N11" s="87"/>
      <c r="O11" s="87">
        <f t="shared" si="1"/>
        <v>0</v>
      </c>
      <c r="P11" s="106">
        <f>O11-K11</f>
        <v>-646374</v>
      </c>
      <c r="Q11" s="59"/>
      <c r="R11" s="59"/>
      <c r="S11" s="59"/>
      <c r="T11" s="59"/>
    </row>
    <row r="12" spans="1:20" x14ac:dyDescent="0.45">
      <c r="D12" s="121"/>
      <c r="E12" s="87"/>
      <c r="F12" s="87"/>
      <c r="G12" s="59"/>
      <c r="H12" s="59"/>
      <c r="I12" s="59"/>
      <c r="J12" s="59"/>
      <c r="K12" s="87">
        <f t="shared" si="0"/>
        <v>0</v>
      </c>
      <c r="L12" s="87"/>
      <c r="M12" s="87"/>
      <c r="N12" s="87"/>
      <c r="O12" s="87"/>
      <c r="P12" s="106"/>
      <c r="Q12" s="59"/>
      <c r="R12" s="59"/>
      <c r="S12" s="59"/>
      <c r="T12" s="59"/>
    </row>
    <row r="13" spans="1:20" x14ac:dyDescent="0.45">
      <c r="C13" s="72">
        <v>0</v>
      </c>
      <c r="D13" s="87" t="s">
        <v>126</v>
      </c>
      <c r="E13" s="10">
        <v>0</v>
      </c>
      <c r="F13" s="87">
        <f>SDCM1!B14</f>
        <v>0</v>
      </c>
      <c r="G13" s="59">
        <f t="shared" si="3"/>
        <v>0</v>
      </c>
      <c r="H13" s="59"/>
      <c r="I13" s="59"/>
      <c r="J13" s="59"/>
      <c r="K13" s="87">
        <f t="shared" si="0"/>
        <v>0</v>
      </c>
      <c r="L13" s="87"/>
      <c r="M13" s="87">
        <v>0</v>
      </c>
      <c r="N13" s="87"/>
      <c r="O13" s="87">
        <f t="shared" si="1"/>
        <v>0</v>
      </c>
      <c r="P13" s="106">
        <f t="shared" si="2"/>
        <v>0</v>
      </c>
      <c r="Q13" s="59"/>
      <c r="R13" s="59"/>
      <c r="S13" s="59"/>
      <c r="T13" s="59"/>
    </row>
    <row r="14" spans="1:20" x14ac:dyDescent="0.45">
      <c r="D14" s="121"/>
      <c r="E14" s="87"/>
      <c r="F14" s="87"/>
      <c r="G14" s="59"/>
      <c r="K14" s="87">
        <f t="shared" si="0"/>
        <v>0</v>
      </c>
      <c r="L14" s="87"/>
      <c r="M14" s="87"/>
      <c r="N14" s="87"/>
      <c r="O14" s="87"/>
      <c r="P14" s="106"/>
      <c r="Q14" s="59"/>
      <c r="R14" s="59"/>
      <c r="S14" s="59"/>
      <c r="T14" s="59"/>
    </row>
    <row r="15" spans="1:20" x14ac:dyDescent="0.45">
      <c r="C15" s="72">
        <v>311735</v>
      </c>
      <c r="D15" s="59" t="s">
        <v>127</v>
      </c>
      <c r="E15" s="10">
        <v>311735</v>
      </c>
      <c r="F15" s="87">
        <f>SDCM1!B16</f>
        <v>312073</v>
      </c>
      <c r="G15" s="59">
        <f t="shared" si="3"/>
        <v>338</v>
      </c>
      <c r="I15" s="72" t="s">
        <v>115</v>
      </c>
      <c r="K15" s="87">
        <f t="shared" si="0"/>
        <v>311735</v>
      </c>
      <c r="L15" s="87"/>
      <c r="M15" s="87">
        <v>0</v>
      </c>
      <c r="N15" s="87"/>
      <c r="O15" s="87">
        <f t="shared" si="1"/>
        <v>0</v>
      </c>
      <c r="P15" s="106">
        <f t="shared" si="2"/>
        <v>-311735</v>
      </c>
      <c r="Q15" s="59"/>
      <c r="R15" s="59"/>
      <c r="S15" s="59"/>
      <c r="T15" s="59"/>
    </row>
    <row r="16" spans="1:20" x14ac:dyDescent="0.45">
      <c r="D16" s="122"/>
      <c r="E16" s="87"/>
      <c r="F16" s="87"/>
      <c r="G16" s="59"/>
      <c r="H16" s="72" t="s">
        <v>115</v>
      </c>
      <c r="K16" s="87">
        <f t="shared" si="0"/>
        <v>0</v>
      </c>
      <c r="L16" s="87"/>
      <c r="M16" s="87"/>
      <c r="N16" s="87"/>
      <c r="O16" s="87"/>
      <c r="P16" s="106"/>
      <c r="Q16" s="59"/>
      <c r="R16" s="59"/>
      <c r="S16" s="59"/>
      <c r="T16" s="59"/>
    </row>
    <row r="17" spans="1:20" x14ac:dyDescent="0.45">
      <c r="C17" s="72">
        <v>0</v>
      </c>
      <c r="D17" s="59" t="s">
        <v>128</v>
      </c>
      <c r="E17" s="10">
        <v>0</v>
      </c>
      <c r="F17" s="87">
        <f>SDCM1!B18</f>
        <v>0</v>
      </c>
      <c r="G17" s="59">
        <f t="shared" si="3"/>
        <v>0</v>
      </c>
      <c r="K17" s="87">
        <f t="shared" si="0"/>
        <v>0</v>
      </c>
      <c r="L17" s="87"/>
      <c r="M17" s="87">
        <v>0</v>
      </c>
      <c r="N17" s="87"/>
      <c r="O17" s="87">
        <f t="shared" si="1"/>
        <v>0</v>
      </c>
      <c r="P17" s="106">
        <f t="shared" si="2"/>
        <v>0</v>
      </c>
      <c r="Q17" s="59"/>
      <c r="R17" s="59"/>
      <c r="S17" s="59"/>
      <c r="T17" s="59"/>
    </row>
    <row r="18" spans="1:20" x14ac:dyDescent="0.45">
      <c r="E18" s="87"/>
      <c r="F18" s="87"/>
      <c r="P18" s="64">
        <f>P7+P9+P11+P13+P15+P17</f>
        <v>-2916474</v>
      </c>
      <c r="Q18" s="59"/>
      <c r="R18" s="59"/>
      <c r="S18" s="59"/>
      <c r="T18" s="59"/>
    </row>
    <row r="19" spans="1:20" x14ac:dyDescent="0.45">
      <c r="A19" s="106" t="s">
        <v>1</v>
      </c>
      <c r="B19" s="106" t="s">
        <v>45</v>
      </c>
      <c r="C19" s="106" t="s">
        <v>16</v>
      </c>
      <c r="D19" s="106" t="s">
        <v>46</v>
      </c>
      <c r="E19" s="106" t="s">
        <v>17</v>
      </c>
      <c r="F19" s="106" t="s">
        <v>39</v>
      </c>
      <c r="G19" s="106" t="s">
        <v>2</v>
      </c>
      <c r="H19" s="106" t="s">
        <v>49</v>
      </c>
      <c r="I19" s="59"/>
      <c r="J19" s="59"/>
      <c r="K19" s="59"/>
      <c r="M19" s="64"/>
      <c r="N19" s="59"/>
      <c r="O19" s="59"/>
      <c r="P19" s="59"/>
      <c r="Q19" s="59"/>
    </row>
    <row r="20" spans="1:20" ht="18" customHeight="1" x14ac:dyDescent="0.45">
      <c r="A20" s="123" t="s">
        <v>19</v>
      </c>
      <c r="B20" s="87">
        <f>E7+E9+E11+E13</f>
        <v>2604739</v>
      </c>
      <c r="C20" s="87">
        <f>F7+F9+F11+F13</f>
        <v>2605993</v>
      </c>
      <c r="D20" s="87">
        <f>IF(C20-B20&gt;0,C20-B20,0)</f>
        <v>1254</v>
      </c>
      <c r="E20" s="87">
        <f>DIRECTION!N4</f>
        <v>680</v>
      </c>
      <c r="F20" s="87">
        <f>D20*E20</f>
        <v>852720</v>
      </c>
      <c r="G20" s="87">
        <f>SDCM1!E9</f>
        <v>0</v>
      </c>
      <c r="H20" s="87">
        <f>G20*E20</f>
        <v>0</v>
      </c>
      <c r="I20" s="59"/>
      <c r="J20" s="59"/>
      <c r="K20" s="59"/>
      <c r="M20" s="64"/>
      <c r="N20" s="59"/>
      <c r="O20" s="59"/>
      <c r="P20" s="59"/>
      <c r="Q20" s="59"/>
    </row>
    <row r="21" spans="1:20" x14ac:dyDescent="0.45">
      <c r="A21" s="123" t="s">
        <v>50</v>
      </c>
      <c r="B21" s="87">
        <f>E15+E17</f>
        <v>311735</v>
      </c>
      <c r="C21" s="87">
        <f>F15+F17</f>
        <v>312073</v>
      </c>
      <c r="D21" s="87">
        <f>IF(C21-B21&gt;0,C21-B21,0)</f>
        <v>338</v>
      </c>
      <c r="E21" s="87">
        <f>DIRECTION!N5</f>
        <v>920</v>
      </c>
      <c r="F21" s="87">
        <f>D21*E21</f>
        <v>310960</v>
      </c>
      <c r="G21" s="87">
        <f>SDCM1!E17</f>
        <v>0</v>
      </c>
      <c r="H21" s="87">
        <f>G21*E21</f>
        <v>0</v>
      </c>
      <c r="I21" s="59"/>
      <c r="J21" s="59"/>
      <c r="K21" s="59"/>
      <c r="M21" s="64"/>
      <c r="N21" s="59"/>
      <c r="O21" s="59"/>
      <c r="P21" s="59"/>
      <c r="Q21" s="59"/>
    </row>
    <row r="22" spans="1:20" x14ac:dyDescent="0.45">
      <c r="A22" s="87" t="s">
        <v>35</v>
      </c>
      <c r="B22" s="87" t="str">
        <f>F3</f>
        <v>BARA DIOP</v>
      </c>
      <c r="C22" s="59"/>
      <c r="D22" s="59"/>
      <c r="E22" s="59"/>
      <c r="F22" s="75">
        <f>SUM(F20:F21)-H22</f>
        <v>1163680</v>
      </c>
      <c r="G22" s="59"/>
      <c r="H22" s="87">
        <f>SUM(H20:H21)</f>
        <v>0</v>
      </c>
      <c r="M22" s="64"/>
      <c r="N22" s="59"/>
      <c r="O22" s="59"/>
      <c r="P22" s="59"/>
      <c r="Q22" s="59"/>
    </row>
    <row r="23" spans="1:20" x14ac:dyDescent="0.45">
      <c r="A23" s="124" t="s">
        <v>105</v>
      </c>
      <c r="P23" s="64"/>
      <c r="Q23" s="59"/>
      <c r="R23" s="59"/>
      <c r="S23" s="59"/>
      <c r="T23" s="59"/>
    </row>
    <row r="25" spans="1:20" x14ac:dyDescent="0.45">
      <c r="D25" s="72" t="s">
        <v>105</v>
      </c>
      <c r="F25" s="73"/>
      <c r="G25" s="74"/>
      <c r="H25" s="74"/>
      <c r="I25" s="74"/>
      <c r="J25" s="74"/>
      <c r="K25" s="74"/>
      <c r="L25" s="74"/>
      <c r="M25" s="74"/>
      <c r="N25" s="74"/>
      <c r="P25" s="64"/>
      <c r="Q25" s="59"/>
      <c r="R25" s="59"/>
      <c r="S25" s="59"/>
      <c r="T25" s="59"/>
    </row>
    <row r="26" spans="1:20" x14ac:dyDescent="0.45">
      <c r="F26" s="73"/>
      <c r="G26" s="74"/>
      <c r="H26" s="74"/>
      <c r="I26" s="74"/>
      <c r="J26" s="74"/>
      <c r="K26" s="74"/>
      <c r="L26" s="74"/>
      <c r="M26" s="74"/>
      <c r="N26" s="74"/>
      <c r="P26" s="64"/>
      <c r="Q26" s="59"/>
      <c r="R26" s="59"/>
      <c r="S26" s="59"/>
      <c r="T26" s="59"/>
    </row>
    <row r="27" spans="1:20" x14ac:dyDescent="0.45">
      <c r="F27" s="73"/>
      <c r="G27" s="74"/>
      <c r="H27" s="74"/>
      <c r="I27" s="74"/>
      <c r="J27" s="74"/>
      <c r="K27" s="74"/>
      <c r="L27" s="74"/>
      <c r="M27" s="74"/>
      <c r="N27" s="74"/>
      <c r="P27" s="64"/>
      <c r="Q27" s="59"/>
      <c r="R27" s="59"/>
      <c r="S27" s="59"/>
      <c r="T27" s="59"/>
    </row>
    <row r="28" spans="1:20" x14ac:dyDescent="0.45">
      <c r="F28" s="73"/>
      <c r="G28" s="74"/>
      <c r="H28" s="74"/>
      <c r="I28" s="74"/>
      <c r="J28" s="74"/>
      <c r="K28" s="74"/>
      <c r="L28" s="74"/>
      <c r="M28" s="74"/>
      <c r="N28" s="74"/>
      <c r="P28" s="64"/>
      <c r="Q28" s="59"/>
      <c r="R28" s="59"/>
      <c r="S28" s="59"/>
      <c r="T28" s="59"/>
    </row>
    <row r="29" spans="1:20" x14ac:dyDescent="0.45">
      <c r="F29" s="73"/>
      <c r="G29" s="74"/>
      <c r="H29" s="74"/>
      <c r="I29" s="74"/>
      <c r="J29" s="74"/>
      <c r="K29" s="74"/>
      <c r="L29" s="74"/>
      <c r="M29" s="74"/>
      <c r="N29" s="74"/>
      <c r="P29" s="64"/>
      <c r="Q29" s="59"/>
      <c r="R29" s="59"/>
      <c r="S29" s="59"/>
      <c r="T29" s="59"/>
    </row>
    <row r="30" spans="1:20" x14ac:dyDescent="0.45">
      <c r="E30" s="119" t="s">
        <v>40</v>
      </c>
      <c r="F30" s="106">
        <f>SDCM1!B26</f>
        <v>0</v>
      </c>
      <c r="G30" s="74"/>
      <c r="H30" s="74"/>
      <c r="I30" s="74"/>
      <c r="J30" s="74"/>
      <c r="K30" s="74"/>
      <c r="L30" s="74"/>
      <c r="M30" s="74"/>
      <c r="N30" s="74"/>
      <c r="P30" s="64"/>
      <c r="Q30" s="59"/>
      <c r="R30" s="59"/>
      <c r="S30" s="59"/>
      <c r="T30" s="59"/>
    </row>
    <row r="31" spans="1:20" x14ac:dyDescent="0.45">
      <c r="F31" s="73"/>
      <c r="G31" s="74"/>
      <c r="H31" s="74"/>
      <c r="I31" s="74"/>
      <c r="J31" s="74"/>
      <c r="K31" s="74"/>
      <c r="L31" s="74"/>
      <c r="M31" s="74"/>
      <c r="N31" s="74"/>
      <c r="P31" s="64"/>
      <c r="Q31" s="59"/>
      <c r="R31" s="59"/>
      <c r="S31" s="59"/>
      <c r="T31" s="59"/>
    </row>
    <row r="32" spans="1:20" x14ac:dyDescent="0.45">
      <c r="D32" s="106" t="s">
        <v>44</v>
      </c>
      <c r="E32" s="106" t="s">
        <v>45</v>
      </c>
      <c r="F32" s="106" t="s">
        <v>16</v>
      </c>
      <c r="G32" s="64"/>
      <c r="H32" s="64"/>
      <c r="I32" s="64"/>
      <c r="J32" s="64"/>
      <c r="K32" s="64"/>
      <c r="P32" s="64"/>
      <c r="Q32" s="59"/>
      <c r="R32" s="59"/>
      <c r="S32" s="59"/>
      <c r="T32" s="59"/>
    </row>
    <row r="33" spans="1:20" x14ac:dyDescent="0.45">
      <c r="D33" s="121"/>
      <c r="E33" s="87"/>
      <c r="F33" s="87"/>
      <c r="G33" s="59"/>
      <c r="H33" s="59"/>
      <c r="I33" s="59"/>
      <c r="J33" s="59"/>
      <c r="K33" s="59"/>
      <c r="P33" s="64"/>
      <c r="Q33" s="59"/>
      <c r="R33" s="59"/>
      <c r="S33" s="59"/>
      <c r="T33" s="59"/>
    </row>
    <row r="34" spans="1:20" x14ac:dyDescent="0.45">
      <c r="C34" s="72">
        <v>0</v>
      </c>
      <c r="D34" s="87" t="s">
        <v>41</v>
      </c>
      <c r="E34" s="87">
        <v>0</v>
      </c>
      <c r="F34" s="87">
        <f>SDCM1!B30</f>
        <v>0</v>
      </c>
      <c r="G34" s="59">
        <f t="shared" ref="G34:G44" si="4">F34-E34</f>
        <v>0</v>
      </c>
      <c r="H34" s="59"/>
      <c r="I34" s="59"/>
      <c r="J34" s="59"/>
      <c r="K34" s="59"/>
      <c r="P34" s="64"/>
      <c r="Q34" s="59"/>
      <c r="R34" s="59"/>
      <c r="S34" s="59"/>
      <c r="T34" s="59"/>
    </row>
    <row r="35" spans="1:20" x14ac:dyDescent="0.45">
      <c r="D35" s="121"/>
      <c r="E35" s="87"/>
      <c r="F35" s="87"/>
      <c r="G35" s="59"/>
      <c r="H35" s="59"/>
      <c r="I35" s="59"/>
      <c r="J35" s="59"/>
      <c r="K35" s="59"/>
      <c r="P35" s="64"/>
      <c r="Q35" s="59"/>
      <c r="R35" s="59"/>
      <c r="S35" s="59"/>
      <c r="T35" s="59"/>
    </row>
    <row r="36" spans="1:20" x14ac:dyDescent="0.45">
      <c r="C36" s="72">
        <v>0</v>
      </c>
      <c r="D36" s="87" t="s">
        <v>42</v>
      </c>
      <c r="E36" s="87">
        <v>0</v>
      </c>
      <c r="F36" s="87">
        <f>SDCM1!B32</f>
        <v>0</v>
      </c>
      <c r="G36" s="59">
        <f t="shared" si="4"/>
        <v>0</v>
      </c>
      <c r="H36" s="59"/>
      <c r="I36" s="59"/>
      <c r="J36" s="59"/>
      <c r="K36" s="59"/>
      <c r="P36" s="64"/>
      <c r="Q36" s="59"/>
      <c r="R36" s="59"/>
      <c r="S36" s="59"/>
      <c r="T36" s="59"/>
    </row>
    <row r="37" spans="1:20" x14ac:dyDescent="0.45">
      <c r="D37" s="121"/>
      <c r="E37" s="87"/>
      <c r="F37" s="87"/>
      <c r="G37" s="59"/>
      <c r="H37" s="59"/>
      <c r="I37" s="59"/>
      <c r="J37" s="59"/>
      <c r="K37" s="59"/>
      <c r="P37" s="64"/>
      <c r="Q37" s="59"/>
      <c r="R37" s="59"/>
      <c r="S37" s="59"/>
      <c r="T37" s="59"/>
    </row>
    <row r="38" spans="1:20" x14ac:dyDescent="0.45">
      <c r="C38" s="72">
        <v>0</v>
      </c>
      <c r="D38" s="87" t="s">
        <v>43</v>
      </c>
      <c r="E38" s="87">
        <v>0</v>
      </c>
      <c r="F38" s="87">
        <f>SDCM1!B34</f>
        <v>0</v>
      </c>
      <c r="G38" s="59">
        <f t="shared" si="4"/>
        <v>0</v>
      </c>
      <c r="H38" s="59"/>
      <c r="I38" s="59"/>
      <c r="J38" s="59"/>
      <c r="K38" s="59"/>
      <c r="P38" s="64"/>
      <c r="Q38" s="59"/>
      <c r="R38" s="59"/>
      <c r="S38" s="59"/>
      <c r="T38" s="59"/>
    </row>
    <row r="39" spans="1:20" x14ac:dyDescent="0.45">
      <c r="D39" s="121"/>
      <c r="E39" s="87"/>
      <c r="F39" s="87"/>
      <c r="G39" s="59"/>
      <c r="H39" s="59"/>
      <c r="I39" s="59"/>
      <c r="J39" s="59"/>
      <c r="K39" s="59"/>
      <c r="P39" s="64"/>
      <c r="Q39" s="59"/>
      <c r="R39" s="59"/>
      <c r="S39" s="59"/>
      <c r="T39" s="59"/>
    </row>
    <row r="40" spans="1:20" x14ac:dyDescent="0.45">
      <c r="C40" s="72">
        <v>0</v>
      </c>
      <c r="D40" s="87" t="s">
        <v>126</v>
      </c>
      <c r="E40" s="87">
        <v>0</v>
      </c>
      <c r="F40" s="87">
        <f>SDCM1!B36</f>
        <v>0</v>
      </c>
      <c r="G40" s="59">
        <f t="shared" si="4"/>
        <v>0</v>
      </c>
      <c r="H40" s="59"/>
      <c r="I40" s="59"/>
      <c r="J40" s="59"/>
      <c r="K40" s="59"/>
      <c r="P40" s="64"/>
      <c r="Q40" s="59"/>
      <c r="R40" s="59"/>
      <c r="S40" s="59"/>
      <c r="T40" s="59"/>
    </row>
    <row r="41" spans="1:20" x14ac:dyDescent="0.45">
      <c r="D41" s="121"/>
      <c r="E41" s="87"/>
      <c r="F41" s="87"/>
      <c r="G41" s="59"/>
      <c r="I41" s="59"/>
      <c r="J41" s="59"/>
      <c r="K41" s="59"/>
      <c r="L41" s="59"/>
      <c r="P41" s="64"/>
      <c r="Q41" s="59"/>
      <c r="R41" s="59"/>
      <c r="S41" s="59"/>
      <c r="T41" s="59"/>
    </row>
    <row r="42" spans="1:20" x14ac:dyDescent="0.45">
      <c r="C42" s="72">
        <v>0</v>
      </c>
      <c r="D42" s="87" t="s">
        <v>127</v>
      </c>
      <c r="E42" s="87">
        <v>0</v>
      </c>
      <c r="F42" s="87">
        <f>SDCM1!B38</f>
        <v>0</v>
      </c>
      <c r="G42" s="59">
        <f t="shared" si="4"/>
        <v>0</v>
      </c>
      <c r="I42" s="59"/>
      <c r="J42" s="59"/>
      <c r="K42" s="59"/>
      <c r="L42" s="59"/>
      <c r="P42" s="64"/>
      <c r="Q42" s="59"/>
      <c r="R42" s="59"/>
      <c r="S42" s="59"/>
      <c r="T42" s="59"/>
    </row>
    <row r="43" spans="1:20" x14ac:dyDescent="0.45">
      <c r="D43" s="121"/>
      <c r="E43" s="87"/>
      <c r="F43" s="87"/>
      <c r="G43" s="59"/>
      <c r="I43" s="59"/>
      <c r="J43" s="59"/>
      <c r="K43" s="59"/>
      <c r="L43" s="59"/>
      <c r="P43" s="64"/>
      <c r="Q43" s="59"/>
      <c r="R43" s="59"/>
      <c r="S43" s="59"/>
      <c r="T43" s="59"/>
    </row>
    <row r="44" spans="1:20" x14ac:dyDescent="0.45">
      <c r="C44" s="72">
        <v>0</v>
      </c>
      <c r="D44" s="87" t="s">
        <v>128</v>
      </c>
      <c r="E44" s="87">
        <v>0</v>
      </c>
      <c r="F44" s="87">
        <f>SDCM1!B40</f>
        <v>0</v>
      </c>
      <c r="G44" s="59">
        <f t="shared" si="4"/>
        <v>0</v>
      </c>
      <c r="I44" s="59"/>
      <c r="J44" s="59"/>
      <c r="K44" s="59"/>
      <c r="L44" s="59"/>
      <c r="P44" s="64"/>
      <c r="Q44" s="59"/>
      <c r="R44" s="59"/>
      <c r="S44" s="59"/>
      <c r="T44" s="59"/>
    </row>
    <row r="45" spans="1:20" x14ac:dyDescent="0.45">
      <c r="E45" s="87"/>
      <c r="F45" s="87"/>
      <c r="I45" s="59"/>
      <c r="J45" s="59"/>
      <c r="K45" s="59"/>
      <c r="L45" s="59"/>
      <c r="P45" s="64"/>
      <c r="Q45" s="59"/>
      <c r="R45" s="59"/>
      <c r="S45" s="59"/>
      <c r="T45" s="59"/>
    </row>
    <row r="46" spans="1:20" x14ac:dyDescent="0.45">
      <c r="B46" s="106" t="s">
        <v>1</v>
      </c>
      <c r="C46" s="106" t="s">
        <v>45</v>
      </c>
      <c r="D46" s="106" t="s">
        <v>16</v>
      </c>
      <c r="E46" s="106" t="s">
        <v>46</v>
      </c>
      <c r="F46" s="106" t="s">
        <v>17</v>
      </c>
      <c r="G46" s="106" t="s">
        <v>39</v>
      </c>
      <c r="H46" s="106" t="s">
        <v>2</v>
      </c>
      <c r="I46" s="106" t="s">
        <v>49</v>
      </c>
      <c r="J46" s="59"/>
      <c r="K46" s="59"/>
      <c r="L46" s="59"/>
      <c r="N46" s="64"/>
      <c r="O46" s="59"/>
      <c r="P46" s="59"/>
      <c r="Q46" s="59"/>
      <c r="R46" s="59"/>
    </row>
    <row r="47" spans="1:20" x14ac:dyDescent="0.45">
      <c r="A47" s="10"/>
      <c r="B47" s="125" t="s">
        <v>19</v>
      </c>
      <c r="C47" s="87">
        <f>E34+E36++E40+E38</f>
        <v>0</v>
      </c>
      <c r="D47" s="87">
        <f>F34+F36+F38+F40</f>
        <v>0</v>
      </c>
      <c r="E47" s="87">
        <f>IF( D47-C47&gt;0,D47-C47,0)</f>
        <v>0</v>
      </c>
      <c r="F47" s="87">
        <f>E20</f>
        <v>680</v>
      </c>
      <c r="G47" s="87">
        <f>E47*F47</f>
        <v>0</v>
      </c>
      <c r="H47" s="87">
        <f>SDCM1!E31</f>
        <v>0</v>
      </c>
      <c r="I47" s="87">
        <f>H47*F47</f>
        <v>0</v>
      </c>
      <c r="J47" s="59"/>
      <c r="K47" s="59"/>
      <c r="L47" s="59"/>
      <c r="N47" s="64"/>
      <c r="O47" s="59"/>
      <c r="P47" s="59"/>
      <c r="Q47" s="59"/>
      <c r="R47" s="59"/>
    </row>
    <row r="48" spans="1:20" x14ac:dyDescent="0.45">
      <c r="A48" s="10"/>
      <c r="B48" s="123" t="s">
        <v>50</v>
      </c>
      <c r="C48" s="87">
        <f>E42+E44</f>
        <v>0</v>
      </c>
      <c r="D48" s="87">
        <f>F42+F44</f>
        <v>0</v>
      </c>
      <c r="E48" s="87">
        <f>IF( D48-C48&gt;0,D48-C48,0)</f>
        <v>0</v>
      </c>
      <c r="F48" s="87">
        <f>E21</f>
        <v>920</v>
      </c>
      <c r="G48" s="87">
        <f>E48*F48</f>
        <v>0</v>
      </c>
      <c r="H48" s="87">
        <f>SDCM1!E39</f>
        <v>0</v>
      </c>
      <c r="I48" s="87">
        <f>H48*F48</f>
        <v>0</v>
      </c>
      <c r="J48" s="59"/>
      <c r="K48" s="59"/>
      <c r="L48" s="59"/>
      <c r="N48" s="64"/>
      <c r="O48" s="59"/>
      <c r="P48" s="59"/>
      <c r="Q48" s="59"/>
      <c r="R48" s="59"/>
    </row>
    <row r="49" spans="1:20" x14ac:dyDescent="0.45">
      <c r="A49" s="10"/>
      <c r="B49" s="87" t="s">
        <v>35</v>
      </c>
      <c r="C49" s="87">
        <f>F30</f>
        <v>0</v>
      </c>
      <c r="G49" s="87">
        <f>SUM(G47:G48)-I49</f>
        <v>0</v>
      </c>
      <c r="I49" s="87">
        <f>SUM(I47:I48)</f>
        <v>0</v>
      </c>
      <c r="N49" s="64"/>
      <c r="O49" s="59"/>
      <c r="P49" s="59"/>
      <c r="Q49" s="59"/>
      <c r="R49" s="59"/>
    </row>
    <row r="50" spans="1:20" x14ac:dyDescent="0.45">
      <c r="F50" s="73"/>
      <c r="G50" s="74"/>
      <c r="H50" s="74"/>
      <c r="I50" s="74"/>
      <c r="J50" s="74"/>
      <c r="K50" s="74"/>
      <c r="L50" s="74"/>
      <c r="M50" s="74"/>
      <c r="N50" s="74"/>
      <c r="P50" s="64"/>
      <c r="Q50" s="59"/>
      <c r="R50" s="59"/>
      <c r="S50" s="59"/>
      <c r="T50" s="59"/>
    </row>
    <row r="51" spans="1:20" x14ac:dyDescent="0.45">
      <c r="F51" s="73"/>
      <c r="G51" s="74"/>
      <c r="H51" s="74"/>
      <c r="I51" s="74"/>
      <c r="J51" s="74"/>
      <c r="K51" s="74"/>
      <c r="L51" s="74"/>
      <c r="M51" s="74"/>
      <c r="N51" s="74"/>
      <c r="P51" s="64"/>
      <c r="Q51" s="59"/>
      <c r="R51" s="59"/>
      <c r="S51" s="59"/>
      <c r="T51" s="59"/>
    </row>
    <row r="52" spans="1:20" x14ac:dyDescent="0.45">
      <c r="F52" s="73"/>
      <c r="G52" s="74"/>
      <c r="H52" s="74"/>
      <c r="I52" s="74"/>
      <c r="J52" s="74"/>
      <c r="K52" s="74"/>
      <c r="L52" s="74"/>
      <c r="M52" s="74"/>
      <c r="N52" s="74"/>
      <c r="P52" s="64"/>
      <c r="Q52" s="59"/>
      <c r="R52" s="59"/>
      <c r="S52" s="59"/>
      <c r="T52" s="59"/>
    </row>
    <row r="53" spans="1:20" x14ac:dyDescent="0.45">
      <c r="F53" s="73"/>
      <c r="G53" s="74"/>
      <c r="H53" s="74"/>
      <c r="I53" s="74"/>
      <c r="J53" s="74"/>
      <c r="K53" s="74"/>
      <c r="L53" s="74"/>
      <c r="N53" s="74"/>
      <c r="P53" s="64"/>
      <c r="Q53" s="59"/>
      <c r="R53" s="59"/>
      <c r="S53" s="59"/>
      <c r="T53" s="59"/>
    </row>
    <row r="54" spans="1:20" x14ac:dyDescent="0.45">
      <c r="F54" s="73"/>
      <c r="G54" s="74"/>
      <c r="H54" s="74"/>
      <c r="I54" s="74"/>
      <c r="J54" s="74"/>
      <c r="K54" s="74"/>
      <c r="L54" s="74"/>
      <c r="M54" s="74"/>
      <c r="N54" s="74"/>
      <c r="P54" s="64"/>
      <c r="Q54" s="59"/>
      <c r="R54" s="59"/>
      <c r="S54" s="59"/>
      <c r="T54" s="59"/>
    </row>
    <row r="55" spans="1:20" x14ac:dyDescent="0.45">
      <c r="F55" s="73"/>
      <c r="G55" s="74"/>
      <c r="H55" s="74"/>
      <c r="I55" s="74"/>
      <c r="J55" s="74"/>
      <c r="K55" s="74"/>
      <c r="L55" s="74"/>
      <c r="M55" s="74"/>
      <c r="N55" s="74"/>
      <c r="P55" s="64"/>
      <c r="Q55" s="59"/>
      <c r="R55" s="59"/>
      <c r="S55" s="59"/>
      <c r="T55" s="59"/>
    </row>
    <row r="56" spans="1:20" x14ac:dyDescent="0.45">
      <c r="F56" s="73"/>
      <c r="G56" s="74"/>
      <c r="H56" s="74"/>
      <c r="I56" s="74"/>
      <c r="J56" s="74"/>
      <c r="K56" s="74"/>
      <c r="L56" s="74"/>
      <c r="M56" s="74"/>
      <c r="N56" s="74"/>
      <c r="P56" s="64"/>
      <c r="Q56" s="59"/>
      <c r="R56" s="59"/>
      <c r="S56" s="59"/>
      <c r="T56" s="59"/>
    </row>
    <row r="57" spans="1:20" x14ac:dyDescent="0.45">
      <c r="F57" s="73"/>
      <c r="G57" s="74"/>
      <c r="H57" s="74"/>
      <c r="I57" s="74"/>
      <c r="J57" s="74"/>
      <c r="K57" s="74"/>
      <c r="L57" s="74"/>
      <c r="M57" s="74"/>
      <c r="N57" s="74"/>
      <c r="P57" s="64"/>
      <c r="Q57" s="59"/>
      <c r="R57" s="59"/>
      <c r="S57" s="59"/>
      <c r="T57" s="59"/>
    </row>
    <row r="58" spans="1:20" x14ac:dyDescent="0.45">
      <c r="F58" s="73"/>
      <c r="G58" s="74"/>
      <c r="H58" s="74"/>
      <c r="I58" s="74"/>
      <c r="J58" s="74"/>
      <c r="K58" s="74"/>
      <c r="L58" s="74"/>
      <c r="M58" s="74"/>
      <c r="N58" s="74"/>
      <c r="P58" s="64"/>
      <c r="Q58" s="59"/>
      <c r="R58" s="59"/>
      <c r="S58" s="59"/>
      <c r="T58" s="59"/>
    </row>
    <row r="59" spans="1:20" x14ac:dyDescent="0.45">
      <c r="B59" s="126">
        <f>D2</f>
        <v>46097</v>
      </c>
      <c r="C59" s="72" t="s">
        <v>54</v>
      </c>
      <c r="D59" s="106" t="s">
        <v>1</v>
      </c>
      <c r="E59" s="106" t="s">
        <v>45</v>
      </c>
      <c r="F59" s="106" t="s">
        <v>16</v>
      </c>
      <c r="G59" s="106" t="s">
        <v>46</v>
      </c>
      <c r="H59" s="106" t="s">
        <v>17</v>
      </c>
      <c r="I59" s="106" t="s">
        <v>39</v>
      </c>
      <c r="J59" s="106" t="s">
        <v>2</v>
      </c>
      <c r="K59" s="106" t="s">
        <v>49</v>
      </c>
      <c r="L59" s="106" t="s">
        <v>18</v>
      </c>
      <c r="M59" s="106" t="s">
        <v>20</v>
      </c>
      <c r="N59" s="106" t="s">
        <v>47</v>
      </c>
      <c r="O59" s="59"/>
      <c r="P59" s="127" t="s">
        <v>101</v>
      </c>
      <c r="Q59" s="127" t="s">
        <v>102</v>
      </c>
      <c r="R59" s="87" t="s">
        <v>103</v>
      </c>
      <c r="S59" s="59"/>
      <c r="T59" s="59"/>
    </row>
    <row r="60" spans="1:20" x14ac:dyDescent="0.45">
      <c r="B60" s="126">
        <f>B59</f>
        <v>46097</v>
      </c>
      <c r="C60" s="72" t="s">
        <v>119</v>
      </c>
      <c r="D60" s="123" t="s">
        <v>19</v>
      </c>
      <c r="E60" s="87">
        <f>C47+B20</f>
        <v>2604739</v>
      </c>
      <c r="F60" s="87">
        <f>D47+C20</f>
        <v>2605993</v>
      </c>
      <c r="G60" s="87">
        <f>IF( F60-E60&gt;0,F60-E60,FALSE)</f>
        <v>1254</v>
      </c>
      <c r="H60" s="87">
        <f>E20</f>
        <v>680</v>
      </c>
      <c r="I60" s="87">
        <f>G60*H60</f>
        <v>852720</v>
      </c>
      <c r="J60" s="87">
        <f>G20+H47</f>
        <v>0</v>
      </c>
      <c r="K60" s="87">
        <f>J60*H60</f>
        <v>0</v>
      </c>
      <c r="L60" s="87">
        <f>SDCM1!D49</f>
        <v>0</v>
      </c>
      <c r="M60" s="87"/>
      <c r="N60" s="87">
        <f>SDCM1!A49</f>
        <v>14680</v>
      </c>
      <c r="O60" s="128" t="s">
        <v>19</v>
      </c>
      <c r="P60" s="10">
        <v>16030</v>
      </c>
      <c r="Q60" s="127">
        <f>P60-N60+L60</f>
        <v>1350</v>
      </c>
      <c r="R60" s="87">
        <f>G60-Q60</f>
        <v>-96</v>
      </c>
      <c r="S60" s="59"/>
      <c r="T60" s="59"/>
    </row>
    <row r="61" spans="1:20" x14ac:dyDescent="0.45">
      <c r="B61" s="126">
        <f>B60</f>
        <v>46097</v>
      </c>
      <c r="C61" s="72" t="str">
        <f>C60</f>
        <v>GUEDE-OIL-MBACKE1</v>
      </c>
      <c r="D61" s="123" t="s">
        <v>3</v>
      </c>
      <c r="E61" s="87">
        <f>C48+B21</f>
        <v>311735</v>
      </c>
      <c r="F61" s="87">
        <f>D48+C21</f>
        <v>312073</v>
      </c>
      <c r="G61" s="87">
        <f>IF( F61-E61&gt;0,F61-E61,FALSE)</f>
        <v>338</v>
      </c>
      <c r="H61" s="87">
        <f>E21</f>
        <v>920</v>
      </c>
      <c r="I61" s="87">
        <f>G61*H61</f>
        <v>310960</v>
      </c>
      <c r="J61" s="87">
        <f>G21+H48</f>
        <v>0</v>
      </c>
      <c r="K61" s="87">
        <f>J61*H61</f>
        <v>0</v>
      </c>
      <c r="L61" s="87">
        <f>SDCM1!D58</f>
        <v>0</v>
      </c>
      <c r="M61" s="87"/>
      <c r="N61" s="87">
        <f>SDCM1!A58</f>
        <v>7200</v>
      </c>
      <c r="O61" s="128" t="s">
        <v>3</v>
      </c>
      <c r="P61" s="10">
        <v>7500</v>
      </c>
      <c r="Q61" s="127">
        <f>P61-N61+L61</f>
        <v>300</v>
      </c>
      <c r="R61" s="87">
        <f>G61-Q61</f>
        <v>38</v>
      </c>
      <c r="S61" s="59"/>
      <c r="T61" s="59"/>
    </row>
    <row r="62" spans="1:20" x14ac:dyDescent="0.45">
      <c r="B62" s="126"/>
      <c r="D62" s="87"/>
      <c r="E62" s="75"/>
      <c r="F62" s="59"/>
      <c r="G62" s="59"/>
      <c r="I62" s="87"/>
      <c r="K62" s="87"/>
      <c r="L62" s="59"/>
      <c r="O62" s="59"/>
      <c r="P62" s="64"/>
      <c r="Q62" s="59"/>
      <c r="R62" s="59"/>
      <c r="S62" s="59"/>
      <c r="T62" s="59"/>
    </row>
    <row r="63" spans="1:20" x14ac:dyDescent="0.45">
      <c r="F63" s="73"/>
      <c r="G63" s="74"/>
      <c r="H63" s="74"/>
      <c r="I63" s="74"/>
      <c r="J63" s="74"/>
      <c r="K63" s="74"/>
      <c r="L63" s="74"/>
      <c r="M63" s="74"/>
      <c r="N63" s="74"/>
      <c r="P63" s="64"/>
      <c r="Q63" s="59"/>
      <c r="R63" s="59"/>
      <c r="S63" s="59"/>
      <c r="T63" s="59"/>
    </row>
    <row r="64" spans="1:20" x14ac:dyDescent="0.45">
      <c r="F64" s="73"/>
      <c r="G64" s="74"/>
      <c r="H64" s="74"/>
      <c r="I64" s="74"/>
      <c r="J64" s="74"/>
      <c r="K64" s="74"/>
      <c r="L64" s="74"/>
      <c r="M64" s="74"/>
      <c r="N64" s="74"/>
      <c r="P64" s="64"/>
      <c r="Q64" s="59"/>
      <c r="R64" s="59"/>
      <c r="S64" s="59"/>
      <c r="T64" s="59"/>
    </row>
  </sheetData>
  <mergeCells count="1">
    <mergeCell ref="A1:N1"/>
  </mergeCells>
  <phoneticPr fontId="88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0"/>
  <dimension ref="A1:P136"/>
  <sheetViews>
    <sheetView showGridLines="0" showRowColHeaders="0" zoomScale="70" zoomScaleNormal="70" workbookViewId="0">
      <pane ySplit="1" topLeftCell="A111" activePane="bottomLeft" state="frozen"/>
      <selection pane="bottomLeft"/>
    </sheetView>
  </sheetViews>
  <sheetFormatPr baseColWidth="10" defaultColWidth="11.59765625" defaultRowHeight="14.25" x14ac:dyDescent="0.45"/>
  <cols>
    <col min="1" max="1" width="35.265625" style="144" bestFit="1" customWidth="1"/>
    <col min="2" max="2" width="25.73046875" style="144" bestFit="1" customWidth="1"/>
    <col min="3" max="3" width="26.265625" style="144" customWidth="1"/>
    <col min="4" max="4" width="25.265625" style="144" bestFit="1" customWidth="1"/>
    <col min="5" max="5" width="15.265625" style="144" bestFit="1" customWidth="1"/>
    <col min="6" max="6" width="14.59765625" style="144" bestFit="1" customWidth="1"/>
    <col min="7" max="7" width="28.1328125" style="144" bestFit="1" customWidth="1"/>
    <col min="8" max="8" width="25.265625" style="144" bestFit="1" customWidth="1"/>
    <col min="9" max="9" width="19.265625" style="144" customWidth="1"/>
    <col min="10" max="10" width="17.1328125" style="144" customWidth="1"/>
    <col min="11" max="11" width="23.86328125" style="144" bestFit="1" customWidth="1"/>
    <col min="12" max="12" width="21.59765625" style="144" bestFit="1" customWidth="1"/>
    <col min="13" max="13" width="36.73046875" style="144" customWidth="1"/>
    <col min="14" max="16384" width="11.59765625" style="144"/>
  </cols>
  <sheetData>
    <row r="1" spans="1:16" s="141" customFormat="1" ht="141" customHeight="1" thickBot="1" x14ac:dyDescent="0.5">
      <c r="A1" s="140" t="s">
        <v>115</v>
      </c>
    </row>
    <row r="2" spans="1:16" ht="30.4" customHeight="1" thickTop="1" thickBot="1" x14ac:dyDescent="0.7">
      <c r="A2" s="142" t="s">
        <v>178</v>
      </c>
      <c r="B2" s="403">
        <f>LD!AE2</f>
        <v>46097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</row>
    <row r="3" spans="1:16" ht="21.75" thickTop="1" thickBot="1" x14ac:dyDescent="0.7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</row>
    <row r="4" spans="1:16" ht="24" customHeight="1" thickTop="1" thickBot="1" x14ac:dyDescent="0.7">
      <c r="A4" s="145" t="s">
        <v>191</v>
      </c>
      <c r="B4" s="169" t="s">
        <v>275</v>
      </c>
      <c r="C4" s="143"/>
      <c r="D4" s="143"/>
      <c r="E4" s="143"/>
      <c r="F4" s="143"/>
      <c r="G4" s="143"/>
      <c r="H4" s="143"/>
      <c r="I4" s="146"/>
      <c r="J4" s="146"/>
      <c r="K4" s="146"/>
      <c r="L4" s="146"/>
      <c r="M4" s="147"/>
      <c r="N4" s="147"/>
      <c r="O4" s="147"/>
    </row>
    <row r="5" spans="1:16" ht="21.75" thickTop="1" thickBot="1" x14ac:dyDescent="0.7">
      <c r="A5" s="143"/>
      <c r="B5" s="143"/>
      <c r="C5" s="143"/>
      <c r="D5" s="143"/>
      <c r="E5" s="143"/>
      <c r="F5" s="143"/>
      <c r="G5" s="143"/>
      <c r="H5" s="143"/>
      <c r="I5" s="146"/>
      <c r="J5" s="146"/>
      <c r="K5" s="146"/>
      <c r="L5" s="146"/>
      <c r="M5" s="147"/>
      <c r="N5" s="147"/>
      <c r="O5" s="147"/>
    </row>
    <row r="6" spans="1:16" ht="21.75" thickTop="1" thickBot="1" x14ac:dyDescent="0.7">
      <c r="A6" s="148" t="s">
        <v>44</v>
      </c>
      <c r="B6" s="148" t="s">
        <v>185</v>
      </c>
      <c r="C6" s="148" t="s">
        <v>158</v>
      </c>
      <c r="D6" s="148" t="s">
        <v>186</v>
      </c>
      <c r="E6" s="148" t="s">
        <v>2</v>
      </c>
      <c r="F6" s="143"/>
      <c r="G6" s="149"/>
      <c r="H6" s="148" t="s">
        <v>44</v>
      </c>
      <c r="I6" s="148" t="s">
        <v>162</v>
      </c>
      <c r="J6" s="149"/>
      <c r="K6" s="149"/>
      <c r="L6" s="149"/>
      <c r="M6" s="148" t="s">
        <v>192</v>
      </c>
      <c r="N6" s="150"/>
      <c r="O6" s="147"/>
      <c r="P6" s="147"/>
    </row>
    <row r="7" spans="1:16" ht="21.75" thickTop="1" thickBot="1" x14ac:dyDescent="0.7">
      <c r="A7" s="146"/>
      <c r="B7" s="146"/>
      <c r="C7" s="146"/>
      <c r="D7" s="146"/>
      <c r="F7" s="143"/>
      <c r="G7" s="149"/>
      <c r="H7" s="146"/>
      <c r="I7" s="146"/>
      <c r="J7" s="149"/>
      <c r="K7" s="146"/>
      <c r="L7" s="146"/>
      <c r="M7" s="169" t="s">
        <v>142</v>
      </c>
      <c r="N7" s="147"/>
      <c r="O7" s="147"/>
      <c r="P7" s="147"/>
    </row>
    <row r="8" spans="1:16" ht="21.75" thickTop="1" thickBot="1" x14ac:dyDescent="0.7">
      <c r="A8" s="151" t="s">
        <v>179</v>
      </c>
      <c r="B8" s="169">
        <v>912529</v>
      </c>
      <c r="C8" s="152">
        <f>SDCMbacke2!G7</f>
        <v>542</v>
      </c>
      <c r="D8" s="153">
        <f>SDCMbacke2!E7</f>
        <v>911987</v>
      </c>
      <c r="E8" s="151" t="s">
        <v>151</v>
      </c>
      <c r="F8" s="143"/>
      <c r="G8" s="146"/>
      <c r="H8" s="154" t="s">
        <v>41</v>
      </c>
      <c r="I8" s="169">
        <v>0</v>
      </c>
      <c r="J8" s="149"/>
      <c r="K8" s="146"/>
      <c r="L8" s="146"/>
      <c r="M8" s="169" t="s">
        <v>309</v>
      </c>
      <c r="N8" s="147"/>
      <c r="O8" s="147"/>
      <c r="P8" s="147"/>
    </row>
    <row r="9" spans="1:16" ht="21.75" thickTop="1" thickBot="1" x14ac:dyDescent="0.7">
      <c r="A9" s="149"/>
      <c r="B9" s="149"/>
      <c r="C9" s="149"/>
      <c r="D9" s="146"/>
      <c r="E9" s="169"/>
      <c r="F9" s="143"/>
      <c r="G9" s="146"/>
      <c r="H9" s="149"/>
      <c r="I9" s="149"/>
      <c r="J9" s="146"/>
      <c r="K9" s="146"/>
      <c r="L9" s="146"/>
      <c r="M9" s="169" t="s">
        <v>275</v>
      </c>
      <c r="N9" s="147"/>
      <c r="O9" s="147"/>
      <c r="P9" s="147"/>
    </row>
    <row r="10" spans="1:16" ht="21.75" thickTop="1" thickBot="1" x14ac:dyDescent="0.7">
      <c r="A10" s="151" t="s">
        <v>180</v>
      </c>
      <c r="B10" s="169">
        <v>832981</v>
      </c>
      <c r="C10" s="152">
        <f>SDCMbacke2!G9</f>
        <v>129</v>
      </c>
      <c r="D10" s="153">
        <f>SDCMbacke2!E9</f>
        <v>832852</v>
      </c>
      <c r="E10" s="146"/>
      <c r="F10" s="143"/>
      <c r="G10" s="146"/>
      <c r="H10" s="154" t="s">
        <v>42</v>
      </c>
      <c r="I10" s="169">
        <v>0</v>
      </c>
      <c r="J10" s="146"/>
      <c r="K10" s="146"/>
      <c r="L10" s="146"/>
      <c r="M10" s="169" t="s">
        <v>268</v>
      </c>
      <c r="N10" s="147"/>
      <c r="O10" s="147"/>
      <c r="P10" s="147"/>
    </row>
    <row r="11" spans="1:16" ht="21.75" thickTop="1" thickBot="1" x14ac:dyDescent="0.7">
      <c r="A11" s="149"/>
      <c r="B11" s="149"/>
      <c r="C11" s="149"/>
      <c r="D11" s="146"/>
      <c r="E11" s="146"/>
      <c r="F11" s="143"/>
      <c r="G11" s="146"/>
      <c r="H11" s="149"/>
      <c r="I11" s="149"/>
      <c r="J11" s="146"/>
      <c r="K11" s="146"/>
      <c r="L11" s="146"/>
      <c r="M11" s="169" t="s">
        <v>310</v>
      </c>
      <c r="N11" s="147"/>
      <c r="O11" s="147"/>
      <c r="P11" s="147"/>
    </row>
    <row r="12" spans="1:16" ht="21.75" thickTop="1" thickBot="1" x14ac:dyDescent="0.7">
      <c r="A12" s="151" t="s">
        <v>181</v>
      </c>
      <c r="B12" s="169">
        <v>1428939</v>
      </c>
      <c r="C12" s="152">
        <f>SDCMbacke2!G11</f>
        <v>0</v>
      </c>
      <c r="D12" s="153">
        <f>SDCMbacke2!E11</f>
        <v>1428939</v>
      </c>
      <c r="E12" s="146"/>
      <c r="F12" s="143"/>
      <c r="G12" s="146"/>
      <c r="H12" s="154" t="s">
        <v>43</v>
      </c>
      <c r="I12" s="169">
        <v>0</v>
      </c>
      <c r="J12" s="146"/>
      <c r="K12" s="146"/>
      <c r="L12" s="146"/>
      <c r="M12" s="169" t="s">
        <v>260</v>
      </c>
      <c r="N12" s="147"/>
      <c r="O12" s="147"/>
      <c r="P12" s="147"/>
    </row>
    <row r="13" spans="1:16" ht="21.75" thickTop="1" thickBot="1" x14ac:dyDescent="0.7">
      <c r="A13" s="149"/>
      <c r="B13" s="149"/>
      <c r="C13" s="149"/>
      <c r="D13" s="146"/>
      <c r="E13" s="146"/>
      <c r="F13" s="143"/>
      <c r="G13" s="146"/>
      <c r="H13" s="149"/>
      <c r="I13" s="149"/>
      <c r="J13" s="146"/>
      <c r="K13" s="146"/>
      <c r="L13" s="146"/>
      <c r="M13" s="169" t="s">
        <v>341</v>
      </c>
      <c r="N13" s="147"/>
      <c r="O13" s="147"/>
      <c r="P13" s="147"/>
    </row>
    <row r="14" spans="1:16" ht="21.75" thickTop="1" thickBot="1" x14ac:dyDescent="0.7">
      <c r="A14" s="151" t="s">
        <v>182</v>
      </c>
      <c r="B14" s="169">
        <v>1497937</v>
      </c>
      <c r="C14" s="152">
        <f>SDCMbacke2!G13</f>
        <v>0</v>
      </c>
      <c r="D14" s="153">
        <f>SDCMbacke2!E13</f>
        <v>1497937</v>
      </c>
      <c r="E14" s="146"/>
      <c r="F14" s="143"/>
      <c r="G14" s="146"/>
      <c r="H14" s="154" t="s">
        <v>126</v>
      </c>
      <c r="I14" s="169"/>
      <c r="J14" s="146"/>
      <c r="K14" s="146"/>
      <c r="L14" s="146"/>
      <c r="M14" s="169" t="s">
        <v>434</v>
      </c>
      <c r="N14" s="147"/>
      <c r="O14" s="147"/>
      <c r="P14" s="147"/>
    </row>
    <row r="15" spans="1:16" ht="21.75" thickTop="1" thickBot="1" x14ac:dyDescent="0.7">
      <c r="A15" s="149"/>
      <c r="B15" s="149"/>
      <c r="C15" s="149"/>
      <c r="D15" s="146"/>
      <c r="E15" s="146"/>
      <c r="F15" s="143"/>
      <c r="G15" s="146"/>
      <c r="H15" s="149"/>
      <c r="I15" s="149"/>
      <c r="J15" s="146"/>
      <c r="K15" s="146"/>
      <c r="L15" s="146"/>
      <c r="M15" s="169" t="s">
        <v>435</v>
      </c>
      <c r="N15" s="147"/>
      <c r="O15" s="147"/>
      <c r="P15" s="147"/>
    </row>
    <row r="16" spans="1:16" ht="21.75" thickTop="1" thickBot="1" x14ac:dyDescent="0.7">
      <c r="A16" s="154" t="s">
        <v>183</v>
      </c>
      <c r="B16" s="169">
        <v>666798</v>
      </c>
      <c r="C16" s="152">
        <f>SDCMbacke2!G15</f>
        <v>84</v>
      </c>
      <c r="D16" s="153">
        <f>SDCMbacke2!E15</f>
        <v>666714</v>
      </c>
      <c r="E16" s="151" t="s">
        <v>152</v>
      </c>
      <c r="F16" s="143"/>
      <c r="G16" s="149"/>
      <c r="H16" s="154" t="s">
        <v>127</v>
      </c>
      <c r="I16" s="169"/>
      <c r="J16" s="149"/>
      <c r="K16" s="146"/>
      <c r="L16" s="146"/>
      <c r="M16" s="169" t="s">
        <v>328</v>
      </c>
      <c r="N16" s="147"/>
      <c r="O16" s="147"/>
      <c r="P16" s="147"/>
    </row>
    <row r="17" spans="1:16" ht="21.75" thickTop="1" thickBot="1" x14ac:dyDescent="0.7">
      <c r="A17" s="149"/>
      <c r="B17" s="149"/>
      <c r="C17" s="149"/>
      <c r="D17" s="146"/>
      <c r="E17" s="169"/>
      <c r="F17" s="143"/>
      <c r="G17" s="146" t="s">
        <v>115</v>
      </c>
      <c r="H17" s="149"/>
      <c r="I17" s="149"/>
      <c r="J17" s="149"/>
      <c r="K17" s="146"/>
      <c r="L17" s="146"/>
      <c r="M17" s="169"/>
      <c r="N17" s="147"/>
      <c r="O17" s="147"/>
      <c r="P17" s="147"/>
    </row>
    <row r="18" spans="1:16" ht="21.75" thickTop="1" thickBot="1" x14ac:dyDescent="0.7">
      <c r="A18" s="155" t="s">
        <v>184</v>
      </c>
      <c r="B18" s="169">
        <v>1482658</v>
      </c>
      <c r="C18" s="152">
        <f>SDCMbacke2!G17</f>
        <v>0</v>
      </c>
      <c r="D18" s="153">
        <f>SDCMbacke2!E17</f>
        <v>1482658</v>
      </c>
      <c r="E18" s="146"/>
      <c r="F18" s="143"/>
      <c r="G18" s="143"/>
      <c r="H18" s="154" t="s">
        <v>128</v>
      </c>
      <c r="I18" s="169"/>
      <c r="J18" s="146"/>
      <c r="K18" s="146"/>
      <c r="L18" s="146"/>
      <c r="M18" s="169"/>
      <c r="N18" s="147"/>
      <c r="O18" s="147"/>
      <c r="P18" s="147"/>
    </row>
    <row r="19" spans="1:16" ht="21.4" thickTop="1" x14ac:dyDescent="0.65">
      <c r="A19" s="146"/>
      <c r="B19" s="146"/>
      <c r="C19" s="146"/>
      <c r="D19" s="143"/>
      <c r="E19" s="143"/>
      <c r="F19" s="143"/>
      <c r="G19" s="143"/>
      <c r="H19" s="143"/>
      <c r="I19" s="146"/>
      <c r="J19" s="146"/>
      <c r="K19" s="146"/>
      <c r="L19" s="146"/>
      <c r="M19" s="147"/>
      <c r="N19" s="147"/>
      <c r="O19" s="147"/>
    </row>
    <row r="20" spans="1:16" ht="21.4" thickBot="1" x14ac:dyDescent="0.7">
      <c r="A20" s="14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</row>
    <row r="21" spans="1:16" ht="21.75" thickTop="1" thickBot="1" x14ac:dyDescent="0.5">
      <c r="A21" s="145" t="s">
        <v>160</v>
      </c>
      <c r="B21" s="445">
        <f>SDCMbacke2!F22</f>
        <v>533560</v>
      </c>
      <c r="C21" s="446"/>
      <c r="D21" s="447"/>
    </row>
    <row r="22" spans="1:16" ht="15" thickTop="1" thickBot="1" x14ac:dyDescent="0.5"/>
    <row r="23" spans="1:16" s="156" customFormat="1" ht="36.6" customHeight="1" thickBot="1" x14ac:dyDescent="0.5">
      <c r="A23" s="443" t="s">
        <v>161</v>
      </c>
      <c r="B23" s="444"/>
      <c r="C23" s="444"/>
      <c r="D23" s="444"/>
    </row>
    <row r="25" spans="1:16" ht="21.4" thickBot="1" x14ac:dyDescent="0.7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</row>
    <row r="26" spans="1:16" ht="27" customHeight="1" thickTop="1" thickBot="1" x14ac:dyDescent="0.7">
      <c r="A26" s="145" t="s">
        <v>161</v>
      </c>
      <c r="B26" s="169"/>
      <c r="C26" s="143"/>
      <c r="D26" s="143"/>
      <c r="E26" s="143"/>
      <c r="F26" s="143"/>
      <c r="G26" s="143"/>
      <c r="H26" s="143"/>
      <c r="I26" s="146"/>
      <c r="J26" s="146"/>
      <c r="K26" s="146"/>
      <c r="L26" s="146"/>
    </row>
    <row r="27" spans="1:16" ht="21.75" thickTop="1" thickBot="1" x14ac:dyDescent="0.7">
      <c r="A27" s="143"/>
      <c r="B27" s="143"/>
      <c r="C27" s="143"/>
      <c r="D27" s="143"/>
      <c r="E27" s="143"/>
      <c r="F27" s="143"/>
      <c r="G27" s="143"/>
      <c r="H27" s="143"/>
      <c r="I27" s="146"/>
      <c r="J27" s="146"/>
      <c r="K27" s="146"/>
      <c r="L27" s="146"/>
    </row>
    <row r="28" spans="1:16" ht="21.75" thickTop="1" thickBot="1" x14ac:dyDescent="0.7">
      <c r="A28" s="148" t="s">
        <v>44</v>
      </c>
      <c r="B28" s="148" t="s">
        <v>185</v>
      </c>
      <c r="C28" s="148" t="s">
        <v>158</v>
      </c>
      <c r="D28" s="148" t="s">
        <v>186</v>
      </c>
      <c r="E28" s="148" t="s">
        <v>2</v>
      </c>
      <c r="F28" s="143"/>
      <c r="G28" s="149"/>
      <c r="H28" s="148" t="s">
        <v>44</v>
      </c>
      <c r="I28" s="148" t="s">
        <v>162</v>
      </c>
      <c r="K28" s="149"/>
      <c r="L28" s="149"/>
    </row>
    <row r="29" spans="1:16" ht="21.75" thickTop="1" thickBot="1" x14ac:dyDescent="0.7">
      <c r="A29" s="146"/>
      <c r="B29" s="146"/>
      <c r="C29" s="146"/>
      <c r="D29" s="146"/>
      <c r="F29" s="143"/>
      <c r="G29" s="149"/>
      <c r="H29" s="146"/>
      <c r="I29" s="146"/>
      <c r="K29" s="146"/>
      <c r="L29" s="146"/>
    </row>
    <row r="30" spans="1:16" ht="21.75" thickTop="1" thickBot="1" x14ac:dyDescent="0.7">
      <c r="A30" s="151" t="s">
        <v>41</v>
      </c>
      <c r="B30" s="169"/>
      <c r="C30" s="152">
        <f>SDCMbacke2!G34</f>
        <v>0</v>
      </c>
      <c r="D30" s="153">
        <f>SDCMbacke2!E34</f>
        <v>0</v>
      </c>
      <c r="E30" s="151" t="s">
        <v>151</v>
      </c>
      <c r="F30" s="143"/>
      <c r="G30" s="146"/>
      <c r="H30" s="154" t="s">
        <v>41</v>
      </c>
      <c r="I30" s="169"/>
      <c r="K30" s="146"/>
      <c r="L30" s="146"/>
    </row>
    <row r="31" spans="1:16" ht="21.75" thickTop="1" thickBot="1" x14ac:dyDescent="0.7">
      <c r="A31" s="149"/>
      <c r="B31" s="149"/>
      <c r="C31" s="149"/>
      <c r="D31" s="146"/>
      <c r="E31" s="169"/>
      <c r="F31" s="143"/>
      <c r="G31" s="146"/>
      <c r="H31" s="149"/>
      <c r="I31" s="149"/>
      <c r="K31" s="146"/>
      <c r="L31" s="146"/>
    </row>
    <row r="32" spans="1:16" ht="21.75" thickTop="1" thickBot="1" x14ac:dyDescent="0.7">
      <c r="A32" s="151" t="s">
        <v>42</v>
      </c>
      <c r="B32" s="169"/>
      <c r="C32" s="152">
        <f>SDCMbacke2!G36</f>
        <v>0</v>
      </c>
      <c r="D32" s="153">
        <f>SDCMbacke2!E36</f>
        <v>0</v>
      </c>
      <c r="E32" s="146"/>
      <c r="F32" s="143"/>
      <c r="G32" s="146"/>
      <c r="H32" s="154" t="s">
        <v>42</v>
      </c>
      <c r="I32" s="169"/>
      <c r="K32" s="146"/>
      <c r="L32" s="146"/>
    </row>
    <row r="33" spans="1:12" ht="21.75" thickTop="1" thickBot="1" x14ac:dyDescent="0.7">
      <c r="A33" s="149"/>
      <c r="B33" s="149"/>
      <c r="C33" s="149"/>
      <c r="D33" s="146"/>
      <c r="E33" s="146"/>
      <c r="F33" s="143"/>
      <c r="G33" s="146"/>
      <c r="H33" s="149"/>
      <c r="I33" s="149"/>
      <c r="K33" s="146"/>
      <c r="L33" s="146"/>
    </row>
    <row r="34" spans="1:12" ht="21.75" thickTop="1" thickBot="1" x14ac:dyDescent="0.7">
      <c r="A34" s="151" t="s">
        <v>43</v>
      </c>
      <c r="B34" s="169"/>
      <c r="C34" s="152">
        <f>SDCMbacke2!G38</f>
        <v>0</v>
      </c>
      <c r="D34" s="153">
        <f>SDCMbacke2!E38</f>
        <v>0</v>
      </c>
      <c r="E34" s="146"/>
      <c r="F34" s="143"/>
      <c r="G34" s="146"/>
      <c r="H34" s="154" t="s">
        <v>43</v>
      </c>
      <c r="I34" s="169"/>
      <c r="K34" s="146"/>
      <c r="L34" s="146"/>
    </row>
    <row r="35" spans="1:12" ht="21.75" thickTop="1" thickBot="1" x14ac:dyDescent="0.7">
      <c r="A35" s="149"/>
      <c r="B35" s="149"/>
      <c r="C35" s="149"/>
      <c r="D35" s="146"/>
      <c r="E35" s="146"/>
      <c r="F35" s="143"/>
      <c r="G35" s="146"/>
      <c r="H35" s="149"/>
      <c r="I35" s="149"/>
      <c r="K35" s="146"/>
      <c r="L35" s="146"/>
    </row>
    <row r="36" spans="1:12" ht="21.75" thickTop="1" thickBot="1" x14ac:dyDescent="0.7">
      <c r="A36" s="151" t="s">
        <v>126</v>
      </c>
      <c r="B36" s="169"/>
      <c r="C36" s="152">
        <f>SDCMbacke2!G40</f>
        <v>0</v>
      </c>
      <c r="D36" s="153">
        <f>SDCMbacke2!E40</f>
        <v>0</v>
      </c>
      <c r="E36" s="146"/>
      <c r="F36" s="143"/>
      <c r="G36" s="146"/>
      <c r="H36" s="154" t="s">
        <v>126</v>
      </c>
      <c r="I36" s="169">
        <v>0</v>
      </c>
      <c r="K36" s="146"/>
      <c r="L36" s="146"/>
    </row>
    <row r="37" spans="1:12" ht="21.75" thickTop="1" thickBot="1" x14ac:dyDescent="0.7">
      <c r="A37" s="149"/>
      <c r="B37" s="149"/>
      <c r="C37" s="149"/>
      <c r="D37" s="146"/>
      <c r="E37" s="146"/>
      <c r="F37" s="143"/>
      <c r="G37" s="146"/>
      <c r="H37" s="149" t="s">
        <v>115</v>
      </c>
      <c r="I37" s="149"/>
      <c r="K37" s="146"/>
      <c r="L37" s="146"/>
    </row>
    <row r="38" spans="1:12" ht="21.75" thickTop="1" thickBot="1" x14ac:dyDescent="0.7">
      <c r="A38" s="154" t="s">
        <v>127</v>
      </c>
      <c r="B38" s="169"/>
      <c r="C38" s="152">
        <f>SDCMbacke2!G42</f>
        <v>0</v>
      </c>
      <c r="D38" s="153">
        <f>SDCMbacke2!E42</f>
        <v>0</v>
      </c>
      <c r="E38" s="151" t="s">
        <v>152</v>
      </c>
      <c r="F38" s="143"/>
      <c r="G38" s="149"/>
      <c r="H38" s="154" t="s">
        <v>127</v>
      </c>
      <c r="I38" s="169">
        <v>0</v>
      </c>
      <c r="K38" s="146"/>
      <c r="L38" s="146"/>
    </row>
    <row r="39" spans="1:12" ht="21.75" thickTop="1" thickBot="1" x14ac:dyDescent="0.7">
      <c r="A39" s="149"/>
      <c r="B39" s="149"/>
      <c r="C39" s="149"/>
      <c r="D39" s="146"/>
      <c r="E39" s="169"/>
      <c r="F39" s="143"/>
      <c r="G39" s="146"/>
      <c r="H39" s="149"/>
      <c r="I39" s="149"/>
      <c r="K39" s="146"/>
      <c r="L39" s="146"/>
    </row>
    <row r="40" spans="1:12" ht="21.75" thickTop="1" thickBot="1" x14ac:dyDescent="0.7">
      <c r="A40" s="155" t="s">
        <v>128</v>
      </c>
      <c r="B40" s="169"/>
      <c r="C40" s="152">
        <f>SDCMbacke2!G44</f>
        <v>0</v>
      </c>
      <c r="D40" s="153">
        <f>SDCMbacke2!E44</f>
        <v>0</v>
      </c>
      <c r="E40" s="146"/>
      <c r="F40" s="143"/>
      <c r="G40" s="143"/>
      <c r="H40" s="154" t="s">
        <v>128</v>
      </c>
      <c r="I40" s="169">
        <v>0</v>
      </c>
      <c r="J40" s="146"/>
      <c r="K40" s="146"/>
      <c r="L40" s="146"/>
    </row>
    <row r="41" spans="1:12" ht="21.4" thickTop="1" x14ac:dyDescent="0.65">
      <c r="A41" s="146"/>
      <c r="B41" s="143"/>
      <c r="C41" s="146"/>
      <c r="D41" s="143"/>
      <c r="E41" s="143"/>
      <c r="F41" s="143"/>
      <c r="G41" s="143"/>
      <c r="H41" s="143"/>
      <c r="I41" s="146"/>
      <c r="J41" s="146"/>
      <c r="K41" s="146"/>
      <c r="L41" s="146"/>
    </row>
    <row r="42" spans="1:12" ht="21.4" thickBot="1" x14ac:dyDescent="0.7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</row>
    <row r="43" spans="1:12" ht="21.75" thickTop="1" thickBot="1" x14ac:dyDescent="0.5">
      <c r="A43" s="145" t="s">
        <v>160</v>
      </c>
      <c r="B43" s="445">
        <f>SDCMbacke2!G49</f>
        <v>0</v>
      </c>
      <c r="C43" s="446"/>
      <c r="D43" s="447"/>
    </row>
    <row r="44" spans="1:12" ht="15" thickTop="1" thickBot="1" x14ac:dyDescent="0.5"/>
    <row r="45" spans="1:12" s="156" customFormat="1" ht="36.6" customHeight="1" thickBot="1" x14ac:dyDescent="0.5">
      <c r="A45" s="443"/>
      <c r="B45" s="444"/>
      <c r="C45" s="444"/>
      <c r="D45" s="444"/>
    </row>
    <row r="46" spans="1:12" ht="14.65" thickBot="1" x14ac:dyDescent="0.5"/>
    <row r="47" spans="1:12" ht="21.75" thickTop="1" thickBot="1" x14ac:dyDescent="0.5">
      <c r="A47" s="148" t="s">
        <v>155</v>
      </c>
      <c r="B47" s="148" t="s">
        <v>159</v>
      </c>
      <c r="D47" s="148" t="s">
        <v>18</v>
      </c>
      <c r="G47" s="148" t="s">
        <v>102</v>
      </c>
      <c r="H47" s="148" t="s">
        <v>167</v>
      </c>
    </row>
    <row r="48" spans="1:12" ht="21.75" thickTop="1" thickBot="1" x14ac:dyDescent="0.7">
      <c r="A48" s="157" t="s">
        <v>156</v>
      </c>
      <c r="B48" s="158" t="s">
        <v>156</v>
      </c>
      <c r="D48" s="154" t="s">
        <v>153</v>
      </c>
      <c r="G48" s="158" t="s">
        <v>156</v>
      </c>
      <c r="H48" s="158" t="s">
        <v>156</v>
      </c>
    </row>
    <row r="49" spans="1:8" ht="21.75" thickTop="1" thickBot="1" x14ac:dyDescent="0.7">
      <c r="A49" s="169">
        <v>13700</v>
      </c>
      <c r="B49" s="158">
        <f>SDCMbacke2!P60</f>
        <v>14300</v>
      </c>
      <c r="D49" s="169"/>
      <c r="G49" s="158">
        <f>SDCMbacke2!Q60</f>
        <v>600</v>
      </c>
      <c r="H49" s="158">
        <f>SDCMbacke2!R60</f>
        <v>71</v>
      </c>
    </row>
    <row r="50" spans="1:8" ht="21.4" thickTop="1" x14ac:dyDescent="0.65">
      <c r="A50" s="146"/>
      <c r="B50" s="146"/>
      <c r="D50" s="146"/>
    </row>
    <row r="51" spans="1:8" ht="3" customHeight="1" x14ac:dyDescent="0.65">
      <c r="A51" s="159"/>
      <c r="B51" s="146"/>
      <c r="D51" s="146"/>
    </row>
    <row r="52" spans="1:8" ht="21" hidden="1" x14ac:dyDescent="0.65">
      <c r="A52" s="159"/>
      <c r="B52" s="146"/>
      <c r="D52" s="146"/>
    </row>
    <row r="53" spans="1:8" ht="21" hidden="1" x14ac:dyDescent="0.65">
      <c r="A53" s="159"/>
      <c r="B53" s="146"/>
      <c r="D53" s="146"/>
    </row>
    <row r="54" spans="1:8" ht="21" hidden="1" x14ac:dyDescent="0.65">
      <c r="A54" s="159"/>
      <c r="B54" s="146"/>
      <c r="D54" s="146"/>
    </row>
    <row r="55" spans="1:8" ht="21" hidden="1" x14ac:dyDescent="0.65">
      <c r="A55" s="159"/>
      <c r="B55" s="146"/>
      <c r="D55" s="146"/>
    </row>
    <row r="56" spans="1:8" ht="3.6" customHeight="1" x14ac:dyDescent="0.65">
      <c r="A56" s="159"/>
      <c r="B56" s="146"/>
      <c r="D56" s="146"/>
    </row>
    <row r="57" spans="1:8" ht="21.4" thickBot="1" x14ac:dyDescent="0.7">
      <c r="A57" s="157" t="s">
        <v>157</v>
      </c>
      <c r="B57" s="158" t="s">
        <v>157</v>
      </c>
      <c r="D57" s="154" t="s">
        <v>154</v>
      </c>
      <c r="G57" s="158" t="s">
        <v>157</v>
      </c>
      <c r="H57" s="158" t="s">
        <v>157</v>
      </c>
    </row>
    <row r="58" spans="1:8" ht="21.75" thickTop="1" thickBot="1" x14ac:dyDescent="0.7">
      <c r="A58" s="169">
        <v>6050</v>
      </c>
      <c r="B58" s="158">
        <f>SDCMbacke2!P61</f>
        <v>6100</v>
      </c>
      <c r="D58" s="169"/>
      <c r="G58" s="158">
        <f>SDCMbacke2!Q61</f>
        <v>50</v>
      </c>
      <c r="H58" s="158">
        <f>SDCMbacke2!R61</f>
        <v>34</v>
      </c>
    </row>
    <row r="59" spans="1:8" ht="14.65" thickTop="1" x14ac:dyDescent="0.45"/>
    <row r="61" spans="1:8" ht="14.65" thickBot="1" x14ac:dyDescent="0.5"/>
    <row r="62" spans="1:8" ht="21.75" thickTop="1" thickBot="1" x14ac:dyDescent="0.5">
      <c r="A62" s="145" t="s">
        <v>160</v>
      </c>
      <c r="B62" s="448">
        <f>SDCMbacke2!I62</f>
        <v>533560</v>
      </c>
      <c r="C62" s="449"/>
      <c r="D62" s="450"/>
    </row>
    <row r="63" spans="1:8" ht="14.65" thickTop="1" x14ac:dyDescent="0.45"/>
    <row r="66" spans="1:8" s="320" customFormat="1" ht="2.4500000000000002" customHeight="1" thickBot="1" x14ac:dyDescent="0.5">
      <c r="A66" s="442" t="s">
        <v>115</v>
      </c>
      <c r="B66" s="442"/>
      <c r="C66" s="442"/>
      <c r="D66" s="442"/>
    </row>
    <row r="67" spans="1:8" hidden="1" x14ac:dyDescent="0.45"/>
    <row r="68" spans="1:8" ht="15.75" hidden="1" x14ac:dyDescent="0.45">
      <c r="A68" s="221"/>
      <c r="B68" s="221"/>
      <c r="C68" s="221"/>
      <c r="D68" s="221"/>
      <c r="E68" s="221"/>
      <c r="F68" s="221"/>
    </row>
    <row r="69" spans="1:8" ht="21" hidden="1" x14ac:dyDescent="0.45">
      <c r="A69" s="222"/>
      <c r="B69" s="222"/>
      <c r="C69" s="222"/>
      <c r="D69" s="222"/>
      <c r="E69" s="222"/>
      <c r="F69" s="222"/>
      <c r="G69" s="160"/>
    </row>
    <row r="70" spans="1:8" ht="18" hidden="1" x14ac:dyDescent="0.45">
      <c r="A70" s="222"/>
      <c r="B70" s="222"/>
      <c r="C70" s="222"/>
      <c r="D70" s="222"/>
      <c r="E70" s="222"/>
      <c r="F70" s="222"/>
    </row>
    <row r="71" spans="1:8" ht="18" hidden="1" x14ac:dyDescent="0.45">
      <c r="A71" s="222"/>
      <c r="B71" s="222"/>
      <c r="C71" s="222"/>
      <c r="D71" s="222"/>
      <c r="E71" s="222"/>
      <c r="F71" s="222"/>
    </row>
    <row r="72" spans="1:8" ht="18" hidden="1" x14ac:dyDescent="0.45">
      <c r="A72" s="222"/>
      <c r="B72" s="222"/>
      <c r="C72" s="222"/>
      <c r="D72" s="222"/>
      <c r="E72" s="222"/>
      <c r="F72" s="222"/>
    </row>
    <row r="73" spans="1:8" ht="18" hidden="1" x14ac:dyDescent="0.45">
      <c r="A73" s="222"/>
      <c r="B73" s="222"/>
      <c r="C73" s="222"/>
      <c r="D73" s="222"/>
      <c r="E73" s="222"/>
      <c r="F73" s="222"/>
    </row>
    <row r="74" spans="1:8" ht="18" hidden="1" x14ac:dyDescent="0.45">
      <c r="A74" s="222"/>
      <c r="B74" s="222"/>
      <c r="C74" s="222"/>
      <c r="D74" s="222"/>
      <c r="E74" s="222"/>
      <c r="F74" s="222"/>
      <c r="H74" s="144" t="s">
        <v>115</v>
      </c>
    </row>
    <row r="75" spans="1:8" ht="18" hidden="1" x14ac:dyDescent="0.45">
      <c r="A75" s="222"/>
      <c r="B75" s="222"/>
      <c r="C75" s="222"/>
      <c r="D75" s="222"/>
      <c r="E75" s="222"/>
      <c r="F75" s="222"/>
    </row>
    <row r="76" spans="1:8" ht="18" hidden="1" x14ac:dyDescent="0.45">
      <c r="A76" s="222"/>
      <c r="B76" s="222"/>
      <c r="C76" s="222"/>
      <c r="D76" s="222"/>
      <c r="E76" s="222"/>
      <c r="F76" s="222"/>
    </row>
    <row r="77" spans="1:8" ht="18" hidden="1" x14ac:dyDescent="0.45">
      <c r="A77" s="222"/>
      <c r="B77" s="222"/>
      <c r="C77" s="222"/>
      <c r="D77" s="222"/>
      <c r="E77" s="222"/>
      <c r="F77" s="222"/>
    </row>
    <row r="78" spans="1:8" ht="18" hidden="1" x14ac:dyDescent="0.45">
      <c r="A78" s="222"/>
      <c r="B78" s="222"/>
      <c r="C78" s="222"/>
      <c r="D78" s="222"/>
      <c r="E78" s="222"/>
      <c r="F78" s="222"/>
    </row>
    <row r="79" spans="1:8" ht="18" hidden="1" x14ac:dyDescent="0.45">
      <c r="A79" s="222"/>
      <c r="B79" s="222"/>
      <c r="C79" s="222"/>
      <c r="D79" s="222"/>
      <c r="E79" s="222"/>
      <c r="F79" s="222"/>
    </row>
    <row r="80" spans="1:8" ht="18" hidden="1" x14ac:dyDescent="0.45">
      <c r="A80" s="222"/>
      <c r="B80" s="222"/>
      <c r="C80" s="222"/>
      <c r="D80" s="222"/>
      <c r="E80" s="222"/>
      <c r="F80" s="222"/>
    </row>
    <row r="81" spans="1:6" ht="18" hidden="1" x14ac:dyDescent="0.45">
      <c r="A81" s="222"/>
      <c r="B81" s="222"/>
      <c r="C81" s="222"/>
      <c r="D81" s="222"/>
      <c r="E81" s="222"/>
      <c r="F81" s="222"/>
    </row>
    <row r="82" spans="1:6" ht="18" hidden="1" x14ac:dyDescent="0.45">
      <c r="A82" s="222"/>
      <c r="B82" s="222"/>
      <c r="C82" s="222"/>
      <c r="D82" s="222"/>
      <c r="E82" s="222"/>
      <c r="F82" s="222"/>
    </row>
    <row r="83" spans="1:6" ht="18" hidden="1" x14ac:dyDescent="0.45">
      <c r="A83" s="222"/>
      <c r="B83" s="222"/>
      <c r="C83" s="222"/>
      <c r="D83" s="222"/>
      <c r="E83" s="222"/>
      <c r="F83" s="222"/>
    </row>
    <row r="84" spans="1:6" ht="18" hidden="1" x14ac:dyDescent="0.45">
      <c r="A84" s="222"/>
      <c r="B84" s="222"/>
      <c r="C84" s="222"/>
      <c r="D84" s="222"/>
      <c r="E84" s="222"/>
      <c r="F84" s="222"/>
    </row>
    <row r="85" spans="1:6" ht="18" hidden="1" x14ac:dyDescent="0.45">
      <c r="A85" s="222"/>
      <c r="B85" s="222"/>
      <c r="C85" s="222"/>
      <c r="D85" s="222"/>
      <c r="E85" s="222"/>
      <c r="F85" s="222"/>
    </row>
    <row r="86" spans="1:6" ht="18" hidden="1" x14ac:dyDescent="0.45">
      <c r="A86" s="222"/>
      <c r="B86" s="222"/>
      <c r="C86" s="222"/>
      <c r="D86" s="222"/>
      <c r="E86" s="222"/>
      <c r="F86" s="222"/>
    </row>
    <row r="87" spans="1:6" ht="18" hidden="1" x14ac:dyDescent="0.45">
      <c r="A87" s="222"/>
      <c r="B87" s="222"/>
      <c r="C87" s="222"/>
      <c r="D87" s="222"/>
      <c r="E87" s="222"/>
      <c r="F87" s="222"/>
    </row>
    <row r="88" spans="1:6" ht="18" hidden="1" x14ac:dyDescent="0.45">
      <c r="A88" s="222"/>
      <c r="B88" s="222"/>
      <c r="C88" s="222"/>
      <c r="D88" s="222"/>
      <c r="E88" s="222"/>
      <c r="F88" s="222"/>
    </row>
    <row r="89" spans="1:6" ht="18" hidden="1" x14ac:dyDescent="0.45">
      <c r="A89" s="222"/>
      <c r="B89" s="222"/>
      <c r="C89" s="222"/>
      <c r="D89" s="222"/>
      <c r="E89" s="222"/>
      <c r="F89" s="222"/>
    </row>
    <row r="90" spans="1:6" ht="18" hidden="1" x14ac:dyDescent="0.45">
      <c r="A90" s="222"/>
      <c r="B90" s="222"/>
      <c r="C90" s="222"/>
      <c r="D90" s="222"/>
      <c r="E90" s="222"/>
      <c r="F90" s="222"/>
    </row>
    <row r="91" spans="1:6" ht="18" hidden="1" x14ac:dyDescent="0.45">
      <c r="A91" s="222"/>
      <c r="B91" s="222"/>
      <c r="C91" s="222"/>
      <c r="D91" s="222"/>
      <c r="E91" s="222"/>
      <c r="F91" s="222"/>
    </row>
    <row r="92" spans="1:6" ht="18" hidden="1" x14ac:dyDescent="0.45">
      <c r="A92" s="222"/>
      <c r="B92" s="222"/>
      <c r="C92" s="222"/>
      <c r="D92" s="222"/>
      <c r="E92" s="222"/>
      <c r="F92" s="222"/>
    </row>
    <row r="93" spans="1:6" ht="18" hidden="1" x14ac:dyDescent="0.45">
      <c r="A93" s="222"/>
      <c r="B93" s="222"/>
      <c r="C93" s="222"/>
      <c r="D93" s="222"/>
      <c r="E93" s="222"/>
      <c r="F93" s="222"/>
    </row>
    <row r="94" spans="1:6" ht="18" hidden="1" x14ac:dyDescent="0.45">
      <c r="A94" s="222"/>
      <c r="B94" s="222"/>
      <c r="C94" s="222"/>
      <c r="D94" s="222"/>
      <c r="E94" s="222"/>
      <c r="F94" s="222"/>
    </row>
    <row r="95" spans="1:6" ht="18" hidden="1" x14ac:dyDescent="0.45">
      <c r="A95" s="222"/>
      <c r="B95" s="222"/>
      <c r="C95" s="222"/>
      <c r="D95" s="222"/>
      <c r="E95" s="222"/>
      <c r="F95" s="222"/>
    </row>
    <row r="96" spans="1:6" ht="18" hidden="1" x14ac:dyDescent="0.45">
      <c r="A96" s="222"/>
      <c r="B96" s="222"/>
      <c r="C96" s="222"/>
      <c r="D96" s="222"/>
      <c r="E96" s="222"/>
      <c r="F96" s="222"/>
    </row>
    <row r="97" spans="1:13" ht="18" hidden="1" x14ac:dyDescent="0.45">
      <c r="A97" s="222"/>
      <c r="B97" s="222"/>
      <c r="C97" s="222"/>
      <c r="D97" s="222"/>
      <c r="E97" s="222"/>
      <c r="F97" s="222"/>
    </row>
    <row r="98" spans="1:13" ht="18" hidden="1" x14ac:dyDescent="0.45">
      <c r="A98" s="222"/>
      <c r="B98" s="222"/>
      <c r="C98" s="222"/>
      <c r="D98" s="222"/>
      <c r="E98" s="222"/>
      <c r="F98" s="222"/>
    </row>
    <row r="99" spans="1:13" ht="18" hidden="1" x14ac:dyDescent="0.45">
      <c r="A99" s="222"/>
      <c r="B99" s="222"/>
      <c r="C99" s="222"/>
      <c r="D99" s="222"/>
      <c r="E99" s="222"/>
      <c r="F99" s="222"/>
    </row>
    <row r="100" spans="1:13" ht="18" hidden="1" x14ac:dyDescent="0.45">
      <c r="A100" s="222"/>
      <c r="B100" s="222"/>
      <c r="C100" s="222"/>
      <c r="D100" s="222"/>
      <c r="E100" s="222"/>
      <c r="F100" s="222"/>
    </row>
    <row r="101" spans="1:13" ht="18" hidden="1" x14ac:dyDescent="0.45">
      <c r="A101" s="222"/>
      <c r="B101" s="222"/>
      <c r="C101" s="222"/>
      <c r="D101" s="222"/>
      <c r="E101" s="222"/>
      <c r="F101" s="222"/>
    </row>
    <row r="102" spans="1:13" ht="18" hidden="1" x14ac:dyDescent="0.45">
      <c r="A102" s="222"/>
      <c r="B102" s="222"/>
      <c r="C102" s="222"/>
      <c r="D102" s="222"/>
      <c r="E102" s="222"/>
      <c r="F102" s="222"/>
    </row>
    <row r="103" spans="1:13" ht="14.65" hidden="1" thickBot="1" x14ac:dyDescent="0.5"/>
    <row r="104" spans="1:13" s="156" customFormat="1" ht="36.6" customHeight="1" thickBot="1" x14ac:dyDescent="0.5">
      <c r="A104" s="443" t="s">
        <v>374</v>
      </c>
      <c r="B104" s="444"/>
      <c r="C104" s="444"/>
      <c r="D104" s="444"/>
    </row>
    <row r="105" spans="1:13" ht="21.75" thickTop="1" thickBot="1" x14ac:dyDescent="0.5">
      <c r="A105" s="148" t="s">
        <v>60</v>
      </c>
      <c r="B105" s="148" t="s">
        <v>4</v>
      </c>
      <c r="C105" s="148" t="s">
        <v>24</v>
      </c>
      <c r="D105" s="148" t="s">
        <v>187</v>
      </c>
      <c r="E105" s="148" t="s">
        <v>93</v>
      </c>
      <c r="F105" s="148" t="s">
        <v>59</v>
      </c>
      <c r="G105" s="148" t="s">
        <v>27</v>
      </c>
      <c r="H105" s="148" t="s">
        <v>107</v>
      </c>
      <c r="I105" s="148" t="s">
        <v>93</v>
      </c>
      <c r="J105" s="148" t="s">
        <v>59</v>
      </c>
      <c r="K105" s="148" t="s">
        <v>30</v>
      </c>
      <c r="L105" s="148" t="s">
        <v>107</v>
      </c>
      <c r="M105" s="148" t="s">
        <v>59</v>
      </c>
    </row>
    <row r="106" spans="1:13" ht="21.75" thickTop="1" thickBot="1" x14ac:dyDescent="0.55000000000000004">
      <c r="A106" s="161" t="str">
        <f>B4</f>
        <v>KHADIM KEBE</v>
      </c>
      <c r="B106" s="162" t="s">
        <v>119</v>
      </c>
      <c r="C106" s="169"/>
      <c r="D106" s="169"/>
      <c r="E106" s="169"/>
      <c r="F106" s="169"/>
      <c r="G106" s="169">
        <f>1500+1000</f>
        <v>2500</v>
      </c>
      <c r="H106" s="169" t="s">
        <v>782</v>
      </c>
      <c r="I106" s="169"/>
      <c r="J106" s="169" t="s">
        <v>37</v>
      </c>
      <c r="K106" s="169"/>
      <c r="L106" s="169"/>
      <c r="M106" s="169"/>
    </row>
    <row r="107" spans="1:13" ht="21.75" thickTop="1" thickBot="1" x14ac:dyDescent="0.55000000000000004">
      <c r="A107" s="161">
        <f>B26</f>
        <v>0</v>
      </c>
      <c r="B107" s="162" t="s">
        <v>119</v>
      </c>
      <c r="C107" s="170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</row>
    <row r="108" spans="1:13" ht="12" hidden="1" customHeight="1" thickTop="1" thickBot="1" x14ac:dyDescent="0.55000000000000004">
      <c r="A108" s="161" t="str">
        <f>A106</f>
        <v>KHADIM KEBE</v>
      </c>
      <c r="B108" s="162" t="s">
        <v>14</v>
      </c>
      <c r="C108" s="170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</row>
    <row r="109" spans="1:13" ht="13.35" hidden="1" customHeight="1" thickTop="1" thickBot="1" x14ac:dyDescent="0.55000000000000004">
      <c r="A109" s="161">
        <f>A107</f>
        <v>0</v>
      </c>
      <c r="B109" s="162" t="s">
        <v>14</v>
      </c>
      <c r="C109" s="170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</row>
    <row r="110" spans="1:13" ht="15" thickTop="1" thickBot="1" x14ac:dyDescent="0.5"/>
    <row r="111" spans="1:13" s="156" customFormat="1" ht="36.6" customHeight="1" thickBot="1" x14ac:dyDescent="0.5">
      <c r="A111" s="443"/>
      <c r="B111" s="444"/>
      <c r="C111" s="444"/>
      <c r="D111" s="444"/>
    </row>
    <row r="112" spans="1:13" ht="21.75" thickTop="1" thickBot="1" x14ac:dyDescent="0.5">
      <c r="A112" s="148" t="s">
        <v>60</v>
      </c>
      <c r="B112" s="148" t="s">
        <v>11</v>
      </c>
      <c r="C112" s="148" t="s">
        <v>6</v>
      </c>
      <c r="K112" s="144" t="s">
        <v>115</v>
      </c>
    </row>
    <row r="113" spans="1:13" ht="21.75" thickTop="1" thickBot="1" x14ac:dyDescent="0.55000000000000004">
      <c r="A113" s="161" t="str">
        <f>A106</f>
        <v>KHADIM KEBE</v>
      </c>
      <c r="B113" s="163" t="s">
        <v>7</v>
      </c>
      <c r="C113" s="169"/>
    </row>
    <row r="114" spans="1:13" ht="21.75" thickTop="1" thickBot="1" x14ac:dyDescent="0.55000000000000004">
      <c r="A114" s="161" t="str">
        <f>A113</f>
        <v>KHADIM KEBE</v>
      </c>
      <c r="B114" s="163" t="s">
        <v>8</v>
      </c>
      <c r="C114" s="169"/>
      <c r="G114" s="144" t="s">
        <v>311</v>
      </c>
    </row>
    <row r="115" spans="1:13" ht="21.75" thickTop="1" thickBot="1" x14ac:dyDescent="0.55000000000000004">
      <c r="A115" s="161">
        <f>A107</f>
        <v>0</v>
      </c>
      <c r="B115" s="163" t="s">
        <v>7</v>
      </c>
      <c r="C115" s="169"/>
      <c r="H115" s="144" t="s">
        <v>115</v>
      </c>
    </row>
    <row r="116" spans="1:13" ht="21.75" thickTop="1" thickBot="1" x14ac:dyDescent="0.55000000000000004">
      <c r="A116" s="161">
        <f>A115</f>
        <v>0</v>
      </c>
      <c r="B116" s="163" t="s">
        <v>8</v>
      </c>
      <c r="C116" s="169"/>
    </row>
    <row r="117" spans="1:13" ht="15" thickTop="1" thickBot="1" x14ac:dyDescent="0.5"/>
    <row r="118" spans="1:13" s="156" customFormat="1" ht="36.6" customHeight="1" thickBot="1" x14ac:dyDescent="0.5">
      <c r="A118" s="443" t="s">
        <v>74</v>
      </c>
      <c r="B118" s="444"/>
      <c r="C118" s="444"/>
      <c r="D118" s="444"/>
    </row>
    <row r="119" spans="1:13" ht="21.75" thickTop="1" thickBot="1" x14ac:dyDescent="0.5">
      <c r="A119" s="148" t="s">
        <v>11</v>
      </c>
      <c r="B119" s="148" t="s">
        <v>189</v>
      </c>
      <c r="C119" s="148" t="s">
        <v>56</v>
      </c>
      <c r="D119" s="148" t="s">
        <v>57</v>
      </c>
      <c r="E119" s="148" t="s">
        <v>59</v>
      </c>
      <c r="F119" s="148" t="s">
        <v>188</v>
      </c>
      <c r="G119" s="148" t="s">
        <v>92</v>
      </c>
      <c r="H119" s="148" t="s">
        <v>277</v>
      </c>
      <c r="I119" s="148" t="s">
        <v>278</v>
      </c>
      <c r="J119" s="148" t="s">
        <v>144</v>
      </c>
      <c r="K119" s="148" t="s">
        <v>280</v>
      </c>
      <c r="L119" s="148" t="s">
        <v>65</v>
      </c>
      <c r="M119" s="148" t="s">
        <v>337</v>
      </c>
    </row>
    <row r="120" spans="1:13" ht="21.75" thickTop="1" thickBot="1" x14ac:dyDescent="0.5">
      <c r="A120" s="164" t="s">
        <v>12</v>
      </c>
      <c r="B120" s="164" t="str">
        <f>Mbacke2!B188</f>
        <v>KHADIM KEBE</v>
      </c>
      <c r="C120" s="164">
        <f>Mbacke2!C188</f>
        <v>0</v>
      </c>
      <c r="D120" s="164">
        <f>Mbacke2!D188</f>
        <v>533560</v>
      </c>
      <c r="E120" s="164" t="s">
        <v>37</v>
      </c>
      <c r="F120" s="164">
        <f>Mbacke2!F188</f>
        <v>2500</v>
      </c>
      <c r="G120" s="164">
        <f>Mbacke2!G188</f>
        <v>0</v>
      </c>
      <c r="H120" s="169">
        <v>1000</v>
      </c>
      <c r="I120" s="169"/>
      <c r="J120" s="164">
        <f>Mbacke2!H188</f>
        <v>532060</v>
      </c>
      <c r="K120" s="169">
        <v>532050</v>
      </c>
      <c r="L120" s="164">
        <f>Mbacke2!J188</f>
        <v>-10</v>
      </c>
      <c r="M120" s="164">
        <f>G120+H120</f>
        <v>1000</v>
      </c>
    </row>
    <row r="121" spans="1:13" ht="14.65" thickTop="1" x14ac:dyDescent="0.45">
      <c r="A121" s="164" t="s">
        <v>21</v>
      </c>
      <c r="B121" s="164" t="str">
        <f>Mbacke2!B189</f>
        <v>KHADIM KEBE</v>
      </c>
      <c r="C121" s="164">
        <f>Mbacke2!C189</f>
        <v>0</v>
      </c>
      <c r="D121" s="165"/>
      <c r="E121" s="165"/>
      <c r="F121" s="165"/>
      <c r="G121" s="165"/>
      <c r="H121" s="166"/>
      <c r="I121" s="166"/>
      <c r="J121" s="167"/>
      <c r="K121" s="165"/>
      <c r="L121" s="165"/>
    </row>
    <row r="122" spans="1:13" x14ac:dyDescent="0.45">
      <c r="A122" s="164" t="s">
        <v>13</v>
      </c>
      <c r="B122" s="164" t="str">
        <f>Mbacke2!B190</f>
        <v>KHADIM KEBE</v>
      </c>
      <c r="C122" s="164">
        <f>Mbacke2!C190</f>
        <v>0</v>
      </c>
      <c r="D122" s="165"/>
      <c r="E122" s="165"/>
      <c r="F122" s="165"/>
      <c r="G122" s="165"/>
      <c r="H122" s="166"/>
      <c r="I122" s="166"/>
      <c r="J122" s="167"/>
      <c r="K122" s="165"/>
      <c r="L122" s="165"/>
    </row>
    <row r="123" spans="1:13" ht="14.65" thickBot="1" x14ac:dyDescent="0.5">
      <c r="A123" s="164" t="s">
        <v>22</v>
      </c>
      <c r="B123" s="164" t="str">
        <f>Mbacke2!B191</f>
        <v>KHADIM KEBE</v>
      </c>
      <c r="C123" s="164">
        <f>Mbacke2!C191</f>
        <v>0</v>
      </c>
      <c r="D123" s="165"/>
      <c r="E123" s="165"/>
      <c r="F123" s="165"/>
      <c r="G123" s="165"/>
      <c r="H123" s="166"/>
      <c r="I123" s="166"/>
      <c r="J123" s="167"/>
      <c r="K123" s="165"/>
      <c r="L123" s="165"/>
    </row>
    <row r="124" spans="1:13" ht="21.75" thickTop="1" thickBot="1" x14ac:dyDescent="0.5">
      <c r="A124" s="148" t="s">
        <v>11</v>
      </c>
      <c r="B124" s="148" t="s">
        <v>161</v>
      </c>
      <c r="C124" s="148" t="s">
        <v>56</v>
      </c>
      <c r="D124" s="165"/>
      <c r="E124" s="165"/>
      <c r="F124" s="165"/>
      <c r="G124" s="165"/>
      <c r="H124" s="166"/>
      <c r="I124" s="166"/>
      <c r="J124" s="167"/>
      <c r="K124" s="165"/>
      <c r="L124" s="165"/>
      <c r="M124" s="148" t="s">
        <v>337</v>
      </c>
    </row>
    <row r="125" spans="1:13" ht="21.75" thickTop="1" thickBot="1" x14ac:dyDescent="0.5">
      <c r="A125" s="164" t="s">
        <v>12</v>
      </c>
      <c r="B125" s="164">
        <f>Mbacke2!B193</f>
        <v>0</v>
      </c>
      <c r="C125" s="164">
        <f>Mbacke2!C193</f>
        <v>0</v>
      </c>
      <c r="D125" s="164">
        <f>Mbacke1!D193</f>
        <v>0</v>
      </c>
      <c r="E125" s="164" t="s">
        <v>37</v>
      </c>
      <c r="F125" s="164">
        <f>Mbacke1!F193</f>
        <v>0</v>
      </c>
      <c r="G125" s="164">
        <f>Mbacke1!G193</f>
        <v>0</v>
      </c>
      <c r="H125" s="169"/>
      <c r="I125" s="169"/>
      <c r="J125" s="164">
        <f>Mbacke2!H193</f>
        <v>0</v>
      </c>
      <c r="K125" s="169"/>
      <c r="L125" s="164">
        <f>Mbacke2!J193</f>
        <v>0</v>
      </c>
      <c r="M125" s="164">
        <f>G125+H125</f>
        <v>0</v>
      </c>
    </row>
    <row r="126" spans="1:13" ht="14.65" thickTop="1" x14ac:dyDescent="0.45">
      <c r="A126" s="164" t="s">
        <v>21</v>
      </c>
      <c r="B126" s="164">
        <f>Mbacke2!B194</f>
        <v>0</v>
      </c>
      <c r="C126" s="164">
        <f>Mbacke2!C194</f>
        <v>0</v>
      </c>
      <c r="D126" s="165"/>
      <c r="E126" s="165"/>
      <c r="F126" s="165"/>
      <c r="G126" s="165"/>
      <c r="H126" s="166"/>
      <c r="I126" s="166"/>
      <c r="J126" s="167"/>
    </row>
    <row r="127" spans="1:13" x14ac:dyDescent="0.45">
      <c r="A127" s="164" t="s">
        <v>13</v>
      </c>
      <c r="B127" s="164">
        <f>Mbacke2!B195</f>
        <v>0</v>
      </c>
      <c r="C127" s="164">
        <f>Mbacke2!C195</f>
        <v>0</v>
      </c>
      <c r="D127" s="165"/>
      <c r="E127" s="165"/>
      <c r="F127" s="165"/>
      <c r="G127" s="165"/>
      <c r="H127" s="166"/>
      <c r="I127" s="166"/>
      <c r="J127" s="167"/>
    </row>
    <row r="128" spans="1:13" x14ac:dyDescent="0.45">
      <c r="A128" s="164" t="s">
        <v>22</v>
      </c>
      <c r="B128" s="164">
        <f>Mbacke2!B196</f>
        <v>0</v>
      </c>
      <c r="C128" s="164">
        <f>Mbacke2!C196</f>
        <v>0</v>
      </c>
      <c r="D128" s="165"/>
      <c r="E128" s="165"/>
      <c r="F128" s="165"/>
      <c r="G128" s="165"/>
      <c r="H128" s="166"/>
      <c r="I128" s="166"/>
      <c r="J128" s="167"/>
    </row>
    <row r="136" spans="8:8" x14ac:dyDescent="0.45">
      <c r="H136" s="168"/>
    </row>
  </sheetData>
  <sheetProtection algorithmName="SHA-512" hashValue="f9sWYiukPskXkBi3KojpHv2NB538vJTbXAnwtalps8ry5d0LzAeEL00yU75lp/odgbmOZ//BMSKwwK4hqqj4DQ==" saltValue="MhlDGFp4OfIdGAQLPEudzQ==" spinCount="100000" sheet="1" objects="1" scenarios="1"/>
  <mergeCells count="9">
    <mergeCell ref="A66:D66"/>
    <mergeCell ref="A104:D104"/>
    <mergeCell ref="A111:D111"/>
    <mergeCell ref="A118:D118"/>
    <mergeCell ref="B21:D21"/>
    <mergeCell ref="B43:D43"/>
    <mergeCell ref="B62:D62"/>
    <mergeCell ref="A23:D23"/>
    <mergeCell ref="A45:D45"/>
  </mergeCells>
  <dataValidations count="1">
    <dataValidation type="list" allowBlank="1" showInputMessage="1" showErrorMessage="1" sqref="B26 B4" xr:uid="{00000000-0002-0000-0800-000000000000}">
      <formula1>$M$7:$M$18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800-000001000000}">
          <x14:formula1>
            <xm:f>LD!$G$2:$G$9</xm:f>
          </x14:formula1>
          <xm:sqref>J106:J109 F106:F109 M106:M109</xm:sqref>
        </x14:dataValidation>
        <x14:dataValidation type="list" allowBlank="1" showInputMessage="1" showErrorMessage="1" xr:uid="{00000000-0002-0000-0800-000002000000}">
          <x14:formula1>
            <xm:f>LD!$E$2:$E$8</xm:f>
          </x14:formula1>
          <xm:sqref>F69:F102</xm:sqref>
        </x14:dataValidation>
        <x14:dataValidation type="list" allowBlank="1" showInputMessage="1" showErrorMessage="1" xr:uid="{00000000-0002-0000-0800-000003000000}">
          <x14:formula1>
            <xm:f>LD!$C$2:$C$16</xm:f>
          </x14:formula1>
          <xm:sqref>D69:D102</xm:sqref>
        </x14:dataValidation>
        <x14:dataValidation type="list" allowBlank="1" showInputMessage="1" showErrorMessage="1" xr:uid="{00000000-0002-0000-0800-000004000000}">
          <x14:formula1>
            <xm:f>LD!$A$2:$A$15</xm:f>
          </x14:formula1>
          <xm:sqref>A69:A102</xm:sqref>
        </x14:dataValidation>
        <x14:dataValidation type="list" allowBlank="1" showInputMessage="1" showErrorMessage="1" xr:uid="{00000000-0002-0000-0800-000005000000}">
          <x14:formula1>
            <xm:f>LD!$I$2:$I$150</xm:f>
          </x14:formula1>
          <xm:sqref>B69:B102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9"/>
  <dimension ref="A1:I86"/>
  <sheetViews>
    <sheetView showGridLines="0" showRowColHeaders="0" workbookViewId="0"/>
  </sheetViews>
  <sheetFormatPr baseColWidth="10" defaultColWidth="11.59765625" defaultRowHeight="14.25" x14ac:dyDescent="0.45"/>
  <cols>
    <col min="1" max="1" width="20.73046875" style="144" customWidth="1"/>
    <col min="2" max="2" width="25.1328125" style="144" customWidth="1"/>
    <col min="3" max="3" width="29" style="144" bestFit="1" customWidth="1"/>
    <col min="4" max="4" width="19.3984375" style="144" bestFit="1" customWidth="1"/>
    <col min="5" max="5" width="15.265625" style="144" bestFit="1" customWidth="1"/>
    <col min="6" max="6" width="16" style="144" customWidth="1"/>
    <col min="7" max="7" width="6.86328125" style="144" customWidth="1"/>
    <col min="8" max="8" width="4.265625" style="144" hidden="1" customWidth="1"/>
    <col min="9" max="9" width="28.1328125" style="144" customWidth="1"/>
    <col min="10" max="16384" width="11.59765625" style="144"/>
  </cols>
  <sheetData>
    <row r="1" spans="1:9" ht="14.65" thickBot="1" x14ac:dyDescent="0.5">
      <c r="I1" s="299"/>
    </row>
    <row r="2" spans="1:9" s="143" customFormat="1" ht="21.75" thickTop="1" thickBot="1" x14ac:dyDescent="0.7">
      <c r="A2" s="300" t="s">
        <v>192</v>
      </c>
      <c r="B2" s="300" t="s">
        <v>48</v>
      </c>
      <c r="C2" s="300" t="s">
        <v>345</v>
      </c>
      <c r="D2" s="300" t="s">
        <v>1</v>
      </c>
      <c r="E2" s="300" t="s">
        <v>39</v>
      </c>
      <c r="F2" s="300" t="s">
        <v>5</v>
      </c>
      <c r="H2" s="146"/>
      <c r="I2" s="302" t="s">
        <v>328</v>
      </c>
    </row>
    <row r="3" spans="1:9" ht="14.65" thickTop="1" x14ac:dyDescent="0.45">
      <c r="A3" s="301"/>
      <c r="B3" s="301"/>
      <c r="C3" s="301"/>
      <c r="D3" s="301"/>
      <c r="E3" s="301"/>
      <c r="F3" s="301"/>
    </row>
    <row r="4" spans="1:9" x14ac:dyDescent="0.45">
      <c r="A4" s="301"/>
      <c r="B4" s="301"/>
      <c r="C4" s="301"/>
      <c r="D4" s="301"/>
      <c r="E4" s="301"/>
      <c r="F4" s="301"/>
    </row>
    <row r="5" spans="1:9" x14ac:dyDescent="0.45">
      <c r="A5" s="301"/>
      <c r="B5" s="301"/>
      <c r="C5" s="301"/>
      <c r="D5" s="301"/>
      <c r="E5" s="301"/>
      <c r="F5" s="301"/>
    </row>
    <row r="6" spans="1:9" x14ac:dyDescent="0.45">
      <c r="A6" s="301"/>
      <c r="B6" s="301"/>
      <c r="C6" s="301"/>
      <c r="D6" s="301"/>
      <c r="E6" s="301"/>
      <c r="F6" s="301"/>
    </row>
    <row r="7" spans="1:9" x14ac:dyDescent="0.45">
      <c r="A7" s="301"/>
      <c r="B7" s="301"/>
      <c r="C7" s="301"/>
      <c r="D7" s="301"/>
      <c r="E7" s="301"/>
      <c r="F7" s="301"/>
    </row>
    <row r="8" spans="1:9" x14ac:dyDescent="0.45">
      <c r="A8" s="301"/>
      <c r="B8" s="301"/>
      <c r="C8" s="301"/>
      <c r="D8" s="301"/>
      <c r="E8" s="301"/>
      <c r="F8" s="301"/>
    </row>
    <row r="9" spans="1:9" x14ac:dyDescent="0.45">
      <c r="A9" s="301"/>
      <c r="B9" s="301"/>
      <c r="C9" s="301"/>
      <c r="D9" s="301"/>
      <c r="E9" s="301"/>
      <c r="F9" s="301"/>
    </row>
    <row r="10" spans="1:9" x14ac:dyDescent="0.45">
      <c r="A10" s="301"/>
      <c r="B10" s="301"/>
      <c r="C10" s="301"/>
      <c r="D10" s="301"/>
      <c r="E10" s="301"/>
      <c r="F10" s="301"/>
    </row>
    <row r="11" spans="1:9" x14ac:dyDescent="0.45">
      <c r="A11" s="301"/>
      <c r="B11" s="301"/>
      <c r="C11" s="301"/>
      <c r="D11" s="301"/>
      <c r="E11" s="301"/>
      <c r="F11" s="301"/>
    </row>
    <row r="12" spans="1:9" x14ac:dyDescent="0.45">
      <c r="A12" s="301"/>
      <c r="B12" s="301"/>
      <c r="C12" s="301"/>
      <c r="D12" s="301"/>
      <c r="E12" s="301"/>
      <c r="F12" s="301"/>
    </row>
    <row r="13" spans="1:9" x14ac:dyDescent="0.45">
      <c r="A13" s="301"/>
      <c r="B13" s="301"/>
      <c r="C13" s="301"/>
      <c r="D13" s="301"/>
      <c r="E13" s="301"/>
      <c r="F13" s="301"/>
    </row>
    <row r="14" spans="1:9" x14ac:dyDescent="0.45">
      <c r="A14" s="301"/>
      <c r="B14" s="301"/>
      <c r="C14" s="301"/>
      <c r="D14" s="301"/>
      <c r="E14" s="301"/>
      <c r="F14" s="301"/>
    </row>
    <row r="15" spans="1:9" x14ac:dyDescent="0.45">
      <c r="A15" s="301"/>
      <c r="B15" s="301"/>
      <c r="C15" s="301"/>
      <c r="D15" s="301"/>
      <c r="E15" s="301"/>
      <c r="F15" s="301"/>
    </row>
    <row r="16" spans="1:9" x14ac:dyDescent="0.45">
      <c r="A16" s="301"/>
      <c r="B16" s="301"/>
      <c r="C16" s="301"/>
      <c r="D16" s="301"/>
      <c r="E16" s="301"/>
      <c r="F16" s="301"/>
    </row>
    <row r="17" spans="1:6" x14ac:dyDescent="0.45">
      <c r="A17" s="301"/>
      <c r="B17" s="301"/>
      <c r="C17" s="301"/>
      <c r="D17" s="301"/>
      <c r="E17" s="301"/>
      <c r="F17" s="301"/>
    </row>
    <row r="18" spans="1:6" x14ac:dyDescent="0.45">
      <c r="A18" s="301"/>
      <c r="B18" s="301"/>
      <c r="C18" s="301"/>
      <c r="D18" s="301"/>
      <c r="E18" s="301"/>
      <c r="F18" s="301"/>
    </row>
    <row r="19" spans="1:6" x14ac:dyDescent="0.45">
      <c r="A19" s="301"/>
      <c r="B19" s="301"/>
      <c r="C19" s="301"/>
      <c r="D19" s="301"/>
      <c r="E19" s="301"/>
      <c r="F19" s="301"/>
    </row>
    <row r="20" spans="1:6" x14ac:dyDescent="0.45">
      <c r="A20" s="301"/>
      <c r="B20" s="301"/>
      <c r="C20" s="301"/>
      <c r="D20" s="301"/>
      <c r="E20" s="301"/>
      <c r="F20" s="301"/>
    </row>
    <row r="21" spans="1:6" x14ac:dyDescent="0.45">
      <c r="A21" s="301"/>
      <c r="B21" s="301"/>
      <c r="C21" s="301"/>
      <c r="D21" s="301"/>
      <c r="E21" s="301"/>
      <c r="F21" s="301"/>
    </row>
    <row r="22" spans="1:6" x14ac:dyDescent="0.45">
      <c r="A22" s="301"/>
      <c r="B22" s="301"/>
      <c r="C22" s="301"/>
      <c r="D22" s="301"/>
      <c r="E22" s="301"/>
      <c r="F22" s="301"/>
    </row>
    <row r="23" spans="1:6" x14ac:dyDescent="0.45">
      <c r="A23" s="301"/>
      <c r="B23" s="301"/>
      <c r="C23" s="301"/>
      <c r="D23" s="301"/>
      <c r="E23" s="301"/>
      <c r="F23" s="301"/>
    </row>
    <row r="24" spans="1:6" x14ac:dyDescent="0.45">
      <c r="A24" s="301"/>
      <c r="B24" s="301"/>
      <c r="C24" s="301"/>
      <c r="D24" s="301"/>
      <c r="E24" s="301"/>
      <c r="F24" s="301"/>
    </row>
    <row r="25" spans="1:6" x14ac:dyDescent="0.45">
      <c r="A25" s="301"/>
      <c r="B25" s="301"/>
      <c r="C25" s="301"/>
      <c r="D25" s="301"/>
      <c r="E25" s="301"/>
      <c r="F25" s="301"/>
    </row>
    <row r="26" spans="1:6" x14ac:dyDescent="0.45">
      <c r="A26" s="301"/>
      <c r="B26" s="301"/>
      <c r="C26" s="301"/>
      <c r="D26" s="301"/>
      <c r="E26" s="301"/>
      <c r="F26" s="301"/>
    </row>
    <row r="27" spans="1:6" x14ac:dyDescent="0.45">
      <c r="A27" s="301"/>
      <c r="B27" s="301"/>
      <c r="C27" s="301"/>
      <c r="D27" s="301"/>
      <c r="E27" s="301"/>
      <c r="F27" s="301"/>
    </row>
    <row r="28" spans="1:6" x14ac:dyDescent="0.45">
      <c r="A28" s="301"/>
      <c r="B28" s="301"/>
      <c r="C28" s="301"/>
      <c r="D28" s="301"/>
      <c r="E28" s="301"/>
      <c r="F28" s="301"/>
    </row>
    <row r="29" spans="1:6" x14ac:dyDescent="0.45">
      <c r="A29" s="301"/>
      <c r="B29" s="301"/>
      <c r="C29" s="301"/>
      <c r="D29" s="301"/>
      <c r="E29" s="301"/>
      <c r="F29" s="301"/>
    </row>
    <row r="30" spans="1:6" x14ac:dyDescent="0.45">
      <c r="A30" s="301"/>
      <c r="B30" s="301"/>
      <c r="C30" s="301"/>
      <c r="D30" s="301"/>
      <c r="E30" s="301"/>
      <c r="F30" s="301"/>
    </row>
    <row r="31" spans="1:6" x14ac:dyDescent="0.45">
      <c r="A31" s="301"/>
      <c r="B31" s="301"/>
      <c r="C31" s="301"/>
      <c r="D31" s="301"/>
      <c r="E31" s="301"/>
      <c r="F31" s="301"/>
    </row>
    <row r="32" spans="1:6" x14ac:dyDescent="0.45">
      <c r="A32" s="301"/>
      <c r="B32" s="301"/>
      <c r="C32" s="301"/>
      <c r="D32" s="301"/>
      <c r="E32" s="301"/>
      <c r="F32" s="301"/>
    </row>
    <row r="33" spans="1:6" x14ac:dyDescent="0.45">
      <c r="A33" s="301"/>
      <c r="B33" s="301"/>
      <c r="C33" s="301"/>
      <c r="D33" s="301"/>
      <c r="E33" s="301"/>
      <c r="F33" s="301"/>
    </row>
    <row r="34" spans="1:6" x14ac:dyDescent="0.45">
      <c r="A34" s="301"/>
      <c r="B34" s="301"/>
      <c r="C34" s="301"/>
      <c r="D34" s="301"/>
      <c r="E34" s="301"/>
      <c r="F34" s="301"/>
    </row>
    <row r="35" spans="1:6" x14ac:dyDescent="0.45">
      <c r="A35" s="301"/>
      <c r="B35" s="301"/>
      <c r="C35" s="301"/>
      <c r="D35" s="301"/>
      <c r="E35" s="301"/>
      <c r="F35" s="301"/>
    </row>
    <row r="36" spans="1:6" x14ac:dyDescent="0.45">
      <c r="A36" s="301"/>
      <c r="B36" s="301"/>
      <c r="C36" s="301"/>
      <c r="D36" s="301"/>
      <c r="E36" s="301"/>
      <c r="F36" s="301"/>
    </row>
    <row r="37" spans="1:6" x14ac:dyDescent="0.45">
      <c r="A37" s="301"/>
      <c r="B37" s="301"/>
      <c r="C37" s="301"/>
      <c r="D37" s="301"/>
      <c r="E37" s="301"/>
      <c r="F37" s="301"/>
    </row>
    <row r="38" spans="1:6" x14ac:dyDescent="0.45">
      <c r="A38" s="301"/>
      <c r="B38" s="301"/>
      <c r="C38" s="301"/>
      <c r="D38" s="301"/>
      <c r="E38" s="301"/>
      <c r="F38" s="301"/>
    </row>
    <row r="39" spans="1:6" x14ac:dyDescent="0.45">
      <c r="A39" s="301"/>
      <c r="B39" s="301"/>
      <c r="C39" s="301"/>
      <c r="D39" s="301"/>
      <c r="E39" s="301"/>
      <c r="F39" s="301"/>
    </row>
    <row r="40" spans="1:6" x14ac:dyDescent="0.45">
      <c r="A40" s="301"/>
      <c r="B40" s="301"/>
      <c r="C40" s="301"/>
      <c r="D40" s="301"/>
      <c r="E40" s="301"/>
      <c r="F40" s="301"/>
    </row>
    <row r="41" spans="1:6" x14ac:dyDescent="0.45">
      <c r="A41" s="301"/>
      <c r="B41" s="301"/>
      <c r="C41" s="301"/>
      <c r="D41" s="301"/>
      <c r="E41" s="301"/>
      <c r="F41" s="301"/>
    </row>
    <row r="42" spans="1:6" x14ac:dyDescent="0.45">
      <c r="A42" s="301"/>
      <c r="B42" s="301"/>
      <c r="C42" s="301"/>
      <c r="D42" s="301"/>
      <c r="E42" s="301"/>
      <c r="F42" s="301"/>
    </row>
    <row r="43" spans="1:6" x14ac:dyDescent="0.45">
      <c r="A43" s="301"/>
      <c r="B43" s="301"/>
      <c r="C43" s="301"/>
      <c r="D43" s="301"/>
      <c r="E43" s="301"/>
      <c r="F43" s="301"/>
    </row>
    <row r="44" spans="1:6" x14ac:dyDescent="0.45">
      <c r="A44" s="301"/>
      <c r="B44" s="301"/>
      <c r="C44" s="301"/>
      <c r="D44" s="301"/>
      <c r="E44" s="301"/>
      <c r="F44" s="301"/>
    </row>
    <row r="45" spans="1:6" x14ac:dyDescent="0.45">
      <c r="A45" s="301"/>
      <c r="B45" s="301"/>
      <c r="C45" s="301"/>
      <c r="D45" s="301"/>
      <c r="E45" s="301"/>
      <c r="F45" s="301"/>
    </row>
    <row r="46" spans="1:6" x14ac:dyDescent="0.45">
      <c r="A46" s="301"/>
      <c r="B46" s="301"/>
      <c r="C46" s="301"/>
      <c r="D46" s="301"/>
      <c r="E46" s="301"/>
      <c r="F46" s="301"/>
    </row>
    <row r="47" spans="1:6" x14ac:dyDescent="0.45">
      <c r="A47" s="301"/>
      <c r="B47" s="301"/>
      <c r="C47" s="301"/>
      <c r="D47" s="301"/>
      <c r="E47" s="301"/>
      <c r="F47" s="301"/>
    </row>
    <row r="48" spans="1:6" x14ac:dyDescent="0.45">
      <c r="A48" s="301"/>
      <c r="B48" s="301"/>
      <c r="C48" s="301"/>
      <c r="D48" s="301"/>
      <c r="E48" s="301"/>
      <c r="F48" s="301"/>
    </row>
    <row r="49" spans="1:6" x14ac:dyDescent="0.45">
      <c r="A49" s="301"/>
      <c r="B49" s="301"/>
      <c r="C49" s="301"/>
      <c r="D49" s="301"/>
      <c r="E49" s="301"/>
      <c r="F49" s="301"/>
    </row>
    <row r="50" spans="1:6" x14ac:dyDescent="0.45">
      <c r="A50" s="301"/>
      <c r="B50" s="301"/>
      <c r="C50" s="301"/>
      <c r="D50" s="301"/>
      <c r="E50" s="301"/>
      <c r="F50" s="301"/>
    </row>
    <row r="51" spans="1:6" x14ac:dyDescent="0.45">
      <c r="A51" s="301"/>
      <c r="B51" s="301"/>
      <c r="C51" s="301"/>
      <c r="D51" s="301"/>
      <c r="E51" s="301"/>
      <c r="F51" s="301"/>
    </row>
    <row r="52" spans="1:6" x14ac:dyDescent="0.45">
      <c r="A52" s="301"/>
      <c r="B52" s="301"/>
      <c r="C52" s="301"/>
      <c r="D52" s="301"/>
      <c r="E52" s="301"/>
      <c r="F52" s="301"/>
    </row>
    <row r="53" spans="1:6" x14ac:dyDescent="0.45">
      <c r="A53" s="301"/>
      <c r="B53" s="301"/>
      <c r="C53" s="301"/>
      <c r="D53" s="301"/>
      <c r="E53" s="301"/>
      <c r="F53" s="301"/>
    </row>
    <row r="54" spans="1:6" x14ac:dyDescent="0.45">
      <c r="A54" s="301"/>
      <c r="B54" s="301"/>
      <c r="C54" s="301"/>
      <c r="D54" s="301"/>
      <c r="E54" s="301"/>
      <c r="F54" s="301"/>
    </row>
    <row r="55" spans="1:6" x14ac:dyDescent="0.45">
      <c r="A55" s="301"/>
      <c r="B55" s="301"/>
      <c r="C55" s="301"/>
      <c r="D55" s="301"/>
      <c r="E55" s="301"/>
      <c r="F55" s="301"/>
    </row>
    <row r="56" spans="1:6" x14ac:dyDescent="0.45">
      <c r="A56" s="301"/>
      <c r="B56" s="301"/>
      <c r="C56" s="301"/>
      <c r="D56" s="301"/>
      <c r="E56" s="301"/>
      <c r="F56" s="301"/>
    </row>
    <row r="57" spans="1:6" x14ac:dyDescent="0.45">
      <c r="A57" s="301"/>
      <c r="B57" s="301"/>
      <c r="C57" s="301"/>
      <c r="D57" s="301"/>
      <c r="E57" s="301"/>
      <c r="F57" s="301"/>
    </row>
    <row r="58" spans="1:6" x14ac:dyDescent="0.45">
      <c r="A58" s="301"/>
      <c r="B58" s="301"/>
      <c r="C58" s="301"/>
      <c r="D58" s="301"/>
      <c r="E58" s="301"/>
      <c r="F58" s="301"/>
    </row>
    <row r="59" spans="1:6" x14ac:dyDescent="0.45">
      <c r="A59" s="301"/>
      <c r="B59" s="301"/>
      <c r="C59" s="301"/>
      <c r="D59" s="301"/>
      <c r="E59" s="301"/>
      <c r="F59" s="301"/>
    </row>
    <row r="60" spans="1:6" x14ac:dyDescent="0.45">
      <c r="A60" s="301"/>
      <c r="B60" s="301"/>
      <c r="C60" s="301"/>
      <c r="D60" s="301"/>
      <c r="E60" s="301"/>
      <c r="F60" s="301"/>
    </row>
    <row r="61" spans="1:6" x14ac:dyDescent="0.45">
      <c r="A61" s="301"/>
      <c r="B61" s="301"/>
      <c r="C61" s="301"/>
      <c r="D61" s="301"/>
      <c r="E61" s="301"/>
      <c r="F61" s="301"/>
    </row>
    <row r="62" spans="1:6" x14ac:dyDescent="0.45">
      <c r="A62" s="301"/>
      <c r="B62" s="301"/>
      <c r="C62" s="301"/>
      <c r="D62" s="301"/>
      <c r="E62" s="301"/>
      <c r="F62" s="301"/>
    </row>
    <row r="63" spans="1:6" x14ac:dyDescent="0.45">
      <c r="A63" s="301"/>
      <c r="B63" s="301"/>
      <c r="C63" s="301"/>
      <c r="D63" s="301"/>
      <c r="E63" s="301"/>
      <c r="F63" s="301"/>
    </row>
    <row r="64" spans="1:6" x14ac:dyDescent="0.45">
      <c r="A64" s="301"/>
      <c r="B64" s="301"/>
      <c r="C64" s="301"/>
      <c r="D64" s="301"/>
      <c r="E64" s="301"/>
      <c r="F64" s="301"/>
    </row>
    <row r="65" spans="1:6" x14ac:dyDescent="0.45">
      <c r="A65" s="301"/>
      <c r="B65" s="301"/>
      <c r="C65" s="301"/>
      <c r="D65" s="301"/>
      <c r="E65" s="301"/>
      <c r="F65" s="301"/>
    </row>
    <row r="66" spans="1:6" x14ac:dyDescent="0.45">
      <c r="A66" s="301"/>
      <c r="B66" s="301"/>
      <c r="C66" s="301"/>
      <c r="D66" s="301"/>
      <c r="E66" s="301"/>
      <c r="F66" s="301"/>
    </row>
    <row r="67" spans="1:6" x14ac:dyDescent="0.45">
      <c r="A67" s="301"/>
      <c r="B67" s="301"/>
      <c r="C67" s="301"/>
      <c r="D67" s="301"/>
      <c r="E67" s="301"/>
      <c r="F67" s="301"/>
    </row>
    <row r="68" spans="1:6" x14ac:dyDescent="0.45">
      <c r="A68" s="301"/>
      <c r="B68" s="301"/>
      <c r="C68" s="301"/>
      <c r="D68" s="301"/>
      <c r="E68" s="301"/>
      <c r="F68" s="301"/>
    </row>
    <row r="69" spans="1:6" x14ac:dyDescent="0.45">
      <c r="A69" s="301"/>
      <c r="B69" s="301"/>
      <c r="C69" s="301"/>
      <c r="D69" s="301"/>
      <c r="E69" s="301"/>
      <c r="F69" s="301"/>
    </row>
    <row r="70" spans="1:6" x14ac:dyDescent="0.45">
      <c r="A70" s="301"/>
      <c r="B70" s="301"/>
      <c r="C70" s="301"/>
      <c r="D70" s="301"/>
      <c r="E70" s="301"/>
      <c r="F70" s="301"/>
    </row>
    <row r="71" spans="1:6" x14ac:dyDescent="0.45">
      <c r="A71" s="301"/>
      <c r="B71" s="301"/>
      <c r="C71" s="301"/>
      <c r="D71" s="301"/>
      <c r="E71" s="301"/>
      <c r="F71" s="301"/>
    </row>
    <row r="72" spans="1:6" x14ac:dyDescent="0.45">
      <c r="A72" s="301"/>
      <c r="B72" s="301"/>
      <c r="C72" s="301"/>
      <c r="D72" s="301"/>
      <c r="E72" s="301"/>
      <c r="F72" s="301"/>
    </row>
    <row r="73" spans="1:6" x14ac:dyDescent="0.45">
      <c r="A73" s="301"/>
      <c r="B73" s="301"/>
      <c r="C73" s="301"/>
      <c r="D73" s="301"/>
      <c r="E73" s="301"/>
      <c r="F73" s="301"/>
    </row>
    <row r="74" spans="1:6" x14ac:dyDescent="0.45">
      <c r="A74" s="301"/>
      <c r="B74" s="301"/>
      <c r="C74" s="301"/>
      <c r="D74" s="301"/>
      <c r="E74" s="301"/>
      <c r="F74" s="301"/>
    </row>
    <row r="75" spans="1:6" x14ac:dyDescent="0.45">
      <c r="A75" s="301"/>
      <c r="B75" s="301"/>
      <c r="C75" s="301"/>
      <c r="D75" s="301"/>
      <c r="E75" s="301"/>
      <c r="F75" s="301"/>
    </row>
    <row r="76" spans="1:6" x14ac:dyDescent="0.45">
      <c r="A76" s="301"/>
      <c r="B76" s="301"/>
      <c r="C76" s="301"/>
      <c r="D76" s="301"/>
      <c r="E76" s="301"/>
      <c r="F76" s="301"/>
    </row>
    <row r="77" spans="1:6" x14ac:dyDescent="0.45">
      <c r="A77" s="301"/>
      <c r="B77" s="301"/>
      <c r="C77" s="301"/>
      <c r="D77" s="301"/>
      <c r="E77" s="301"/>
      <c r="F77" s="301"/>
    </row>
    <row r="78" spans="1:6" x14ac:dyDescent="0.45">
      <c r="A78" s="301"/>
      <c r="B78" s="301"/>
      <c r="C78" s="301"/>
      <c r="D78" s="301"/>
      <c r="E78" s="301"/>
      <c r="F78" s="301"/>
    </row>
    <row r="79" spans="1:6" x14ac:dyDescent="0.45">
      <c r="A79" s="301"/>
      <c r="B79" s="301"/>
      <c r="C79" s="301"/>
      <c r="D79" s="301"/>
      <c r="E79" s="301"/>
      <c r="F79" s="301"/>
    </row>
    <row r="80" spans="1:6" x14ac:dyDescent="0.45">
      <c r="A80" s="301"/>
      <c r="B80" s="301"/>
      <c r="C80" s="301"/>
      <c r="D80" s="301"/>
      <c r="E80" s="301"/>
      <c r="F80" s="301"/>
    </row>
    <row r="81" spans="1:6" x14ac:dyDescent="0.45">
      <c r="A81" s="301"/>
      <c r="B81" s="301"/>
      <c r="C81" s="301"/>
      <c r="D81" s="301"/>
      <c r="E81" s="301"/>
      <c r="F81" s="301"/>
    </row>
    <row r="82" spans="1:6" x14ac:dyDescent="0.45">
      <c r="A82" s="301"/>
      <c r="B82" s="301"/>
      <c r="C82" s="301"/>
      <c r="D82" s="301"/>
      <c r="E82" s="301"/>
      <c r="F82" s="301"/>
    </row>
    <row r="83" spans="1:6" x14ac:dyDescent="0.45">
      <c r="A83" s="301"/>
      <c r="B83" s="301"/>
      <c r="C83" s="301"/>
      <c r="D83" s="301"/>
      <c r="E83" s="301"/>
      <c r="F83" s="301"/>
    </row>
    <row r="84" spans="1:6" x14ac:dyDescent="0.45">
      <c r="A84" s="301"/>
      <c r="B84" s="301"/>
      <c r="C84" s="301"/>
      <c r="D84" s="301"/>
      <c r="E84" s="301"/>
      <c r="F84" s="301"/>
    </row>
    <row r="85" spans="1:6" x14ac:dyDescent="0.45">
      <c r="A85" s="301"/>
      <c r="B85" s="301"/>
      <c r="C85" s="301"/>
      <c r="D85" s="301"/>
      <c r="E85" s="301"/>
      <c r="F85" s="301"/>
    </row>
    <row r="86" spans="1:6" x14ac:dyDescent="0.45">
      <c r="A86" s="301"/>
      <c r="B86" s="301"/>
      <c r="C86" s="301"/>
      <c r="D86" s="301"/>
      <c r="E86" s="301"/>
      <c r="F86" s="301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0000000}">
          <x14:formula1>
            <xm:f>LD!$C$2:$C$40</xm:f>
          </x14:formula1>
          <xm:sqref>D3:D86</xm:sqref>
        </x14:dataValidation>
        <x14:dataValidation type="list" allowBlank="1" showInputMessage="1" showErrorMessage="1" xr:uid="{00000000-0002-0000-0900-000001000000}">
          <x14:formula1>
            <xm:f>FILTRO!$B:$B</xm:f>
          </x14:formula1>
          <xm:sqref>B3:B86</xm:sqref>
        </x14:dataValidation>
        <x14:dataValidation type="list" allowBlank="1" showInputMessage="1" showErrorMessage="1" xr:uid="{00000000-0002-0000-0900-000002000000}">
          <x14:formula1>
            <xm:f>LD!$A$2:$A$40</xm:f>
          </x14:formula1>
          <xm:sqref>A3:A86</xm:sqref>
        </x14:dataValidation>
        <x14:dataValidation type="list" allowBlank="1" showInputMessage="1" showErrorMessage="1" xr:uid="{00000000-0002-0000-0900-000003000000}">
          <x14:formula1>
            <xm:f>LD!$E$2:$E$8</xm:f>
          </x14:formula1>
          <xm:sqref>F3:F86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8"/>
  <dimension ref="A1:I86"/>
  <sheetViews>
    <sheetView showGridLines="0" showRowColHeaders="0" workbookViewId="0">
      <selection activeCell="F3" sqref="F3"/>
    </sheetView>
  </sheetViews>
  <sheetFormatPr baseColWidth="10" defaultColWidth="11.59765625" defaultRowHeight="14.25" x14ac:dyDescent="0.45"/>
  <cols>
    <col min="1" max="1" width="20.73046875" style="144" customWidth="1"/>
    <col min="2" max="2" width="25.1328125" style="144" customWidth="1"/>
    <col min="3" max="3" width="29" style="144" bestFit="1" customWidth="1"/>
    <col min="4" max="4" width="19.3984375" style="144" bestFit="1" customWidth="1"/>
    <col min="5" max="5" width="15.265625" style="144" bestFit="1" customWidth="1"/>
    <col min="6" max="6" width="16" style="144" customWidth="1"/>
    <col min="7" max="7" width="6.86328125" style="144" customWidth="1"/>
    <col min="8" max="8" width="4.265625" style="144" hidden="1" customWidth="1"/>
    <col min="9" max="9" width="28.1328125" style="144" customWidth="1"/>
    <col min="10" max="16384" width="11.59765625" style="144"/>
  </cols>
  <sheetData>
    <row r="1" spans="1:9" ht="14.65" thickBot="1" x14ac:dyDescent="0.5">
      <c r="I1" s="299"/>
    </row>
    <row r="2" spans="1:9" ht="21.75" thickTop="1" thickBot="1" x14ac:dyDescent="0.7">
      <c r="A2" s="300" t="s">
        <v>192</v>
      </c>
      <c r="B2" s="300" t="s">
        <v>48</v>
      </c>
      <c r="C2" s="300" t="s">
        <v>345</v>
      </c>
      <c r="D2" s="300" t="s">
        <v>1</v>
      </c>
      <c r="E2" s="300" t="s">
        <v>39</v>
      </c>
      <c r="F2" s="300" t="s">
        <v>5</v>
      </c>
      <c r="G2" s="143"/>
      <c r="H2" s="146"/>
      <c r="I2" s="302" t="s">
        <v>799</v>
      </c>
    </row>
    <row r="3" spans="1:9" ht="14.65" thickTop="1" x14ac:dyDescent="0.45">
      <c r="A3" s="301" t="s">
        <v>142</v>
      </c>
      <c r="B3" s="301" t="s">
        <v>439</v>
      </c>
      <c r="C3" s="301" t="s">
        <v>570</v>
      </c>
      <c r="D3" s="301" t="s">
        <v>130</v>
      </c>
      <c r="E3" s="301">
        <v>25000</v>
      </c>
      <c r="F3" s="301" t="s">
        <v>12</v>
      </c>
    </row>
    <row r="4" spans="1:9" x14ac:dyDescent="0.45">
      <c r="A4" s="301"/>
      <c r="B4" s="301"/>
      <c r="C4" s="301"/>
      <c r="D4" s="301"/>
      <c r="E4" s="301"/>
      <c r="F4" s="301"/>
    </row>
    <row r="5" spans="1:9" x14ac:dyDescent="0.45">
      <c r="A5" s="301"/>
      <c r="B5" s="301"/>
      <c r="C5" s="301"/>
      <c r="D5" s="301"/>
      <c r="E5" s="301"/>
      <c r="F5" s="301"/>
    </row>
    <row r="6" spans="1:9" x14ac:dyDescent="0.45">
      <c r="A6" s="301"/>
      <c r="B6" s="301"/>
      <c r="C6" s="301"/>
      <c r="D6" s="301"/>
      <c r="E6" s="301"/>
      <c r="F6" s="301"/>
    </row>
    <row r="7" spans="1:9" x14ac:dyDescent="0.45">
      <c r="A7" s="301"/>
      <c r="B7" s="301"/>
      <c r="C7" s="301"/>
      <c r="D7" s="301"/>
      <c r="E7" s="301"/>
      <c r="F7" s="301"/>
    </row>
    <row r="8" spans="1:9" x14ac:dyDescent="0.45">
      <c r="A8" s="301"/>
      <c r="B8" s="301"/>
      <c r="C8" s="301"/>
      <c r="D8" s="301"/>
      <c r="E8" s="301"/>
      <c r="F8" s="301"/>
    </row>
    <row r="9" spans="1:9" x14ac:dyDescent="0.45">
      <c r="A9" s="301"/>
      <c r="B9" s="301"/>
      <c r="C9" s="301"/>
      <c r="D9" s="301"/>
      <c r="E9" s="301"/>
      <c r="F9" s="301"/>
    </row>
    <row r="10" spans="1:9" x14ac:dyDescent="0.45">
      <c r="A10" s="301"/>
      <c r="B10" s="301"/>
      <c r="C10" s="301"/>
      <c r="D10" s="301"/>
      <c r="E10" s="301"/>
      <c r="F10" s="301"/>
    </row>
    <row r="11" spans="1:9" x14ac:dyDescent="0.45">
      <c r="A11" s="301"/>
      <c r="B11" s="301"/>
      <c r="C11" s="301"/>
      <c r="D11" s="301"/>
      <c r="E11" s="301"/>
      <c r="F11" s="301"/>
    </row>
    <row r="12" spans="1:9" x14ac:dyDescent="0.45">
      <c r="A12" s="301"/>
      <c r="B12" s="301"/>
      <c r="C12" s="301"/>
      <c r="D12" s="301"/>
      <c r="E12" s="301"/>
      <c r="F12" s="301"/>
    </row>
    <row r="13" spans="1:9" x14ac:dyDescent="0.45">
      <c r="A13" s="301"/>
      <c r="B13" s="301"/>
      <c r="C13" s="301"/>
      <c r="D13" s="301"/>
      <c r="E13" s="301"/>
      <c r="F13" s="301"/>
    </row>
    <row r="14" spans="1:9" x14ac:dyDescent="0.45">
      <c r="A14" s="301"/>
      <c r="B14" s="301"/>
      <c r="C14" s="301"/>
      <c r="D14" s="301"/>
      <c r="E14" s="301"/>
      <c r="F14" s="301"/>
    </row>
    <row r="15" spans="1:9" x14ac:dyDescent="0.45">
      <c r="A15" s="301"/>
      <c r="B15" s="301"/>
      <c r="C15" s="301"/>
      <c r="D15" s="301"/>
      <c r="E15" s="301"/>
      <c r="F15" s="301"/>
    </row>
    <row r="16" spans="1:9" x14ac:dyDescent="0.45">
      <c r="A16" s="301"/>
      <c r="B16" s="301"/>
      <c r="C16" s="301"/>
      <c r="D16" s="301"/>
      <c r="E16" s="301"/>
      <c r="F16" s="301"/>
    </row>
    <row r="17" spans="1:6" x14ac:dyDescent="0.45">
      <c r="A17" s="301"/>
      <c r="B17" s="301"/>
      <c r="C17" s="301"/>
      <c r="D17" s="301"/>
      <c r="E17" s="301"/>
      <c r="F17" s="301"/>
    </row>
    <row r="18" spans="1:6" x14ac:dyDescent="0.45">
      <c r="A18" s="301"/>
      <c r="B18" s="301"/>
      <c r="C18" s="301"/>
      <c r="D18" s="301"/>
      <c r="E18" s="301"/>
      <c r="F18" s="301"/>
    </row>
    <row r="19" spans="1:6" x14ac:dyDescent="0.45">
      <c r="A19" s="301"/>
      <c r="B19" s="301"/>
      <c r="C19" s="301"/>
      <c r="D19" s="301"/>
      <c r="E19" s="301"/>
      <c r="F19" s="301"/>
    </row>
    <row r="20" spans="1:6" x14ac:dyDescent="0.45">
      <c r="A20" s="301"/>
      <c r="B20" s="301"/>
      <c r="C20" s="301"/>
      <c r="D20" s="301"/>
      <c r="E20" s="301"/>
      <c r="F20" s="301"/>
    </row>
    <row r="21" spans="1:6" x14ac:dyDescent="0.45">
      <c r="A21" s="301"/>
      <c r="B21" s="301"/>
      <c r="C21" s="301"/>
      <c r="D21" s="301"/>
      <c r="E21" s="301"/>
      <c r="F21" s="301"/>
    </row>
    <row r="22" spans="1:6" x14ac:dyDescent="0.45">
      <c r="A22" s="301"/>
      <c r="B22" s="301"/>
      <c r="C22" s="301"/>
      <c r="D22" s="301"/>
      <c r="E22" s="301"/>
      <c r="F22" s="301"/>
    </row>
    <row r="23" spans="1:6" x14ac:dyDescent="0.45">
      <c r="A23" s="301"/>
      <c r="B23" s="301"/>
      <c r="C23" s="301"/>
      <c r="D23" s="301"/>
      <c r="E23" s="301"/>
      <c r="F23" s="301"/>
    </row>
    <row r="24" spans="1:6" x14ac:dyDescent="0.45">
      <c r="A24" s="301"/>
      <c r="B24" s="301"/>
      <c r="C24" s="301"/>
      <c r="D24" s="301"/>
      <c r="E24" s="301"/>
      <c r="F24" s="301"/>
    </row>
    <row r="25" spans="1:6" x14ac:dyDescent="0.45">
      <c r="A25" s="301"/>
      <c r="B25" s="301"/>
      <c r="C25" s="301"/>
      <c r="D25" s="301"/>
      <c r="E25" s="301"/>
      <c r="F25" s="301"/>
    </row>
    <row r="26" spans="1:6" x14ac:dyDescent="0.45">
      <c r="A26" s="301"/>
      <c r="B26" s="301"/>
      <c r="C26" s="301"/>
      <c r="D26" s="301"/>
      <c r="E26" s="301"/>
      <c r="F26" s="301"/>
    </row>
    <row r="27" spans="1:6" x14ac:dyDescent="0.45">
      <c r="A27" s="301"/>
      <c r="B27" s="301"/>
      <c r="C27" s="301"/>
      <c r="D27" s="301"/>
      <c r="E27" s="301"/>
      <c r="F27" s="301"/>
    </row>
    <row r="28" spans="1:6" x14ac:dyDescent="0.45">
      <c r="A28" s="301"/>
      <c r="B28" s="301"/>
      <c r="C28" s="301"/>
      <c r="D28" s="301"/>
      <c r="E28" s="301"/>
      <c r="F28" s="301"/>
    </row>
    <row r="29" spans="1:6" x14ac:dyDescent="0.45">
      <c r="A29" s="301"/>
      <c r="B29" s="301"/>
      <c r="C29" s="301"/>
      <c r="D29" s="301"/>
      <c r="E29" s="301"/>
      <c r="F29" s="301"/>
    </row>
    <row r="30" spans="1:6" x14ac:dyDescent="0.45">
      <c r="A30" s="301"/>
      <c r="B30" s="301"/>
      <c r="C30" s="301"/>
      <c r="D30" s="301"/>
      <c r="E30" s="301"/>
      <c r="F30" s="301"/>
    </row>
    <row r="31" spans="1:6" x14ac:dyDescent="0.45">
      <c r="A31" s="301"/>
      <c r="B31" s="301"/>
      <c r="C31" s="301"/>
      <c r="D31" s="301"/>
      <c r="E31" s="301"/>
      <c r="F31" s="301"/>
    </row>
    <row r="32" spans="1:6" x14ac:dyDescent="0.45">
      <c r="A32" s="301"/>
      <c r="B32" s="301"/>
      <c r="C32" s="301"/>
      <c r="D32" s="301"/>
      <c r="E32" s="301"/>
      <c r="F32" s="301"/>
    </row>
    <row r="33" spans="1:6" x14ac:dyDescent="0.45">
      <c r="A33" s="301"/>
      <c r="B33" s="301"/>
      <c r="C33" s="301"/>
      <c r="D33" s="301"/>
      <c r="E33" s="301"/>
      <c r="F33" s="301"/>
    </row>
    <row r="34" spans="1:6" x14ac:dyDescent="0.45">
      <c r="A34" s="301"/>
      <c r="B34" s="301"/>
      <c r="C34" s="301"/>
      <c r="D34" s="301"/>
      <c r="E34" s="301"/>
      <c r="F34" s="301"/>
    </row>
    <row r="35" spans="1:6" x14ac:dyDescent="0.45">
      <c r="A35" s="301"/>
      <c r="B35" s="301"/>
      <c r="C35" s="301"/>
      <c r="D35" s="301"/>
      <c r="E35" s="301"/>
      <c r="F35" s="301"/>
    </row>
    <row r="36" spans="1:6" x14ac:dyDescent="0.45">
      <c r="A36" s="301"/>
      <c r="B36" s="301"/>
      <c r="C36" s="301"/>
      <c r="D36" s="301"/>
      <c r="E36" s="301"/>
      <c r="F36" s="301"/>
    </row>
    <row r="37" spans="1:6" x14ac:dyDescent="0.45">
      <c r="A37" s="301"/>
      <c r="B37" s="301"/>
      <c r="C37" s="301"/>
      <c r="D37" s="301"/>
      <c r="E37" s="301"/>
      <c r="F37" s="301"/>
    </row>
    <row r="38" spans="1:6" x14ac:dyDescent="0.45">
      <c r="A38" s="301"/>
      <c r="B38" s="301"/>
      <c r="C38" s="301"/>
      <c r="D38" s="301"/>
      <c r="E38" s="301"/>
      <c r="F38" s="301"/>
    </row>
    <row r="39" spans="1:6" x14ac:dyDescent="0.45">
      <c r="A39" s="301"/>
      <c r="B39" s="301"/>
      <c r="C39" s="301"/>
      <c r="D39" s="301"/>
      <c r="E39" s="301"/>
      <c r="F39" s="301"/>
    </row>
    <row r="40" spans="1:6" x14ac:dyDescent="0.45">
      <c r="A40" s="301"/>
      <c r="B40" s="301"/>
      <c r="C40" s="301"/>
      <c r="D40" s="301"/>
      <c r="E40" s="301"/>
      <c r="F40" s="301"/>
    </row>
    <row r="41" spans="1:6" x14ac:dyDescent="0.45">
      <c r="A41" s="301"/>
      <c r="B41" s="301"/>
      <c r="C41" s="301"/>
      <c r="D41" s="301"/>
      <c r="E41" s="301"/>
      <c r="F41" s="301"/>
    </row>
    <row r="42" spans="1:6" x14ac:dyDescent="0.45">
      <c r="A42" s="301"/>
      <c r="B42" s="301"/>
      <c r="C42" s="301"/>
      <c r="D42" s="301"/>
      <c r="E42" s="301"/>
      <c r="F42" s="301"/>
    </row>
    <row r="43" spans="1:6" x14ac:dyDescent="0.45">
      <c r="A43" s="301"/>
      <c r="B43" s="301"/>
      <c r="C43" s="301"/>
      <c r="D43" s="301"/>
      <c r="E43" s="301"/>
      <c r="F43" s="301"/>
    </row>
    <row r="44" spans="1:6" x14ac:dyDescent="0.45">
      <c r="A44" s="301"/>
      <c r="B44" s="301"/>
      <c r="C44" s="301"/>
      <c r="D44" s="301"/>
      <c r="E44" s="301"/>
      <c r="F44" s="301"/>
    </row>
    <row r="45" spans="1:6" x14ac:dyDescent="0.45">
      <c r="A45" s="301"/>
      <c r="B45" s="301"/>
      <c r="C45" s="301"/>
      <c r="D45" s="301"/>
      <c r="E45" s="301"/>
      <c r="F45" s="301"/>
    </row>
    <row r="46" spans="1:6" x14ac:dyDescent="0.45">
      <c r="A46" s="301"/>
      <c r="B46" s="301"/>
      <c r="C46" s="301"/>
      <c r="D46" s="301"/>
      <c r="E46" s="301"/>
      <c r="F46" s="301"/>
    </row>
    <row r="47" spans="1:6" x14ac:dyDescent="0.45">
      <c r="A47" s="301"/>
      <c r="B47" s="301"/>
      <c r="C47" s="301"/>
      <c r="D47" s="301"/>
      <c r="E47" s="301"/>
      <c r="F47" s="301"/>
    </row>
    <row r="48" spans="1:6" x14ac:dyDescent="0.45">
      <c r="A48" s="301"/>
      <c r="B48" s="301"/>
      <c r="C48" s="301"/>
      <c r="D48" s="301"/>
      <c r="E48" s="301"/>
      <c r="F48" s="301"/>
    </row>
    <row r="49" spans="1:6" x14ac:dyDescent="0.45">
      <c r="A49" s="301"/>
      <c r="B49" s="301"/>
      <c r="C49" s="301"/>
      <c r="D49" s="301"/>
      <c r="E49" s="301"/>
      <c r="F49" s="301"/>
    </row>
    <row r="50" spans="1:6" x14ac:dyDescent="0.45">
      <c r="A50" s="301"/>
      <c r="B50" s="301"/>
      <c r="C50" s="301"/>
      <c r="D50" s="301"/>
      <c r="E50" s="301"/>
      <c r="F50" s="301"/>
    </row>
    <row r="51" spans="1:6" x14ac:dyDescent="0.45">
      <c r="A51" s="301"/>
      <c r="B51" s="301"/>
      <c r="C51" s="301"/>
      <c r="D51" s="301"/>
      <c r="E51" s="301"/>
      <c r="F51" s="301"/>
    </row>
    <row r="52" spans="1:6" x14ac:dyDescent="0.45">
      <c r="A52" s="301"/>
      <c r="B52" s="301"/>
      <c r="C52" s="301"/>
      <c r="D52" s="301"/>
      <c r="E52" s="301"/>
      <c r="F52" s="301"/>
    </row>
    <row r="53" spans="1:6" x14ac:dyDescent="0.45">
      <c r="A53" s="301"/>
      <c r="B53" s="301"/>
      <c r="C53" s="301"/>
      <c r="D53" s="301"/>
      <c r="E53" s="301"/>
      <c r="F53" s="301"/>
    </row>
    <row r="54" spans="1:6" x14ac:dyDescent="0.45">
      <c r="A54" s="301"/>
      <c r="B54" s="301"/>
      <c r="C54" s="301"/>
      <c r="D54" s="301"/>
      <c r="E54" s="301"/>
      <c r="F54" s="301"/>
    </row>
    <row r="55" spans="1:6" x14ac:dyDescent="0.45">
      <c r="A55" s="301"/>
      <c r="B55" s="301"/>
      <c r="C55" s="301"/>
      <c r="D55" s="301"/>
      <c r="E55" s="301"/>
      <c r="F55" s="301"/>
    </row>
    <row r="56" spans="1:6" x14ac:dyDescent="0.45">
      <c r="A56" s="301"/>
      <c r="B56" s="301"/>
      <c r="C56" s="301"/>
      <c r="D56" s="301"/>
      <c r="E56" s="301"/>
      <c r="F56" s="301"/>
    </row>
    <row r="57" spans="1:6" x14ac:dyDescent="0.45">
      <c r="A57" s="301"/>
      <c r="B57" s="301"/>
      <c r="C57" s="301"/>
      <c r="D57" s="301"/>
      <c r="E57" s="301"/>
      <c r="F57" s="301"/>
    </row>
    <row r="58" spans="1:6" x14ac:dyDescent="0.45">
      <c r="A58" s="301"/>
      <c r="B58" s="301"/>
      <c r="C58" s="301"/>
      <c r="D58" s="301"/>
      <c r="E58" s="301"/>
      <c r="F58" s="301"/>
    </row>
    <row r="59" spans="1:6" x14ac:dyDescent="0.45">
      <c r="A59" s="301"/>
      <c r="B59" s="301"/>
      <c r="C59" s="301"/>
      <c r="D59" s="301"/>
      <c r="E59" s="301"/>
      <c r="F59" s="301"/>
    </row>
    <row r="60" spans="1:6" x14ac:dyDescent="0.45">
      <c r="A60" s="301"/>
      <c r="B60" s="301"/>
      <c r="C60" s="301"/>
      <c r="D60" s="301"/>
      <c r="E60" s="301"/>
      <c r="F60" s="301"/>
    </row>
    <row r="61" spans="1:6" x14ac:dyDescent="0.45">
      <c r="A61" s="301"/>
      <c r="B61" s="301"/>
      <c r="C61" s="301"/>
      <c r="D61" s="301"/>
      <c r="E61" s="301"/>
      <c r="F61" s="301"/>
    </row>
    <row r="62" spans="1:6" x14ac:dyDescent="0.45">
      <c r="A62" s="301"/>
      <c r="B62" s="301"/>
      <c r="C62" s="301"/>
      <c r="D62" s="301"/>
      <c r="E62" s="301"/>
      <c r="F62" s="301"/>
    </row>
    <row r="63" spans="1:6" x14ac:dyDescent="0.45">
      <c r="A63" s="301"/>
      <c r="B63" s="301"/>
      <c r="C63" s="301"/>
      <c r="D63" s="301"/>
      <c r="E63" s="301"/>
      <c r="F63" s="301"/>
    </row>
    <row r="64" spans="1:6" x14ac:dyDescent="0.45">
      <c r="A64" s="301"/>
      <c r="B64" s="301"/>
      <c r="C64" s="301"/>
      <c r="D64" s="301"/>
      <c r="E64" s="301"/>
      <c r="F64" s="301"/>
    </row>
    <row r="65" spans="1:6" x14ac:dyDescent="0.45">
      <c r="A65" s="301"/>
      <c r="B65" s="301"/>
      <c r="C65" s="301"/>
      <c r="D65" s="301"/>
      <c r="E65" s="301"/>
      <c r="F65" s="301"/>
    </row>
    <row r="66" spans="1:6" x14ac:dyDescent="0.45">
      <c r="A66" s="301"/>
      <c r="B66" s="301"/>
      <c r="C66" s="301"/>
      <c r="D66" s="301"/>
      <c r="E66" s="301"/>
      <c r="F66" s="301"/>
    </row>
    <row r="67" spans="1:6" x14ac:dyDescent="0.45">
      <c r="A67" s="301"/>
      <c r="B67" s="301"/>
      <c r="C67" s="301"/>
      <c r="D67" s="301"/>
      <c r="E67" s="301"/>
      <c r="F67" s="301"/>
    </row>
    <row r="68" spans="1:6" x14ac:dyDescent="0.45">
      <c r="A68" s="301"/>
      <c r="B68" s="301"/>
      <c r="C68" s="301"/>
      <c r="D68" s="301"/>
      <c r="E68" s="301"/>
      <c r="F68" s="301"/>
    </row>
    <row r="69" spans="1:6" x14ac:dyDescent="0.45">
      <c r="A69" s="301"/>
      <c r="B69" s="301"/>
      <c r="C69" s="301"/>
      <c r="D69" s="301"/>
      <c r="E69" s="301"/>
      <c r="F69" s="301"/>
    </row>
    <row r="70" spans="1:6" x14ac:dyDescent="0.45">
      <c r="A70" s="301"/>
      <c r="B70" s="301"/>
      <c r="C70" s="301"/>
      <c r="D70" s="301"/>
      <c r="E70" s="301"/>
      <c r="F70" s="301"/>
    </row>
    <row r="71" spans="1:6" x14ac:dyDescent="0.45">
      <c r="A71" s="301"/>
      <c r="B71" s="301"/>
      <c r="C71" s="301"/>
      <c r="D71" s="301"/>
      <c r="E71" s="301"/>
      <c r="F71" s="301"/>
    </row>
    <row r="72" spans="1:6" x14ac:dyDescent="0.45">
      <c r="A72" s="301"/>
      <c r="B72" s="301"/>
      <c r="C72" s="301"/>
      <c r="D72" s="301"/>
      <c r="E72" s="301"/>
      <c r="F72" s="301"/>
    </row>
    <row r="73" spans="1:6" x14ac:dyDescent="0.45">
      <c r="A73" s="301"/>
      <c r="B73" s="301"/>
      <c r="C73" s="301"/>
      <c r="D73" s="301"/>
      <c r="E73" s="301"/>
      <c r="F73" s="301"/>
    </row>
    <row r="74" spans="1:6" x14ac:dyDescent="0.45">
      <c r="A74" s="301"/>
      <c r="B74" s="301"/>
      <c r="C74" s="301"/>
      <c r="D74" s="301"/>
      <c r="E74" s="301"/>
      <c r="F74" s="301"/>
    </row>
    <row r="75" spans="1:6" x14ac:dyDescent="0.45">
      <c r="A75" s="301"/>
      <c r="B75" s="301"/>
      <c r="C75" s="301"/>
      <c r="D75" s="301"/>
      <c r="E75" s="301"/>
      <c r="F75" s="301"/>
    </row>
    <row r="76" spans="1:6" x14ac:dyDescent="0.45">
      <c r="A76" s="301"/>
      <c r="B76" s="301"/>
      <c r="C76" s="301"/>
      <c r="D76" s="301"/>
      <c r="E76" s="301"/>
      <c r="F76" s="301"/>
    </row>
    <row r="77" spans="1:6" x14ac:dyDescent="0.45">
      <c r="A77" s="301"/>
      <c r="B77" s="301"/>
      <c r="C77" s="301"/>
      <c r="D77" s="301"/>
      <c r="E77" s="301"/>
      <c r="F77" s="301"/>
    </row>
    <row r="78" spans="1:6" x14ac:dyDescent="0.45">
      <c r="A78" s="301"/>
      <c r="B78" s="301"/>
      <c r="C78" s="301"/>
      <c r="D78" s="301"/>
      <c r="E78" s="301"/>
      <c r="F78" s="301"/>
    </row>
    <row r="79" spans="1:6" x14ac:dyDescent="0.45">
      <c r="A79" s="301"/>
      <c r="B79" s="301"/>
      <c r="C79" s="301"/>
      <c r="D79" s="301"/>
      <c r="E79" s="301"/>
      <c r="F79" s="301"/>
    </row>
    <row r="80" spans="1:6" x14ac:dyDescent="0.45">
      <c r="A80" s="301"/>
      <c r="B80" s="301"/>
      <c r="C80" s="301"/>
      <c r="D80" s="301"/>
      <c r="E80" s="301"/>
      <c r="F80" s="301"/>
    </row>
    <row r="81" spans="1:6" x14ac:dyDescent="0.45">
      <c r="A81" s="301"/>
      <c r="B81" s="301"/>
      <c r="C81" s="301"/>
      <c r="D81" s="301"/>
      <c r="E81" s="301"/>
      <c r="F81" s="301"/>
    </row>
    <row r="82" spans="1:6" x14ac:dyDescent="0.45">
      <c r="A82" s="301"/>
      <c r="B82" s="301"/>
      <c r="C82" s="301"/>
      <c r="D82" s="301"/>
      <c r="E82" s="301"/>
      <c r="F82" s="301"/>
    </row>
    <row r="83" spans="1:6" x14ac:dyDescent="0.45">
      <c r="A83" s="301"/>
      <c r="B83" s="301"/>
      <c r="C83" s="301"/>
      <c r="D83" s="301"/>
      <c r="E83" s="301"/>
      <c r="F83" s="301"/>
    </row>
    <row r="84" spans="1:6" x14ac:dyDescent="0.45">
      <c r="A84" s="301"/>
      <c r="B84" s="301"/>
      <c r="C84" s="301"/>
      <c r="D84" s="301"/>
      <c r="E84" s="301"/>
      <c r="F84" s="301"/>
    </row>
    <row r="85" spans="1:6" x14ac:dyDescent="0.45">
      <c r="A85" s="301"/>
      <c r="B85" s="301"/>
      <c r="C85" s="301"/>
      <c r="D85" s="301"/>
      <c r="E85" s="301"/>
      <c r="F85" s="301"/>
    </row>
    <row r="86" spans="1:6" x14ac:dyDescent="0.45">
      <c r="A86" s="301"/>
      <c r="B86" s="301"/>
      <c r="C86" s="301"/>
      <c r="D86" s="301"/>
      <c r="E86" s="301"/>
      <c r="F86" s="301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A00-000000000000}">
          <x14:formula1>
            <xm:f>LD!$C$2:$C$39</xm:f>
          </x14:formula1>
          <xm:sqref>D3:D86</xm:sqref>
        </x14:dataValidation>
        <x14:dataValidation type="list" allowBlank="1" showInputMessage="1" showErrorMessage="1" xr:uid="{00000000-0002-0000-0A00-000001000000}">
          <x14:formula1>
            <xm:f>FILTRO!$B:$B</xm:f>
          </x14:formula1>
          <xm:sqref>B3:B86</xm:sqref>
        </x14:dataValidation>
        <x14:dataValidation type="list" allowBlank="1" showInputMessage="1" showErrorMessage="1" xr:uid="{00000000-0002-0000-0A00-000002000000}">
          <x14:formula1>
            <xm:f>LD!$A$2:$A$40</xm:f>
          </x14:formula1>
          <xm:sqref>A3:A86</xm:sqref>
        </x14:dataValidation>
        <x14:dataValidation type="list" allowBlank="1" showInputMessage="1" showErrorMessage="1" xr:uid="{00000000-0002-0000-0A00-000003000000}">
          <x14:formula1>
            <xm:f>LD!$E$2:$E$8</xm:f>
          </x14:formula1>
          <xm:sqref>F3:F86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9"/>
  <dimension ref="A1:P136"/>
  <sheetViews>
    <sheetView showGridLines="0" showRowColHeaders="0" zoomScale="70" zoomScaleNormal="70" workbookViewId="0">
      <pane ySplit="1" topLeftCell="A111" activePane="bottomLeft" state="frozen"/>
      <selection pane="bottomLeft"/>
    </sheetView>
  </sheetViews>
  <sheetFormatPr baseColWidth="10" defaultColWidth="11.59765625" defaultRowHeight="14.25" x14ac:dyDescent="0.45"/>
  <cols>
    <col min="1" max="1" width="35.265625" style="144" bestFit="1" customWidth="1"/>
    <col min="2" max="2" width="25.73046875" style="144" bestFit="1" customWidth="1"/>
    <col min="3" max="3" width="26.265625" style="144" customWidth="1"/>
    <col min="4" max="4" width="25.265625" style="144" bestFit="1" customWidth="1"/>
    <col min="5" max="5" width="15.265625" style="144" bestFit="1" customWidth="1"/>
    <col min="6" max="6" width="14.59765625" style="144" bestFit="1" customWidth="1"/>
    <col min="7" max="7" width="28.1328125" style="144" bestFit="1" customWidth="1"/>
    <col min="8" max="8" width="25.265625" style="144" bestFit="1" customWidth="1"/>
    <col min="9" max="9" width="19.265625" style="144" customWidth="1"/>
    <col min="10" max="10" width="17.1328125" style="144" customWidth="1"/>
    <col min="11" max="11" width="23.86328125" style="144" bestFit="1" customWidth="1"/>
    <col min="12" max="12" width="21.59765625" style="144" bestFit="1" customWidth="1"/>
    <col min="13" max="13" width="42.59765625" style="144" customWidth="1"/>
    <col min="14" max="16384" width="11.59765625" style="144"/>
  </cols>
  <sheetData>
    <row r="1" spans="1:16" s="141" customFormat="1" ht="141" customHeight="1" thickBot="1" x14ac:dyDescent="0.5">
      <c r="A1" s="140"/>
    </row>
    <row r="2" spans="1:16" ht="30.75" customHeight="1" thickTop="1" thickBot="1" x14ac:dyDescent="0.7">
      <c r="A2" s="142" t="s">
        <v>178</v>
      </c>
      <c r="B2" s="403">
        <f>LD!AE2</f>
        <v>46097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</row>
    <row r="3" spans="1:16" ht="21.75" thickTop="1" thickBot="1" x14ac:dyDescent="0.7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</row>
    <row r="4" spans="1:16" ht="24" customHeight="1" thickTop="1" thickBot="1" x14ac:dyDescent="0.7">
      <c r="A4" s="145" t="s">
        <v>191</v>
      </c>
      <c r="B4" s="169" t="s">
        <v>142</v>
      </c>
      <c r="C4" s="143"/>
      <c r="D4" s="143"/>
      <c r="E4" s="143"/>
      <c r="F4" s="143"/>
      <c r="G4" s="143"/>
      <c r="H4" s="143"/>
      <c r="I4" s="146"/>
      <c r="J4" s="146"/>
      <c r="K4" s="146"/>
      <c r="L4" s="146"/>
      <c r="M4" s="147"/>
      <c r="N4" s="147"/>
      <c r="O4" s="147"/>
    </row>
    <row r="5" spans="1:16" ht="21.75" thickTop="1" thickBot="1" x14ac:dyDescent="0.7">
      <c r="A5" s="143"/>
      <c r="B5" s="143"/>
      <c r="C5" s="143"/>
      <c r="D5" s="143"/>
      <c r="E5" s="143"/>
      <c r="F5" s="143"/>
      <c r="G5" s="143"/>
      <c r="H5" s="143"/>
      <c r="I5" s="146"/>
      <c r="J5" s="146"/>
      <c r="K5" s="146"/>
      <c r="L5" s="146"/>
      <c r="M5" s="147"/>
      <c r="N5" s="147"/>
      <c r="O5" s="147"/>
    </row>
    <row r="6" spans="1:16" ht="21.75" thickTop="1" thickBot="1" x14ac:dyDescent="0.7">
      <c r="A6" s="148" t="s">
        <v>44</v>
      </c>
      <c r="B6" s="148" t="s">
        <v>185</v>
      </c>
      <c r="C6" s="148" t="s">
        <v>158</v>
      </c>
      <c r="D6" s="148" t="s">
        <v>186</v>
      </c>
      <c r="E6" s="148" t="s">
        <v>2</v>
      </c>
      <c r="F6" s="143"/>
      <c r="G6" s="149" t="s">
        <v>115</v>
      </c>
      <c r="H6" s="148" t="s">
        <v>44</v>
      </c>
      <c r="I6" s="148" t="s">
        <v>162</v>
      </c>
      <c r="J6" s="149"/>
      <c r="K6" s="149"/>
      <c r="L6" s="149"/>
      <c r="M6" s="148" t="s">
        <v>192</v>
      </c>
      <c r="N6" s="150"/>
      <c r="O6" s="147"/>
      <c r="P6" s="147"/>
    </row>
    <row r="7" spans="1:16" ht="21.75" thickTop="1" thickBot="1" x14ac:dyDescent="0.7">
      <c r="A7" s="146"/>
      <c r="B7" s="146"/>
      <c r="C7" s="146"/>
      <c r="D7" s="146"/>
      <c r="F7" s="143"/>
      <c r="G7" s="149"/>
      <c r="H7" s="146"/>
      <c r="I7" s="146"/>
      <c r="J7" s="149"/>
      <c r="K7" s="146"/>
      <c r="L7" s="146"/>
      <c r="M7" s="169" t="s">
        <v>142</v>
      </c>
      <c r="N7" s="147"/>
      <c r="O7" s="147"/>
      <c r="P7" s="147"/>
    </row>
    <row r="8" spans="1:16" ht="21.75" thickTop="1" thickBot="1" x14ac:dyDescent="0.7">
      <c r="A8" s="151" t="s">
        <v>179</v>
      </c>
      <c r="B8" s="169">
        <v>1516618</v>
      </c>
      <c r="C8" s="152">
        <f>SDCMbacke1!G7</f>
        <v>364</v>
      </c>
      <c r="D8" s="153">
        <f>SDCMbacke1!E7</f>
        <v>1516254</v>
      </c>
      <c r="E8" s="151" t="s">
        <v>151</v>
      </c>
      <c r="F8" s="143"/>
      <c r="G8" s="146"/>
      <c r="H8" s="154" t="s">
        <v>41</v>
      </c>
      <c r="I8" s="169">
        <v>0</v>
      </c>
      <c r="J8" s="149"/>
      <c r="K8" s="146"/>
      <c r="L8" s="146"/>
      <c r="M8" s="169" t="s">
        <v>309</v>
      </c>
      <c r="N8" s="147"/>
      <c r="O8" s="147"/>
      <c r="P8" s="147"/>
    </row>
    <row r="9" spans="1:16" ht="21.75" thickTop="1" thickBot="1" x14ac:dyDescent="0.7">
      <c r="A9" s="149"/>
      <c r="B9" s="149"/>
      <c r="C9" s="149"/>
      <c r="D9" s="146"/>
      <c r="E9" s="169"/>
      <c r="F9" s="143"/>
      <c r="G9" s="146"/>
      <c r="H9" s="149"/>
      <c r="I9" s="149"/>
      <c r="J9" s="146"/>
      <c r="K9" s="146"/>
      <c r="L9" s="146"/>
      <c r="M9" s="169" t="s">
        <v>275</v>
      </c>
      <c r="N9" s="147"/>
      <c r="O9" s="147"/>
      <c r="P9" s="147"/>
    </row>
    <row r="10" spans="1:16" ht="21.75" thickTop="1" thickBot="1" x14ac:dyDescent="0.7">
      <c r="A10" s="151" t="s">
        <v>180</v>
      </c>
      <c r="B10" s="169">
        <v>442111</v>
      </c>
      <c r="C10" s="152">
        <f>SDCMbacke1!G9</f>
        <v>0</v>
      </c>
      <c r="D10" s="153">
        <f>SDCMbacke1!E9</f>
        <v>442111</v>
      </c>
      <c r="E10" s="146"/>
      <c r="F10" s="143"/>
      <c r="G10" s="146"/>
      <c r="H10" s="154" t="s">
        <v>42</v>
      </c>
      <c r="I10" s="169">
        <v>0</v>
      </c>
      <c r="J10" s="146"/>
      <c r="K10" s="146"/>
      <c r="L10" s="146"/>
      <c r="M10" s="169" t="s">
        <v>268</v>
      </c>
      <c r="N10" s="147"/>
      <c r="O10" s="147"/>
      <c r="P10" s="147"/>
    </row>
    <row r="11" spans="1:16" ht="21.75" thickTop="1" thickBot="1" x14ac:dyDescent="0.7">
      <c r="A11" s="149"/>
      <c r="B11" s="149"/>
      <c r="C11" s="149"/>
      <c r="D11" s="146"/>
      <c r="E11" s="146"/>
      <c r="F11" s="143"/>
      <c r="G11" s="146"/>
      <c r="H11" s="149"/>
      <c r="I11" s="149"/>
      <c r="J11" s="146"/>
      <c r="K11" s="146"/>
      <c r="L11" s="146"/>
      <c r="M11" s="169" t="s">
        <v>310</v>
      </c>
      <c r="N11" s="147"/>
      <c r="O11" s="147"/>
      <c r="P11" s="147"/>
    </row>
    <row r="12" spans="1:16" ht="21.75" thickTop="1" thickBot="1" x14ac:dyDescent="0.7">
      <c r="A12" s="151" t="s">
        <v>181</v>
      </c>
      <c r="B12" s="169">
        <v>647264</v>
      </c>
      <c r="C12" s="152">
        <f>SDCMbacke1!G11</f>
        <v>890</v>
      </c>
      <c r="D12" s="153">
        <f>SDCMbacke1!E11</f>
        <v>646374</v>
      </c>
      <c r="E12" s="146"/>
      <c r="F12" s="143"/>
      <c r="G12" s="146"/>
      <c r="H12" s="154" t="s">
        <v>43</v>
      </c>
      <c r="I12" s="169">
        <v>0</v>
      </c>
      <c r="J12" s="146"/>
      <c r="K12" s="146"/>
      <c r="L12" s="146"/>
      <c r="M12" s="169" t="s">
        <v>260</v>
      </c>
      <c r="N12" s="147"/>
      <c r="O12" s="147"/>
      <c r="P12" s="147"/>
    </row>
    <row r="13" spans="1:16" ht="21.75" thickTop="1" thickBot="1" x14ac:dyDescent="0.7">
      <c r="A13" s="149"/>
      <c r="B13" s="149"/>
      <c r="C13" s="149"/>
      <c r="D13" s="146"/>
      <c r="E13" s="146"/>
      <c r="F13" s="143"/>
      <c r="G13" s="146"/>
      <c r="H13" s="149"/>
      <c r="I13" s="149"/>
      <c r="J13" s="146"/>
      <c r="K13" s="146"/>
      <c r="L13" s="146"/>
      <c r="M13" s="169" t="s">
        <v>341</v>
      </c>
      <c r="N13" s="147"/>
      <c r="O13" s="147"/>
      <c r="P13" s="147"/>
    </row>
    <row r="14" spans="1:16" ht="21.75" thickTop="1" thickBot="1" x14ac:dyDescent="0.7">
      <c r="A14" s="151" t="s">
        <v>182</v>
      </c>
      <c r="B14" s="169"/>
      <c r="C14" s="152">
        <f>SDCMbacke1!G13</f>
        <v>0</v>
      </c>
      <c r="D14" s="153">
        <f>SDCMbacke1!E13</f>
        <v>0</v>
      </c>
      <c r="E14" s="146"/>
      <c r="F14" s="143"/>
      <c r="G14" s="146"/>
      <c r="H14" s="154" t="s">
        <v>126</v>
      </c>
      <c r="I14" s="169">
        <v>0</v>
      </c>
      <c r="J14" s="146"/>
      <c r="K14" s="146"/>
      <c r="L14" s="146"/>
      <c r="M14" s="169" t="s">
        <v>434</v>
      </c>
      <c r="N14" s="147"/>
      <c r="O14" s="147"/>
      <c r="P14" s="147"/>
    </row>
    <row r="15" spans="1:16" ht="21.75" thickTop="1" thickBot="1" x14ac:dyDescent="0.7">
      <c r="A15" s="149"/>
      <c r="B15" s="149"/>
      <c r="C15" s="149"/>
      <c r="D15" s="146"/>
      <c r="E15" s="146"/>
      <c r="F15" s="143"/>
      <c r="G15" s="146"/>
      <c r="H15" s="149"/>
      <c r="I15" s="149"/>
      <c r="J15" s="146"/>
      <c r="K15" s="146"/>
      <c r="L15" s="146"/>
      <c r="M15" s="169" t="s">
        <v>435</v>
      </c>
      <c r="N15" s="147"/>
      <c r="O15" s="147"/>
      <c r="P15" s="147"/>
    </row>
    <row r="16" spans="1:16" ht="21.75" thickTop="1" thickBot="1" x14ac:dyDescent="0.7">
      <c r="A16" s="154" t="s">
        <v>183</v>
      </c>
      <c r="B16" s="169">
        <v>312073</v>
      </c>
      <c r="C16" s="152">
        <f>SDCMbacke1!G15</f>
        <v>338</v>
      </c>
      <c r="D16" s="153">
        <f>SDCMbacke1!E15</f>
        <v>311735</v>
      </c>
      <c r="E16" s="151" t="s">
        <v>152</v>
      </c>
      <c r="F16" s="143"/>
      <c r="G16" s="149"/>
      <c r="H16" s="154" t="s">
        <v>127</v>
      </c>
      <c r="I16" s="169">
        <v>0</v>
      </c>
      <c r="J16" s="149"/>
      <c r="K16" s="146"/>
      <c r="L16" s="146"/>
      <c r="M16" s="169" t="s">
        <v>328</v>
      </c>
      <c r="N16" s="147"/>
      <c r="O16" s="147"/>
      <c r="P16" s="147"/>
    </row>
    <row r="17" spans="1:16" ht="21.75" thickTop="1" thickBot="1" x14ac:dyDescent="0.7">
      <c r="A17" s="149"/>
      <c r="B17" s="149"/>
      <c r="C17" s="149"/>
      <c r="D17" s="146"/>
      <c r="E17" s="169"/>
      <c r="F17" s="143"/>
      <c r="G17" s="146"/>
      <c r="H17" s="149"/>
      <c r="I17" s="149"/>
      <c r="J17" s="149"/>
      <c r="K17" s="146"/>
      <c r="L17" s="146"/>
      <c r="M17" s="169"/>
      <c r="N17" s="147"/>
      <c r="O17" s="147"/>
      <c r="P17" s="147"/>
    </row>
    <row r="18" spans="1:16" ht="21.75" thickTop="1" thickBot="1" x14ac:dyDescent="0.7">
      <c r="A18" s="155" t="s">
        <v>184</v>
      </c>
      <c r="B18" s="169"/>
      <c r="C18" s="152">
        <f>SDCMbacke1!G17</f>
        <v>0</v>
      </c>
      <c r="D18" s="153">
        <f>SDCMbacke1!E17</f>
        <v>0</v>
      </c>
      <c r="E18" s="146"/>
      <c r="F18" s="143"/>
      <c r="G18" s="143"/>
      <c r="H18" s="154" t="s">
        <v>128</v>
      </c>
      <c r="I18" s="169">
        <v>0</v>
      </c>
      <c r="J18" s="146"/>
      <c r="K18" s="146"/>
      <c r="L18" s="146"/>
      <c r="M18" s="169"/>
      <c r="N18" s="147"/>
      <c r="O18" s="147"/>
      <c r="P18" s="147"/>
    </row>
    <row r="19" spans="1:16" ht="21.4" thickTop="1" x14ac:dyDescent="0.65">
      <c r="A19" s="146"/>
      <c r="B19" s="146"/>
      <c r="C19" s="146"/>
      <c r="D19" s="143"/>
      <c r="E19" s="143"/>
      <c r="F19" s="143"/>
      <c r="G19" s="143"/>
      <c r="H19" s="143"/>
      <c r="I19" s="146"/>
      <c r="J19" s="146"/>
      <c r="K19" s="146"/>
      <c r="L19" s="146"/>
      <c r="M19" s="147"/>
      <c r="N19" s="147"/>
      <c r="O19" s="147"/>
    </row>
    <row r="20" spans="1:16" ht="21.4" thickBot="1" x14ac:dyDescent="0.7">
      <c r="A20" s="14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</row>
    <row r="21" spans="1:16" ht="21.75" thickTop="1" thickBot="1" x14ac:dyDescent="0.5">
      <c r="A21" s="145" t="s">
        <v>160</v>
      </c>
      <c r="B21" s="445">
        <f>SDCMbacke1!F22</f>
        <v>1163680</v>
      </c>
      <c r="C21" s="446"/>
      <c r="D21" s="447"/>
    </row>
    <row r="22" spans="1:16" ht="15" thickTop="1" thickBot="1" x14ac:dyDescent="0.5"/>
    <row r="23" spans="1:16" s="156" customFormat="1" ht="36.6" customHeight="1" thickBot="1" x14ac:dyDescent="0.5">
      <c r="A23" s="443" t="s">
        <v>161</v>
      </c>
      <c r="B23" s="444"/>
      <c r="C23" s="444"/>
      <c r="D23" s="444"/>
    </row>
    <row r="25" spans="1:16" ht="21.4" thickBot="1" x14ac:dyDescent="0.7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</row>
    <row r="26" spans="1:16" ht="27" customHeight="1" thickTop="1" thickBot="1" x14ac:dyDescent="0.7">
      <c r="A26" s="145" t="s">
        <v>161</v>
      </c>
      <c r="B26" s="169"/>
      <c r="C26" s="143"/>
      <c r="D26" s="143"/>
      <c r="E26" s="143"/>
      <c r="F26" s="143"/>
      <c r="G26" s="143"/>
      <c r="H26" s="143"/>
      <c r="I26" s="146"/>
      <c r="J26" s="146"/>
      <c r="K26" s="146"/>
      <c r="L26" s="146"/>
    </row>
    <row r="27" spans="1:16" ht="21.75" thickTop="1" thickBot="1" x14ac:dyDescent="0.7">
      <c r="A27" s="143"/>
      <c r="B27" s="143"/>
      <c r="C27" s="143"/>
      <c r="D27" s="143"/>
      <c r="E27" s="143"/>
      <c r="F27" s="143"/>
      <c r="G27" s="143"/>
      <c r="H27" s="143"/>
      <c r="I27" s="146"/>
      <c r="J27" s="146"/>
      <c r="K27" s="146"/>
      <c r="L27" s="146"/>
    </row>
    <row r="28" spans="1:16" ht="21.75" thickTop="1" thickBot="1" x14ac:dyDescent="0.7">
      <c r="A28" s="148" t="s">
        <v>44</v>
      </c>
      <c r="B28" s="148" t="s">
        <v>185</v>
      </c>
      <c r="C28" s="148" t="s">
        <v>158</v>
      </c>
      <c r="D28" s="148" t="s">
        <v>186</v>
      </c>
      <c r="E28" s="148" t="s">
        <v>2</v>
      </c>
      <c r="F28" s="143"/>
      <c r="G28" s="149"/>
      <c r="H28" s="148" t="s">
        <v>44</v>
      </c>
      <c r="I28" s="148" t="s">
        <v>162</v>
      </c>
      <c r="K28" s="149"/>
      <c r="L28" s="149"/>
    </row>
    <row r="29" spans="1:16" ht="21.75" thickTop="1" thickBot="1" x14ac:dyDescent="0.7">
      <c r="A29" s="146"/>
      <c r="B29" s="146"/>
      <c r="C29" s="146"/>
      <c r="D29" s="146"/>
      <c r="F29" s="143"/>
      <c r="G29" s="149"/>
      <c r="H29" s="146"/>
      <c r="I29" s="146"/>
      <c r="K29" s="146"/>
      <c r="L29" s="146"/>
    </row>
    <row r="30" spans="1:16" ht="21.75" thickTop="1" thickBot="1" x14ac:dyDescent="0.7">
      <c r="A30" s="151" t="s">
        <v>41</v>
      </c>
      <c r="B30" s="169"/>
      <c r="C30" s="152">
        <f>SDCMbacke1!G34</f>
        <v>0</v>
      </c>
      <c r="D30" s="153">
        <f>SDCMbacke1!E34</f>
        <v>0</v>
      </c>
      <c r="E30" s="151" t="s">
        <v>151</v>
      </c>
      <c r="F30" s="143"/>
      <c r="G30" s="146"/>
      <c r="H30" s="154" t="s">
        <v>41</v>
      </c>
      <c r="I30" s="169"/>
      <c r="K30" s="146"/>
      <c r="L30" s="146"/>
    </row>
    <row r="31" spans="1:16" ht="21.75" thickTop="1" thickBot="1" x14ac:dyDescent="0.7">
      <c r="A31" s="149"/>
      <c r="B31" s="149"/>
      <c r="C31" s="149"/>
      <c r="D31" s="146"/>
      <c r="E31" s="169"/>
      <c r="F31" s="143"/>
      <c r="G31" s="146"/>
      <c r="H31" s="149"/>
      <c r="I31" s="149"/>
      <c r="K31" s="146"/>
      <c r="L31" s="146"/>
    </row>
    <row r="32" spans="1:16" ht="21.75" thickTop="1" thickBot="1" x14ac:dyDescent="0.7">
      <c r="A32" s="151" t="s">
        <v>42</v>
      </c>
      <c r="B32" s="169"/>
      <c r="C32" s="152">
        <f>SDCMbacke1!G36</f>
        <v>0</v>
      </c>
      <c r="D32" s="153">
        <f>SDCMbacke1!E36</f>
        <v>0</v>
      </c>
      <c r="E32" s="146"/>
      <c r="F32" s="143"/>
      <c r="G32" s="146"/>
      <c r="H32" s="154" t="s">
        <v>42</v>
      </c>
      <c r="I32" s="169"/>
      <c r="K32" s="146"/>
      <c r="L32" s="146"/>
    </row>
    <row r="33" spans="1:12" ht="21.75" thickTop="1" thickBot="1" x14ac:dyDescent="0.7">
      <c r="A33" s="149"/>
      <c r="B33" s="149"/>
      <c r="C33" s="149"/>
      <c r="D33" s="146"/>
      <c r="E33" s="146"/>
      <c r="F33" s="143"/>
      <c r="G33" s="146"/>
      <c r="H33" s="149"/>
      <c r="I33" s="149"/>
      <c r="K33" s="146"/>
      <c r="L33" s="146"/>
    </row>
    <row r="34" spans="1:12" ht="21.75" thickTop="1" thickBot="1" x14ac:dyDescent="0.7">
      <c r="A34" s="151" t="s">
        <v>43</v>
      </c>
      <c r="B34" s="169"/>
      <c r="C34" s="152">
        <f>SDCMbacke1!G38</f>
        <v>0</v>
      </c>
      <c r="D34" s="153">
        <f>SDCMbacke1!E38</f>
        <v>0</v>
      </c>
      <c r="E34" s="146"/>
      <c r="F34" s="143"/>
      <c r="G34" s="146"/>
      <c r="H34" s="154" t="s">
        <v>43</v>
      </c>
      <c r="I34" s="169"/>
      <c r="K34" s="146"/>
      <c r="L34" s="146"/>
    </row>
    <row r="35" spans="1:12" ht="21.75" thickTop="1" thickBot="1" x14ac:dyDescent="0.7">
      <c r="A35" s="149"/>
      <c r="B35" s="149"/>
      <c r="C35" s="149"/>
      <c r="D35" s="146"/>
      <c r="E35" s="146"/>
      <c r="F35" s="143"/>
      <c r="G35" s="146"/>
      <c r="H35" s="149"/>
      <c r="I35" s="149"/>
      <c r="K35" s="146"/>
      <c r="L35" s="146"/>
    </row>
    <row r="36" spans="1:12" ht="21.75" thickTop="1" thickBot="1" x14ac:dyDescent="0.7">
      <c r="A36" s="151" t="s">
        <v>126</v>
      </c>
      <c r="B36" s="169"/>
      <c r="C36" s="152">
        <f>SDCMbacke1!G40</f>
        <v>0</v>
      </c>
      <c r="D36" s="153">
        <f>SDCMbacke1!E40</f>
        <v>0</v>
      </c>
      <c r="E36" s="146"/>
      <c r="F36" s="143"/>
      <c r="G36" s="146"/>
      <c r="H36" s="154" t="s">
        <v>126</v>
      </c>
      <c r="I36" s="169"/>
      <c r="K36" s="146"/>
      <c r="L36" s="146"/>
    </row>
    <row r="37" spans="1:12" ht="21.75" thickTop="1" thickBot="1" x14ac:dyDescent="0.7">
      <c r="A37" s="149"/>
      <c r="B37" s="149"/>
      <c r="C37" s="149"/>
      <c r="D37" s="146"/>
      <c r="E37" s="146"/>
      <c r="F37" s="143"/>
      <c r="G37" s="146"/>
      <c r="H37" s="149"/>
      <c r="I37" s="149"/>
      <c r="K37" s="146"/>
      <c r="L37" s="146"/>
    </row>
    <row r="38" spans="1:12" ht="21.75" thickTop="1" thickBot="1" x14ac:dyDescent="0.7">
      <c r="A38" s="154" t="s">
        <v>127</v>
      </c>
      <c r="B38" s="169"/>
      <c r="C38" s="152">
        <f>SDCMbacke1!G42</f>
        <v>0</v>
      </c>
      <c r="D38" s="153">
        <f>SDCMbacke1!E42</f>
        <v>0</v>
      </c>
      <c r="E38" s="151" t="s">
        <v>152</v>
      </c>
      <c r="F38" s="143"/>
      <c r="G38" s="149"/>
      <c r="H38" s="154" t="s">
        <v>127</v>
      </c>
      <c r="I38" s="169"/>
      <c r="K38" s="146"/>
      <c r="L38" s="146"/>
    </row>
    <row r="39" spans="1:12" ht="21.75" thickTop="1" thickBot="1" x14ac:dyDescent="0.7">
      <c r="A39" s="149"/>
      <c r="B39" s="149"/>
      <c r="C39" s="149"/>
      <c r="D39" s="146"/>
      <c r="E39" s="169"/>
      <c r="F39" s="143"/>
      <c r="G39" s="146"/>
      <c r="H39" s="149"/>
      <c r="I39" s="149"/>
      <c r="K39" s="146"/>
      <c r="L39" s="146"/>
    </row>
    <row r="40" spans="1:12" ht="21.75" thickTop="1" thickBot="1" x14ac:dyDescent="0.7">
      <c r="A40" s="155" t="s">
        <v>128</v>
      </c>
      <c r="B40" s="169"/>
      <c r="C40" s="152">
        <f>SDCMbacke1!G44</f>
        <v>0</v>
      </c>
      <c r="D40" s="153">
        <f>SDCMbacke1!E44</f>
        <v>0</v>
      </c>
      <c r="E40" s="146"/>
      <c r="F40" s="143"/>
      <c r="G40" s="143"/>
      <c r="H40" s="154" t="s">
        <v>128</v>
      </c>
      <c r="I40" s="169"/>
      <c r="J40" s="146"/>
      <c r="K40" s="146"/>
      <c r="L40" s="146"/>
    </row>
    <row r="41" spans="1:12" ht="21.4" thickTop="1" x14ac:dyDescent="0.65">
      <c r="A41" s="146"/>
      <c r="B41" s="143"/>
      <c r="C41" s="146"/>
      <c r="D41" s="143"/>
      <c r="E41" s="143"/>
      <c r="F41" s="143"/>
      <c r="G41" s="143"/>
      <c r="H41" s="143"/>
      <c r="I41" s="146"/>
      <c r="J41" s="146"/>
      <c r="K41" s="146"/>
      <c r="L41" s="146"/>
    </row>
    <row r="42" spans="1:12" ht="21.4" thickBot="1" x14ac:dyDescent="0.7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</row>
    <row r="43" spans="1:12" ht="21.75" thickTop="1" thickBot="1" x14ac:dyDescent="0.5">
      <c r="A43" s="145" t="s">
        <v>160</v>
      </c>
      <c r="B43" s="445">
        <f>SDCMbacke1!G49</f>
        <v>0</v>
      </c>
      <c r="C43" s="446"/>
      <c r="D43" s="447"/>
    </row>
    <row r="44" spans="1:12" ht="15" thickTop="1" thickBot="1" x14ac:dyDescent="0.5"/>
    <row r="45" spans="1:12" s="156" customFormat="1" ht="36.6" customHeight="1" thickBot="1" x14ac:dyDescent="0.5">
      <c r="A45" s="443"/>
      <c r="B45" s="444"/>
      <c r="C45" s="444"/>
      <c r="D45" s="444"/>
    </row>
    <row r="46" spans="1:12" ht="14.65" thickBot="1" x14ac:dyDescent="0.5"/>
    <row r="47" spans="1:12" ht="21.75" thickTop="1" thickBot="1" x14ac:dyDescent="0.5">
      <c r="A47" s="148" t="s">
        <v>155</v>
      </c>
      <c r="B47" s="148" t="s">
        <v>159</v>
      </c>
      <c r="D47" s="148" t="s">
        <v>18</v>
      </c>
      <c r="G47" s="148" t="s">
        <v>102</v>
      </c>
      <c r="H47" s="148" t="s">
        <v>167</v>
      </c>
    </row>
    <row r="48" spans="1:12" ht="21.75" thickTop="1" thickBot="1" x14ac:dyDescent="0.7">
      <c r="A48" s="157" t="s">
        <v>156</v>
      </c>
      <c r="B48" s="158" t="s">
        <v>156</v>
      </c>
      <c r="D48" s="154" t="s">
        <v>153</v>
      </c>
      <c r="G48" s="158" t="s">
        <v>156</v>
      </c>
      <c r="H48" s="158" t="s">
        <v>156</v>
      </c>
    </row>
    <row r="49" spans="1:8" ht="21.75" thickTop="1" thickBot="1" x14ac:dyDescent="0.7">
      <c r="A49" s="169">
        <v>14680</v>
      </c>
      <c r="B49" s="158">
        <f>SDCMbacke1!P60</f>
        <v>16030</v>
      </c>
      <c r="D49" s="169"/>
      <c r="G49" s="158">
        <f>SDCMbacke1!Q60</f>
        <v>1350</v>
      </c>
      <c r="H49" s="158">
        <f>SDCMbacke1!R60</f>
        <v>-96</v>
      </c>
    </row>
    <row r="50" spans="1:8" ht="21.4" thickTop="1" x14ac:dyDescent="0.65">
      <c r="A50" s="146"/>
      <c r="B50" s="146"/>
      <c r="D50" s="146"/>
    </row>
    <row r="51" spans="1:8" ht="3" customHeight="1" x14ac:dyDescent="0.65">
      <c r="A51" s="159"/>
      <c r="B51" s="146"/>
      <c r="D51" s="146"/>
    </row>
    <row r="52" spans="1:8" ht="21" hidden="1" x14ac:dyDescent="0.65">
      <c r="A52" s="159"/>
      <c r="B52" s="146"/>
      <c r="D52" s="146"/>
    </row>
    <row r="53" spans="1:8" ht="21" hidden="1" x14ac:dyDescent="0.65">
      <c r="A53" s="159"/>
      <c r="B53" s="146"/>
      <c r="D53" s="146"/>
    </row>
    <row r="54" spans="1:8" ht="21" hidden="1" x14ac:dyDescent="0.65">
      <c r="A54" s="159"/>
      <c r="B54" s="146"/>
      <c r="D54" s="146"/>
    </row>
    <row r="55" spans="1:8" ht="21" hidden="1" x14ac:dyDescent="0.65">
      <c r="A55" s="159"/>
      <c r="B55" s="146"/>
      <c r="D55" s="146"/>
    </row>
    <row r="56" spans="1:8" ht="3.6" customHeight="1" x14ac:dyDescent="0.65">
      <c r="A56" s="159"/>
      <c r="B56" s="146"/>
      <c r="D56" s="146"/>
    </row>
    <row r="57" spans="1:8" ht="21.4" thickBot="1" x14ac:dyDescent="0.7">
      <c r="A57" s="157" t="s">
        <v>157</v>
      </c>
      <c r="B57" s="158" t="s">
        <v>157</v>
      </c>
      <c r="D57" s="154" t="s">
        <v>154</v>
      </c>
      <c r="G57" s="158" t="s">
        <v>157</v>
      </c>
      <c r="H57" s="158" t="s">
        <v>157</v>
      </c>
    </row>
    <row r="58" spans="1:8" ht="21.75" thickTop="1" thickBot="1" x14ac:dyDescent="0.7">
      <c r="A58" s="169">
        <v>7200</v>
      </c>
      <c r="B58" s="158">
        <f>SDCMbacke1!P61</f>
        <v>7500</v>
      </c>
      <c r="D58" s="169"/>
      <c r="G58" s="158">
        <f>SDCMbacke1!Q61</f>
        <v>300</v>
      </c>
      <c r="H58" s="158">
        <f>SDCMbacke1!R61</f>
        <v>38</v>
      </c>
    </row>
    <row r="59" spans="1:8" ht="14.65" thickTop="1" x14ac:dyDescent="0.45"/>
    <row r="61" spans="1:8" ht="14.65" thickBot="1" x14ac:dyDescent="0.5"/>
    <row r="62" spans="1:8" ht="21.75" thickTop="1" thickBot="1" x14ac:dyDescent="0.5">
      <c r="A62" s="145" t="s">
        <v>160</v>
      </c>
      <c r="B62" s="448">
        <f>SDCMbacke1!I62</f>
        <v>0</v>
      </c>
      <c r="C62" s="449"/>
      <c r="D62" s="450"/>
    </row>
    <row r="63" spans="1:8" ht="14.65" thickTop="1" x14ac:dyDescent="0.45"/>
    <row r="66" spans="1:8" s="320" customFormat="1" ht="19.350000000000001" customHeight="1" thickBot="1" x14ac:dyDescent="0.5">
      <c r="A66" s="442"/>
      <c r="B66" s="442"/>
      <c r="C66" s="442"/>
      <c r="D66" s="442"/>
    </row>
    <row r="67" spans="1:8" hidden="1" x14ac:dyDescent="0.45"/>
    <row r="68" spans="1:8" ht="15.75" hidden="1" x14ac:dyDescent="0.45">
      <c r="A68" s="221"/>
      <c r="B68" s="221"/>
      <c r="C68" s="221"/>
      <c r="D68" s="221"/>
      <c r="E68" s="221"/>
      <c r="F68" s="221"/>
    </row>
    <row r="69" spans="1:8" ht="21" hidden="1" x14ac:dyDescent="0.45">
      <c r="A69" s="222"/>
      <c r="B69" s="222"/>
      <c r="C69" s="222"/>
      <c r="D69" s="222"/>
      <c r="E69" s="222"/>
      <c r="F69" s="222"/>
      <c r="G69" s="160"/>
    </row>
    <row r="70" spans="1:8" ht="18" hidden="1" x14ac:dyDescent="0.45">
      <c r="A70" s="222"/>
      <c r="B70" s="222"/>
      <c r="C70" s="222"/>
      <c r="D70" s="222"/>
      <c r="E70" s="222"/>
      <c r="F70" s="222"/>
      <c r="H70" s="144" t="s">
        <v>272</v>
      </c>
    </row>
    <row r="71" spans="1:8" ht="18" hidden="1" x14ac:dyDescent="0.45">
      <c r="A71" s="222"/>
      <c r="B71" s="222"/>
      <c r="C71" s="222"/>
      <c r="D71" s="222"/>
      <c r="E71" s="222"/>
      <c r="F71" s="222"/>
    </row>
    <row r="72" spans="1:8" ht="18" hidden="1" x14ac:dyDescent="0.45">
      <c r="A72" s="222"/>
      <c r="B72" s="222"/>
      <c r="C72" s="222"/>
      <c r="D72" s="222"/>
      <c r="E72" s="222"/>
      <c r="F72" s="222"/>
    </row>
    <row r="73" spans="1:8" ht="18" hidden="1" x14ac:dyDescent="0.45">
      <c r="A73" s="222"/>
      <c r="B73" s="222"/>
      <c r="C73" s="222"/>
      <c r="D73" s="222"/>
      <c r="E73" s="222"/>
      <c r="F73" s="222"/>
    </row>
    <row r="74" spans="1:8" ht="18" hidden="1" x14ac:dyDescent="0.45">
      <c r="A74" s="222"/>
      <c r="B74" s="222"/>
      <c r="C74" s="222"/>
      <c r="D74" s="222"/>
      <c r="E74" s="222"/>
      <c r="F74" s="222"/>
    </row>
    <row r="75" spans="1:8" ht="18" hidden="1" x14ac:dyDescent="0.45">
      <c r="A75" s="222"/>
      <c r="B75" s="222"/>
      <c r="C75" s="222"/>
      <c r="D75" s="222"/>
      <c r="E75" s="222"/>
      <c r="F75" s="222"/>
    </row>
    <row r="76" spans="1:8" ht="18" hidden="1" x14ac:dyDescent="0.45">
      <c r="A76" s="222"/>
      <c r="B76" s="222"/>
      <c r="C76" s="222"/>
      <c r="D76" s="222"/>
      <c r="E76" s="222"/>
      <c r="F76" s="222"/>
    </row>
    <row r="77" spans="1:8" ht="18" hidden="1" x14ac:dyDescent="0.45">
      <c r="A77" s="222"/>
      <c r="B77" s="222"/>
      <c r="C77" s="222"/>
      <c r="D77" s="222"/>
      <c r="E77" s="222"/>
      <c r="F77" s="222"/>
    </row>
    <row r="78" spans="1:8" ht="18" hidden="1" x14ac:dyDescent="0.45">
      <c r="A78" s="222"/>
      <c r="B78" s="222"/>
      <c r="C78" s="222"/>
      <c r="D78" s="222"/>
      <c r="E78" s="222"/>
      <c r="F78" s="222"/>
    </row>
    <row r="79" spans="1:8" ht="18" hidden="1" x14ac:dyDescent="0.45">
      <c r="A79" s="222"/>
      <c r="B79" s="222"/>
      <c r="C79" s="222"/>
      <c r="D79" s="222"/>
      <c r="E79" s="222"/>
      <c r="F79" s="222"/>
    </row>
    <row r="80" spans="1:8" ht="18" hidden="1" x14ac:dyDescent="0.45">
      <c r="A80" s="222"/>
      <c r="B80" s="222"/>
      <c r="C80" s="222"/>
      <c r="D80" s="222"/>
      <c r="E80" s="222"/>
      <c r="F80" s="222"/>
    </row>
    <row r="81" spans="1:6" ht="18" hidden="1" x14ac:dyDescent="0.45">
      <c r="A81" s="222"/>
      <c r="B81" s="222"/>
      <c r="C81" s="222"/>
      <c r="D81" s="222"/>
      <c r="E81" s="222"/>
      <c r="F81" s="222"/>
    </row>
    <row r="82" spans="1:6" ht="18" hidden="1" x14ac:dyDescent="0.45">
      <c r="A82" s="222"/>
      <c r="B82" s="222"/>
      <c r="C82" s="222"/>
      <c r="D82" s="222"/>
      <c r="E82" s="222"/>
      <c r="F82" s="222"/>
    </row>
    <row r="83" spans="1:6" ht="18" hidden="1" x14ac:dyDescent="0.45">
      <c r="A83" s="222"/>
      <c r="B83" s="222"/>
      <c r="C83" s="222"/>
      <c r="D83" s="222"/>
      <c r="E83" s="222"/>
      <c r="F83" s="222"/>
    </row>
    <row r="84" spans="1:6" ht="18" hidden="1" x14ac:dyDescent="0.45">
      <c r="A84" s="222"/>
      <c r="B84" s="222"/>
      <c r="C84" s="222"/>
      <c r="D84" s="222"/>
      <c r="E84" s="222"/>
      <c r="F84" s="222"/>
    </row>
    <row r="85" spans="1:6" ht="18" hidden="1" x14ac:dyDescent="0.45">
      <c r="A85" s="222"/>
      <c r="B85" s="222"/>
      <c r="C85" s="222"/>
      <c r="D85" s="222"/>
      <c r="E85" s="222"/>
      <c r="F85" s="222"/>
    </row>
    <row r="86" spans="1:6" ht="18" hidden="1" x14ac:dyDescent="0.45">
      <c r="A86" s="222"/>
      <c r="B86" s="222"/>
      <c r="C86" s="222"/>
      <c r="D86" s="222"/>
      <c r="E86" s="222"/>
      <c r="F86" s="222"/>
    </row>
    <row r="87" spans="1:6" ht="18" hidden="1" x14ac:dyDescent="0.45">
      <c r="A87" s="222"/>
      <c r="B87" s="222"/>
      <c r="C87" s="222"/>
      <c r="D87" s="222"/>
      <c r="E87" s="222"/>
      <c r="F87" s="222"/>
    </row>
    <row r="88" spans="1:6" ht="18" hidden="1" x14ac:dyDescent="0.45">
      <c r="A88" s="222"/>
      <c r="B88" s="222"/>
      <c r="C88" s="222"/>
      <c r="D88" s="222"/>
      <c r="E88" s="222"/>
      <c r="F88" s="222"/>
    </row>
    <row r="89" spans="1:6" ht="18" hidden="1" x14ac:dyDescent="0.45">
      <c r="A89" s="222"/>
      <c r="B89" s="222"/>
      <c r="C89" s="222"/>
      <c r="D89" s="222"/>
      <c r="E89" s="222"/>
      <c r="F89" s="222"/>
    </row>
    <row r="90" spans="1:6" ht="18" hidden="1" x14ac:dyDescent="0.45">
      <c r="A90" s="222"/>
      <c r="B90" s="222"/>
      <c r="C90" s="222"/>
      <c r="D90" s="222"/>
      <c r="E90" s="222"/>
      <c r="F90" s="222"/>
    </row>
    <row r="91" spans="1:6" ht="18" hidden="1" x14ac:dyDescent="0.45">
      <c r="A91" s="222"/>
      <c r="B91" s="222"/>
      <c r="C91" s="222"/>
      <c r="D91" s="222"/>
      <c r="E91" s="222"/>
      <c r="F91" s="222"/>
    </row>
    <row r="92" spans="1:6" ht="18" hidden="1" x14ac:dyDescent="0.45">
      <c r="A92" s="222"/>
      <c r="B92" s="222"/>
      <c r="C92" s="222"/>
      <c r="D92" s="222"/>
      <c r="E92" s="222"/>
      <c r="F92" s="222"/>
    </row>
    <row r="93" spans="1:6" ht="18" hidden="1" x14ac:dyDescent="0.45">
      <c r="A93" s="222"/>
      <c r="B93" s="222"/>
      <c r="C93" s="222"/>
      <c r="D93" s="222"/>
      <c r="E93" s="222"/>
      <c r="F93" s="222"/>
    </row>
    <row r="94" spans="1:6" ht="18" hidden="1" x14ac:dyDescent="0.45">
      <c r="A94" s="222"/>
      <c r="B94" s="222"/>
      <c r="C94" s="222"/>
      <c r="D94" s="222"/>
      <c r="E94" s="222"/>
      <c r="F94" s="222"/>
    </row>
    <row r="95" spans="1:6" ht="18" hidden="1" x14ac:dyDescent="0.45">
      <c r="A95" s="222"/>
      <c r="B95" s="222"/>
      <c r="C95" s="222"/>
      <c r="D95" s="222"/>
      <c r="E95" s="222"/>
      <c r="F95" s="222"/>
    </row>
    <row r="96" spans="1:6" ht="18" hidden="1" x14ac:dyDescent="0.45">
      <c r="A96" s="222"/>
      <c r="B96" s="222"/>
      <c r="C96" s="222"/>
      <c r="D96" s="222"/>
      <c r="E96" s="222"/>
      <c r="F96" s="222"/>
    </row>
    <row r="97" spans="1:13" ht="18" hidden="1" x14ac:dyDescent="0.45">
      <c r="A97" s="222"/>
      <c r="B97" s="222"/>
      <c r="C97" s="222"/>
      <c r="D97" s="222"/>
      <c r="E97" s="222"/>
      <c r="F97" s="222"/>
    </row>
    <row r="98" spans="1:13" ht="18" hidden="1" x14ac:dyDescent="0.45">
      <c r="A98" s="222"/>
      <c r="B98" s="222"/>
      <c r="C98" s="222"/>
      <c r="D98" s="222"/>
      <c r="E98" s="222"/>
      <c r="F98" s="222"/>
    </row>
    <row r="99" spans="1:13" ht="18" hidden="1" x14ac:dyDescent="0.45">
      <c r="A99" s="222"/>
      <c r="B99" s="222"/>
      <c r="C99" s="222"/>
      <c r="D99" s="222"/>
      <c r="E99" s="222"/>
      <c r="F99" s="222"/>
    </row>
    <row r="100" spans="1:13" ht="18" hidden="1" x14ac:dyDescent="0.45">
      <c r="A100" s="222"/>
      <c r="B100" s="222"/>
      <c r="C100" s="222"/>
      <c r="D100" s="222"/>
      <c r="E100" s="222"/>
      <c r="F100" s="222"/>
    </row>
    <row r="101" spans="1:13" ht="18" hidden="1" x14ac:dyDescent="0.45">
      <c r="A101" s="222"/>
      <c r="B101" s="222"/>
      <c r="C101" s="222"/>
      <c r="D101" s="222"/>
      <c r="E101" s="222"/>
      <c r="F101" s="222"/>
    </row>
    <row r="102" spans="1:13" ht="18" hidden="1" x14ac:dyDescent="0.45">
      <c r="A102" s="222"/>
      <c r="B102" s="222"/>
      <c r="C102" s="222"/>
      <c r="D102" s="222"/>
      <c r="E102" s="222"/>
      <c r="F102" s="222"/>
    </row>
    <row r="103" spans="1:13" ht="14.65" hidden="1" thickBot="1" x14ac:dyDescent="0.5"/>
    <row r="104" spans="1:13" s="156" customFormat="1" ht="36.6" customHeight="1" thickBot="1" x14ac:dyDescent="0.5">
      <c r="A104" s="443" t="s">
        <v>374</v>
      </c>
      <c r="B104" s="444"/>
      <c r="C104" s="444"/>
      <c r="D104" s="444"/>
    </row>
    <row r="105" spans="1:13" ht="21.75" thickTop="1" thickBot="1" x14ac:dyDescent="0.5">
      <c r="A105" s="148" t="s">
        <v>60</v>
      </c>
      <c r="B105" s="148" t="s">
        <v>4</v>
      </c>
      <c r="C105" s="148" t="s">
        <v>24</v>
      </c>
      <c r="D105" s="148" t="s">
        <v>187</v>
      </c>
      <c r="E105" s="148" t="s">
        <v>93</v>
      </c>
      <c r="F105" s="148" t="s">
        <v>59</v>
      </c>
      <c r="G105" s="148" t="s">
        <v>27</v>
      </c>
      <c r="H105" s="148" t="s">
        <v>107</v>
      </c>
      <c r="I105" s="148" t="s">
        <v>93</v>
      </c>
      <c r="J105" s="148" t="s">
        <v>59</v>
      </c>
      <c r="K105" s="148" t="s">
        <v>30</v>
      </c>
      <c r="L105" s="148" t="s">
        <v>107</v>
      </c>
      <c r="M105" s="148" t="s">
        <v>59</v>
      </c>
    </row>
    <row r="106" spans="1:13" ht="21.75" thickTop="1" thickBot="1" x14ac:dyDescent="0.55000000000000004">
      <c r="A106" s="161" t="str">
        <f>B4</f>
        <v>BARA DIOP</v>
      </c>
      <c r="B106" s="162" t="s">
        <v>119</v>
      </c>
      <c r="C106" s="169"/>
      <c r="D106" s="169"/>
      <c r="E106" s="169"/>
      <c r="F106" s="169"/>
      <c r="G106" s="169">
        <f>1500+2000</f>
        <v>3500</v>
      </c>
      <c r="H106" s="169" t="s">
        <v>560</v>
      </c>
      <c r="I106" s="169"/>
      <c r="J106" s="169" t="s">
        <v>37</v>
      </c>
      <c r="K106" s="169"/>
      <c r="L106" s="169"/>
      <c r="M106" s="169"/>
    </row>
    <row r="107" spans="1:13" ht="21.75" thickTop="1" thickBot="1" x14ac:dyDescent="0.55000000000000004">
      <c r="A107" s="161">
        <f>B26</f>
        <v>0</v>
      </c>
      <c r="B107" s="162" t="s">
        <v>119</v>
      </c>
      <c r="C107" s="170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</row>
    <row r="108" spans="1:13" ht="16.350000000000001" hidden="1" customHeight="1" thickTop="1" thickBot="1" x14ac:dyDescent="0.55000000000000004">
      <c r="A108" s="161" t="str">
        <f>A106</f>
        <v>BARA DIOP</v>
      </c>
      <c r="B108" s="162" t="s">
        <v>14</v>
      </c>
      <c r="C108" s="170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</row>
    <row r="109" spans="1:13" ht="30" hidden="1" customHeight="1" thickTop="1" thickBot="1" x14ac:dyDescent="0.55000000000000004">
      <c r="A109" s="161">
        <f>A107</f>
        <v>0</v>
      </c>
      <c r="B109" s="162" t="s">
        <v>14</v>
      </c>
      <c r="C109" s="170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</row>
    <row r="110" spans="1:13" ht="15" thickTop="1" thickBot="1" x14ac:dyDescent="0.5"/>
    <row r="111" spans="1:13" s="156" customFormat="1" ht="36.6" customHeight="1" thickBot="1" x14ac:dyDescent="0.5">
      <c r="A111" s="443" t="s">
        <v>75</v>
      </c>
      <c r="B111" s="444"/>
      <c r="C111" s="444"/>
      <c r="D111" s="444"/>
    </row>
    <row r="112" spans="1:13" ht="21.75" thickTop="1" thickBot="1" x14ac:dyDescent="0.5">
      <c r="A112" s="148" t="s">
        <v>60</v>
      </c>
      <c r="B112" s="148" t="s">
        <v>11</v>
      </c>
      <c r="C112" s="148" t="s">
        <v>6</v>
      </c>
    </row>
    <row r="113" spans="1:13" ht="21.75" thickTop="1" thickBot="1" x14ac:dyDescent="0.55000000000000004">
      <c r="A113" s="161" t="str">
        <f>A106</f>
        <v>BARA DIOP</v>
      </c>
      <c r="B113" s="163" t="s">
        <v>7</v>
      </c>
      <c r="C113" s="169">
        <v>2000</v>
      </c>
    </row>
    <row r="114" spans="1:13" ht="21.75" thickTop="1" thickBot="1" x14ac:dyDescent="0.55000000000000004">
      <c r="A114" s="161" t="str">
        <f>A113</f>
        <v>BARA DIOP</v>
      </c>
      <c r="B114" s="163" t="s">
        <v>8</v>
      </c>
      <c r="C114" s="169"/>
      <c r="I114" s="144" t="s">
        <v>105</v>
      </c>
    </row>
    <row r="115" spans="1:13" ht="21.75" thickTop="1" thickBot="1" x14ac:dyDescent="0.55000000000000004">
      <c r="A115" s="161">
        <f>A107</f>
        <v>0</v>
      </c>
      <c r="B115" s="163" t="s">
        <v>7</v>
      </c>
      <c r="C115" s="169"/>
    </row>
    <row r="116" spans="1:13" ht="21.75" thickTop="1" thickBot="1" x14ac:dyDescent="0.55000000000000004">
      <c r="A116" s="161">
        <f>A115</f>
        <v>0</v>
      </c>
      <c r="B116" s="163" t="s">
        <v>8</v>
      </c>
      <c r="C116" s="169"/>
    </row>
    <row r="117" spans="1:13" ht="15" thickTop="1" thickBot="1" x14ac:dyDescent="0.5"/>
    <row r="118" spans="1:13" s="156" customFormat="1" ht="36.6" customHeight="1" thickBot="1" x14ac:dyDescent="0.5">
      <c r="A118" s="443" t="s">
        <v>321</v>
      </c>
      <c r="B118" s="444"/>
      <c r="C118" s="444"/>
      <c r="D118" s="444"/>
    </row>
    <row r="119" spans="1:13" ht="21.75" thickTop="1" thickBot="1" x14ac:dyDescent="0.5">
      <c r="A119" s="148" t="s">
        <v>11</v>
      </c>
      <c r="B119" s="148" t="s">
        <v>189</v>
      </c>
      <c r="C119" s="148" t="s">
        <v>56</v>
      </c>
      <c r="D119" s="148" t="s">
        <v>57</v>
      </c>
      <c r="E119" s="148" t="s">
        <v>59</v>
      </c>
      <c r="F119" s="148" t="s">
        <v>188</v>
      </c>
      <c r="G119" s="148" t="s">
        <v>92</v>
      </c>
      <c r="H119" s="148" t="s">
        <v>277</v>
      </c>
      <c r="I119" s="148" t="s">
        <v>278</v>
      </c>
      <c r="J119" s="148" t="s">
        <v>144</v>
      </c>
      <c r="K119" s="148" t="s">
        <v>281</v>
      </c>
      <c r="L119" s="148" t="s">
        <v>65</v>
      </c>
      <c r="M119" s="148" t="s">
        <v>313</v>
      </c>
    </row>
    <row r="120" spans="1:13" ht="21.75" thickTop="1" thickBot="1" x14ac:dyDescent="0.5">
      <c r="A120" s="164" t="s">
        <v>12</v>
      </c>
      <c r="B120" s="164" t="str">
        <f>Mbacke1!B188</f>
        <v>BARA DIOP</v>
      </c>
      <c r="C120" s="164">
        <f>Mbacke1!C188</f>
        <v>25000</v>
      </c>
      <c r="D120" s="164">
        <f>Mbacke1!D188</f>
        <v>1163680</v>
      </c>
      <c r="E120" s="164" t="s">
        <v>37</v>
      </c>
      <c r="F120" s="164">
        <f>Mbacke1!F188</f>
        <v>3500</v>
      </c>
      <c r="G120" s="164">
        <f>Mbacke1!G188</f>
        <v>2000</v>
      </c>
      <c r="H120" s="169">
        <v>8200</v>
      </c>
      <c r="I120" s="169"/>
      <c r="J120" s="164">
        <f>Mbacke1!H188</f>
        <v>1145380</v>
      </c>
      <c r="K120" s="169">
        <v>1145400</v>
      </c>
      <c r="L120" s="164">
        <f>Mbacke1!J188</f>
        <v>20</v>
      </c>
      <c r="M120" s="164">
        <f>H120+G120</f>
        <v>10200</v>
      </c>
    </row>
    <row r="121" spans="1:13" ht="14.65" thickTop="1" x14ac:dyDescent="0.45">
      <c r="A121" s="164" t="s">
        <v>21</v>
      </c>
      <c r="B121" s="164" t="str">
        <f>Mbacke1!B189</f>
        <v>BARA DIOP</v>
      </c>
      <c r="C121" s="164">
        <f>Mbacke1!C189</f>
        <v>0</v>
      </c>
      <c r="D121" s="165"/>
      <c r="E121" s="165"/>
      <c r="F121" s="165"/>
      <c r="G121" s="165"/>
      <c r="H121" s="166"/>
      <c r="I121" s="166"/>
      <c r="J121" s="167"/>
      <c r="K121" s="165"/>
      <c r="L121" s="165"/>
    </row>
    <row r="122" spans="1:13" x14ac:dyDescent="0.45">
      <c r="A122" s="164" t="s">
        <v>13</v>
      </c>
      <c r="B122" s="164" t="str">
        <f>Mbacke1!B190</f>
        <v>BARA DIOP</v>
      </c>
      <c r="C122" s="164">
        <f>Mbacke1!C190</f>
        <v>0</v>
      </c>
      <c r="D122" s="165"/>
      <c r="E122" s="165"/>
      <c r="F122" s="165"/>
      <c r="G122" s="165"/>
      <c r="H122" s="166"/>
      <c r="I122" s="166"/>
      <c r="J122" s="167"/>
      <c r="K122" s="165"/>
      <c r="L122" s="165"/>
    </row>
    <row r="123" spans="1:13" ht="14.65" thickBot="1" x14ac:dyDescent="0.5">
      <c r="A123" s="164" t="s">
        <v>22</v>
      </c>
      <c r="B123" s="164" t="str">
        <f>Mbacke1!B191</f>
        <v>BARA DIOP</v>
      </c>
      <c r="C123" s="164">
        <f>Mbacke1!C191</f>
        <v>0</v>
      </c>
      <c r="D123" s="165"/>
      <c r="E123" s="165"/>
      <c r="F123" s="165"/>
      <c r="G123" s="165"/>
      <c r="H123" s="166"/>
      <c r="I123" s="166"/>
      <c r="J123" s="167"/>
      <c r="K123" s="165"/>
      <c r="L123" s="165"/>
    </row>
    <row r="124" spans="1:13" ht="21.75" thickTop="1" thickBot="1" x14ac:dyDescent="0.5">
      <c r="A124" s="148" t="s">
        <v>11</v>
      </c>
      <c r="B124" s="148" t="s">
        <v>190</v>
      </c>
      <c r="C124" s="148" t="s">
        <v>56</v>
      </c>
      <c r="D124" s="165"/>
      <c r="E124" s="165"/>
      <c r="F124" s="165"/>
      <c r="G124" s="165"/>
      <c r="H124" s="166"/>
      <c r="I124" s="166"/>
      <c r="J124" s="167"/>
      <c r="K124" s="165"/>
      <c r="L124" s="165"/>
      <c r="M124" s="148" t="s">
        <v>313</v>
      </c>
    </row>
    <row r="125" spans="1:13" ht="21.75" thickTop="1" thickBot="1" x14ac:dyDescent="0.5">
      <c r="A125" s="164" t="s">
        <v>12</v>
      </c>
      <c r="B125" s="164">
        <f>Mbacke1!B193</f>
        <v>0</v>
      </c>
      <c r="C125" s="164">
        <f>Mbacke1!C193</f>
        <v>0</v>
      </c>
      <c r="D125" s="164">
        <f>Mbacke1!D193</f>
        <v>0</v>
      </c>
      <c r="E125" s="164" t="s">
        <v>37</v>
      </c>
      <c r="F125" s="164">
        <f>Mbacke1!F193</f>
        <v>0</v>
      </c>
      <c r="G125" s="164">
        <f>Mbacke1!G193</f>
        <v>0</v>
      </c>
      <c r="H125" s="169"/>
      <c r="I125" s="169"/>
      <c r="J125" s="164">
        <f>Mbacke1!H193</f>
        <v>0</v>
      </c>
      <c r="K125" s="169"/>
      <c r="L125" s="164">
        <f>Mbacke1!J193</f>
        <v>0</v>
      </c>
      <c r="M125" s="164">
        <f>H125+G125</f>
        <v>0</v>
      </c>
    </row>
    <row r="126" spans="1:13" ht="14.65" thickTop="1" x14ac:dyDescent="0.45">
      <c r="A126" s="164" t="s">
        <v>21</v>
      </c>
      <c r="B126" s="164">
        <f>Mbacke1!B194</f>
        <v>0</v>
      </c>
      <c r="C126" s="164">
        <f>Mbacke1!C194</f>
        <v>0</v>
      </c>
      <c r="D126" s="165"/>
      <c r="E126" s="165"/>
      <c r="F126" s="165"/>
      <c r="G126" s="165"/>
      <c r="H126" s="166"/>
      <c r="I126" s="166"/>
      <c r="J126" s="167"/>
    </row>
    <row r="127" spans="1:13" x14ac:dyDescent="0.45">
      <c r="A127" s="164" t="s">
        <v>13</v>
      </c>
      <c r="B127" s="164">
        <f>Mbacke1!B195</f>
        <v>0</v>
      </c>
      <c r="C127" s="164">
        <f>Mbacke1!C195</f>
        <v>0</v>
      </c>
      <c r="D127" s="165"/>
      <c r="E127" s="165"/>
      <c r="F127" s="165"/>
      <c r="G127" s="165"/>
      <c r="H127" s="166"/>
      <c r="I127" s="166"/>
      <c r="J127" s="167"/>
    </row>
    <row r="128" spans="1:13" x14ac:dyDescent="0.45">
      <c r="A128" s="164" t="s">
        <v>22</v>
      </c>
      <c r="B128" s="164">
        <f>Mbacke1!B196</f>
        <v>0</v>
      </c>
      <c r="C128" s="164">
        <f>Mbacke1!C196</f>
        <v>0</v>
      </c>
      <c r="D128" s="165"/>
      <c r="E128" s="165"/>
      <c r="F128" s="165"/>
      <c r="G128" s="165"/>
      <c r="H128" s="166"/>
      <c r="I128" s="166"/>
      <c r="J128" s="167"/>
    </row>
    <row r="133" spans="8:8" x14ac:dyDescent="0.45">
      <c r="H133" s="144" t="s">
        <v>105</v>
      </c>
    </row>
    <row r="136" spans="8:8" x14ac:dyDescent="0.45">
      <c r="H136" s="168"/>
    </row>
  </sheetData>
  <sheetProtection algorithmName="SHA-512" hashValue="+oPgpWxgMJjv0p2DTEeCcp5lTYRcqJ8gAPM3XJ+/Dq8CfLcYolTqla7qx7TLbSgKTPhjv8S0hZhHqahOSQPDPw==" saltValue="sB5yHgYl4g2rE1VRdbspsw==" spinCount="100000" sheet="1" objects="1" scenarios="1"/>
  <mergeCells count="9">
    <mergeCell ref="A66:D66"/>
    <mergeCell ref="A104:D104"/>
    <mergeCell ref="A111:D111"/>
    <mergeCell ref="A118:D118"/>
    <mergeCell ref="B21:D21"/>
    <mergeCell ref="B43:D43"/>
    <mergeCell ref="B62:D62"/>
    <mergeCell ref="A23:D23"/>
    <mergeCell ref="A45:D45"/>
  </mergeCells>
  <dataValidations count="1">
    <dataValidation type="list" allowBlank="1" showInputMessage="1" showErrorMessage="1" sqref="B26 B4" xr:uid="{00000000-0002-0000-0B00-000000000000}">
      <formula1>$M$7:$M$18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B00-000001000000}">
          <x14:formula1>
            <xm:f>LD!$E$2:$E$8</xm:f>
          </x14:formula1>
          <xm:sqref>F69:F102</xm:sqref>
        </x14:dataValidation>
        <x14:dataValidation type="list" allowBlank="1" showInputMessage="1" showErrorMessage="1" xr:uid="{00000000-0002-0000-0B00-000002000000}">
          <x14:formula1>
            <xm:f>LD!$G$2:$G$9</xm:f>
          </x14:formula1>
          <xm:sqref>J106:J109 F106:F109 M106:M109</xm:sqref>
        </x14:dataValidation>
        <x14:dataValidation type="list" allowBlank="1" showInputMessage="1" showErrorMessage="1" xr:uid="{00000000-0002-0000-0B00-000003000000}">
          <x14:formula1>
            <xm:f>LD!$A$2:$A$15</xm:f>
          </x14:formula1>
          <xm:sqref>A69:A102</xm:sqref>
        </x14:dataValidation>
        <x14:dataValidation type="list" allowBlank="1" showInputMessage="1" showErrorMessage="1" xr:uid="{00000000-0002-0000-0B00-000004000000}">
          <x14:formula1>
            <xm:f>LD!$I$2:$I$150</xm:f>
          </x14:formula1>
          <xm:sqref>B69:B102</xm:sqref>
        </x14:dataValidation>
        <x14:dataValidation type="list" allowBlank="1" showInputMessage="1" showErrorMessage="1" xr:uid="{00000000-0002-0000-0B00-000005000000}">
          <x14:formula1>
            <xm:f>LD!$C$2:$C$35</xm:f>
          </x14:formula1>
          <xm:sqref>D69:D102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/>
  <dimension ref="A1:T64"/>
  <sheetViews>
    <sheetView showGridLines="0" topLeftCell="A40" zoomScale="96" zoomScaleNormal="122" workbookViewId="0">
      <selection activeCell="B60" sqref="B60:N61"/>
    </sheetView>
  </sheetViews>
  <sheetFormatPr baseColWidth="10" defaultColWidth="11.59765625" defaultRowHeight="14.25" x14ac:dyDescent="0.45"/>
  <cols>
    <col min="1" max="1" width="37.265625" style="72" bestFit="1" customWidth="1"/>
    <col min="2" max="2" width="19.73046875" style="72" bestFit="1" customWidth="1"/>
    <col min="3" max="3" width="17.73046875" style="72" customWidth="1"/>
    <col min="4" max="5" width="22.73046875" style="72" bestFit="1" customWidth="1"/>
    <col min="6" max="6" width="17" style="72" customWidth="1"/>
    <col min="7" max="7" width="11.59765625" style="72"/>
    <col min="8" max="9" width="13.265625" style="72" bestFit="1" customWidth="1"/>
    <col min="10" max="10" width="11.59765625" style="72"/>
    <col min="11" max="11" width="14.73046875" style="72" bestFit="1" customWidth="1"/>
    <col min="12" max="12" width="11.59765625" style="72"/>
    <col min="13" max="13" width="15.265625" style="72" bestFit="1" customWidth="1"/>
    <col min="14" max="14" width="11.59765625" style="72"/>
    <col min="15" max="15" width="19.73046875" style="72" bestFit="1" customWidth="1"/>
    <col min="16" max="16" width="11.59765625" style="72"/>
    <col min="17" max="17" width="16.59765625" style="72" bestFit="1" customWidth="1"/>
    <col min="18" max="16384" width="11.59765625" style="72"/>
  </cols>
  <sheetData>
    <row r="1" spans="1:20" ht="35.1" customHeight="1" x14ac:dyDescent="0.45">
      <c r="A1" s="441" t="s">
        <v>115</v>
      </c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</row>
    <row r="2" spans="1:20" ht="26.85" customHeight="1" x14ac:dyDescent="0.7">
      <c r="C2" s="115" t="s">
        <v>0</v>
      </c>
      <c r="D2" s="116">
        <f>SDCM2!B2</f>
        <v>46097</v>
      </c>
      <c r="F2" s="117"/>
      <c r="G2" s="117"/>
      <c r="I2" s="117"/>
      <c r="J2" s="117"/>
      <c r="K2" s="117"/>
      <c r="L2" s="117"/>
      <c r="M2" s="117"/>
      <c r="N2" s="117"/>
    </row>
    <row r="3" spans="1:20" ht="23.25" x14ac:dyDescent="0.45">
      <c r="D3" s="119"/>
      <c r="E3" s="119" t="s">
        <v>40</v>
      </c>
      <c r="F3" s="106" t="str">
        <f>SDCM2!B4</f>
        <v>KHADIM KEBE</v>
      </c>
      <c r="M3" s="117"/>
      <c r="P3" s="59"/>
      <c r="Q3" s="65"/>
      <c r="R3" s="66"/>
      <c r="S3" s="66"/>
      <c r="T3" s="66"/>
    </row>
    <row r="4" spans="1:20" x14ac:dyDescent="0.45">
      <c r="D4" s="119"/>
      <c r="P4" s="59"/>
      <c r="Q4" s="65"/>
      <c r="R4" s="66"/>
      <c r="S4" s="66"/>
      <c r="T4" s="66"/>
    </row>
    <row r="5" spans="1:20" x14ac:dyDescent="0.45">
      <c r="D5" s="106" t="s">
        <v>44</v>
      </c>
      <c r="E5" s="106" t="s">
        <v>45</v>
      </c>
      <c r="F5" s="106" t="s">
        <v>16</v>
      </c>
      <c r="G5" s="64"/>
      <c r="H5" s="64"/>
      <c r="I5" s="64"/>
      <c r="J5" s="64"/>
      <c r="K5" s="106" t="s">
        <v>45</v>
      </c>
      <c r="L5" s="87"/>
      <c r="M5" s="106" t="s">
        <v>163</v>
      </c>
      <c r="N5" s="106" t="s">
        <v>164</v>
      </c>
      <c r="O5" s="106" t="s">
        <v>165</v>
      </c>
      <c r="P5" s="120" t="s">
        <v>166</v>
      </c>
      <c r="Q5" s="66"/>
      <c r="R5" s="66"/>
      <c r="S5" s="66"/>
      <c r="T5" s="66"/>
    </row>
    <row r="6" spans="1:20" x14ac:dyDescent="0.45">
      <c r="D6" s="121"/>
      <c r="E6" s="87"/>
      <c r="F6" s="87"/>
      <c r="G6" s="59"/>
      <c r="H6" s="59"/>
      <c r="I6" s="59"/>
      <c r="J6" s="59"/>
      <c r="K6" s="87"/>
      <c r="L6" s="87"/>
      <c r="M6" s="87"/>
      <c r="N6" s="87"/>
      <c r="O6" s="87"/>
      <c r="P6" s="106"/>
      <c r="Q6" s="59"/>
      <c r="R6" s="59"/>
      <c r="S6" s="59"/>
      <c r="T6" s="59"/>
    </row>
    <row r="7" spans="1:20" x14ac:dyDescent="0.45">
      <c r="C7" s="72">
        <v>911987</v>
      </c>
      <c r="D7" s="87" t="s">
        <v>41</v>
      </c>
      <c r="E7" s="10">
        <v>911987</v>
      </c>
      <c r="F7" s="87">
        <f>SDCM2!B8</f>
        <v>912529</v>
      </c>
      <c r="G7" s="59">
        <f>F7-E7</f>
        <v>542</v>
      </c>
      <c r="H7" s="59"/>
      <c r="I7" s="59"/>
      <c r="J7" s="59"/>
      <c r="K7" s="87">
        <f t="shared" ref="K7:K17" si="0">E7+E34</f>
        <v>911987</v>
      </c>
      <c r="L7" s="87"/>
      <c r="M7" s="87">
        <v>0</v>
      </c>
      <c r="N7" s="87"/>
      <c r="O7" s="87">
        <f>M7+N7</f>
        <v>0</v>
      </c>
      <c r="P7" s="106">
        <f>O7-K7</f>
        <v>-911987</v>
      </c>
      <c r="Q7" s="59"/>
      <c r="R7" s="59"/>
      <c r="S7" s="59"/>
      <c r="T7" s="59"/>
    </row>
    <row r="8" spans="1:20" x14ac:dyDescent="0.45">
      <c r="D8" s="121"/>
      <c r="E8" s="87"/>
      <c r="F8" s="87"/>
      <c r="G8" s="59"/>
      <c r="H8" s="59"/>
      <c r="I8" s="59"/>
      <c r="J8" s="59"/>
      <c r="K8" s="87">
        <f t="shared" si="0"/>
        <v>0</v>
      </c>
      <c r="L8" s="87"/>
      <c r="M8" s="87"/>
      <c r="N8" s="87"/>
      <c r="O8" s="87"/>
      <c r="P8" s="106"/>
      <c r="Q8" s="59"/>
      <c r="R8" s="59"/>
      <c r="S8" s="59"/>
      <c r="T8" s="59"/>
    </row>
    <row r="9" spans="1:20" x14ac:dyDescent="0.45">
      <c r="C9" s="72">
        <v>832852</v>
      </c>
      <c r="D9" s="87" t="s">
        <v>42</v>
      </c>
      <c r="E9" s="10">
        <v>832852</v>
      </c>
      <c r="F9" s="87">
        <f>SDCM2!B10</f>
        <v>832981</v>
      </c>
      <c r="G9" s="59">
        <f>F9-E9</f>
        <v>129</v>
      </c>
      <c r="H9" s="59"/>
      <c r="I9" s="59"/>
      <c r="J9" s="59"/>
      <c r="K9" s="87">
        <f t="shared" si="0"/>
        <v>832852</v>
      </c>
      <c r="L9" s="87"/>
      <c r="M9" s="87">
        <v>0</v>
      </c>
      <c r="N9" s="87"/>
      <c r="O9" s="87">
        <f t="shared" ref="O9:O17" si="1">M9+N9</f>
        <v>0</v>
      </c>
      <c r="P9" s="106">
        <f t="shared" ref="P9:P17" si="2">O9-K9</f>
        <v>-832852</v>
      </c>
      <c r="Q9" s="59"/>
      <c r="R9" s="59"/>
      <c r="S9" s="59"/>
      <c r="T9" s="59"/>
    </row>
    <row r="10" spans="1:20" x14ac:dyDescent="0.45">
      <c r="D10" s="121"/>
      <c r="E10" s="87"/>
      <c r="F10" s="87"/>
      <c r="G10" s="59"/>
      <c r="H10" s="59"/>
      <c r="I10" s="59"/>
      <c r="J10" s="59"/>
      <c r="K10" s="87">
        <f t="shared" si="0"/>
        <v>0</v>
      </c>
      <c r="L10" s="87"/>
      <c r="M10" s="87"/>
      <c r="N10" s="87"/>
      <c r="O10" s="87"/>
      <c r="P10" s="106"/>
      <c r="Q10" s="59"/>
      <c r="R10" s="59"/>
      <c r="S10" s="59"/>
      <c r="T10" s="59"/>
    </row>
    <row r="11" spans="1:20" x14ac:dyDescent="0.45">
      <c r="C11" s="72">
        <v>1428939</v>
      </c>
      <c r="D11" s="87" t="s">
        <v>43</v>
      </c>
      <c r="E11" s="10">
        <v>1428939</v>
      </c>
      <c r="F11" s="87">
        <f>SDCM2!B12</f>
        <v>1428939</v>
      </c>
      <c r="G11" s="59">
        <f>F11-E11</f>
        <v>0</v>
      </c>
      <c r="H11" s="59"/>
      <c r="I11" s="59"/>
      <c r="J11" s="59"/>
      <c r="K11" s="87">
        <f t="shared" si="0"/>
        <v>1428939</v>
      </c>
      <c r="L11" s="87"/>
      <c r="M11" s="87">
        <v>0</v>
      </c>
      <c r="N11" s="87"/>
      <c r="O11" s="87">
        <f t="shared" si="1"/>
        <v>0</v>
      </c>
      <c r="P11" s="106">
        <f t="shared" si="2"/>
        <v>-1428939</v>
      </c>
      <c r="Q11" s="59"/>
      <c r="R11" s="59"/>
      <c r="S11" s="59"/>
      <c r="T11" s="59"/>
    </row>
    <row r="12" spans="1:20" x14ac:dyDescent="0.45">
      <c r="D12" s="121"/>
      <c r="E12" s="87"/>
      <c r="F12" s="87"/>
      <c r="G12" s="59"/>
      <c r="H12" s="59"/>
      <c r="I12" s="59"/>
      <c r="J12" s="59"/>
      <c r="K12" s="87">
        <f t="shared" si="0"/>
        <v>0</v>
      </c>
      <c r="L12" s="87"/>
      <c r="M12" s="87"/>
      <c r="N12" s="87"/>
      <c r="O12" s="87"/>
      <c r="P12" s="106"/>
      <c r="Q12" s="59"/>
      <c r="R12" s="59"/>
      <c r="S12" s="59"/>
      <c r="T12" s="59"/>
    </row>
    <row r="13" spans="1:20" x14ac:dyDescent="0.45">
      <c r="C13" s="72">
        <v>1497937</v>
      </c>
      <c r="D13" s="87" t="s">
        <v>126</v>
      </c>
      <c r="E13" s="10">
        <v>1497937</v>
      </c>
      <c r="F13" s="87">
        <f>SDCM2!B14</f>
        <v>1497937</v>
      </c>
      <c r="G13" s="59">
        <f>F13-E13</f>
        <v>0</v>
      </c>
      <c r="H13" s="59"/>
      <c r="I13" s="59"/>
      <c r="J13" s="59"/>
      <c r="K13" s="87">
        <f t="shared" si="0"/>
        <v>1497937</v>
      </c>
      <c r="L13" s="87"/>
      <c r="M13" s="87"/>
      <c r="N13" s="87">
        <v>0</v>
      </c>
      <c r="O13" s="87">
        <f t="shared" si="1"/>
        <v>0</v>
      </c>
      <c r="P13" s="106">
        <f t="shared" si="2"/>
        <v>-1497937</v>
      </c>
      <c r="Q13" s="59"/>
      <c r="R13" s="59"/>
      <c r="S13" s="59"/>
      <c r="T13" s="59"/>
    </row>
    <row r="14" spans="1:20" x14ac:dyDescent="0.45">
      <c r="D14" s="121"/>
      <c r="E14" s="87"/>
      <c r="F14" s="87"/>
      <c r="K14" s="87">
        <f t="shared" si="0"/>
        <v>0</v>
      </c>
      <c r="L14" s="87"/>
      <c r="M14" s="87"/>
      <c r="N14" s="87"/>
      <c r="O14" s="87"/>
      <c r="P14" s="106"/>
      <c r="Q14" s="59"/>
      <c r="R14" s="59"/>
      <c r="S14" s="59"/>
      <c r="T14" s="59"/>
    </row>
    <row r="15" spans="1:20" x14ac:dyDescent="0.45">
      <c r="C15" s="72">
        <v>666714</v>
      </c>
      <c r="D15" s="59" t="s">
        <v>127</v>
      </c>
      <c r="E15" s="10">
        <v>666714</v>
      </c>
      <c r="F15" s="87">
        <f>SDCM2!B16</f>
        <v>666798</v>
      </c>
      <c r="G15" s="72">
        <f>F15-E15</f>
        <v>84</v>
      </c>
      <c r="K15" s="87">
        <f t="shared" si="0"/>
        <v>666714</v>
      </c>
      <c r="L15" s="87"/>
      <c r="M15" s="87"/>
      <c r="N15" s="87">
        <v>0</v>
      </c>
      <c r="O15" s="87">
        <f t="shared" si="1"/>
        <v>0</v>
      </c>
      <c r="P15" s="106">
        <f t="shared" si="2"/>
        <v>-666714</v>
      </c>
      <c r="Q15" s="59"/>
      <c r="R15" s="59"/>
      <c r="S15" s="59"/>
      <c r="T15" s="59"/>
    </row>
    <row r="16" spans="1:20" x14ac:dyDescent="0.45">
      <c r="D16" s="122"/>
      <c r="E16" s="87"/>
      <c r="F16" s="87"/>
      <c r="J16" s="72" t="s">
        <v>115</v>
      </c>
      <c r="K16" s="87">
        <f t="shared" si="0"/>
        <v>0</v>
      </c>
      <c r="L16" s="87"/>
      <c r="M16" s="87"/>
      <c r="N16" s="87"/>
      <c r="O16" s="87"/>
      <c r="P16" s="106"/>
      <c r="Q16" s="59"/>
      <c r="R16" s="59"/>
      <c r="S16" s="59"/>
      <c r="T16" s="59"/>
    </row>
    <row r="17" spans="1:20" x14ac:dyDescent="0.45">
      <c r="C17" s="72">
        <v>1482658</v>
      </c>
      <c r="D17" s="59" t="s">
        <v>128</v>
      </c>
      <c r="E17" s="10">
        <v>1482658</v>
      </c>
      <c r="F17" s="87">
        <f>SDCM2!B18</f>
        <v>1482658</v>
      </c>
      <c r="G17" s="72">
        <f>F17-E17</f>
        <v>0</v>
      </c>
      <c r="K17" s="87">
        <f t="shared" si="0"/>
        <v>1482658</v>
      </c>
      <c r="L17" s="87"/>
      <c r="M17" s="87"/>
      <c r="N17" s="87">
        <v>0</v>
      </c>
      <c r="O17" s="87">
        <f t="shared" si="1"/>
        <v>0</v>
      </c>
      <c r="P17" s="106">
        <f t="shared" si="2"/>
        <v>-1482658</v>
      </c>
      <c r="Q17" s="59"/>
      <c r="R17" s="59"/>
      <c r="S17" s="59"/>
      <c r="T17" s="59"/>
    </row>
    <row r="18" spans="1:20" x14ac:dyDescent="0.45">
      <c r="E18" s="87"/>
      <c r="F18" s="87"/>
      <c r="P18" s="64">
        <f>P7+P9+P11+P13+P15+P17</f>
        <v>-6821087</v>
      </c>
      <c r="Q18" s="59"/>
      <c r="R18" s="59"/>
      <c r="S18" s="59"/>
      <c r="T18" s="59"/>
    </row>
    <row r="19" spans="1:20" x14ac:dyDescent="0.45">
      <c r="A19" s="106" t="s">
        <v>1</v>
      </c>
      <c r="B19" s="106" t="s">
        <v>45</v>
      </c>
      <c r="C19" s="106" t="s">
        <v>16</v>
      </c>
      <c r="D19" s="106" t="s">
        <v>46</v>
      </c>
      <c r="E19" s="106" t="s">
        <v>17</v>
      </c>
      <c r="F19" s="106" t="s">
        <v>39</v>
      </c>
      <c r="G19" s="106" t="s">
        <v>2</v>
      </c>
      <c r="H19" s="106" t="s">
        <v>49</v>
      </c>
      <c r="I19" s="59"/>
      <c r="J19" s="59"/>
      <c r="K19" s="59"/>
      <c r="M19" s="64"/>
      <c r="N19" s="59"/>
      <c r="O19" s="59"/>
      <c r="P19" s="59"/>
      <c r="Q19" s="59"/>
    </row>
    <row r="20" spans="1:20" ht="18" customHeight="1" x14ac:dyDescent="0.45">
      <c r="A20" s="123" t="s">
        <v>19</v>
      </c>
      <c r="B20" s="87">
        <f>E7+E9+E11+E13</f>
        <v>4671715</v>
      </c>
      <c r="C20" s="87">
        <f>F7+F9+F11+F13</f>
        <v>4672386</v>
      </c>
      <c r="D20" s="87">
        <f>IF(C20-B20&gt;0,C20-B20,0)</f>
        <v>671</v>
      </c>
      <c r="E20" s="87">
        <f>DIRECTION!N4</f>
        <v>680</v>
      </c>
      <c r="F20" s="87">
        <f>D20*E20</f>
        <v>456280</v>
      </c>
      <c r="G20" s="87">
        <f>SDCM2!$E$9</f>
        <v>0</v>
      </c>
      <c r="H20" s="87">
        <f>G20*E20</f>
        <v>0</v>
      </c>
      <c r="I20" s="59"/>
      <c r="J20" s="59"/>
      <c r="K20" s="59"/>
      <c r="M20" s="64"/>
      <c r="N20" s="59"/>
      <c r="O20" s="59"/>
      <c r="P20" s="59"/>
      <c r="Q20" s="59"/>
    </row>
    <row r="21" spans="1:20" x14ac:dyDescent="0.45">
      <c r="A21" s="123" t="s">
        <v>50</v>
      </c>
      <c r="B21" s="87">
        <f>E15+E17</f>
        <v>2149372</v>
      </c>
      <c r="C21" s="87">
        <f>F15+F17</f>
        <v>2149456</v>
      </c>
      <c r="D21" s="87">
        <f>IF(C21-B21&gt;0,C21-B21,0)</f>
        <v>84</v>
      </c>
      <c r="E21" s="87">
        <f>DIRECTION!N5</f>
        <v>920</v>
      </c>
      <c r="F21" s="87">
        <f>D21*E21</f>
        <v>77280</v>
      </c>
      <c r="G21" s="87">
        <f>SDCM2!E17</f>
        <v>0</v>
      </c>
      <c r="H21" s="87">
        <f>G21*E21</f>
        <v>0</v>
      </c>
      <c r="I21" s="59"/>
      <c r="J21" s="59"/>
      <c r="K21" s="59"/>
      <c r="M21" s="64"/>
      <c r="N21" s="59"/>
      <c r="O21" s="59"/>
      <c r="P21" s="59"/>
      <c r="Q21" s="59"/>
    </row>
    <row r="22" spans="1:20" x14ac:dyDescent="0.45">
      <c r="A22" s="87" t="s">
        <v>35</v>
      </c>
      <c r="B22" s="87" t="str">
        <f>F3</f>
        <v>KHADIM KEBE</v>
      </c>
      <c r="C22" s="59"/>
      <c r="D22" s="59"/>
      <c r="E22" s="59"/>
      <c r="F22" s="75">
        <f>SUM(F20:F21)-H22</f>
        <v>533560</v>
      </c>
      <c r="G22" s="59"/>
      <c r="H22" s="87">
        <f>SUM(H20:H21)</f>
        <v>0</v>
      </c>
      <c r="M22" s="64"/>
      <c r="N22" s="59"/>
      <c r="O22" s="59"/>
      <c r="P22" s="59"/>
      <c r="Q22" s="59"/>
    </row>
    <row r="23" spans="1:20" x14ac:dyDescent="0.45">
      <c r="A23" s="124" t="s">
        <v>105</v>
      </c>
      <c r="P23" s="64"/>
      <c r="Q23" s="59"/>
      <c r="R23" s="59"/>
      <c r="S23" s="59"/>
      <c r="T23" s="59"/>
    </row>
    <row r="25" spans="1:20" x14ac:dyDescent="0.45">
      <c r="D25" s="72" t="s">
        <v>105</v>
      </c>
      <c r="F25" s="73"/>
      <c r="G25" s="74"/>
      <c r="H25" s="74"/>
      <c r="I25" s="74"/>
      <c r="J25" s="74"/>
      <c r="K25" s="74"/>
      <c r="L25" s="74"/>
      <c r="M25" s="74"/>
      <c r="N25" s="74"/>
      <c r="P25" s="64"/>
      <c r="Q25" s="59"/>
      <c r="R25" s="59"/>
      <c r="S25" s="59"/>
      <c r="T25" s="59"/>
    </row>
    <row r="26" spans="1:20" x14ac:dyDescent="0.45">
      <c r="F26" s="73"/>
      <c r="G26" s="74"/>
      <c r="H26" s="74"/>
      <c r="I26" s="74"/>
      <c r="J26" s="74"/>
      <c r="K26" s="74"/>
      <c r="L26" s="74"/>
      <c r="M26" s="74"/>
      <c r="N26" s="74"/>
      <c r="P26" s="64"/>
      <c r="Q26" s="59"/>
      <c r="R26" s="59"/>
      <c r="S26" s="59"/>
      <c r="T26" s="59"/>
    </row>
    <row r="27" spans="1:20" x14ac:dyDescent="0.45">
      <c r="F27" s="73"/>
      <c r="G27" s="74"/>
      <c r="H27" s="74"/>
      <c r="I27" s="74"/>
      <c r="J27" s="74"/>
      <c r="K27" s="74"/>
      <c r="L27" s="74"/>
      <c r="M27" s="74"/>
      <c r="N27" s="74"/>
      <c r="P27" s="64"/>
      <c r="Q27" s="59"/>
      <c r="R27" s="59"/>
      <c r="S27" s="59"/>
      <c r="T27" s="59"/>
    </row>
    <row r="28" spans="1:20" x14ac:dyDescent="0.45">
      <c r="F28" s="73"/>
      <c r="G28" s="74"/>
      <c r="H28" s="74"/>
      <c r="I28" s="74"/>
      <c r="J28" s="74"/>
      <c r="K28" s="74"/>
      <c r="L28" s="74"/>
      <c r="M28" s="74"/>
      <c r="N28" s="74"/>
      <c r="P28" s="64"/>
      <c r="Q28" s="59"/>
      <c r="R28" s="59"/>
      <c r="S28" s="59"/>
      <c r="T28" s="59"/>
    </row>
    <row r="29" spans="1:20" x14ac:dyDescent="0.45">
      <c r="F29" s="73"/>
      <c r="G29" s="74"/>
      <c r="H29" s="74"/>
      <c r="I29" s="74"/>
      <c r="J29" s="74"/>
      <c r="K29" s="74"/>
      <c r="L29" s="74"/>
      <c r="M29" s="74"/>
      <c r="N29" s="74"/>
      <c r="P29" s="64"/>
      <c r="Q29" s="59"/>
      <c r="R29" s="59"/>
      <c r="S29" s="59"/>
      <c r="T29" s="59"/>
    </row>
    <row r="30" spans="1:20" x14ac:dyDescent="0.45">
      <c r="E30" s="119" t="s">
        <v>40</v>
      </c>
      <c r="F30" s="106">
        <f>SDCM2!B26</f>
        <v>0</v>
      </c>
      <c r="G30" s="74"/>
      <c r="H30" s="74"/>
      <c r="I30" s="74"/>
      <c r="J30" s="74"/>
      <c r="K30" s="74"/>
      <c r="L30" s="74"/>
      <c r="M30" s="74"/>
      <c r="N30" s="74"/>
      <c r="P30" s="64"/>
      <c r="Q30" s="59"/>
      <c r="R30" s="59"/>
      <c r="S30" s="59"/>
      <c r="T30" s="59"/>
    </row>
    <row r="31" spans="1:20" x14ac:dyDescent="0.45">
      <c r="F31" s="73"/>
      <c r="G31" s="74"/>
      <c r="H31" s="74"/>
      <c r="I31" s="74"/>
      <c r="J31" s="74"/>
      <c r="K31" s="74"/>
      <c r="L31" s="74"/>
      <c r="M31" s="74"/>
      <c r="N31" s="74"/>
      <c r="P31" s="64"/>
      <c r="Q31" s="59"/>
      <c r="R31" s="59"/>
      <c r="S31" s="59"/>
      <c r="T31" s="59"/>
    </row>
    <row r="32" spans="1:20" x14ac:dyDescent="0.45">
      <c r="D32" s="106" t="s">
        <v>44</v>
      </c>
      <c r="E32" s="106" t="s">
        <v>45</v>
      </c>
      <c r="F32" s="106" t="s">
        <v>16</v>
      </c>
      <c r="G32" s="64"/>
      <c r="H32" s="64"/>
      <c r="I32" s="64"/>
      <c r="J32" s="64"/>
      <c r="K32" s="64"/>
      <c r="P32" s="64"/>
      <c r="Q32" s="59"/>
      <c r="R32" s="59"/>
      <c r="S32" s="59"/>
      <c r="T32" s="59"/>
    </row>
    <row r="33" spans="1:20" x14ac:dyDescent="0.45">
      <c r="D33" s="121"/>
      <c r="E33" s="87"/>
      <c r="F33" s="87"/>
      <c r="G33" s="59"/>
      <c r="H33" s="59"/>
      <c r="I33" s="59"/>
      <c r="J33" s="59"/>
      <c r="K33" s="59"/>
      <c r="P33" s="64"/>
      <c r="Q33" s="59"/>
      <c r="R33" s="59"/>
      <c r="S33" s="59"/>
      <c r="T33" s="59"/>
    </row>
    <row r="34" spans="1:20" x14ac:dyDescent="0.45">
      <c r="C34" s="72">
        <v>0</v>
      </c>
      <c r="D34" s="87" t="s">
        <v>41</v>
      </c>
      <c r="E34" s="87">
        <v>0</v>
      </c>
      <c r="F34" s="87">
        <f>SDCM2!B30</f>
        <v>0</v>
      </c>
      <c r="G34" s="72">
        <f>F34-E34</f>
        <v>0</v>
      </c>
      <c r="H34" s="59"/>
      <c r="I34" s="59"/>
      <c r="J34" s="59"/>
      <c r="K34" s="59"/>
      <c r="P34" s="64"/>
      <c r="Q34" s="59"/>
      <c r="R34" s="59"/>
      <c r="S34" s="59"/>
      <c r="T34" s="59"/>
    </row>
    <row r="35" spans="1:20" x14ac:dyDescent="0.45">
      <c r="D35" s="121"/>
      <c r="E35" s="87"/>
      <c r="F35" s="87"/>
      <c r="H35" s="59"/>
      <c r="I35" s="59"/>
      <c r="J35" s="59"/>
      <c r="K35" s="59"/>
      <c r="P35" s="64"/>
      <c r="Q35" s="59"/>
      <c r="R35" s="59"/>
      <c r="S35" s="59"/>
      <c r="T35" s="59"/>
    </row>
    <row r="36" spans="1:20" x14ac:dyDescent="0.45">
      <c r="C36" s="72">
        <v>0</v>
      </c>
      <c r="D36" s="87" t="s">
        <v>42</v>
      </c>
      <c r="E36" s="87">
        <v>0</v>
      </c>
      <c r="F36" s="87">
        <f>SDCM2!B32</f>
        <v>0</v>
      </c>
      <c r="G36" s="72">
        <f t="shared" ref="G36:G44" si="3">F36-E36</f>
        <v>0</v>
      </c>
      <c r="H36" s="59"/>
      <c r="I36" s="59"/>
      <c r="J36" s="59"/>
      <c r="K36" s="59"/>
      <c r="P36" s="64"/>
      <c r="Q36" s="59"/>
      <c r="R36" s="59"/>
      <c r="S36" s="59"/>
      <c r="T36" s="59"/>
    </row>
    <row r="37" spans="1:20" x14ac:dyDescent="0.45">
      <c r="D37" s="121"/>
      <c r="E37" s="87"/>
      <c r="F37" s="87"/>
      <c r="H37" s="59"/>
      <c r="I37" s="59"/>
      <c r="J37" s="59"/>
      <c r="K37" s="59"/>
      <c r="P37" s="64"/>
      <c r="Q37" s="59"/>
      <c r="R37" s="59"/>
      <c r="S37" s="59"/>
      <c r="T37" s="59"/>
    </row>
    <row r="38" spans="1:20" x14ac:dyDescent="0.45">
      <c r="C38" s="72">
        <v>0</v>
      </c>
      <c r="D38" s="87" t="s">
        <v>43</v>
      </c>
      <c r="E38" s="87">
        <v>0</v>
      </c>
      <c r="F38" s="87">
        <f>SDCM2!B34</f>
        <v>0</v>
      </c>
      <c r="G38" s="72">
        <f t="shared" si="3"/>
        <v>0</v>
      </c>
      <c r="H38" s="59"/>
      <c r="I38" s="59"/>
      <c r="J38" s="59"/>
      <c r="K38" s="59"/>
      <c r="P38" s="64"/>
      <c r="Q38" s="59"/>
      <c r="R38" s="59"/>
      <c r="S38" s="59"/>
      <c r="T38" s="59"/>
    </row>
    <row r="39" spans="1:20" x14ac:dyDescent="0.45">
      <c r="D39" s="121"/>
      <c r="E39" s="87"/>
      <c r="F39" s="87"/>
      <c r="H39" s="59"/>
      <c r="I39" s="59"/>
      <c r="J39" s="59"/>
      <c r="K39" s="59"/>
      <c r="P39" s="64"/>
      <c r="Q39" s="59"/>
      <c r="R39" s="59"/>
      <c r="S39" s="59"/>
      <c r="T39" s="59"/>
    </row>
    <row r="40" spans="1:20" x14ac:dyDescent="0.45">
      <c r="C40" s="72">
        <v>0</v>
      </c>
      <c r="D40" s="87" t="s">
        <v>126</v>
      </c>
      <c r="E40" s="87">
        <v>0</v>
      </c>
      <c r="F40" s="87">
        <f>SDCM2!B36</f>
        <v>0</v>
      </c>
      <c r="G40" s="72">
        <f t="shared" si="3"/>
        <v>0</v>
      </c>
      <c r="H40" s="59"/>
      <c r="I40" s="59"/>
      <c r="J40" s="59"/>
      <c r="K40" s="59"/>
      <c r="P40" s="64"/>
      <c r="Q40" s="59"/>
      <c r="R40" s="59"/>
      <c r="S40" s="59"/>
      <c r="T40" s="59"/>
    </row>
    <row r="41" spans="1:20" x14ac:dyDescent="0.45">
      <c r="D41" s="121"/>
      <c r="E41" s="87"/>
      <c r="F41" s="87"/>
      <c r="I41" s="59"/>
      <c r="J41" s="59"/>
      <c r="K41" s="59"/>
      <c r="L41" s="59"/>
      <c r="P41" s="64"/>
      <c r="Q41" s="59"/>
      <c r="R41" s="59"/>
      <c r="S41" s="59"/>
      <c r="T41" s="59"/>
    </row>
    <row r="42" spans="1:20" x14ac:dyDescent="0.45">
      <c r="C42" s="72">
        <v>0</v>
      </c>
      <c r="D42" s="87" t="s">
        <v>127</v>
      </c>
      <c r="E42" s="87">
        <v>0</v>
      </c>
      <c r="F42" s="87">
        <f>SDCM2!B38</f>
        <v>0</v>
      </c>
      <c r="G42" s="72">
        <f t="shared" si="3"/>
        <v>0</v>
      </c>
      <c r="I42" s="59"/>
      <c r="J42" s="59"/>
      <c r="K42" s="59"/>
      <c r="L42" s="59"/>
      <c r="P42" s="64"/>
      <c r="Q42" s="59"/>
      <c r="R42" s="59"/>
      <c r="S42" s="59"/>
      <c r="T42" s="59"/>
    </row>
    <row r="43" spans="1:20" x14ac:dyDescent="0.45">
      <c r="D43" s="121"/>
      <c r="E43" s="87"/>
      <c r="F43" s="87"/>
      <c r="I43" s="59"/>
      <c r="J43" s="59"/>
      <c r="K43" s="59"/>
      <c r="L43" s="59"/>
      <c r="P43" s="64"/>
      <c r="Q43" s="59"/>
      <c r="R43" s="59"/>
      <c r="S43" s="59"/>
      <c r="T43" s="59"/>
    </row>
    <row r="44" spans="1:20" x14ac:dyDescent="0.45">
      <c r="C44" s="72">
        <v>0</v>
      </c>
      <c r="D44" s="87" t="s">
        <v>128</v>
      </c>
      <c r="E44" s="87">
        <v>0</v>
      </c>
      <c r="F44" s="87">
        <f>SDCM2!B40</f>
        <v>0</v>
      </c>
      <c r="G44" s="72">
        <f t="shared" si="3"/>
        <v>0</v>
      </c>
      <c r="I44" s="59"/>
      <c r="J44" s="59"/>
      <c r="K44" s="59"/>
      <c r="L44" s="59"/>
      <c r="P44" s="64"/>
      <c r="Q44" s="59"/>
      <c r="R44" s="59"/>
      <c r="S44" s="59"/>
      <c r="T44" s="59"/>
    </row>
    <row r="45" spans="1:20" x14ac:dyDescent="0.45">
      <c r="E45" s="87"/>
      <c r="F45" s="87"/>
      <c r="I45" s="59"/>
      <c r="J45" s="59"/>
      <c r="K45" s="59"/>
      <c r="L45" s="59"/>
      <c r="P45" s="64"/>
      <c r="Q45" s="59"/>
      <c r="R45" s="59"/>
      <c r="S45" s="59"/>
      <c r="T45" s="59"/>
    </row>
    <row r="46" spans="1:20" x14ac:dyDescent="0.45">
      <c r="B46" s="106" t="s">
        <v>1</v>
      </c>
      <c r="C46" s="106" t="s">
        <v>45</v>
      </c>
      <c r="D46" s="106" t="s">
        <v>16</v>
      </c>
      <c r="E46" s="106" t="s">
        <v>46</v>
      </c>
      <c r="F46" s="106" t="s">
        <v>17</v>
      </c>
      <c r="G46" s="106" t="s">
        <v>39</v>
      </c>
      <c r="H46" s="106" t="s">
        <v>2</v>
      </c>
      <c r="I46" s="106" t="s">
        <v>49</v>
      </c>
      <c r="J46" s="59"/>
      <c r="K46" s="59"/>
      <c r="L46" s="59"/>
      <c r="N46" s="64"/>
      <c r="O46" s="59"/>
      <c r="P46" s="59"/>
      <c r="Q46" s="59"/>
      <c r="R46" s="59"/>
    </row>
    <row r="47" spans="1:20" x14ac:dyDescent="0.45">
      <c r="A47" s="10"/>
      <c r="B47" s="125" t="s">
        <v>19</v>
      </c>
      <c r="C47" s="87">
        <f>E34+E36++E40+E38</f>
        <v>0</v>
      </c>
      <c r="D47" s="87">
        <f>F34+F36+F38+F40</f>
        <v>0</v>
      </c>
      <c r="E47" s="87">
        <f>IF( D47-C47&gt;0,D47-C47,0)</f>
        <v>0</v>
      </c>
      <c r="F47" s="87">
        <f>E20</f>
        <v>680</v>
      </c>
      <c r="G47" s="87">
        <f>E47*F47</f>
        <v>0</v>
      </c>
      <c r="H47" s="87">
        <f>SDCM2!E31</f>
        <v>0</v>
      </c>
      <c r="I47" s="87">
        <f>H47*F47</f>
        <v>0</v>
      </c>
      <c r="J47" s="59"/>
      <c r="K47" s="59"/>
      <c r="L47" s="59"/>
      <c r="N47" s="64"/>
      <c r="O47" s="59"/>
      <c r="P47" s="59"/>
      <c r="Q47" s="59"/>
      <c r="R47" s="59"/>
    </row>
    <row r="48" spans="1:20" x14ac:dyDescent="0.45">
      <c r="A48" s="10"/>
      <c r="B48" s="123" t="s">
        <v>50</v>
      </c>
      <c r="C48" s="87">
        <f>E42+E44</f>
        <v>0</v>
      </c>
      <c r="D48" s="87">
        <f>F42+F44</f>
        <v>0</v>
      </c>
      <c r="E48" s="87">
        <f>IF( D48-C48&gt;0,D48-C48,0)</f>
        <v>0</v>
      </c>
      <c r="F48" s="87">
        <f>E21</f>
        <v>920</v>
      </c>
      <c r="G48" s="87">
        <f>E48*F48</f>
        <v>0</v>
      </c>
      <c r="H48" s="87">
        <f>SDCM2!E39</f>
        <v>0</v>
      </c>
      <c r="I48" s="87">
        <f>H48*F48</f>
        <v>0</v>
      </c>
      <c r="J48" s="59"/>
      <c r="K48" s="59"/>
      <c r="L48" s="59"/>
      <c r="N48" s="64"/>
      <c r="O48" s="59"/>
      <c r="P48" s="59"/>
      <c r="Q48" s="59"/>
      <c r="R48" s="59"/>
    </row>
    <row r="49" spans="1:20" x14ac:dyDescent="0.45">
      <c r="A49" s="87"/>
      <c r="B49" s="87" t="s">
        <v>35</v>
      </c>
      <c r="C49" s="87">
        <f>F30</f>
        <v>0</v>
      </c>
      <c r="G49" s="87">
        <f>SUM(G47:G48)-I49</f>
        <v>0</v>
      </c>
      <c r="I49" s="87">
        <f>SUM(I47:I48)</f>
        <v>0</v>
      </c>
      <c r="N49" s="64"/>
      <c r="O49" s="59"/>
      <c r="P49" s="59"/>
      <c r="Q49" s="59"/>
      <c r="R49" s="59"/>
    </row>
    <row r="50" spans="1:20" x14ac:dyDescent="0.45">
      <c r="F50" s="73"/>
      <c r="G50" s="74"/>
      <c r="H50" s="74"/>
      <c r="I50" s="74"/>
      <c r="J50" s="74"/>
      <c r="K50" s="74"/>
      <c r="L50" s="74" t="s">
        <v>115</v>
      </c>
      <c r="M50" s="74"/>
      <c r="N50" s="74"/>
      <c r="P50" s="64"/>
      <c r="Q50" s="59"/>
      <c r="R50" s="59"/>
      <c r="S50" s="59"/>
      <c r="T50" s="59"/>
    </row>
    <row r="51" spans="1:20" x14ac:dyDescent="0.45">
      <c r="F51" s="73"/>
      <c r="G51" s="74"/>
      <c r="H51" s="74"/>
      <c r="I51" s="74"/>
      <c r="J51" s="74"/>
      <c r="K51" s="74"/>
      <c r="L51" s="74"/>
      <c r="M51" s="74"/>
      <c r="N51" s="74"/>
      <c r="P51" s="64"/>
      <c r="Q51" s="59"/>
      <c r="R51" s="59"/>
      <c r="S51" s="59"/>
      <c r="T51" s="59"/>
    </row>
    <row r="52" spans="1:20" x14ac:dyDescent="0.45">
      <c r="F52" s="73"/>
      <c r="G52" s="74"/>
      <c r="H52" s="74"/>
      <c r="I52" s="74"/>
      <c r="J52" s="74"/>
      <c r="K52" s="74"/>
      <c r="L52" s="74"/>
      <c r="M52" s="74"/>
      <c r="N52" s="74"/>
      <c r="P52" s="64"/>
      <c r="Q52" s="59"/>
      <c r="R52" s="59"/>
      <c r="S52" s="59"/>
      <c r="T52" s="59"/>
    </row>
    <row r="53" spans="1:20" x14ac:dyDescent="0.45">
      <c r="F53" s="73"/>
      <c r="G53" s="74"/>
      <c r="H53" s="74"/>
      <c r="I53" s="74"/>
      <c r="J53" s="74"/>
      <c r="K53" s="74"/>
      <c r="L53" s="74"/>
      <c r="M53" s="74"/>
      <c r="N53" s="74"/>
      <c r="P53" s="64"/>
      <c r="Q53" s="59"/>
      <c r="R53" s="59"/>
      <c r="S53" s="59"/>
      <c r="T53" s="59"/>
    </row>
    <row r="54" spans="1:20" x14ac:dyDescent="0.45">
      <c r="F54" s="73"/>
      <c r="G54" s="74"/>
      <c r="H54" s="74"/>
      <c r="I54" s="74"/>
      <c r="J54" s="74"/>
      <c r="K54" s="74"/>
      <c r="L54" s="74"/>
      <c r="M54" s="74"/>
      <c r="N54" s="74"/>
      <c r="P54" s="64"/>
      <c r="Q54" s="59"/>
      <c r="R54" s="59"/>
      <c r="S54" s="59"/>
      <c r="T54" s="59"/>
    </row>
    <row r="55" spans="1:20" x14ac:dyDescent="0.45">
      <c r="F55" s="73"/>
      <c r="G55" s="74"/>
      <c r="H55" s="74"/>
      <c r="I55" s="74"/>
      <c r="J55" s="74"/>
      <c r="K55" s="74"/>
      <c r="L55" s="74"/>
      <c r="M55" s="74"/>
      <c r="N55" s="74"/>
      <c r="P55" s="64"/>
      <c r="Q55" s="59"/>
      <c r="R55" s="59"/>
      <c r="S55" s="59"/>
      <c r="T55" s="59"/>
    </row>
    <row r="56" spans="1:20" x14ac:dyDescent="0.45">
      <c r="F56" s="73"/>
      <c r="G56" s="74"/>
      <c r="H56" s="74"/>
      <c r="I56" s="74"/>
      <c r="J56" s="74"/>
      <c r="K56" s="74"/>
      <c r="L56" s="74"/>
      <c r="M56" s="74"/>
      <c r="N56" s="74"/>
      <c r="P56" s="64"/>
      <c r="Q56" s="59"/>
      <c r="R56" s="59"/>
      <c r="S56" s="59"/>
      <c r="T56" s="59"/>
    </row>
    <row r="57" spans="1:20" x14ac:dyDescent="0.45">
      <c r="F57" s="73"/>
      <c r="G57" s="74"/>
      <c r="H57" s="74"/>
      <c r="I57" s="74"/>
      <c r="J57" s="74"/>
      <c r="K57" s="74"/>
      <c r="L57" s="74"/>
      <c r="M57" s="74"/>
      <c r="N57" s="74"/>
      <c r="P57" s="64"/>
      <c r="Q57" s="59"/>
      <c r="R57" s="59"/>
      <c r="S57" s="59"/>
      <c r="T57" s="59"/>
    </row>
    <row r="58" spans="1:20" x14ac:dyDescent="0.45">
      <c r="F58" s="73"/>
      <c r="G58" s="74"/>
      <c r="H58" s="74"/>
      <c r="I58" s="74"/>
      <c r="J58" s="74"/>
      <c r="K58" s="74"/>
      <c r="L58" s="74"/>
      <c r="M58" s="74"/>
      <c r="N58" s="74"/>
      <c r="P58" s="64"/>
      <c r="Q58" s="59"/>
      <c r="R58" s="59"/>
      <c r="S58" s="59"/>
      <c r="T58" s="59"/>
    </row>
    <row r="59" spans="1:20" x14ac:dyDescent="0.45">
      <c r="B59" s="126">
        <f>D2</f>
        <v>46097</v>
      </c>
      <c r="C59" s="72" t="s">
        <v>54</v>
      </c>
      <c r="D59" s="106" t="s">
        <v>1</v>
      </c>
      <c r="E59" s="106" t="s">
        <v>45</v>
      </c>
      <c r="F59" s="106" t="s">
        <v>16</v>
      </c>
      <c r="G59" s="106" t="s">
        <v>46</v>
      </c>
      <c r="H59" s="106" t="s">
        <v>17</v>
      </c>
      <c r="I59" s="106" t="s">
        <v>39</v>
      </c>
      <c r="J59" s="106" t="s">
        <v>2</v>
      </c>
      <c r="K59" s="106" t="s">
        <v>49</v>
      </c>
      <c r="L59" s="106" t="s">
        <v>18</v>
      </c>
      <c r="M59" s="106" t="s">
        <v>20</v>
      </c>
      <c r="N59" s="106" t="s">
        <v>47</v>
      </c>
      <c r="O59" s="59"/>
      <c r="P59" s="127" t="s">
        <v>101</v>
      </c>
      <c r="Q59" s="127" t="s">
        <v>102</v>
      </c>
      <c r="R59" s="87" t="s">
        <v>103</v>
      </c>
      <c r="S59" s="59"/>
      <c r="T59" s="59"/>
    </row>
    <row r="60" spans="1:20" x14ac:dyDescent="0.45">
      <c r="B60" s="126">
        <f>B59</f>
        <v>46097</v>
      </c>
      <c r="C60" s="72" t="s">
        <v>117</v>
      </c>
      <c r="D60" s="123" t="s">
        <v>19</v>
      </c>
      <c r="E60" s="87">
        <f>C47+B20</f>
        <v>4671715</v>
      </c>
      <c r="F60" s="87">
        <f>D47+C20</f>
        <v>4672386</v>
      </c>
      <c r="G60" s="87">
        <f>IF( F60-E60&gt;0,F60-E60,FALSE)</f>
        <v>671</v>
      </c>
      <c r="H60" s="87">
        <f>E20</f>
        <v>680</v>
      </c>
      <c r="I60" s="87">
        <f>G60*H60</f>
        <v>456280</v>
      </c>
      <c r="J60" s="87">
        <f>G20+H47</f>
        <v>0</v>
      </c>
      <c r="K60" s="87">
        <f>J60*H60</f>
        <v>0</v>
      </c>
      <c r="L60" s="87">
        <f>SDCM2!D49</f>
        <v>0</v>
      </c>
      <c r="M60" s="87"/>
      <c r="N60" s="87">
        <f>SDCM2!A49</f>
        <v>13700</v>
      </c>
      <c r="O60" s="128" t="s">
        <v>19</v>
      </c>
      <c r="P60" s="10">
        <v>14300</v>
      </c>
      <c r="Q60" s="127">
        <f>P60-N60+L60</f>
        <v>600</v>
      </c>
      <c r="R60" s="87">
        <f>G60-Q60</f>
        <v>71</v>
      </c>
      <c r="S60" s="59"/>
      <c r="T60" s="59"/>
    </row>
    <row r="61" spans="1:20" x14ac:dyDescent="0.45">
      <c r="B61" s="126">
        <f>B60</f>
        <v>46097</v>
      </c>
      <c r="C61" s="72" t="str">
        <f>C60</f>
        <v>GUEDE-OIL-MBACKE2</v>
      </c>
      <c r="D61" s="123" t="s">
        <v>3</v>
      </c>
      <c r="E61" s="87">
        <f>C48+B21</f>
        <v>2149372</v>
      </c>
      <c r="F61" s="87">
        <f>D48+C21</f>
        <v>2149456</v>
      </c>
      <c r="G61" s="87">
        <f>IF( F61-E61&gt;0,F61-E61,FALSE)</f>
        <v>84</v>
      </c>
      <c r="H61" s="87">
        <f>E21</f>
        <v>920</v>
      </c>
      <c r="I61" s="87">
        <f>G61*H61</f>
        <v>77280</v>
      </c>
      <c r="J61" s="87">
        <f>G21+H48</f>
        <v>0</v>
      </c>
      <c r="K61" s="87">
        <f>J61*H61</f>
        <v>0</v>
      </c>
      <c r="L61" s="87">
        <f>SDCM2!D58</f>
        <v>0</v>
      </c>
      <c r="M61" s="87"/>
      <c r="N61" s="87">
        <f>SDCM2!A58</f>
        <v>6050</v>
      </c>
      <c r="O61" s="128" t="s">
        <v>3</v>
      </c>
      <c r="P61" s="10">
        <v>6100</v>
      </c>
      <c r="Q61" s="127">
        <f>P61-N61+L61</f>
        <v>50</v>
      </c>
      <c r="R61" s="87">
        <f>G61-Q61</f>
        <v>34</v>
      </c>
      <c r="S61" s="59"/>
      <c r="T61" s="59"/>
    </row>
    <row r="62" spans="1:20" x14ac:dyDescent="0.45">
      <c r="B62" s="126"/>
      <c r="D62" s="87" t="s">
        <v>35</v>
      </c>
      <c r="E62" s="75"/>
      <c r="F62" s="59"/>
      <c r="G62" s="59"/>
      <c r="I62" s="87">
        <f>SUM(I60:I61)-K62</f>
        <v>533560</v>
      </c>
      <c r="K62" s="87">
        <f>SUM(K60:K61)</f>
        <v>0</v>
      </c>
      <c r="L62" s="59"/>
      <c r="O62" s="59"/>
      <c r="P62" s="64"/>
      <c r="Q62" s="59"/>
      <c r="R62" s="59"/>
      <c r="S62" s="59"/>
      <c r="T62" s="59"/>
    </row>
    <row r="63" spans="1:20" x14ac:dyDescent="0.45">
      <c r="F63" s="73"/>
      <c r="G63" s="74"/>
      <c r="H63" s="74"/>
      <c r="I63" s="74"/>
      <c r="J63" s="74"/>
      <c r="K63" s="74"/>
      <c r="L63" s="74"/>
      <c r="M63" s="74"/>
      <c r="N63" s="74"/>
      <c r="P63" s="64"/>
      <c r="Q63" s="59"/>
      <c r="R63" s="59"/>
      <c r="S63" s="59"/>
      <c r="T63" s="59"/>
    </row>
    <row r="64" spans="1:20" x14ac:dyDescent="0.45">
      <c r="F64" s="73"/>
      <c r="G64" s="74"/>
      <c r="H64" s="74"/>
      <c r="I64" s="74"/>
      <c r="J64" s="74"/>
      <c r="K64" s="74"/>
      <c r="L64" s="74"/>
      <c r="M64" s="74"/>
      <c r="N64" s="74"/>
      <c r="P64" s="64"/>
      <c r="Q64" s="59"/>
      <c r="R64" s="59"/>
      <c r="S64" s="59"/>
      <c r="T64" s="59"/>
    </row>
  </sheetData>
  <mergeCells count="1">
    <mergeCell ref="A1:N1"/>
  </mergeCells>
  <phoneticPr fontId="88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7"/>
  <dimension ref="A1:V228"/>
  <sheetViews>
    <sheetView showGridLines="0" topLeftCell="A58" zoomScale="64" zoomScaleNormal="122" workbookViewId="0">
      <selection activeCell="D153" sqref="D153"/>
    </sheetView>
  </sheetViews>
  <sheetFormatPr baseColWidth="10" defaultColWidth="11.59765625" defaultRowHeight="14.25" x14ac:dyDescent="0.45"/>
  <cols>
    <col min="1" max="1" width="37.265625" style="72" customWidth="1"/>
    <col min="2" max="2" width="23.59765625" style="72" bestFit="1" customWidth="1"/>
    <col min="3" max="3" width="25.73046875" style="72" bestFit="1" customWidth="1"/>
    <col min="4" max="4" width="38" style="72" customWidth="1"/>
    <col min="5" max="5" width="34" style="72" bestFit="1" customWidth="1"/>
    <col min="6" max="6" width="25.265625" style="72" customWidth="1"/>
    <col min="7" max="7" width="25.265625" style="72" bestFit="1" customWidth="1"/>
    <col min="8" max="8" width="17.265625" style="72" customWidth="1"/>
    <col min="9" max="9" width="31.59765625" style="72" customWidth="1"/>
    <col min="10" max="10" width="19.265625" style="72" bestFit="1" customWidth="1"/>
    <col min="11" max="11" width="37.59765625" style="72" bestFit="1" customWidth="1"/>
    <col min="12" max="12" width="27.73046875" style="72" bestFit="1" customWidth="1"/>
    <col min="13" max="13" width="37.59765625" style="72" bestFit="1" customWidth="1"/>
    <col min="14" max="14" width="32.73046875" style="72" bestFit="1" customWidth="1"/>
    <col min="15" max="15" width="27.73046875" style="72" bestFit="1" customWidth="1"/>
    <col min="16" max="17" width="24.3984375" style="72" customWidth="1"/>
    <col min="18" max="18" width="27" style="72" bestFit="1" customWidth="1"/>
    <col min="19" max="20" width="16.73046875" style="72" bestFit="1" customWidth="1"/>
    <col min="21" max="21" width="18.265625" style="72" bestFit="1" customWidth="1"/>
    <col min="22" max="22" width="34" style="72" bestFit="1" customWidth="1"/>
    <col min="23" max="56" width="11.59765625" style="72"/>
    <col min="57" max="57" width="15" style="72" customWidth="1"/>
    <col min="58" max="16384" width="11.59765625" style="72"/>
  </cols>
  <sheetData>
    <row r="1" spans="1:20" s="59" customFormat="1" ht="35.1" hidden="1" customHeight="1" x14ac:dyDescent="0.45">
      <c r="A1" s="441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</row>
    <row r="2" spans="1:20" s="59" customFormat="1" ht="24.6" hidden="1" customHeight="1" x14ac:dyDescent="0.7">
      <c r="C2" s="60"/>
      <c r="D2" s="61"/>
      <c r="F2" s="62"/>
      <c r="G2" s="62"/>
      <c r="H2" s="62"/>
      <c r="I2" s="62"/>
      <c r="J2" s="62"/>
      <c r="K2" s="62"/>
      <c r="L2" s="62"/>
      <c r="M2" s="62"/>
      <c r="N2" s="62"/>
    </row>
    <row r="3" spans="1:20" s="59" customFormat="1" hidden="1" x14ac:dyDescent="0.45">
      <c r="D3" s="63"/>
      <c r="E3" s="63"/>
      <c r="F3" s="64"/>
      <c r="Q3" s="65"/>
      <c r="R3" s="66"/>
      <c r="S3" s="66"/>
      <c r="T3" s="66"/>
    </row>
    <row r="4" spans="1:20" s="59" customFormat="1" hidden="1" x14ac:dyDescent="0.45">
      <c r="D4" s="63"/>
      <c r="Q4" s="65"/>
      <c r="R4" s="66"/>
      <c r="S4" s="66"/>
      <c r="T4" s="66"/>
    </row>
    <row r="5" spans="1:20" s="59" customFormat="1" hidden="1" x14ac:dyDescent="0.45">
      <c r="D5" s="64"/>
      <c r="E5" s="64"/>
      <c r="F5" s="64"/>
      <c r="G5" s="64"/>
      <c r="H5" s="64"/>
      <c r="I5" s="64"/>
      <c r="J5" s="64"/>
      <c r="K5" s="64"/>
      <c r="Q5" s="66"/>
      <c r="R5" s="66"/>
      <c r="S5" s="66"/>
      <c r="T5" s="66"/>
    </row>
    <row r="6" spans="1:20" s="59" customFormat="1" hidden="1" x14ac:dyDescent="0.45">
      <c r="D6" s="63"/>
      <c r="P6" s="64"/>
    </row>
    <row r="7" spans="1:20" s="59" customFormat="1" hidden="1" x14ac:dyDescent="0.45">
      <c r="P7" s="64"/>
    </row>
    <row r="8" spans="1:20" s="59" customFormat="1" hidden="1" x14ac:dyDescent="0.45">
      <c r="D8" s="63"/>
      <c r="P8" s="64"/>
    </row>
    <row r="9" spans="1:20" s="59" customFormat="1" hidden="1" x14ac:dyDescent="0.45">
      <c r="P9" s="64"/>
    </row>
    <row r="10" spans="1:20" s="59" customFormat="1" hidden="1" x14ac:dyDescent="0.45">
      <c r="D10" s="63"/>
      <c r="P10" s="64"/>
    </row>
    <row r="11" spans="1:20" s="59" customFormat="1" hidden="1" x14ac:dyDescent="0.45">
      <c r="C11" s="67"/>
      <c r="P11" s="64"/>
    </row>
    <row r="12" spans="1:20" s="59" customFormat="1" hidden="1" x14ac:dyDescent="0.45">
      <c r="D12" s="63"/>
      <c r="P12" s="64"/>
    </row>
    <row r="13" spans="1:20" s="59" customFormat="1" hidden="1" x14ac:dyDescent="0.45">
      <c r="P13" s="64"/>
    </row>
    <row r="14" spans="1:20" s="59" customFormat="1" hidden="1" x14ac:dyDescent="0.45">
      <c r="P14" s="64"/>
    </row>
    <row r="15" spans="1:20" s="59" customFormat="1" hidden="1" x14ac:dyDescent="0.45">
      <c r="A15" s="64"/>
      <c r="B15" s="64"/>
      <c r="C15" s="64"/>
      <c r="D15" s="64"/>
      <c r="E15" s="64"/>
      <c r="F15" s="64"/>
      <c r="G15" s="64"/>
      <c r="H15" s="64"/>
      <c r="M15" s="64"/>
    </row>
    <row r="16" spans="1:20" s="59" customFormat="1" hidden="1" x14ac:dyDescent="0.45">
      <c r="A16" s="68"/>
      <c r="M16" s="64"/>
    </row>
    <row r="17" spans="1:16" s="59" customFormat="1" hidden="1" x14ac:dyDescent="0.45">
      <c r="A17" s="68"/>
      <c r="M17" s="64"/>
    </row>
    <row r="18" spans="1:16" s="59" customFormat="1" hidden="1" x14ac:dyDescent="0.45">
      <c r="M18" s="64"/>
    </row>
    <row r="19" spans="1:16" s="59" customFormat="1" hidden="1" x14ac:dyDescent="0.45">
      <c r="M19" s="64"/>
    </row>
    <row r="20" spans="1:16" s="59" customFormat="1" hidden="1" x14ac:dyDescent="0.45">
      <c r="M20" s="64"/>
    </row>
    <row r="21" spans="1:16" s="59" customFormat="1" hidden="1" x14ac:dyDescent="0.45">
      <c r="M21" s="64"/>
    </row>
    <row r="22" spans="1:16" s="59" customFormat="1" hidden="1" x14ac:dyDescent="0.45">
      <c r="M22" s="64"/>
    </row>
    <row r="23" spans="1:16" s="59" customFormat="1" hidden="1" x14ac:dyDescent="0.45">
      <c r="M23" s="64"/>
    </row>
    <row r="24" spans="1:16" s="59" customFormat="1" hidden="1" x14ac:dyDescent="0.45">
      <c r="M24" s="64"/>
    </row>
    <row r="25" spans="1:16" s="59" customFormat="1" hidden="1" x14ac:dyDescent="0.45">
      <c r="P25" s="64"/>
    </row>
    <row r="26" spans="1:16" s="59" customFormat="1" hidden="1" x14ac:dyDescent="0.45"/>
    <row r="27" spans="1:16" s="59" customFormat="1" hidden="1" x14ac:dyDescent="0.45">
      <c r="F27" s="69"/>
      <c r="G27" s="70"/>
      <c r="H27" s="70"/>
      <c r="I27" s="70"/>
      <c r="J27" s="70"/>
      <c r="K27" s="70"/>
      <c r="L27" s="70"/>
      <c r="M27" s="70"/>
      <c r="N27" s="70"/>
      <c r="P27" s="64"/>
    </row>
    <row r="28" spans="1:16" s="59" customFormat="1" hidden="1" x14ac:dyDescent="0.45">
      <c r="E28" s="63"/>
      <c r="F28" s="64"/>
      <c r="G28" s="70"/>
      <c r="H28" s="70"/>
      <c r="I28" s="70"/>
      <c r="J28" s="70"/>
      <c r="K28" s="70"/>
      <c r="L28" s="70"/>
      <c r="M28" s="70"/>
      <c r="N28" s="70"/>
      <c r="P28" s="64"/>
    </row>
    <row r="29" spans="1:16" s="59" customFormat="1" hidden="1" x14ac:dyDescent="0.45">
      <c r="F29" s="69"/>
      <c r="G29" s="70"/>
      <c r="H29" s="70"/>
      <c r="I29" s="70"/>
      <c r="J29" s="70"/>
      <c r="K29" s="70"/>
      <c r="L29" s="70"/>
      <c r="M29" s="70"/>
      <c r="N29" s="70"/>
      <c r="P29" s="64"/>
    </row>
    <row r="30" spans="1:16" s="59" customFormat="1" hidden="1" x14ac:dyDescent="0.45">
      <c r="D30" s="64"/>
      <c r="E30" s="64"/>
      <c r="F30" s="64"/>
      <c r="G30" s="64"/>
      <c r="H30" s="64"/>
      <c r="I30" s="64"/>
      <c r="J30" s="64"/>
      <c r="K30" s="64"/>
      <c r="P30" s="64"/>
    </row>
    <row r="31" spans="1:16" s="59" customFormat="1" hidden="1" x14ac:dyDescent="0.45">
      <c r="D31" s="63"/>
      <c r="P31" s="64"/>
    </row>
    <row r="32" spans="1:16" s="59" customFormat="1" hidden="1" x14ac:dyDescent="0.45">
      <c r="P32" s="64"/>
    </row>
    <row r="33" spans="2:16" s="59" customFormat="1" hidden="1" x14ac:dyDescent="0.45">
      <c r="D33" s="63"/>
      <c r="P33" s="64"/>
    </row>
    <row r="34" spans="2:16" s="59" customFormat="1" hidden="1" x14ac:dyDescent="0.45">
      <c r="P34" s="64"/>
    </row>
    <row r="35" spans="2:16" s="59" customFormat="1" hidden="1" x14ac:dyDescent="0.45">
      <c r="D35" s="63"/>
      <c r="P35" s="64"/>
    </row>
    <row r="36" spans="2:16" s="59" customFormat="1" hidden="1" x14ac:dyDescent="0.45">
      <c r="P36" s="64"/>
    </row>
    <row r="37" spans="2:16" s="59" customFormat="1" hidden="1" x14ac:dyDescent="0.45">
      <c r="D37" s="63"/>
      <c r="P37" s="64"/>
    </row>
    <row r="38" spans="2:16" s="59" customFormat="1" hidden="1" x14ac:dyDescent="0.45">
      <c r="P38" s="64"/>
    </row>
    <row r="39" spans="2:16" s="59" customFormat="1" hidden="1" x14ac:dyDescent="0.45">
      <c r="P39" s="64"/>
    </row>
    <row r="40" spans="2:16" s="59" customFormat="1" hidden="1" x14ac:dyDescent="0.45">
      <c r="B40" s="64"/>
      <c r="C40" s="64"/>
      <c r="D40" s="64"/>
      <c r="E40" s="64"/>
      <c r="F40" s="64"/>
      <c r="G40" s="64"/>
      <c r="H40" s="64"/>
      <c r="I40" s="64"/>
      <c r="N40" s="64"/>
    </row>
    <row r="41" spans="2:16" s="59" customFormat="1" hidden="1" x14ac:dyDescent="0.45">
      <c r="B41" s="68"/>
      <c r="N41" s="64"/>
    </row>
    <row r="42" spans="2:16" s="59" customFormat="1" hidden="1" x14ac:dyDescent="0.45">
      <c r="B42" s="68"/>
      <c r="N42" s="64"/>
    </row>
    <row r="43" spans="2:16" s="59" customFormat="1" hidden="1" x14ac:dyDescent="0.45">
      <c r="N43" s="64"/>
    </row>
    <row r="44" spans="2:16" s="59" customFormat="1" hidden="1" x14ac:dyDescent="0.45">
      <c r="N44" s="64"/>
    </row>
    <row r="45" spans="2:16" s="59" customFormat="1" hidden="1" x14ac:dyDescent="0.45">
      <c r="N45" s="64"/>
    </row>
    <row r="46" spans="2:16" s="59" customFormat="1" hidden="1" x14ac:dyDescent="0.45">
      <c r="N46" s="64"/>
    </row>
    <row r="47" spans="2:16" s="59" customFormat="1" hidden="1" x14ac:dyDescent="0.45">
      <c r="N47" s="64"/>
    </row>
    <row r="48" spans="2:16" s="59" customFormat="1" hidden="1" x14ac:dyDescent="0.45">
      <c r="N48" s="64"/>
    </row>
    <row r="49" spans="1:20" s="59" customFormat="1" hidden="1" x14ac:dyDescent="0.45">
      <c r="N49" s="64"/>
    </row>
    <row r="50" spans="1:20" s="59" customFormat="1" hidden="1" x14ac:dyDescent="0.45">
      <c r="F50" s="69"/>
      <c r="G50" s="70"/>
      <c r="H50" s="70"/>
      <c r="I50" s="70"/>
      <c r="J50" s="70"/>
      <c r="K50" s="70"/>
      <c r="L50" s="70"/>
      <c r="M50" s="70"/>
      <c r="N50" s="70"/>
      <c r="P50" s="64"/>
    </row>
    <row r="51" spans="1:20" s="59" customFormat="1" hidden="1" x14ac:dyDescent="0.45">
      <c r="F51" s="69"/>
      <c r="G51" s="70"/>
      <c r="H51" s="70"/>
      <c r="I51" s="70"/>
      <c r="J51" s="70"/>
      <c r="K51" s="70"/>
      <c r="L51" s="70"/>
      <c r="M51" s="70"/>
      <c r="N51" s="70"/>
      <c r="P51" s="64"/>
    </row>
    <row r="52" spans="1:20" s="59" customFormat="1" hidden="1" x14ac:dyDescent="0.45">
      <c r="B52" s="71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P52" s="64"/>
      <c r="Q52" s="64"/>
    </row>
    <row r="53" spans="1:20" s="59" customFormat="1" hidden="1" x14ac:dyDescent="0.45">
      <c r="B53" s="71"/>
      <c r="D53" s="68"/>
      <c r="O53" s="68"/>
      <c r="P53" s="64"/>
      <c r="Q53" s="64"/>
    </row>
    <row r="54" spans="1:20" s="59" customFormat="1" hidden="1" x14ac:dyDescent="0.45">
      <c r="B54" s="71"/>
      <c r="D54" s="68"/>
      <c r="O54" s="68"/>
      <c r="P54" s="64"/>
      <c r="Q54" s="64"/>
    </row>
    <row r="55" spans="1:20" s="59" customFormat="1" hidden="1" x14ac:dyDescent="0.45">
      <c r="B55" s="71"/>
      <c r="P55" s="64"/>
      <c r="Q55" s="64"/>
    </row>
    <row r="56" spans="1:20" s="59" customFormat="1" hidden="1" x14ac:dyDescent="0.45">
      <c r="B56" s="71"/>
      <c r="P56" s="64"/>
    </row>
    <row r="57" spans="1:20" s="59" customFormat="1" hidden="1" x14ac:dyDescent="0.45">
      <c r="B57" s="71"/>
      <c r="P57" s="64"/>
    </row>
    <row r="58" spans="1:20" s="59" customFormat="1" x14ac:dyDescent="0.45">
      <c r="B58" s="71"/>
      <c r="P58" s="64"/>
    </row>
    <row r="59" spans="1:20" s="59" customFormat="1" x14ac:dyDescent="0.45">
      <c r="B59" s="71"/>
      <c r="P59" s="64"/>
    </row>
    <row r="60" spans="1:20" s="59" customFormat="1" x14ac:dyDescent="0.45">
      <c r="B60" s="71"/>
      <c r="P60" s="64"/>
    </row>
    <row r="61" spans="1:20" s="59" customFormat="1" x14ac:dyDescent="0.45">
      <c r="B61" s="71"/>
      <c r="P61" s="64"/>
    </row>
    <row r="62" spans="1:20" s="59" customFormat="1" x14ac:dyDescent="0.45">
      <c r="F62" s="69"/>
      <c r="G62" s="70"/>
      <c r="H62" s="70"/>
      <c r="I62" s="70"/>
      <c r="J62" s="70"/>
      <c r="K62" s="70"/>
      <c r="L62" s="70"/>
      <c r="M62" s="70"/>
      <c r="N62" s="70"/>
      <c r="P62" s="64"/>
    </row>
    <row r="63" spans="1:20" x14ac:dyDescent="0.45">
      <c r="F63" s="73"/>
      <c r="G63" s="74"/>
      <c r="H63" s="74"/>
      <c r="I63" s="74"/>
      <c r="J63" s="74"/>
      <c r="K63" s="74"/>
      <c r="L63" s="74"/>
      <c r="M63" s="74"/>
      <c r="N63" s="74"/>
      <c r="P63" s="64"/>
      <c r="Q63" s="59"/>
      <c r="R63" s="59"/>
      <c r="S63" s="59"/>
      <c r="T63" s="59"/>
    </row>
    <row r="64" spans="1:20" ht="30.75" x14ac:dyDescent="0.45">
      <c r="A64" s="441" t="s">
        <v>73</v>
      </c>
      <c r="B64" s="441"/>
      <c r="C64" s="441"/>
      <c r="D64" s="441"/>
      <c r="E64" s="441"/>
      <c r="F64" s="441"/>
      <c r="G64" s="441"/>
      <c r="H64" s="441"/>
      <c r="I64" s="441"/>
      <c r="J64" s="441"/>
      <c r="K64" s="441"/>
      <c r="L64" s="441"/>
      <c r="M64" s="441"/>
      <c r="N64" s="441"/>
      <c r="O64" s="441"/>
      <c r="P64" s="64"/>
      <c r="Q64" s="59"/>
      <c r="R64" s="59"/>
      <c r="S64" s="59"/>
      <c r="T64" s="59"/>
    </row>
    <row r="65" spans="1:22" x14ac:dyDescent="0.45">
      <c r="R65" s="64"/>
      <c r="S65" s="59"/>
      <c r="T65" s="59"/>
      <c r="U65" s="59"/>
      <c r="V65" s="59"/>
    </row>
    <row r="66" spans="1:22" x14ac:dyDescent="0.45">
      <c r="A66" s="75" t="s">
        <v>54</v>
      </c>
      <c r="B66" s="76" t="s">
        <v>38</v>
      </c>
      <c r="C66" s="77" t="s">
        <v>40</v>
      </c>
      <c r="D66" s="84" t="s">
        <v>48</v>
      </c>
      <c r="E66" s="79" t="s">
        <v>139</v>
      </c>
      <c r="F66" s="75" t="s">
        <v>1</v>
      </c>
      <c r="G66" s="75" t="s">
        <v>46</v>
      </c>
      <c r="H66" s="75" t="s">
        <v>17</v>
      </c>
      <c r="I66" s="75" t="s">
        <v>39</v>
      </c>
      <c r="J66" s="80" t="s">
        <v>5</v>
      </c>
      <c r="K66" s="81" t="s">
        <v>66</v>
      </c>
      <c r="L66" s="82" t="s">
        <v>91</v>
      </c>
      <c r="M66" s="83"/>
      <c r="Q66" s="64"/>
      <c r="R66" s="59"/>
      <c r="S66" s="59"/>
      <c r="T66" s="59"/>
      <c r="U66" s="59"/>
    </row>
    <row r="67" spans="1:22" ht="18" x14ac:dyDescent="0.55000000000000004">
      <c r="A67" s="129" t="s">
        <v>117</v>
      </c>
      <c r="B67" s="85">
        <f>SDCMbacke2!D2</f>
        <v>46097</v>
      </c>
      <c r="C67" s="86">
        <f>SDCCLTM2!A3</f>
        <v>0</v>
      </c>
      <c r="D67" s="86">
        <f>SDCCLTM2!B3</f>
        <v>0</v>
      </c>
      <c r="E67" s="86">
        <f>SDCCLTM2!C3</f>
        <v>0</v>
      </c>
      <c r="F67" s="86">
        <f>SDCCLTM2!D3</f>
        <v>0</v>
      </c>
      <c r="G67" s="87" t="e">
        <f>Tableau9122[[#This Row],[MONTANT ]]/Tableau9122[[#This Row],[PU VENTE]]</f>
        <v>#N/A</v>
      </c>
      <c r="H67" s="87" t="e">
        <f>VLOOKUP(Tableau9122[[#This Row],[DESIGNATION ]],DIRECTION!$M$3:$N$71,2,FALSE)</f>
        <v>#N/A</v>
      </c>
      <c r="I67" s="86">
        <f>SDCCLTM2!E3</f>
        <v>0</v>
      </c>
      <c r="J67" s="86">
        <f>SDCCLTM2!F3</f>
        <v>0</v>
      </c>
      <c r="K67" s="87">
        <f>MONTH(Tableau9122[[#This Row],[DATE ]])</f>
        <v>3</v>
      </c>
      <c r="L67" s="87" t="str">
        <f t="shared" ref="L67:L100" si="0">CONCATENATE(K67,D67)</f>
        <v>30</v>
      </c>
      <c r="Q67" s="64"/>
      <c r="R67" s="59"/>
      <c r="S67" s="59"/>
      <c r="T67" s="59"/>
      <c r="U67" s="59"/>
    </row>
    <row r="68" spans="1:22" ht="18" x14ac:dyDescent="0.55000000000000004">
      <c r="A68" s="129" t="str">
        <f>A67</f>
        <v>GUEDE-OIL-MBACKE2</v>
      </c>
      <c r="B68" s="85">
        <f>B67</f>
        <v>46097</v>
      </c>
      <c r="C68" s="86">
        <f>SDCCLTM2!A4</f>
        <v>0</v>
      </c>
      <c r="D68" s="86">
        <f>SDCCLTM2!B4</f>
        <v>0</v>
      </c>
      <c r="E68" s="86">
        <f>SDCCLTM2!C4</f>
        <v>0</v>
      </c>
      <c r="F68" s="86">
        <f>SDCCLTM2!D4</f>
        <v>0</v>
      </c>
      <c r="G68" s="87" t="e">
        <f>Tableau9122[[#This Row],[MONTANT ]]/Tableau9122[[#This Row],[PU VENTE]]</f>
        <v>#N/A</v>
      </c>
      <c r="H68" s="87" t="e">
        <f>VLOOKUP(Tableau9122[[#This Row],[DESIGNATION ]],DIRECTION!$M$3:$N$71,2,FALSE)</f>
        <v>#N/A</v>
      </c>
      <c r="I68" s="86">
        <f>SDCCLTM2!E4</f>
        <v>0</v>
      </c>
      <c r="J68" s="86">
        <f>SDCCLTM2!F4</f>
        <v>0</v>
      </c>
      <c r="K68" s="87">
        <f>MONTH(Tableau9122[[#This Row],[DATE ]])</f>
        <v>3</v>
      </c>
      <c r="L68" s="87" t="str">
        <f t="shared" si="0"/>
        <v>30</v>
      </c>
      <c r="Q68" s="64"/>
      <c r="R68" s="59"/>
      <c r="S68" s="59"/>
      <c r="T68" s="59"/>
      <c r="U68" s="59"/>
    </row>
    <row r="69" spans="1:22" ht="18" x14ac:dyDescent="0.55000000000000004">
      <c r="A69" s="129" t="str">
        <f t="shared" ref="A69:A132" si="1">A68</f>
        <v>GUEDE-OIL-MBACKE2</v>
      </c>
      <c r="B69" s="85">
        <f t="shared" ref="B69:B132" si="2">B68</f>
        <v>46097</v>
      </c>
      <c r="C69" s="86">
        <f>SDCCLTM2!A5</f>
        <v>0</v>
      </c>
      <c r="D69" s="86">
        <f>SDCCLTM2!B5</f>
        <v>0</v>
      </c>
      <c r="E69" s="86">
        <f>SDCCLTM2!C5</f>
        <v>0</v>
      </c>
      <c r="F69" s="86">
        <f>SDCCLTM2!D5</f>
        <v>0</v>
      </c>
      <c r="G69" s="87" t="e">
        <f>Tableau9122[[#This Row],[MONTANT ]]/Tableau9122[[#This Row],[PU VENTE]]</f>
        <v>#N/A</v>
      </c>
      <c r="H69" s="87" t="e">
        <f>VLOOKUP(Tableau9122[[#This Row],[DESIGNATION ]],DIRECTION!$M$3:$N$71,2,FALSE)</f>
        <v>#N/A</v>
      </c>
      <c r="I69" s="86">
        <f>SDCCLTM2!E5</f>
        <v>0</v>
      </c>
      <c r="J69" s="86">
        <f>SDCCLTM2!F5</f>
        <v>0</v>
      </c>
      <c r="K69" s="87">
        <f>MONTH(Tableau9122[[#This Row],[DATE ]])</f>
        <v>3</v>
      </c>
      <c r="L69" s="87" t="str">
        <f t="shared" si="0"/>
        <v>30</v>
      </c>
      <c r="Q69" s="64"/>
      <c r="R69" s="59"/>
      <c r="S69" s="59"/>
      <c r="T69" s="59"/>
      <c r="U69" s="59"/>
    </row>
    <row r="70" spans="1:22" ht="18" x14ac:dyDescent="0.55000000000000004">
      <c r="A70" s="129" t="str">
        <f t="shared" si="1"/>
        <v>GUEDE-OIL-MBACKE2</v>
      </c>
      <c r="B70" s="85">
        <f t="shared" si="2"/>
        <v>46097</v>
      </c>
      <c r="C70" s="86">
        <f>SDCCLTM2!A6</f>
        <v>0</v>
      </c>
      <c r="D70" s="86">
        <f>SDCCLTM2!B6</f>
        <v>0</v>
      </c>
      <c r="E70" s="86">
        <f>SDCCLTM2!C6</f>
        <v>0</v>
      </c>
      <c r="F70" s="86">
        <f>SDCCLTM2!D6</f>
        <v>0</v>
      </c>
      <c r="G70" s="87" t="e">
        <f>Tableau9122[[#This Row],[MONTANT ]]/Tableau9122[[#This Row],[PU VENTE]]</f>
        <v>#N/A</v>
      </c>
      <c r="H70" s="87" t="e">
        <f>VLOOKUP(Tableau9122[[#This Row],[DESIGNATION ]],DIRECTION!$M$3:$N$71,2,FALSE)</f>
        <v>#N/A</v>
      </c>
      <c r="I70" s="86">
        <f>SDCCLTM2!E6</f>
        <v>0</v>
      </c>
      <c r="J70" s="86">
        <f>SDCCLTM2!F6</f>
        <v>0</v>
      </c>
      <c r="K70" s="87">
        <f>MONTH(Tableau9122[[#This Row],[DATE ]])</f>
        <v>3</v>
      </c>
      <c r="L70" s="87" t="str">
        <f t="shared" si="0"/>
        <v>30</v>
      </c>
      <c r="Q70" s="64"/>
      <c r="R70" s="59"/>
      <c r="S70" s="59"/>
      <c r="T70" s="59"/>
      <c r="U70" s="59"/>
    </row>
    <row r="71" spans="1:22" ht="18" x14ac:dyDescent="0.55000000000000004">
      <c r="A71" s="129" t="str">
        <f t="shared" si="1"/>
        <v>GUEDE-OIL-MBACKE2</v>
      </c>
      <c r="B71" s="85">
        <f>B70</f>
        <v>46097</v>
      </c>
      <c r="C71" s="86">
        <f>SDCCLTM2!A7</f>
        <v>0</v>
      </c>
      <c r="D71" s="86">
        <f>SDCCLTM2!B7</f>
        <v>0</v>
      </c>
      <c r="E71" s="86">
        <f>SDCCLTM2!C7</f>
        <v>0</v>
      </c>
      <c r="F71" s="86">
        <f>SDCCLTM2!D7</f>
        <v>0</v>
      </c>
      <c r="G71" s="87" t="e">
        <f>Tableau9122[[#This Row],[MONTANT ]]/Tableau9122[[#This Row],[PU VENTE]]</f>
        <v>#N/A</v>
      </c>
      <c r="H71" s="87" t="e">
        <f>VLOOKUP(Tableau9122[[#This Row],[DESIGNATION ]],DIRECTION!$M$3:$N$71,2,FALSE)</f>
        <v>#N/A</v>
      </c>
      <c r="I71" s="86">
        <f>SDCCLTM2!E7</f>
        <v>0</v>
      </c>
      <c r="J71" s="86">
        <f>SDCCLTM2!F7</f>
        <v>0</v>
      </c>
      <c r="K71" s="87">
        <f>MONTH(Tableau9122[[#This Row],[DATE ]])</f>
        <v>3</v>
      </c>
      <c r="L71" s="87" t="str">
        <f t="shared" si="0"/>
        <v>30</v>
      </c>
      <c r="O71" s="130"/>
      <c r="Q71" s="64"/>
      <c r="R71" s="59"/>
      <c r="S71" s="59"/>
      <c r="T71" s="59"/>
      <c r="U71" s="59"/>
    </row>
    <row r="72" spans="1:22" ht="18" x14ac:dyDescent="0.55000000000000004">
      <c r="A72" s="129" t="str">
        <f t="shared" si="1"/>
        <v>GUEDE-OIL-MBACKE2</v>
      </c>
      <c r="B72" s="85">
        <f t="shared" si="2"/>
        <v>46097</v>
      </c>
      <c r="C72" s="86">
        <f>SDCCLTM2!A8</f>
        <v>0</v>
      </c>
      <c r="D72" s="86">
        <f>SDCCLTM2!B8</f>
        <v>0</v>
      </c>
      <c r="E72" s="86">
        <f>SDCCLTM2!C8</f>
        <v>0</v>
      </c>
      <c r="F72" s="86">
        <f>SDCCLTM2!D8</f>
        <v>0</v>
      </c>
      <c r="G72" s="87" t="e">
        <f>Tableau9122[[#This Row],[MONTANT ]]/Tableau9122[[#This Row],[PU VENTE]]</f>
        <v>#N/A</v>
      </c>
      <c r="H72" s="87" t="e">
        <f>VLOOKUP(Tableau9122[[#This Row],[DESIGNATION ]],DIRECTION!$M$3:$N$71,2,FALSE)</f>
        <v>#N/A</v>
      </c>
      <c r="I72" s="86">
        <f>SDCCLTM2!E8</f>
        <v>0</v>
      </c>
      <c r="J72" s="86">
        <f>SDCCLTM2!F8</f>
        <v>0</v>
      </c>
      <c r="K72" s="87">
        <f>MONTH(Tableau9122[[#This Row],[DATE ]])</f>
        <v>3</v>
      </c>
      <c r="L72" s="87" t="str">
        <f t="shared" si="0"/>
        <v>30</v>
      </c>
      <c r="M72" s="72" t="s">
        <v>53</v>
      </c>
      <c r="N72" s="72">
        <f>ROWS(Tableau9122[[DATE ]])</f>
        <v>84</v>
      </c>
      <c r="O72" s="130"/>
      <c r="Q72" s="64"/>
      <c r="R72" s="59"/>
      <c r="S72" s="59"/>
      <c r="T72" s="59"/>
      <c r="U72" s="59"/>
    </row>
    <row r="73" spans="1:22" ht="18" x14ac:dyDescent="0.55000000000000004">
      <c r="A73" s="129" t="str">
        <f t="shared" si="1"/>
        <v>GUEDE-OIL-MBACKE2</v>
      </c>
      <c r="B73" s="85">
        <f t="shared" si="2"/>
        <v>46097</v>
      </c>
      <c r="C73" s="86">
        <f>SDCCLTM2!A9</f>
        <v>0</v>
      </c>
      <c r="D73" s="86">
        <f>SDCCLTM2!B9</f>
        <v>0</v>
      </c>
      <c r="E73" s="86">
        <f>SDCCLTM2!C9</f>
        <v>0</v>
      </c>
      <c r="F73" s="86">
        <f>SDCCLTM2!D9</f>
        <v>0</v>
      </c>
      <c r="G73" s="87" t="e">
        <f>Tableau9122[[#This Row],[MONTANT ]]/Tableau9122[[#This Row],[PU VENTE]]</f>
        <v>#N/A</v>
      </c>
      <c r="H73" s="87" t="e">
        <f>VLOOKUP(Tableau9122[[#This Row],[DESIGNATION ]],DIRECTION!$M$3:$N$71,2,FALSE)</f>
        <v>#N/A</v>
      </c>
      <c r="I73" s="86">
        <f>SDCCLTM2!E9</f>
        <v>0</v>
      </c>
      <c r="J73" s="86">
        <f>SDCCLTM2!F9</f>
        <v>0</v>
      </c>
      <c r="K73" s="87">
        <f>MONTH(Tableau9122[[#This Row],[DATE ]])</f>
        <v>3</v>
      </c>
      <c r="L73" s="87" t="str">
        <f t="shared" si="0"/>
        <v>30</v>
      </c>
      <c r="M73" s="72" t="s">
        <v>51</v>
      </c>
      <c r="N73" s="72">
        <f>COUNTBLANK(SDCCLTM2!A3:A86)</f>
        <v>84</v>
      </c>
      <c r="O73" s="130"/>
      <c r="Q73" s="64"/>
      <c r="R73" s="59"/>
      <c r="S73" s="59"/>
      <c r="T73" s="59"/>
      <c r="U73" s="59"/>
    </row>
    <row r="74" spans="1:22" ht="18" x14ac:dyDescent="0.55000000000000004">
      <c r="A74" s="129" t="str">
        <f t="shared" si="1"/>
        <v>GUEDE-OIL-MBACKE2</v>
      </c>
      <c r="B74" s="85">
        <f t="shared" si="2"/>
        <v>46097</v>
      </c>
      <c r="C74" s="86">
        <f>SDCCLTM2!A10</f>
        <v>0</v>
      </c>
      <c r="D74" s="86">
        <f>SDCCLTM2!B10</f>
        <v>0</v>
      </c>
      <c r="E74" s="86">
        <f>SDCCLTM2!C10</f>
        <v>0</v>
      </c>
      <c r="F74" s="86">
        <f>SDCCLTM2!D10</f>
        <v>0</v>
      </c>
      <c r="G74" s="87" t="e">
        <f>Tableau9122[[#This Row],[MONTANT ]]/Tableau9122[[#This Row],[PU VENTE]]</f>
        <v>#N/A</v>
      </c>
      <c r="H74" s="87" t="e">
        <f>VLOOKUP(Tableau9122[[#This Row],[DESIGNATION ]],DIRECTION!$M$3:$N$71,2,FALSE)</f>
        <v>#N/A</v>
      </c>
      <c r="I74" s="86">
        <f>SDCCLTM2!E10</f>
        <v>0</v>
      </c>
      <c r="J74" s="86">
        <f>SDCCLTM2!F10</f>
        <v>0</v>
      </c>
      <c r="K74" s="87">
        <f>MONTH(Tableau9122[[#This Row],[DATE ]])</f>
        <v>3</v>
      </c>
      <c r="L74" s="87" t="str">
        <f t="shared" si="0"/>
        <v>30</v>
      </c>
      <c r="M74" s="72" t="s">
        <v>52</v>
      </c>
      <c r="N74" s="72">
        <f>N72-N73</f>
        <v>0</v>
      </c>
      <c r="O74" s="130">
        <v>0</v>
      </c>
      <c r="Q74" s="64"/>
      <c r="R74" s="59"/>
      <c r="S74" s="59"/>
      <c r="T74" s="59"/>
      <c r="U74" s="59"/>
    </row>
    <row r="75" spans="1:22" ht="18" x14ac:dyDescent="0.55000000000000004">
      <c r="A75" s="129" t="str">
        <f t="shared" si="1"/>
        <v>GUEDE-OIL-MBACKE2</v>
      </c>
      <c r="B75" s="85">
        <f t="shared" si="2"/>
        <v>46097</v>
      </c>
      <c r="C75" s="86">
        <f>SDCCLTM2!A11</f>
        <v>0</v>
      </c>
      <c r="D75" s="86">
        <f>SDCCLTM2!B11</f>
        <v>0</v>
      </c>
      <c r="E75" s="86">
        <f>SDCCLTM2!C11</f>
        <v>0</v>
      </c>
      <c r="F75" s="86">
        <f>SDCCLTM2!D11</f>
        <v>0</v>
      </c>
      <c r="G75" s="87" t="e">
        <f>Tableau9122[[#This Row],[MONTANT ]]/Tableau9122[[#This Row],[PU VENTE]]</f>
        <v>#N/A</v>
      </c>
      <c r="H75" s="87" t="e">
        <f>VLOOKUP(Tableau9122[[#This Row],[DESIGNATION ]],DIRECTION!$M$3:$N$71,2,FALSE)</f>
        <v>#N/A</v>
      </c>
      <c r="I75" s="86">
        <f>SDCCLTM2!E11</f>
        <v>0</v>
      </c>
      <c r="J75" s="86">
        <f>SDCCLTM2!F11</f>
        <v>0</v>
      </c>
      <c r="K75" s="87">
        <f>MONTH(Tableau9122[[#This Row],[DATE ]])</f>
        <v>3</v>
      </c>
      <c r="L75" s="87" t="str">
        <f t="shared" si="0"/>
        <v>30</v>
      </c>
      <c r="O75" s="130"/>
      <c r="Q75" s="64"/>
      <c r="R75" s="59"/>
      <c r="S75" s="59"/>
      <c r="T75" s="59"/>
      <c r="U75" s="59"/>
    </row>
    <row r="76" spans="1:22" ht="18" x14ac:dyDescent="0.55000000000000004">
      <c r="A76" s="129" t="str">
        <f t="shared" si="1"/>
        <v>GUEDE-OIL-MBACKE2</v>
      </c>
      <c r="B76" s="85">
        <f t="shared" si="2"/>
        <v>46097</v>
      </c>
      <c r="C76" s="86">
        <f>SDCCLTM2!A12</f>
        <v>0</v>
      </c>
      <c r="D76" s="86">
        <f>SDCCLTM2!B12</f>
        <v>0</v>
      </c>
      <c r="E76" s="86">
        <f>SDCCLTM2!C12</f>
        <v>0</v>
      </c>
      <c r="F76" s="86">
        <f>SDCCLTM2!D12</f>
        <v>0</v>
      </c>
      <c r="G76" s="87" t="e">
        <f>Tableau9122[[#This Row],[MONTANT ]]/Tableau9122[[#This Row],[PU VENTE]]</f>
        <v>#N/A</v>
      </c>
      <c r="H76" s="87" t="e">
        <f>VLOOKUP(Tableau9122[[#This Row],[DESIGNATION ]],DIRECTION!$M$3:$N$71,2,FALSE)</f>
        <v>#N/A</v>
      </c>
      <c r="I76" s="86">
        <f>SDCCLTM2!E12</f>
        <v>0</v>
      </c>
      <c r="J76" s="86">
        <f>SDCCLTM2!F12</f>
        <v>0</v>
      </c>
      <c r="K76" s="87">
        <f>MONTH(Tableau9122[[#This Row],[DATE ]])</f>
        <v>3</v>
      </c>
      <c r="L76" s="87" t="str">
        <f t="shared" si="0"/>
        <v>30</v>
      </c>
      <c r="Q76" s="64"/>
      <c r="R76" s="59"/>
      <c r="S76" s="59"/>
      <c r="T76" s="59"/>
      <c r="U76" s="59"/>
    </row>
    <row r="77" spans="1:22" ht="18" x14ac:dyDescent="0.55000000000000004">
      <c r="A77" s="129" t="str">
        <f t="shared" si="1"/>
        <v>GUEDE-OIL-MBACKE2</v>
      </c>
      <c r="B77" s="85">
        <f t="shared" si="2"/>
        <v>46097</v>
      </c>
      <c r="C77" s="86">
        <f>SDCCLTM2!A13</f>
        <v>0</v>
      </c>
      <c r="D77" s="86">
        <f>SDCCLTM2!B13</f>
        <v>0</v>
      </c>
      <c r="E77" s="86">
        <f>SDCCLTM2!C13</f>
        <v>0</v>
      </c>
      <c r="F77" s="86">
        <f>SDCCLTM2!D13</f>
        <v>0</v>
      </c>
      <c r="G77" s="87" t="e">
        <f>Tableau9122[[#This Row],[MONTANT ]]/Tableau9122[[#This Row],[PU VENTE]]</f>
        <v>#N/A</v>
      </c>
      <c r="H77" s="87" t="e">
        <f>VLOOKUP(Tableau9122[[#This Row],[DESIGNATION ]],DIRECTION!$M$3:$N$71,2,FALSE)</f>
        <v>#N/A</v>
      </c>
      <c r="I77" s="86">
        <f>SDCCLTM2!E13</f>
        <v>0</v>
      </c>
      <c r="J77" s="86">
        <f>SDCCLTM2!F13</f>
        <v>0</v>
      </c>
      <c r="K77" s="87">
        <f>MONTH(Tableau9122[[#This Row],[DATE ]])</f>
        <v>3</v>
      </c>
      <c r="L77" s="87" t="str">
        <f t="shared" si="0"/>
        <v>30</v>
      </c>
      <c r="Q77" s="64"/>
      <c r="R77" s="59"/>
      <c r="S77" s="59"/>
      <c r="T77" s="59"/>
      <c r="U77" s="59"/>
    </row>
    <row r="78" spans="1:22" ht="18" x14ac:dyDescent="0.55000000000000004">
      <c r="A78" s="129" t="str">
        <f t="shared" si="1"/>
        <v>GUEDE-OIL-MBACKE2</v>
      </c>
      <c r="B78" s="85">
        <f t="shared" si="2"/>
        <v>46097</v>
      </c>
      <c r="C78" s="86">
        <f>SDCCLTM2!A14</f>
        <v>0</v>
      </c>
      <c r="D78" s="86">
        <f>SDCCLTM2!B14</f>
        <v>0</v>
      </c>
      <c r="E78" s="86">
        <f>SDCCLTM2!C14</f>
        <v>0</v>
      </c>
      <c r="F78" s="86">
        <f>SDCCLTM2!D14</f>
        <v>0</v>
      </c>
      <c r="G78" s="87" t="e">
        <f>Tableau9122[[#This Row],[MONTANT ]]/Tableau9122[[#This Row],[PU VENTE]]</f>
        <v>#N/A</v>
      </c>
      <c r="H78" s="87" t="e">
        <f>VLOOKUP(Tableau9122[[#This Row],[DESIGNATION ]],DIRECTION!$M$3:$N$71,2,FALSE)</f>
        <v>#N/A</v>
      </c>
      <c r="I78" s="86">
        <f>SDCCLTM2!E14</f>
        <v>0</v>
      </c>
      <c r="J78" s="86">
        <f>SDCCLTM2!F14</f>
        <v>0</v>
      </c>
      <c r="K78" s="87">
        <f>MONTH(Tableau9122[[#This Row],[DATE ]])</f>
        <v>3</v>
      </c>
      <c r="L78" s="87" t="str">
        <f t="shared" si="0"/>
        <v>30</v>
      </c>
      <c r="Q78" s="64"/>
      <c r="R78" s="59"/>
      <c r="S78" s="59"/>
      <c r="T78" s="59"/>
      <c r="U78" s="59"/>
    </row>
    <row r="79" spans="1:22" ht="18" x14ac:dyDescent="0.55000000000000004">
      <c r="A79" s="129" t="str">
        <f t="shared" si="1"/>
        <v>GUEDE-OIL-MBACKE2</v>
      </c>
      <c r="B79" s="85">
        <f t="shared" si="2"/>
        <v>46097</v>
      </c>
      <c r="C79" s="86">
        <f>SDCCLTM2!A15</f>
        <v>0</v>
      </c>
      <c r="D79" s="86">
        <f>SDCCLTM2!B15</f>
        <v>0</v>
      </c>
      <c r="E79" s="86">
        <f>SDCCLTM2!C15</f>
        <v>0</v>
      </c>
      <c r="F79" s="86">
        <f>SDCCLTM2!D15</f>
        <v>0</v>
      </c>
      <c r="G79" s="87" t="e">
        <f>Tableau9122[[#This Row],[MONTANT ]]/Tableau9122[[#This Row],[PU VENTE]]</f>
        <v>#N/A</v>
      </c>
      <c r="H79" s="87" t="e">
        <f>VLOOKUP(Tableau9122[[#This Row],[DESIGNATION ]],DIRECTION!$M$3:$N$71,2,FALSE)</f>
        <v>#N/A</v>
      </c>
      <c r="I79" s="86">
        <f>SDCCLTM2!E15</f>
        <v>0</v>
      </c>
      <c r="J79" s="86">
        <f>SDCCLTM2!F15</f>
        <v>0</v>
      </c>
      <c r="K79" s="87">
        <f>MONTH(Tableau9122[[#This Row],[DATE ]])</f>
        <v>3</v>
      </c>
      <c r="L79" s="87" t="str">
        <f t="shared" si="0"/>
        <v>30</v>
      </c>
      <c r="Q79" s="89"/>
      <c r="R79" s="59"/>
      <c r="S79" s="59"/>
      <c r="T79" s="59"/>
      <c r="U79" s="59"/>
    </row>
    <row r="80" spans="1:22" ht="18" x14ac:dyDescent="0.55000000000000004">
      <c r="A80" s="129" t="str">
        <f t="shared" si="1"/>
        <v>GUEDE-OIL-MBACKE2</v>
      </c>
      <c r="B80" s="85">
        <f t="shared" si="2"/>
        <v>46097</v>
      </c>
      <c r="C80" s="86">
        <f>SDCCLTM2!A16</f>
        <v>0</v>
      </c>
      <c r="D80" s="86">
        <f>SDCCLTM2!B16</f>
        <v>0</v>
      </c>
      <c r="E80" s="86">
        <f>SDCCLTM2!C16</f>
        <v>0</v>
      </c>
      <c r="F80" s="86">
        <f>SDCCLTM2!D16</f>
        <v>0</v>
      </c>
      <c r="G80" s="87" t="e">
        <f>Tableau9122[[#This Row],[MONTANT ]]/Tableau9122[[#This Row],[PU VENTE]]</f>
        <v>#N/A</v>
      </c>
      <c r="H80" s="87" t="e">
        <f>VLOOKUP(Tableau9122[[#This Row],[DESIGNATION ]],DIRECTION!$M$3:$N$71,2,FALSE)</f>
        <v>#N/A</v>
      </c>
      <c r="I80" s="86">
        <f>SDCCLTM2!E16</f>
        <v>0</v>
      </c>
      <c r="J80" s="86">
        <f>SDCCLTM2!F16</f>
        <v>0</v>
      </c>
      <c r="K80" s="87">
        <f>MONTH(Tableau9122[[#This Row],[DATE ]])</f>
        <v>3</v>
      </c>
      <c r="L80" s="87" t="str">
        <f t="shared" si="0"/>
        <v>30</v>
      </c>
      <c r="Q80" s="83"/>
      <c r="R80" s="59"/>
      <c r="S80" s="59"/>
      <c r="T80" s="59"/>
      <c r="U80" s="59"/>
    </row>
    <row r="81" spans="1:21" ht="18" x14ac:dyDescent="0.55000000000000004">
      <c r="A81" s="129" t="str">
        <f t="shared" si="1"/>
        <v>GUEDE-OIL-MBACKE2</v>
      </c>
      <c r="B81" s="85">
        <f t="shared" si="2"/>
        <v>46097</v>
      </c>
      <c r="C81" s="86">
        <f>SDCCLTM2!A17</f>
        <v>0</v>
      </c>
      <c r="D81" s="86">
        <f>SDCCLTM2!B17</f>
        <v>0</v>
      </c>
      <c r="E81" s="86">
        <f>SDCCLTM2!C17</f>
        <v>0</v>
      </c>
      <c r="F81" s="86">
        <f>SDCCLTM2!D17</f>
        <v>0</v>
      </c>
      <c r="G81" s="87" t="e">
        <f>Tableau9122[[#This Row],[MONTANT ]]/Tableau9122[[#This Row],[PU VENTE]]</f>
        <v>#N/A</v>
      </c>
      <c r="H81" s="87" t="e">
        <f>VLOOKUP(Tableau9122[[#This Row],[DESIGNATION ]],DIRECTION!$M$3:$N$71,2,FALSE)</f>
        <v>#N/A</v>
      </c>
      <c r="I81" s="86">
        <f>SDCCLTM2!E17</f>
        <v>0</v>
      </c>
      <c r="J81" s="86">
        <f>SDCCLTM2!F17</f>
        <v>0</v>
      </c>
      <c r="K81" s="87">
        <f>MONTH(Tableau9122[[#This Row],[DATE ]])</f>
        <v>3</v>
      </c>
      <c r="L81" s="87" t="str">
        <f t="shared" si="0"/>
        <v>30</v>
      </c>
      <c r="Q81" s="68"/>
      <c r="R81" s="59"/>
      <c r="S81" s="59"/>
      <c r="T81" s="59"/>
      <c r="U81" s="59"/>
    </row>
    <row r="82" spans="1:21" ht="18" x14ac:dyDescent="0.55000000000000004">
      <c r="A82" s="129" t="str">
        <f t="shared" si="1"/>
        <v>GUEDE-OIL-MBACKE2</v>
      </c>
      <c r="B82" s="85">
        <f t="shared" si="2"/>
        <v>46097</v>
      </c>
      <c r="C82" s="86">
        <f>SDCCLTM2!A18</f>
        <v>0</v>
      </c>
      <c r="D82" s="86">
        <f>SDCCLTM2!B18</f>
        <v>0</v>
      </c>
      <c r="E82" s="86">
        <f>SDCCLTM2!C18</f>
        <v>0</v>
      </c>
      <c r="F82" s="86">
        <f>SDCCLTM2!D18</f>
        <v>0</v>
      </c>
      <c r="G82" s="87" t="e">
        <f>Tableau9122[[#This Row],[MONTANT ]]/Tableau9122[[#This Row],[PU VENTE]]</f>
        <v>#N/A</v>
      </c>
      <c r="H82" s="87" t="e">
        <f>VLOOKUP(Tableau9122[[#This Row],[DESIGNATION ]],DIRECTION!$M$3:$N$71,2,FALSE)</f>
        <v>#N/A</v>
      </c>
      <c r="I82" s="86">
        <f>SDCCLTM2!E18</f>
        <v>0</v>
      </c>
      <c r="J82" s="86">
        <f>SDCCLTM2!F18</f>
        <v>0</v>
      </c>
      <c r="K82" s="87">
        <f>MONTH(Tableau9122[[#This Row],[DATE ]])</f>
        <v>3</v>
      </c>
      <c r="L82" s="87" t="str">
        <f t="shared" si="0"/>
        <v>30</v>
      </c>
      <c r="Q82" s="68"/>
      <c r="R82" s="59"/>
      <c r="S82" s="59"/>
      <c r="T82" s="59"/>
      <c r="U82" s="59"/>
    </row>
    <row r="83" spans="1:21" ht="18" x14ac:dyDescent="0.55000000000000004">
      <c r="A83" s="129" t="str">
        <f t="shared" si="1"/>
        <v>GUEDE-OIL-MBACKE2</v>
      </c>
      <c r="B83" s="85">
        <f t="shared" si="2"/>
        <v>46097</v>
      </c>
      <c r="C83" s="86">
        <f>SDCCLTM2!A19</f>
        <v>0</v>
      </c>
      <c r="D83" s="86">
        <f>SDCCLTM2!B19</f>
        <v>0</v>
      </c>
      <c r="E83" s="86">
        <f>SDCCLTM2!C19</f>
        <v>0</v>
      </c>
      <c r="F83" s="86">
        <f>SDCCLTM2!D19</f>
        <v>0</v>
      </c>
      <c r="G83" s="87" t="e">
        <f>Tableau9122[[#This Row],[MONTANT ]]/Tableau9122[[#This Row],[PU VENTE]]</f>
        <v>#N/A</v>
      </c>
      <c r="H83" s="87" t="e">
        <f>VLOOKUP(Tableau9122[[#This Row],[DESIGNATION ]],DIRECTION!$M$3:$N$71,2,FALSE)</f>
        <v>#N/A</v>
      </c>
      <c r="I83" s="86">
        <f>SDCCLTM2!E19</f>
        <v>0</v>
      </c>
      <c r="J83" s="86">
        <f>SDCCLTM2!F19</f>
        <v>0</v>
      </c>
      <c r="K83" s="87">
        <f>MONTH(Tableau9122[[#This Row],[DATE ]])</f>
        <v>3</v>
      </c>
      <c r="L83" s="87" t="str">
        <f t="shared" si="0"/>
        <v>30</v>
      </c>
      <c r="Q83" s="68"/>
      <c r="R83" s="59"/>
      <c r="S83" s="59"/>
      <c r="T83" s="59"/>
      <c r="U83" s="59"/>
    </row>
    <row r="84" spans="1:21" ht="18" x14ac:dyDescent="0.55000000000000004">
      <c r="A84" s="129" t="str">
        <f t="shared" si="1"/>
        <v>GUEDE-OIL-MBACKE2</v>
      </c>
      <c r="B84" s="85">
        <f t="shared" si="2"/>
        <v>46097</v>
      </c>
      <c r="C84" s="86">
        <f>SDCCLTM2!A20</f>
        <v>0</v>
      </c>
      <c r="D84" s="86">
        <f>SDCCLTM2!B20</f>
        <v>0</v>
      </c>
      <c r="E84" s="86">
        <f>SDCCLTM2!C20</f>
        <v>0</v>
      </c>
      <c r="F84" s="86">
        <f>SDCCLTM2!D20</f>
        <v>0</v>
      </c>
      <c r="G84" s="87" t="e">
        <f>Tableau9122[[#This Row],[MONTANT ]]/Tableau9122[[#This Row],[PU VENTE]]</f>
        <v>#N/A</v>
      </c>
      <c r="H84" s="87" t="e">
        <f>VLOOKUP(Tableau9122[[#This Row],[DESIGNATION ]],DIRECTION!$M$3:$N$71,2,FALSE)</f>
        <v>#N/A</v>
      </c>
      <c r="I84" s="86">
        <f>SDCCLTM2!E20</f>
        <v>0</v>
      </c>
      <c r="J84" s="86">
        <f>SDCCLTM2!F20</f>
        <v>0</v>
      </c>
      <c r="K84" s="87">
        <f>MONTH(Tableau9122[[#This Row],[DATE ]])</f>
        <v>3</v>
      </c>
      <c r="L84" s="87" t="str">
        <f t="shared" si="0"/>
        <v>30</v>
      </c>
      <c r="Q84" s="90"/>
      <c r="R84" s="59"/>
      <c r="S84" s="59"/>
      <c r="T84" s="59"/>
      <c r="U84" s="59"/>
    </row>
    <row r="85" spans="1:21" ht="18" x14ac:dyDescent="0.55000000000000004">
      <c r="A85" s="129" t="str">
        <f t="shared" si="1"/>
        <v>GUEDE-OIL-MBACKE2</v>
      </c>
      <c r="B85" s="85">
        <f t="shared" si="2"/>
        <v>46097</v>
      </c>
      <c r="C85" s="86">
        <f>SDCCLTM2!A21</f>
        <v>0</v>
      </c>
      <c r="D85" s="86">
        <f>SDCCLTM2!B21</f>
        <v>0</v>
      </c>
      <c r="E85" s="86">
        <f>SDCCLTM2!C21</f>
        <v>0</v>
      </c>
      <c r="F85" s="86">
        <f>SDCCLTM2!D21</f>
        <v>0</v>
      </c>
      <c r="G85" s="87" t="e">
        <f>Tableau9122[[#This Row],[MONTANT ]]/Tableau9122[[#This Row],[PU VENTE]]</f>
        <v>#N/A</v>
      </c>
      <c r="H85" s="87" t="e">
        <f>VLOOKUP(Tableau9122[[#This Row],[DESIGNATION ]],DIRECTION!$M$3:$N$71,2,FALSE)</f>
        <v>#N/A</v>
      </c>
      <c r="I85" s="86">
        <f>SDCCLTM2!E21</f>
        <v>0</v>
      </c>
      <c r="J85" s="86">
        <f>SDCCLTM2!F21</f>
        <v>0</v>
      </c>
      <c r="K85" s="87">
        <f>MONTH(Tableau9122[[#This Row],[DATE ]])</f>
        <v>3</v>
      </c>
      <c r="L85" s="87" t="str">
        <f t="shared" si="0"/>
        <v>30</v>
      </c>
      <c r="Q85" s="90"/>
      <c r="R85" s="59"/>
      <c r="S85" s="59"/>
      <c r="T85" s="59"/>
      <c r="U85" s="59"/>
    </row>
    <row r="86" spans="1:21" ht="18" x14ac:dyDescent="0.55000000000000004">
      <c r="A86" s="129" t="str">
        <f t="shared" si="1"/>
        <v>GUEDE-OIL-MBACKE2</v>
      </c>
      <c r="B86" s="85">
        <f t="shared" si="2"/>
        <v>46097</v>
      </c>
      <c r="C86" s="86">
        <f>SDCCLTM2!A22</f>
        <v>0</v>
      </c>
      <c r="D86" s="86">
        <f>SDCCLTM2!B22</f>
        <v>0</v>
      </c>
      <c r="E86" s="86">
        <f>SDCCLTM2!C22</f>
        <v>0</v>
      </c>
      <c r="F86" s="86">
        <f>SDCCLTM2!D22</f>
        <v>0</v>
      </c>
      <c r="G86" s="87" t="e">
        <f>Tableau9122[[#This Row],[MONTANT ]]/Tableau9122[[#This Row],[PU VENTE]]</f>
        <v>#N/A</v>
      </c>
      <c r="H86" s="87" t="e">
        <f>VLOOKUP(Tableau9122[[#This Row],[DESIGNATION ]],DIRECTION!$M$3:$N$71,2,FALSE)</f>
        <v>#N/A</v>
      </c>
      <c r="I86" s="86">
        <f>SDCCLTM2!E22</f>
        <v>0</v>
      </c>
      <c r="J86" s="86">
        <f>SDCCLTM2!F22</f>
        <v>0</v>
      </c>
      <c r="K86" s="87">
        <f>MONTH(Tableau9122[[#This Row],[DATE ]])</f>
        <v>3</v>
      </c>
      <c r="L86" s="87" t="str">
        <f t="shared" si="0"/>
        <v>30</v>
      </c>
      <c r="Q86" s="90"/>
      <c r="R86" s="59"/>
      <c r="S86" s="59"/>
      <c r="T86" s="59"/>
      <c r="U86" s="59"/>
    </row>
    <row r="87" spans="1:21" ht="18" x14ac:dyDescent="0.55000000000000004">
      <c r="A87" s="129" t="str">
        <f t="shared" si="1"/>
        <v>GUEDE-OIL-MBACKE2</v>
      </c>
      <c r="B87" s="85">
        <f t="shared" si="2"/>
        <v>46097</v>
      </c>
      <c r="C87" s="86">
        <f>SDCCLTM2!A23</f>
        <v>0</v>
      </c>
      <c r="D87" s="86">
        <f>SDCCLTM2!B23</f>
        <v>0</v>
      </c>
      <c r="E87" s="86">
        <f>SDCCLTM2!C23</f>
        <v>0</v>
      </c>
      <c r="F87" s="86">
        <f>SDCCLTM2!D23</f>
        <v>0</v>
      </c>
      <c r="G87" s="87" t="e">
        <f>Tableau9122[[#This Row],[MONTANT ]]/Tableau9122[[#This Row],[PU VENTE]]</f>
        <v>#N/A</v>
      </c>
      <c r="H87" s="87" t="e">
        <f>VLOOKUP(Tableau9122[[#This Row],[DESIGNATION ]],DIRECTION!$M$3:$N$71,2,FALSE)</f>
        <v>#N/A</v>
      </c>
      <c r="I87" s="86">
        <f>SDCCLTM2!E23</f>
        <v>0</v>
      </c>
      <c r="J87" s="86">
        <f>SDCCLTM2!F23</f>
        <v>0</v>
      </c>
      <c r="K87" s="87">
        <f>MONTH(Tableau9122[[#This Row],[DATE ]])</f>
        <v>3</v>
      </c>
      <c r="L87" s="87" t="str">
        <f t="shared" si="0"/>
        <v>30</v>
      </c>
      <c r="Q87" s="90"/>
      <c r="R87" s="59"/>
      <c r="S87" s="59"/>
      <c r="T87" s="59"/>
      <c r="U87" s="59"/>
    </row>
    <row r="88" spans="1:21" ht="18" x14ac:dyDescent="0.55000000000000004">
      <c r="A88" s="129" t="str">
        <f t="shared" si="1"/>
        <v>GUEDE-OIL-MBACKE2</v>
      </c>
      <c r="B88" s="85">
        <f t="shared" si="2"/>
        <v>46097</v>
      </c>
      <c r="C88" s="86">
        <f>SDCCLTM2!A24</f>
        <v>0</v>
      </c>
      <c r="D88" s="86">
        <f>SDCCLTM2!B24</f>
        <v>0</v>
      </c>
      <c r="E88" s="86">
        <f>SDCCLTM2!C24</f>
        <v>0</v>
      </c>
      <c r="F88" s="86">
        <f>SDCCLTM2!D24</f>
        <v>0</v>
      </c>
      <c r="G88" s="87" t="e">
        <f>Tableau9122[[#This Row],[MONTANT ]]/Tableau9122[[#This Row],[PU VENTE]]</f>
        <v>#N/A</v>
      </c>
      <c r="H88" s="87" t="e">
        <f>VLOOKUP(Tableau9122[[#This Row],[DESIGNATION ]],DIRECTION!$M$3:$N$71,2,FALSE)</f>
        <v>#N/A</v>
      </c>
      <c r="I88" s="86">
        <f>SDCCLTM2!E24</f>
        <v>0</v>
      </c>
      <c r="J88" s="86">
        <f>SDCCLTM2!F24</f>
        <v>0</v>
      </c>
      <c r="K88" s="87">
        <f>MONTH(Tableau9122[[#This Row],[DATE ]])</f>
        <v>3</v>
      </c>
      <c r="L88" s="87" t="str">
        <f t="shared" si="0"/>
        <v>30</v>
      </c>
      <c r="Q88" s="90"/>
      <c r="R88" s="59"/>
      <c r="S88" s="59"/>
      <c r="T88" s="59"/>
      <c r="U88" s="59"/>
    </row>
    <row r="89" spans="1:21" ht="18" x14ac:dyDescent="0.55000000000000004">
      <c r="A89" s="129" t="str">
        <f t="shared" si="1"/>
        <v>GUEDE-OIL-MBACKE2</v>
      </c>
      <c r="B89" s="85">
        <f t="shared" si="2"/>
        <v>46097</v>
      </c>
      <c r="C89" s="86">
        <f>SDCCLTM2!A25</f>
        <v>0</v>
      </c>
      <c r="D89" s="86">
        <f>SDCCLTM2!B25</f>
        <v>0</v>
      </c>
      <c r="E89" s="86">
        <f>SDCCLTM2!C25</f>
        <v>0</v>
      </c>
      <c r="F89" s="86">
        <f>SDCCLTM2!D25</f>
        <v>0</v>
      </c>
      <c r="G89" s="87" t="e">
        <f>Tableau9122[[#This Row],[MONTANT ]]/Tableau9122[[#This Row],[PU VENTE]]</f>
        <v>#N/A</v>
      </c>
      <c r="H89" s="87" t="e">
        <f>VLOOKUP(Tableau9122[[#This Row],[DESIGNATION ]],DIRECTION!$M$3:$N$71,2,FALSE)</f>
        <v>#N/A</v>
      </c>
      <c r="I89" s="86">
        <f>SDCCLTM2!E25</f>
        <v>0</v>
      </c>
      <c r="J89" s="86">
        <f>SDCCLTM2!F25</f>
        <v>0</v>
      </c>
      <c r="K89" s="87">
        <f>MONTH(Tableau9122[[#This Row],[DATE ]])</f>
        <v>3</v>
      </c>
      <c r="L89" s="87" t="str">
        <f t="shared" si="0"/>
        <v>30</v>
      </c>
      <c r="Q89" s="90"/>
      <c r="R89" s="59"/>
      <c r="S89" s="59"/>
      <c r="T89" s="59"/>
      <c r="U89" s="59"/>
    </row>
    <row r="90" spans="1:21" ht="18" x14ac:dyDescent="0.55000000000000004">
      <c r="A90" s="129" t="str">
        <f t="shared" si="1"/>
        <v>GUEDE-OIL-MBACKE2</v>
      </c>
      <c r="B90" s="85">
        <f t="shared" si="2"/>
        <v>46097</v>
      </c>
      <c r="C90" s="86">
        <f>SDCCLTM2!A26</f>
        <v>0</v>
      </c>
      <c r="D90" s="86">
        <f>SDCCLTM2!B26</f>
        <v>0</v>
      </c>
      <c r="E90" s="86">
        <f>SDCCLTM2!C26</f>
        <v>0</v>
      </c>
      <c r="F90" s="86">
        <f>SDCCLTM2!D26</f>
        <v>0</v>
      </c>
      <c r="G90" s="87" t="e">
        <f>Tableau9122[[#This Row],[MONTANT ]]/Tableau9122[[#This Row],[PU VENTE]]</f>
        <v>#N/A</v>
      </c>
      <c r="H90" s="87" t="e">
        <f>VLOOKUP(Tableau9122[[#This Row],[DESIGNATION ]],DIRECTION!$M$3:$N$71,2,FALSE)</f>
        <v>#N/A</v>
      </c>
      <c r="I90" s="86">
        <f>SDCCLTM2!E26</f>
        <v>0</v>
      </c>
      <c r="J90" s="86">
        <f>SDCCLTM2!F26</f>
        <v>0</v>
      </c>
      <c r="K90" s="87">
        <f>MONTH(Tableau9122[[#This Row],[DATE ]])</f>
        <v>3</v>
      </c>
      <c r="L90" s="87" t="str">
        <f t="shared" si="0"/>
        <v>30</v>
      </c>
      <c r="Q90" s="90"/>
      <c r="R90" s="59"/>
      <c r="S90" s="59"/>
      <c r="T90" s="59"/>
      <c r="U90" s="59"/>
    </row>
    <row r="91" spans="1:21" ht="18" x14ac:dyDescent="0.55000000000000004">
      <c r="A91" s="129" t="str">
        <f t="shared" si="1"/>
        <v>GUEDE-OIL-MBACKE2</v>
      </c>
      <c r="B91" s="85">
        <f t="shared" si="2"/>
        <v>46097</v>
      </c>
      <c r="C91" s="86">
        <f>SDCCLTM2!A27</f>
        <v>0</v>
      </c>
      <c r="D91" s="86">
        <f>SDCCLTM2!B27</f>
        <v>0</v>
      </c>
      <c r="E91" s="86">
        <f>SDCCLTM2!C27</f>
        <v>0</v>
      </c>
      <c r="F91" s="86">
        <f>SDCCLTM2!D27</f>
        <v>0</v>
      </c>
      <c r="G91" s="87" t="e">
        <f>Tableau9122[[#This Row],[MONTANT ]]/Tableau9122[[#This Row],[PU VENTE]]</f>
        <v>#N/A</v>
      </c>
      <c r="H91" s="87" t="e">
        <f>VLOOKUP(Tableau9122[[#This Row],[DESIGNATION ]],DIRECTION!$M$3:$N$71,2,FALSE)</f>
        <v>#N/A</v>
      </c>
      <c r="I91" s="86">
        <f>SDCCLTM2!E27</f>
        <v>0</v>
      </c>
      <c r="J91" s="86">
        <f>SDCCLTM2!F27</f>
        <v>0</v>
      </c>
      <c r="K91" s="87">
        <f>MONTH(Tableau9122[[#This Row],[DATE ]])</f>
        <v>3</v>
      </c>
      <c r="L91" s="87" t="str">
        <f t="shared" si="0"/>
        <v>30</v>
      </c>
      <c r="Q91" s="90"/>
      <c r="R91" s="59"/>
      <c r="S91" s="59"/>
      <c r="T91" s="59"/>
      <c r="U91" s="59"/>
    </row>
    <row r="92" spans="1:21" ht="18" x14ac:dyDescent="0.55000000000000004">
      <c r="A92" s="129" t="str">
        <f t="shared" si="1"/>
        <v>GUEDE-OIL-MBACKE2</v>
      </c>
      <c r="B92" s="85">
        <f t="shared" si="2"/>
        <v>46097</v>
      </c>
      <c r="C92" s="86">
        <f>SDCCLTM2!A28</f>
        <v>0</v>
      </c>
      <c r="D92" s="86">
        <f>SDCCLTM2!B28</f>
        <v>0</v>
      </c>
      <c r="E92" s="86">
        <f>SDCCLTM2!C28</f>
        <v>0</v>
      </c>
      <c r="F92" s="86">
        <f>SDCCLTM2!D28</f>
        <v>0</v>
      </c>
      <c r="G92" s="87" t="e">
        <f>Tableau9122[[#This Row],[MONTANT ]]/Tableau9122[[#This Row],[PU VENTE]]</f>
        <v>#N/A</v>
      </c>
      <c r="H92" s="87" t="e">
        <f>VLOOKUP(Tableau9122[[#This Row],[DESIGNATION ]],DIRECTION!$M$3:$N$71,2,FALSE)</f>
        <v>#N/A</v>
      </c>
      <c r="I92" s="86">
        <f>SDCCLTM2!E28</f>
        <v>0</v>
      </c>
      <c r="J92" s="86">
        <f>SDCCLTM2!F28</f>
        <v>0</v>
      </c>
      <c r="K92" s="87">
        <f>MONTH(Tableau9122[[#This Row],[DATE ]])</f>
        <v>3</v>
      </c>
      <c r="L92" s="87" t="str">
        <f t="shared" si="0"/>
        <v>30</v>
      </c>
      <c r="Q92" s="90"/>
      <c r="R92" s="59"/>
      <c r="S92" s="59"/>
      <c r="T92" s="59"/>
      <c r="U92" s="59"/>
    </row>
    <row r="93" spans="1:21" ht="18" x14ac:dyDescent="0.55000000000000004">
      <c r="A93" s="129" t="str">
        <f t="shared" si="1"/>
        <v>GUEDE-OIL-MBACKE2</v>
      </c>
      <c r="B93" s="85">
        <f t="shared" si="2"/>
        <v>46097</v>
      </c>
      <c r="C93" s="86">
        <f>SDCCLTM2!A29</f>
        <v>0</v>
      </c>
      <c r="D93" s="86">
        <f>SDCCLTM2!B29</f>
        <v>0</v>
      </c>
      <c r="E93" s="86">
        <f>SDCCLTM2!C29</f>
        <v>0</v>
      </c>
      <c r="F93" s="86">
        <f>SDCCLTM2!D29</f>
        <v>0</v>
      </c>
      <c r="G93" s="87" t="e">
        <f>Tableau9122[[#This Row],[MONTANT ]]/Tableau9122[[#This Row],[PU VENTE]]</f>
        <v>#N/A</v>
      </c>
      <c r="H93" s="87" t="e">
        <f>VLOOKUP(Tableau9122[[#This Row],[DESIGNATION ]],DIRECTION!$M$3:$N$71,2,FALSE)</f>
        <v>#N/A</v>
      </c>
      <c r="I93" s="86">
        <f>SDCCLTM2!E29</f>
        <v>0</v>
      </c>
      <c r="J93" s="86">
        <f>SDCCLTM2!F29</f>
        <v>0</v>
      </c>
      <c r="K93" s="87">
        <f>MONTH(Tableau9122[[#This Row],[DATE ]])</f>
        <v>3</v>
      </c>
      <c r="L93" s="87" t="str">
        <f t="shared" si="0"/>
        <v>30</v>
      </c>
      <c r="Q93" s="90"/>
      <c r="R93" s="59"/>
      <c r="S93" s="59"/>
      <c r="T93" s="59"/>
      <c r="U93" s="59"/>
    </row>
    <row r="94" spans="1:21" ht="18" x14ac:dyDescent="0.55000000000000004">
      <c r="A94" s="129" t="str">
        <f t="shared" si="1"/>
        <v>GUEDE-OIL-MBACKE2</v>
      </c>
      <c r="B94" s="85">
        <f t="shared" si="2"/>
        <v>46097</v>
      </c>
      <c r="C94" s="86">
        <f>SDCCLTM2!A30</f>
        <v>0</v>
      </c>
      <c r="D94" s="86">
        <f>SDCCLTM2!B30</f>
        <v>0</v>
      </c>
      <c r="E94" s="86">
        <f>SDCCLTM2!C30</f>
        <v>0</v>
      </c>
      <c r="F94" s="86">
        <f>SDCCLTM2!D30</f>
        <v>0</v>
      </c>
      <c r="G94" s="87" t="e">
        <f>Tableau9122[[#This Row],[MONTANT ]]/Tableau9122[[#This Row],[PU VENTE]]</f>
        <v>#N/A</v>
      </c>
      <c r="H94" s="87" t="e">
        <f>VLOOKUP(Tableau9122[[#This Row],[DESIGNATION ]],DIRECTION!$M$3:$N$71,2,FALSE)</f>
        <v>#N/A</v>
      </c>
      <c r="I94" s="86">
        <f>SDCCLTM2!E30</f>
        <v>0</v>
      </c>
      <c r="J94" s="86">
        <f>SDCCLTM2!F30</f>
        <v>0</v>
      </c>
      <c r="K94" s="87">
        <f>MONTH(Tableau9122[[#This Row],[DATE ]])</f>
        <v>3</v>
      </c>
      <c r="L94" s="87" t="str">
        <f t="shared" si="0"/>
        <v>30</v>
      </c>
      <c r="Q94" s="90"/>
      <c r="R94" s="59"/>
      <c r="S94" s="59"/>
      <c r="T94" s="59"/>
      <c r="U94" s="59"/>
    </row>
    <row r="95" spans="1:21" ht="18" x14ac:dyDescent="0.55000000000000004">
      <c r="A95" s="129" t="str">
        <f t="shared" si="1"/>
        <v>GUEDE-OIL-MBACKE2</v>
      </c>
      <c r="B95" s="85">
        <f t="shared" si="2"/>
        <v>46097</v>
      </c>
      <c r="C95" s="86">
        <f>SDCCLTM2!A31</f>
        <v>0</v>
      </c>
      <c r="D95" s="86">
        <f>SDCCLTM2!B31</f>
        <v>0</v>
      </c>
      <c r="E95" s="86">
        <f>SDCCLTM2!C31</f>
        <v>0</v>
      </c>
      <c r="F95" s="86">
        <f>SDCCLTM2!D31</f>
        <v>0</v>
      </c>
      <c r="G95" s="87" t="e">
        <f>Tableau9122[[#This Row],[MONTANT ]]/Tableau9122[[#This Row],[PU VENTE]]</f>
        <v>#N/A</v>
      </c>
      <c r="H95" s="87" t="e">
        <f>VLOOKUP(Tableau9122[[#This Row],[DESIGNATION ]],DIRECTION!$M$3:$N$71,2,FALSE)</f>
        <v>#N/A</v>
      </c>
      <c r="I95" s="86">
        <f>SDCCLTM2!E31</f>
        <v>0</v>
      </c>
      <c r="J95" s="86">
        <f>SDCCLTM2!F31</f>
        <v>0</v>
      </c>
      <c r="K95" s="87">
        <f>MONTH(Tableau9122[[#This Row],[DATE ]])</f>
        <v>3</v>
      </c>
      <c r="L95" s="87" t="str">
        <f t="shared" si="0"/>
        <v>30</v>
      </c>
      <c r="Q95" s="90"/>
      <c r="R95" s="59"/>
      <c r="S95" s="59"/>
      <c r="T95" s="59"/>
      <c r="U95" s="59"/>
    </row>
    <row r="96" spans="1:21" ht="18" x14ac:dyDescent="0.55000000000000004">
      <c r="A96" s="129" t="str">
        <f t="shared" si="1"/>
        <v>GUEDE-OIL-MBACKE2</v>
      </c>
      <c r="B96" s="85">
        <f t="shared" si="2"/>
        <v>46097</v>
      </c>
      <c r="C96" s="86">
        <f>SDCCLTM2!A32</f>
        <v>0</v>
      </c>
      <c r="D96" s="86">
        <f>SDCCLTM2!B32</f>
        <v>0</v>
      </c>
      <c r="E96" s="86">
        <f>SDCCLTM2!C32</f>
        <v>0</v>
      </c>
      <c r="F96" s="86">
        <f>SDCCLTM2!D32</f>
        <v>0</v>
      </c>
      <c r="G96" s="87" t="e">
        <f>Tableau9122[[#This Row],[MONTANT ]]/Tableau9122[[#This Row],[PU VENTE]]</f>
        <v>#N/A</v>
      </c>
      <c r="H96" s="87" t="e">
        <f>VLOOKUP(Tableau9122[[#This Row],[DESIGNATION ]],DIRECTION!$M$3:$N$71,2,FALSE)</f>
        <v>#N/A</v>
      </c>
      <c r="I96" s="86">
        <f>SDCCLTM2!E32</f>
        <v>0</v>
      </c>
      <c r="J96" s="86">
        <f>SDCCLTM2!F32</f>
        <v>0</v>
      </c>
      <c r="K96" s="87">
        <f>MONTH(Tableau9122[[#This Row],[DATE ]])</f>
        <v>3</v>
      </c>
      <c r="L96" s="87" t="str">
        <f t="shared" si="0"/>
        <v>30</v>
      </c>
      <c r="Q96" s="90"/>
      <c r="R96" s="59"/>
      <c r="S96" s="59"/>
      <c r="T96" s="59"/>
      <c r="U96" s="59"/>
    </row>
    <row r="97" spans="1:21" ht="18" x14ac:dyDescent="0.55000000000000004">
      <c r="A97" s="129" t="str">
        <f t="shared" si="1"/>
        <v>GUEDE-OIL-MBACKE2</v>
      </c>
      <c r="B97" s="85">
        <f t="shared" si="2"/>
        <v>46097</v>
      </c>
      <c r="C97" s="86">
        <f>SDCCLTM2!A33</f>
        <v>0</v>
      </c>
      <c r="D97" s="86">
        <f>SDCCLTM2!B33</f>
        <v>0</v>
      </c>
      <c r="E97" s="86">
        <f>SDCCLTM2!C33</f>
        <v>0</v>
      </c>
      <c r="F97" s="86">
        <f>SDCCLTM2!D33</f>
        <v>0</v>
      </c>
      <c r="G97" s="87" t="e">
        <f>Tableau9122[[#This Row],[MONTANT ]]/Tableau9122[[#This Row],[PU VENTE]]</f>
        <v>#N/A</v>
      </c>
      <c r="H97" s="87" t="e">
        <f>VLOOKUP(Tableau9122[[#This Row],[DESIGNATION ]],DIRECTION!$M$3:$N$71,2,FALSE)</f>
        <v>#N/A</v>
      </c>
      <c r="I97" s="86">
        <f>SDCCLTM2!E33</f>
        <v>0</v>
      </c>
      <c r="J97" s="86">
        <f>SDCCLTM2!F33</f>
        <v>0</v>
      </c>
      <c r="K97" s="87">
        <f>MONTH(Tableau9122[[#This Row],[DATE ]])</f>
        <v>3</v>
      </c>
      <c r="L97" s="87" t="str">
        <f t="shared" si="0"/>
        <v>30</v>
      </c>
      <c r="Q97" s="90"/>
      <c r="R97" s="59"/>
      <c r="S97" s="59"/>
      <c r="T97" s="59"/>
      <c r="U97" s="59"/>
    </row>
    <row r="98" spans="1:21" ht="18" x14ac:dyDescent="0.55000000000000004">
      <c r="A98" s="129" t="str">
        <f t="shared" si="1"/>
        <v>GUEDE-OIL-MBACKE2</v>
      </c>
      <c r="B98" s="85">
        <f t="shared" si="2"/>
        <v>46097</v>
      </c>
      <c r="C98" s="86">
        <f>SDCCLTM2!A34</f>
        <v>0</v>
      </c>
      <c r="D98" s="86">
        <f>SDCCLTM2!B34</f>
        <v>0</v>
      </c>
      <c r="E98" s="86">
        <f>SDCCLTM2!C34</f>
        <v>0</v>
      </c>
      <c r="F98" s="86">
        <f>SDCCLTM2!D34</f>
        <v>0</v>
      </c>
      <c r="G98" s="87" t="e">
        <f>Tableau9122[[#This Row],[MONTANT ]]/Tableau9122[[#This Row],[PU VENTE]]</f>
        <v>#N/A</v>
      </c>
      <c r="H98" s="87" t="e">
        <f>VLOOKUP(Tableau9122[[#This Row],[DESIGNATION ]],DIRECTION!$M$3:$N$71,2,FALSE)</f>
        <v>#N/A</v>
      </c>
      <c r="I98" s="86">
        <f>SDCCLTM2!E34</f>
        <v>0</v>
      </c>
      <c r="J98" s="86">
        <f>SDCCLTM2!F34</f>
        <v>0</v>
      </c>
      <c r="K98" s="87">
        <f>MONTH(Tableau9122[[#This Row],[DATE ]])</f>
        <v>3</v>
      </c>
      <c r="L98" s="87" t="str">
        <f t="shared" si="0"/>
        <v>30</v>
      </c>
      <c r="Q98" s="90"/>
      <c r="R98" s="59"/>
      <c r="S98" s="59"/>
      <c r="T98" s="59"/>
      <c r="U98" s="59"/>
    </row>
    <row r="99" spans="1:21" ht="18" x14ac:dyDescent="0.55000000000000004">
      <c r="A99" s="129" t="str">
        <f t="shared" si="1"/>
        <v>GUEDE-OIL-MBACKE2</v>
      </c>
      <c r="B99" s="85">
        <f t="shared" si="2"/>
        <v>46097</v>
      </c>
      <c r="C99" s="86">
        <f>SDCCLTM2!A35</f>
        <v>0</v>
      </c>
      <c r="D99" s="86">
        <f>SDCCLTM2!B35</f>
        <v>0</v>
      </c>
      <c r="E99" s="86">
        <f>SDCCLTM2!C35</f>
        <v>0</v>
      </c>
      <c r="F99" s="86">
        <f>SDCCLTM2!D35</f>
        <v>0</v>
      </c>
      <c r="G99" s="87" t="e">
        <f>Tableau9122[[#This Row],[MONTANT ]]/Tableau9122[[#This Row],[PU VENTE]]</f>
        <v>#N/A</v>
      </c>
      <c r="H99" s="87" t="e">
        <f>VLOOKUP(Tableau9122[[#This Row],[DESIGNATION ]],DIRECTION!$M$3:$N$71,2,FALSE)</f>
        <v>#N/A</v>
      </c>
      <c r="I99" s="86">
        <f>SDCCLTM2!E35</f>
        <v>0</v>
      </c>
      <c r="J99" s="86">
        <f>SDCCLTM2!F35</f>
        <v>0</v>
      </c>
      <c r="K99" s="87">
        <f>MONTH(Tableau9122[[#This Row],[DATE ]])</f>
        <v>3</v>
      </c>
      <c r="L99" s="87" t="str">
        <f t="shared" si="0"/>
        <v>30</v>
      </c>
      <c r="Q99" s="90"/>
      <c r="R99" s="59"/>
      <c r="S99" s="59"/>
      <c r="T99" s="59"/>
      <c r="U99" s="59"/>
    </row>
    <row r="100" spans="1:21" ht="18" x14ac:dyDescent="0.55000000000000004">
      <c r="A100" s="129" t="str">
        <f t="shared" si="1"/>
        <v>GUEDE-OIL-MBACKE2</v>
      </c>
      <c r="B100" s="85">
        <f t="shared" si="2"/>
        <v>46097</v>
      </c>
      <c r="C100" s="86">
        <f>SDCCLTM2!A36</f>
        <v>0</v>
      </c>
      <c r="D100" s="86">
        <f>SDCCLTM2!B36</f>
        <v>0</v>
      </c>
      <c r="E100" s="86">
        <f>SDCCLTM2!C36</f>
        <v>0</v>
      </c>
      <c r="F100" s="86">
        <f>SDCCLTM2!D36</f>
        <v>0</v>
      </c>
      <c r="G100" s="87" t="e">
        <f>Tableau9122[[#This Row],[MONTANT ]]/Tableau9122[[#This Row],[PU VENTE]]</f>
        <v>#N/A</v>
      </c>
      <c r="H100" s="87" t="e">
        <f>VLOOKUP(Tableau9122[[#This Row],[DESIGNATION ]],DIRECTION!$M$3:$N$71,2,FALSE)</f>
        <v>#N/A</v>
      </c>
      <c r="I100" s="86">
        <f>SDCCLTM2!E36</f>
        <v>0</v>
      </c>
      <c r="J100" s="86">
        <f>SDCCLTM2!F36</f>
        <v>0</v>
      </c>
      <c r="K100" s="87">
        <f>MONTH(Tableau9122[[#This Row],[DATE ]])</f>
        <v>3</v>
      </c>
      <c r="L100" s="87" t="str">
        <f t="shared" si="0"/>
        <v>30</v>
      </c>
      <c r="Q100" s="90"/>
      <c r="R100" s="59"/>
      <c r="S100" s="59"/>
      <c r="T100" s="59"/>
      <c r="U100" s="59"/>
    </row>
    <row r="101" spans="1:21" ht="18" x14ac:dyDescent="0.55000000000000004">
      <c r="A101" s="129" t="str">
        <f t="shared" si="1"/>
        <v>GUEDE-OIL-MBACKE2</v>
      </c>
      <c r="B101" s="85">
        <f t="shared" si="2"/>
        <v>46097</v>
      </c>
      <c r="C101" s="86">
        <f>SDCCLTM2!A37</f>
        <v>0</v>
      </c>
      <c r="D101" s="86">
        <f>SDCCLTM2!B37</f>
        <v>0</v>
      </c>
      <c r="E101" s="86">
        <f>SDCCLTM2!C37</f>
        <v>0</v>
      </c>
      <c r="F101" s="86">
        <f>SDCCLTM2!D37</f>
        <v>0</v>
      </c>
      <c r="G101" s="87" t="e">
        <f>Tableau9122[[#This Row],[MONTANT ]]/Tableau9122[[#This Row],[PU VENTE]]</f>
        <v>#N/A</v>
      </c>
      <c r="H101" s="87" t="e">
        <f>VLOOKUP(Tableau9122[[#This Row],[DESIGNATION ]],DIRECTION!$M$3:$N$71,2,FALSE)</f>
        <v>#N/A</v>
      </c>
      <c r="I101" s="86">
        <f>SDCCLTM2!E37</f>
        <v>0</v>
      </c>
      <c r="J101" s="86">
        <f>SDCCLTM2!F37</f>
        <v>0</v>
      </c>
      <c r="K101" s="87">
        <f>MONTH(Tableau9122[[#This Row],[DATE ]])</f>
        <v>3</v>
      </c>
      <c r="L101" s="87" t="str">
        <f t="shared" ref="L101:L132" si="3">CONCATENATE(K101,D101)</f>
        <v>30</v>
      </c>
      <c r="Q101" s="90"/>
      <c r="R101" s="59"/>
      <c r="S101" s="59"/>
      <c r="T101" s="59"/>
      <c r="U101" s="59"/>
    </row>
    <row r="102" spans="1:21" ht="18" x14ac:dyDescent="0.55000000000000004">
      <c r="A102" s="129" t="str">
        <f t="shared" si="1"/>
        <v>GUEDE-OIL-MBACKE2</v>
      </c>
      <c r="B102" s="85">
        <f t="shared" si="2"/>
        <v>46097</v>
      </c>
      <c r="C102" s="86">
        <f>SDCCLTM2!A38</f>
        <v>0</v>
      </c>
      <c r="D102" s="86">
        <f>SDCCLTM2!B38</f>
        <v>0</v>
      </c>
      <c r="E102" s="86">
        <f>SDCCLTM2!C38</f>
        <v>0</v>
      </c>
      <c r="F102" s="86">
        <f>SDCCLTM2!D38</f>
        <v>0</v>
      </c>
      <c r="G102" s="87" t="e">
        <f>Tableau9122[[#This Row],[MONTANT ]]/Tableau9122[[#This Row],[PU VENTE]]</f>
        <v>#N/A</v>
      </c>
      <c r="H102" s="87" t="e">
        <f>VLOOKUP(Tableau9122[[#This Row],[DESIGNATION ]],DIRECTION!$M$3:$N$71,2,FALSE)</f>
        <v>#N/A</v>
      </c>
      <c r="I102" s="86">
        <f>SDCCLTM2!E38</f>
        <v>0</v>
      </c>
      <c r="J102" s="86">
        <f>SDCCLTM2!F38</f>
        <v>0</v>
      </c>
      <c r="K102" s="87">
        <f>MONTH(Tableau9122[[#This Row],[DATE ]])</f>
        <v>3</v>
      </c>
      <c r="L102" s="87" t="str">
        <f t="shared" si="3"/>
        <v>30</v>
      </c>
      <c r="Q102" s="90"/>
      <c r="R102" s="59"/>
      <c r="S102" s="59"/>
      <c r="T102" s="59"/>
      <c r="U102" s="59"/>
    </row>
    <row r="103" spans="1:21" ht="18" x14ac:dyDescent="0.55000000000000004">
      <c r="A103" s="129" t="str">
        <f t="shared" si="1"/>
        <v>GUEDE-OIL-MBACKE2</v>
      </c>
      <c r="B103" s="85">
        <f t="shared" si="2"/>
        <v>46097</v>
      </c>
      <c r="C103" s="86">
        <f>SDCCLTM2!A39</f>
        <v>0</v>
      </c>
      <c r="D103" s="86">
        <f>SDCCLTM2!B39</f>
        <v>0</v>
      </c>
      <c r="E103" s="86">
        <f>SDCCLTM2!C39</f>
        <v>0</v>
      </c>
      <c r="F103" s="86">
        <f>SDCCLTM2!D39</f>
        <v>0</v>
      </c>
      <c r="G103" s="87" t="e">
        <f>Tableau9122[[#This Row],[MONTANT ]]/Tableau9122[[#This Row],[PU VENTE]]</f>
        <v>#N/A</v>
      </c>
      <c r="H103" s="87" t="e">
        <f>VLOOKUP(Tableau9122[[#This Row],[DESIGNATION ]],DIRECTION!$M$3:$N$71,2,FALSE)</f>
        <v>#N/A</v>
      </c>
      <c r="I103" s="86">
        <f>SDCCLTM2!E39</f>
        <v>0</v>
      </c>
      <c r="J103" s="86">
        <f>SDCCLTM2!F39</f>
        <v>0</v>
      </c>
      <c r="K103" s="87">
        <f>MONTH(Tableau9122[[#This Row],[DATE ]])</f>
        <v>3</v>
      </c>
      <c r="L103" s="87" t="str">
        <f t="shared" si="3"/>
        <v>30</v>
      </c>
      <c r="Q103" s="90"/>
      <c r="R103" s="59"/>
      <c r="S103" s="59"/>
      <c r="T103" s="59"/>
      <c r="U103" s="59"/>
    </row>
    <row r="104" spans="1:21" ht="18" x14ac:dyDescent="0.55000000000000004">
      <c r="A104" s="129" t="str">
        <f t="shared" si="1"/>
        <v>GUEDE-OIL-MBACKE2</v>
      </c>
      <c r="B104" s="85">
        <f t="shared" si="2"/>
        <v>46097</v>
      </c>
      <c r="C104" s="86">
        <f>SDCCLTM2!A40</f>
        <v>0</v>
      </c>
      <c r="D104" s="86">
        <f>SDCCLTM2!B40</f>
        <v>0</v>
      </c>
      <c r="E104" s="86">
        <f>SDCCLTM2!C40</f>
        <v>0</v>
      </c>
      <c r="F104" s="86">
        <f>SDCCLTM2!D40</f>
        <v>0</v>
      </c>
      <c r="G104" s="87" t="e">
        <f>Tableau9122[[#This Row],[MONTANT ]]/Tableau9122[[#This Row],[PU VENTE]]</f>
        <v>#N/A</v>
      </c>
      <c r="H104" s="87" t="e">
        <f>VLOOKUP(Tableau9122[[#This Row],[DESIGNATION ]],DIRECTION!$M$3:$N$71,2,FALSE)</f>
        <v>#N/A</v>
      </c>
      <c r="I104" s="86">
        <f>SDCCLTM2!E40</f>
        <v>0</v>
      </c>
      <c r="J104" s="86">
        <f>SDCCLTM2!F40</f>
        <v>0</v>
      </c>
      <c r="K104" s="87">
        <f>MONTH(Tableau9122[[#This Row],[DATE ]])</f>
        <v>3</v>
      </c>
      <c r="L104" s="87" t="str">
        <f t="shared" si="3"/>
        <v>30</v>
      </c>
      <c r="Q104" s="90"/>
      <c r="R104" s="59"/>
      <c r="S104" s="59"/>
      <c r="T104" s="59"/>
      <c r="U104" s="59"/>
    </row>
    <row r="105" spans="1:21" ht="18" x14ac:dyDescent="0.55000000000000004">
      <c r="A105" s="129" t="str">
        <f t="shared" si="1"/>
        <v>GUEDE-OIL-MBACKE2</v>
      </c>
      <c r="B105" s="85">
        <f t="shared" si="2"/>
        <v>46097</v>
      </c>
      <c r="C105" s="86">
        <f>SDCCLTM2!A41</f>
        <v>0</v>
      </c>
      <c r="D105" s="86">
        <f>SDCCLTM2!B41</f>
        <v>0</v>
      </c>
      <c r="E105" s="86">
        <f>SDCCLTM2!C41</f>
        <v>0</v>
      </c>
      <c r="F105" s="86">
        <f>SDCCLTM2!D41</f>
        <v>0</v>
      </c>
      <c r="G105" s="87" t="e">
        <f>Tableau9122[[#This Row],[MONTANT ]]/Tableau9122[[#This Row],[PU VENTE]]</f>
        <v>#N/A</v>
      </c>
      <c r="H105" s="87" t="e">
        <f>VLOOKUP(Tableau9122[[#This Row],[DESIGNATION ]],DIRECTION!$M$3:$N$71,2,FALSE)</f>
        <v>#N/A</v>
      </c>
      <c r="I105" s="86">
        <f>SDCCLTM2!E41</f>
        <v>0</v>
      </c>
      <c r="J105" s="86">
        <f>SDCCLTM2!F41</f>
        <v>0</v>
      </c>
      <c r="K105" s="87">
        <f>MONTH(Tableau9122[[#This Row],[DATE ]])</f>
        <v>3</v>
      </c>
      <c r="L105" s="87" t="str">
        <f t="shared" si="3"/>
        <v>30</v>
      </c>
      <c r="Q105" s="90"/>
      <c r="R105" s="59"/>
      <c r="S105" s="59"/>
      <c r="T105" s="59"/>
      <c r="U105" s="59"/>
    </row>
    <row r="106" spans="1:21" ht="18" x14ac:dyDescent="0.55000000000000004">
      <c r="A106" s="129" t="str">
        <f t="shared" si="1"/>
        <v>GUEDE-OIL-MBACKE2</v>
      </c>
      <c r="B106" s="85">
        <f t="shared" si="2"/>
        <v>46097</v>
      </c>
      <c r="C106" s="86">
        <f>SDCCLTM2!A42</f>
        <v>0</v>
      </c>
      <c r="D106" s="86">
        <f>SDCCLTM2!B42</f>
        <v>0</v>
      </c>
      <c r="E106" s="86">
        <f>SDCCLTM2!C42</f>
        <v>0</v>
      </c>
      <c r="F106" s="86">
        <f>SDCCLTM2!D42</f>
        <v>0</v>
      </c>
      <c r="G106" s="87" t="e">
        <f>Tableau9122[[#This Row],[MONTANT ]]/Tableau9122[[#This Row],[PU VENTE]]</f>
        <v>#N/A</v>
      </c>
      <c r="H106" s="87" t="e">
        <f>VLOOKUP(Tableau9122[[#This Row],[DESIGNATION ]],DIRECTION!$M$3:$N$71,2,FALSE)</f>
        <v>#N/A</v>
      </c>
      <c r="I106" s="86">
        <f>SDCCLTM2!E42</f>
        <v>0</v>
      </c>
      <c r="J106" s="86">
        <f>SDCCLTM2!F42</f>
        <v>0</v>
      </c>
      <c r="K106" s="87">
        <f>MONTH(Tableau9122[[#This Row],[DATE ]])</f>
        <v>3</v>
      </c>
      <c r="L106" s="87" t="str">
        <f t="shared" si="3"/>
        <v>30</v>
      </c>
      <c r="Q106" s="90"/>
      <c r="R106" s="59"/>
      <c r="S106" s="59"/>
      <c r="T106" s="59"/>
      <c r="U106" s="59"/>
    </row>
    <row r="107" spans="1:21" ht="18" x14ac:dyDescent="0.55000000000000004">
      <c r="A107" s="129" t="str">
        <f t="shared" si="1"/>
        <v>GUEDE-OIL-MBACKE2</v>
      </c>
      <c r="B107" s="85">
        <f t="shared" si="2"/>
        <v>46097</v>
      </c>
      <c r="C107" s="86">
        <f>SDCCLTM2!A43</f>
        <v>0</v>
      </c>
      <c r="D107" s="86">
        <f>SDCCLTM2!B43</f>
        <v>0</v>
      </c>
      <c r="E107" s="86">
        <f>SDCCLTM2!C43</f>
        <v>0</v>
      </c>
      <c r="F107" s="86">
        <f>SDCCLTM2!D43</f>
        <v>0</v>
      </c>
      <c r="G107" s="87" t="e">
        <f>Tableau9122[[#This Row],[MONTANT ]]/Tableau9122[[#This Row],[PU VENTE]]</f>
        <v>#N/A</v>
      </c>
      <c r="H107" s="87" t="e">
        <f>VLOOKUP(Tableau9122[[#This Row],[DESIGNATION ]],DIRECTION!$M$3:$N$71,2,FALSE)</f>
        <v>#N/A</v>
      </c>
      <c r="I107" s="86">
        <f>SDCCLTM2!E43</f>
        <v>0</v>
      </c>
      <c r="J107" s="86">
        <f>SDCCLTM2!F43</f>
        <v>0</v>
      </c>
      <c r="K107" s="87">
        <f>MONTH(Tableau9122[[#This Row],[DATE ]])</f>
        <v>3</v>
      </c>
      <c r="L107" s="87" t="str">
        <f t="shared" si="3"/>
        <v>30</v>
      </c>
      <c r="Q107" s="90"/>
      <c r="R107" s="59"/>
      <c r="S107" s="59"/>
      <c r="T107" s="59"/>
      <c r="U107" s="59"/>
    </row>
    <row r="108" spans="1:21" ht="18" x14ac:dyDescent="0.55000000000000004">
      <c r="A108" s="129" t="str">
        <f t="shared" si="1"/>
        <v>GUEDE-OIL-MBACKE2</v>
      </c>
      <c r="B108" s="85">
        <f t="shared" si="2"/>
        <v>46097</v>
      </c>
      <c r="C108" s="86">
        <f>SDCCLTM2!A44</f>
        <v>0</v>
      </c>
      <c r="D108" s="86">
        <f>SDCCLTM2!B44</f>
        <v>0</v>
      </c>
      <c r="E108" s="86">
        <f>SDCCLTM2!C44</f>
        <v>0</v>
      </c>
      <c r="F108" s="86">
        <f>SDCCLTM2!D44</f>
        <v>0</v>
      </c>
      <c r="G108" s="87" t="e">
        <f>Tableau9122[[#This Row],[MONTANT ]]/Tableau9122[[#This Row],[PU VENTE]]</f>
        <v>#N/A</v>
      </c>
      <c r="H108" s="87" t="e">
        <f>VLOOKUP(Tableau9122[[#This Row],[DESIGNATION ]],DIRECTION!$M$3:$N$71,2,FALSE)</f>
        <v>#N/A</v>
      </c>
      <c r="I108" s="86">
        <f>SDCCLTM2!E44</f>
        <v>0</v>
      </c>
      <c r="J108" s="86">
        <f>SDCCLTM2!F44</f>
        <v>0</v>
      </c>
      <c r="K108" s="87">
        <f>MONTH(Tableau9122[[#This Row],[DATE ]])</f>
        <v>3</v>
      </c>
      <c r="L108" s="87" t="str">
        <f t="shared" si="3"/>
        <v>30</v>
      </c>
      <c r="Q108" s="90"/>
      <c r="R108" s="59"/>
      <c r="S108" s="59"/>
      <c r="T108" s="59"/>
      <c r="U108" s="59"/>
    </row>
    <row r="109" spans="1:21" ht="18" x14ac:dyDescent="0.55000000000000004">
      <c r="A109" s="129" t="str">
        <f t="shared" si="1"/>
        <v>GUEDE-OIL-MBACKE2</v>
      </c>
      <c r="B109" s="85">
        <f t="shared" si="2"/>
        <v>46097</v>
      </c>
      <c r="C109" s="86">
        <f>SDCCLTM2!A45</f>
        <v>0</v>
      </c>
      <c r="D109" s="86">
        <f>SDCCLTM2!B45</f>
        <v>0</v>
      </c>
      <c r="E109" s="86">
        <f>SDCCLTM2!C45</f>
        <v>0</v>
      </c>
      <c r="F109" s="86">
        <f>SDCCLTM2!D45</f>
        <v>0</v>
      </c>
      <c r="G109" s="87" t="e">
        <f>Tableau9122[[#This Row],[MONTANT ]]/Tableau9122[[#This Row],[PU VENTE]]</f>
        <v>#N/A</v>
      </c>
      <c r="H109" s="87" t="e">
        <f>VLOOKUP(Tableau9122[[#This Row],[DESIGNATION ]],DIRECTION!$M$3:$N$71,2,FALSE)</f>
        <v>#N/A</v>
      </c>
      <c r="I109" s="86">
        <f>SDCCLTM2!E45</f>
        <v>0</v>
      </c>
      <c r="J109" s="86">
        <f>SDCCLTM2!F45</f>
        <v>0</v>
      </c>
      <c r="K109" s="87">
        <f>MONTH(Tableau9122[[#This Row],[DATE ]])</f>
        <v>3</v>
      </c>
      <c r="L109" s="87" t="str">
        <f t="shared" si="3"/>
        <v>30</v>
      </c>
      <c r="Q109" s="90"/>
      <c r="R109" s="59"/>
      <c r="S109" s="59"/>
      <c r="T109" s="59"/>
      <c r="U109" s="59"/>
    </row>
    <row r="110" spans="1:21" ht="18" x14ac:dyDescent="0.55000000000000004">
      <c r="A110" s="129" t="str">
        <f t="shared" si="1"/>
        <v>GUEDE-OIL-MBACKE2</v>
      </c>
      <c r="B110" s="85">
        <f t="shared" si="2"/>
        <v>46097</v>
      </c>
      <c r="C110" s="86">
        <f>SDCCLTM2!A46</f>
        <v>0</v>
      </c>
      <c r="D110" s="86">
        <f>SDCCLTM2!B46</f>
        <v>0</v>
      </c>
      <c r="E110" s="86">
        <f>SDCCLTM2!C46</f>
        <v>0</v>
      </c>
      <c r="F110" s="86">
        <f>SDCCLTM2!D46</f>
        <v>0</v>
      </c>
      <c r="G110" s="87" t="e">
        <f>Tableau9122[[#This Row],[MONTANT ]]/Tableau9122[[#This Row],[PU VENTE]]</f>
        <v>#N/A</v>
      </c>
      <c r="H110" s="87" t="e">
        <f>VLOOKUP(Tableau9122[[#This Row],[DESIGNATION ]],DIRECTION!$M$3:$N$71,2,FALSE)</f>
        <v>#N/A</v>
      </c>
      <c r="I110" s="86">
        <f>SDCCLTM2!E46</f>
        <v>0</v>
      </c>
      <c r="J110" s="86">
        <f>SDCCLTM2!F46</f>
        <v>0</v>
      </c>
      <c r="K110" s="87">
        <f>MONTH(Tableau9122[[#This Row],[DATE ]])</f>
        <v>3</v>
      </c>
      <c r="L110" s="87" t="str">
        <f t="shared" si="3"/>
        <v>30</v>
      </c>
      <c r="Q110" s="90"/>
      <c r="R110" s="59"/>
      <c r="S110" s="59"/>
      <c r="T110" s="59"/>
      <c r="U110" s="59"/>
    </row>
    <row r="111" spans="1:21" ht="18" x14ac:dyDescent="0.55000000000000004">
      <c r="A111" s="129" t="str">
        <f t="shared" si="1"/>
        <v>GUEDE-OIL-MBACKE2</v>
      </c>
      <c r="B111" s="85">
        <f t="shared" si="2"/>
        <v>46097</v>
      </c>
      <c r="C111" s="86">
        <f>SDCCLTM2!A47</f>
        <v>0</v>
      </c>
      <c r="D111" s="86">
        <f>SDCCLTM2!B47</f>
        <v>0</v>
      </c>
      <c r="E111" s="86">
        <f>SDCCLTM2!C47</f>
        <v>0</v>
      </c>
      <c r="F111" s="86">
        <f>SDCCLTM2!D47</f>
        <v>0</v>
      </c>
      <c r="G111" s="87" t="e">
        <f>Tableau9122[[#This Row],[MONTANT ]]/Tableau9122[[#This Row],[PU VENTE]]</f>
        <v>#N/A</v>
      </c>
      <c r="H111" s="87" t="e">
        <f>VLOOKUP(Tableau9122[[#This Row],[DESIGNATION ]],DIRECTION!$M$3:$N$71,2,FALSE)</f>
        <v>#N/A</v>
      </c>
      <c r="I111" s="86">
        <f>SDCCLTM2!E47</f>
        <v>0</v>
      </c>
      <c r="J111" s="86">
        <f>SDCCLTM2!F47</f>
        <v>0</v>
      </c>
      <c r="K111" s="87">
        <f>MONTH(Tableau9122[[#This Row],[DATE ]])</f>
        <v>3</v>
      </c>
      <c r="L111" s="87" t="str">
        <f t="shared" si="3"/>
        <v>30</v>
      </c>
      <c r="Q111" s="90"/>
      <c r="R111" s="59"/>
      <c r="S111" s="59"/>
      <c r="T111" s="59"/>
      <c r="U111" s="59"/>
    </row>
    <row r="112" spans="1:21" ht="18" x14ac:dyDescent="0.55000000000000004">
      <c r="A112" s="129" t="str">
        <f t="shared" si="1"/>
        <v>GUEDE-OIL-MBACKE2</v>
      </c>
      <c r="B112" s="85">
        <f t="shared" si="2"/>
        <v>46097</v>
      </c>
      <c r="C112" s="86">
        <f>SDCCLTM2!A48</f>
        <v>0</v>
      </c>
      <c r="D112" s="86">
        <f>SDCCLTM2!B48</f>
        <v>0</v>
      </c>
      <c r="E112" s="86">
        <f>SDCCLTM2!C48</f>
        <v>0</v>
      </c>
      <c r="F112" s="86">
        <f>SDCCLTM2!D48</f>
        <v>0</v>
      </c>
      <c r="G112" s="87" t="e">
        <f>Tableau9122[[#This Row],[MONTANT ]]/Tableau9122[[#This Row],[PU VENTE]]</f>
        <v>#N/A</v>
      </c>
      <c r="H112" s="87" t="e">
        <f>VLOOKUP(Tableau9122[[#This Row],[DESIGNATION ]],DIRECTION!$M$3:$N$71,2,FALSE)</f>
        <v>#N/A</v>
      </c>
      <c r="I112" s="86">
        <f>SDCCLTM2!E48</f>
        <v>0</v>
      </c>
      <c r="J112" s="86">
        <f>SDCCLTM2!F48</f>
        <v>0</v>
      </c>
      <c r="K112" s="87">
        <f>MONTH(Tableau9122[[#This Row],[DATE ]])</f>
        <v>3</v>
      </c>
      <c r="L112" s="87" t="str">
        <f t="shared" si="3"/>
        <v>30</v>
      </c>
      <c r="Q112" s="90"/>
      <c r="R112" s="59"/>
      <c r="S112" s="59"/>
      <c r="T112" s="59"/>
      <c r="U112" s="59"/>
    </row>
    <row r="113" spans="1:21" ht="18" x14ac:dyDescent="0.55000000000000004">
      <c r="A113" s="129" t="str">
        <f t="shared" si="1"/>
        <v>GUEDE-OIL-MBACKE2</v>
      </c>
      <c r="B113" s="85">
        <f t="shared" si="2"/>
        <v>46097</v>
      </c>
      <c r="C113" s="86">
        <f>SDCCLTM2!A49</f>
        <v>0</v>
      </c>
      <c r="D113" s="86">
        <f>SDCCLTM2!B49</f>
        <v>0</v>
      </c>
      <c r="E113" s="86">
        <f>SDCCLTM2!C49</f>
        <v>0</v>
      </c>
      <c r="F113" s="86">
        <f>SDCCLTM2!D49</f>
        <v>0</v>
      </c>
      <c r="G113" s="87" t="e">
        <f>Tableau9122[[#This Row],[MONTANT ]]/Tableau9122[[#This Row],[PU VENTE]]</f>
        <v>#N/A</v>
      </c>
      <c r="H113" s="87" t="e">
        <f>VLOOKUP(Tableau9122[[#This Row],[DESIGNATION ]],DIRECTION!$M$3:$N$71,2,FALSE)</f>
        <v>#N/A</v>
      </c>
      <c r="I113" s="86">
        <f>SDCCLTM2!E49</f>
        <v>0</v>
      </c>
      <c r="J113" s="86">
        <f>SDCCLTM2!F49</f>
        <v>0</v>
      </c>
      <c r="K113" s="87">
        <f>MONTH(Tableau9122[[#This Row],[DATE ]])</f>
        <v>3</v>
      </c>
      <c r="L113" s="87" t="str">
        <f t="shared" si="3"/>
        <v>30</v>
      </c>
      <c r="Q113" s="90"/>
      <c r="R113" s="59"/>
      <c r="S113" s="59"/>
      <c r="T113" s="59"/>
      <c r="U113" s="59"/>
    </row>
    <row r="114" spans="1:21" ht="18" x14ac:dyDescent="0.55000000000000004">
      <c r="A114" s="129" t="str">
        <f t="shared" si="1"/>
        <v>GUEDE-OIL-MBACKE2</v>
      </c>
      <c r="B114" s="85">
        <f t="shared" si="2"/>
        <v>46097</v>
      </c>
      <c r="C114" s="86">
        <f>SDCCLTM2!A50</f>
        <v>0</v>
      </c>
      <c r="D114" s="86">
        <f>SDCCLTM2!B50</f>
        <v>0</v>
      </c>
      <c r="E114" s="86">
        <f>SDCCLTM2!C50</f>
        <v>0</v>
      </c>
      <c r="F114" s="86">
        <f>SDCCLTM2!D50</f>
        <v>0</v>
      </c>
      <c r="G114" s="87" t="e">
        <f>Tableau9122[[#This Row],[MONTANT ]]/Tableau9122[[#This Row],[PU VENTE]]</f>
        <v>#N/A</v>
      </c>
      <c r="H114" s="87" t="e">
        <f>VLOOKUP(Tableau9122[[#This Row],[DESIGNATION ]],DIRECTION!$M$3:$N$71,2,FALSE)</f>
        <v>#N/A</v>
      </c>
      <c r="I114" s="86">
        <f>SDCCLTM2!E50</f>
        <v>0</v>
      </c>
      <c r="J114" s="86">
        <f>SDCCLTM2!F50</f>
        <v>0</v>
      </c>
      <c r="K114" s="87">
        <f>MONTH(Tableau9122[[#This Row],[DATE ]])</f>
        <v>3</v>
      </c>
      <c r="L114" s="87" t="str">
        <f t="shared" si="3"/>
        <v>30</v>
      </c>
      <c r="Q114" s="90"/>
      <c r="R114" s="59"/>
      <c r="S114" s="59"/>
      <c r="T114" s="59"/>
      <c r="U114" s="59"/>
    </row>
    <row r="115" spans="1:21" ht="18" x14ac:dyDescent="0.55000000000000004">
      <c r="A115" s="129" t="str">
        <f t="shared" si="1"/>
        <v>GUEDE-OIL-MBACKE2</v>
      </c>
      <c r="B115" s="85">
        <f t="shared" si="2"/>
        <v>46097</v>
      </c>
      <c r="C115" s="86">
        <f>SDCCLTM2!A51</f>
        <v>0</v>
      </c>
      <c r="D115" s="86">
        <f>SDCCLTM2!B51</f>
        <v>0</v>
      </c>
      <c r="E115" s="86">
        <f>SDCCLTM2!C51</f>
        <v>0</v>
      </c>
      <c r="F115" s="86">
        <f>SDCCLTM2!D51</f>
        <v>0</v>
      </c>
      <c r="G115" s="87" t="e">
        <f>Tableau9122[[#This Row],[MONTANT ]]/Tableau9122[[#This Row],[PU VENTE]]</f>
        <v>#N/A</v>
      </c>
      <c r="H115" s="87" t="e">
        <f>VLOOKUP(Tableau9122[[#This Row],[DESIGNATION ]],DIRECTION!$M$3:$N$71,2,FALSE)</f>
        <v>#N/A</v>
      </c>
      <c r="I115" s="86">
        <f>SDCCLTM2!E51</f>
        <v>0</v>
      </c>
      <c r="J115" s="86">
        <f>SDCCLTM2!F51</f>
        <v>0</v>
      </c>
      <c r="K115" s="87">
        <f>MONTH(Tableau9122[[#This Row],[DATE ]])</f>
        <v>3</v>
      </c>
      <c r="L115" s="87" t="str">
        <f t="shared" si="3"/>
        <v>30</v>
      </c>
      <c r="Q115" s="90"/>
      <c r="R115" s="59"/>
      <c r="S115" s="59"/>
      <c r="T115" s="59"/>
      <c r="U115" s="59"/>
    </row>
    <row r="116" spans="1:21" ht="18" x14ac:dyDescent="0.55000000000000004">
      <c r="A116" s="129" t="str">
        <f t="shared" si="1"/>
        <v>GUEDE-OIL-MBACKE2</v>
      </c>
      <c r="B116" s="85">
        <f t="shared" si="2"/>
        <v>46097</v>
      </c>
      <c r="C116" s="86">
        <f>SDCCLTM2!A52</f>
        <v>0</v>
      </c>
      <c r="D116" s="86">
        <f>SDCCLTM2!B52</f>
        <v>0</v>
      </c>
      <c r="E116" s="86">
        <f>SDCCLTM2!C52</f>
        <v>0</v>
      </c>
      <c r="F116" s="86">
        <f>SDCCLTM2!D52</f>
        <v>0</v>
      </c>
      <c r="G116" s="87" t="e">
        <f>Tableau9122[[#This Row],[MONTANT ]]/Tableau9122[[#This Row],[PU VENTE]]</f>
        <v>#N/A</v>
      </c>
      <c r="H116" s="87" t="e">
        <f>VLOOKUP(Tableau9122[[#This Row],[DESIGNATION ]],DIRECTION!$M$3:$N$71,2,FALSE)</f>
        <v>#N/A</v>
      </c>
      <c r="I116" s="86">
        <f>SDCCLTM2!E52</f>
        <v>0</v>
      </c>
      <c r="J116" s="86">
        <f>SDCCLTM2!F52</f>
        <v>0</v>
      </c>
      <c r="K116" s="87">
        <f>MONTH(Tableau9122[[#This Row],[DATE ]])</f>
        <v>3</v>
      </c>
      <c r="L116" s="87" t="str">
        <f t="shared" si="3"/>
        <v>30</v>
      </c>
      <c r="Q116" s="90"/>
      <c r="R116" s="59"/>
      <c r="S116" s="59"/>
      <c r="T116" s="59"/>
      <c r="U116" s="59"/>
    </row>
    <row r="117" spans="1:21" ht="18" x14ac:dyDescent="0.55000000000000004">
      <c r="A117" s="129" t="str">
        <f t="shared" si="1"/>
        <v>GUEDE-OIL-MBACKE2</v>
      </c>
      <c r="B117" s="85">
        <f t="shared" si="2"/>
        <v>46097</v>
      </c>
      <c r="C117" s="86">
        <f>SDCCLTM2!A53</f>
        <v>0</v>
      </c>
      <c r="D117" s="86">
        <f>SDCCLTM2!B53</f>
        <v>0</v>
      </c>
      <c r="E117" s="86">
        <f>SDCCLTM2!C53</f>
        <v>0</v>
      </c>
      <c r="F117" s="86">
        <f>SDCCLTM2!D53</f>
        <v>0</v>
      </c>
      <c r="G117" s="87" t="e">
        <f>Tableau9122[[#This Row],[MONTANT ]]/Tableau9122[[#This Row],[PU VENTE]]</f>
        <v>#N/A</v>
      </c>
      <c r="H117" s="87" t="e">
        <f>VLOOKUP(Tableau9122[[#This Row],[DESIGNATION ]],DIRECTION!$M$3:$N$71,2,FALSE)</f>
        <v>#N/A</v>
      </c>
      <c r="I117" s="86">
        <f>SDCCLTM2!E53</f>
        <v>0</v>
      </c>
      <c r="J117" s="86">
        <f>SDCCLTM2!F53</f>
        <v>0</v>
      </c>
      <c r="K117" s="87">
        <f>MONTH(Tableau9122[[#This Row],[DATE ]])</f>
        <v>3</v>
      </c>
      <c r="L117" s="87" t="str">
        <f t="shared" si="3"/>
        <v>30</v>
      </c>
      <c r="Q117" s="90"/>
      <c r="R117" s="59"/>
      <c r="S117" s="59"/>
      <c r="T117" s="59"/>
      <c r="U117" s="59"/>
    </row>
    <row r="118" spans="1:21" ht="18" x14ac:dyDescent="0.55000000000000004">
      <c r="A118" s="129" t="str">
        <f t="shared" si="1"/>
        <v>GUEDE-OIL-MBACKE2</v>
      </c>
      <c r="B118" s="85">
        <f t="shared" si="2"/>
        <v>46097</v>
      </c>
      <c r="C118" s="86">
        <f>SDCCLTM2!A54</f>
        <v>0</v>
      </c>
      <c r="D118" s="86">
        <f>SDCCLTM2!B54</f>
        <v>0</v>
      </c>
      <c r="E118" s="86">
        <f>SDCCLTM2!C54</f>
        <v>0</v>
      </c>
      <c r="F118" s="86">
        <f>SDCCLTM2!D54</f>
        <v>0</v>
      </c>
      <c r="G118" s="87" t="e">
        <f>Tableau9122[[#This Row],[MONTANT ]]/Tableau9122[[#This Row],[PU VENTE]]</f>
        <v>#N/A</v>
      </c>
      <c r="H118" s="87" t="e">
        <f>VLOOKUP(Tableau9122[[#This Row],[DESIGNATION ]],DIRECTION!$M$3:$N$71,2,FALSE)</f>
        <v>#N/A</v>
      </c>
      <c r="I118" s="86">
        <f>SDCCLTM2!E54</f>
        <v>0</v>
      </c>
      <c r="J118" s="86">
        <f>SDCCLTM2!F54</f>
        <v>0</v>
      </c>
      <c r="K118" s="87">
        <f>MONTH(Tableau9122[[#This Row],[DATE ]])</f>
        <v>3</v>
      </c>
      <c r="L118" s="87" t="str">
        <f t="shared" si="3"/>
        <v>30</v>
      </c>
      <c r="Q118" s="90"/>
      <c r="R118" s="59"/>
      <c r="S118" s="59"/>
      <c r="T118" s="59"/>
      <c r="U118" s="59"/>
    </row>
    <row r="119" spans="1:21" ht="18" x14ac:dyDescent="0.55000000000000004">
      <c r="A119" s="129" t="str">
        <f t="shared" si="1"/>
        <v>GUEDE-OIL-MBACKE2</v>
      </c>
      <c r="B119" s="85">
        <f t="shared" si="2"/>
        <v>46097</v>
      </c>
      <c r="C119" s="86">
        <f>SDCCLTM2!A55</f>
        <v>0</v>
      </c>
      <c r="D119" s="86">
        <f>SDCCLTM2!B55</f>
        <v>0</v>
      </c>
      <c r="E119" s="86">
        <f>SDCCLTM2!C55</f>
        <v>0</v>
      </c>
      <c r="F119" s="86">
        <f>SDCCLTM2!D55</f>
        <v>0</v>
      </c>
      <c r="G119" s="87" t="e">
        <f>Tableau9122[[#This Row],[MONTANT ]]/Tableau9122[[#This Row],[PU VENTE]]</f>
        <v>#N/A</v>
      </c>
      <c r="H119" s="87" t="e">
        <f>VLOOKUP(Tableau9122[[#This Row],[DESIGNATION ]],DIRECTION!$M$3:$N$71,2,FALSE)</f>
        <v>#N/A</v>
      </c>
      <c r="I119" s="86">
        <f>SDCCLTM2!E55</f>
        <v>0</v>
      </c>
      <c r="J119" s="86">
        <f>SDCCLTM2!F55</f>
        <v>0</v>
      </c>
      <c r="K119" s="87">
        <f>MONTH(Tableau9122[[#This Row],[DATE ]])</f>
        <v>3</v>
      </c>
      <c r="L119" s="87" t="str">
        <f t="shared" si="3"/>
        <v>30</v>
      </c>
      <c r="Q119" s="90"/>
      <c r="R119" s="59"/>
      <c r="S119" s="59"/>
      <c r="T119" s="59"/>
      <c r="U119" s="59"/>
    </row>
    <row r="120" spans="1:21" ht="18" x14ac:dyDescent="0.55000000000000004">
      <c r="A120" s="129" t="str">
        <f t="shared" si="1"/>
        <v>GUEDE-OIL-MBACKE2</v>
      </c>
      <c r="B120" s="85">
        <f t="shared" si="2"/>
        <v>46097</v>
      </c>
      <c r="C120" s="86">
        <f>SDCCLTM2!A56</f>
        <v>0</v>
      </c>
      <c r="D120" s="86">
        <f>SDCCLTM2!B56</f>
        <v>0</v>
      </c>
      <c r="E120" s="86">
        <f>SDCCLTM2!C56</f>
        <v>0</v>
      </c>
      <c r="F120" s="86">
        <f>SDCCLTM2!D56</f>
        <v>0</v>
      </c>
      <c r="G120" s="87" t="e">
        <f>Tableau9122[[#This Row],[MONTANT ]]/Tableau9122[[#This Row],[PU VENTE]]</f>
        <v>#N/A</v>
      </c>
      <c r="H120" s="87" t="e">
        <f>VLOOKUP(Tableau9122[[#This Row],[DESIGNATION ]],DIRECTION!$M$3:$N$71,2,FALSE)</f>
        <v>#N/A</v>
      </c>
      <c r="I120" s="86">
        <f>SDCCLTM2!E56</f>
        <v>0</v>
      </c>
      <c r="J120" s="86">
        <f>SDCCLTM2!F56</f>
        <v>0</v>
      </c>
      <c r="K120" s="87">
        <f>MONTH(Tableau9122[[#This Row],[DATE ]])</f>
        <v>3</v>
      </c>
      <c r="L120" s="87" t="str">
        <f t="shared" si="3"/>
        <v>30</v>
      </c>
      <c r="Q120" s="90"/>
      <c r="R120" s="59"/>
      <c r="S120" s="59"/>
      <c r="T120" s="59"/>
      <c r="U120" s="59"/>
    </row>
    <row r="121" spans="1:21" ht="18" x14ac:dyDescent="0.55000000000000004">
      <c r="A121" s="129" t="str">
        <f t="shared" si="1"/>
        <v>GUEDE-OIL-MBACKE2</v>
      </c>
      <c r="B121" s="85">
        <f t="shared" si="2"/>
        <v>46097</v>
      </c>
      <c r="C121" s="86">
        <f>SDCCLTM2!A57</f>
        <v>0</v>
      </c>
      <c r="D121" s="86">
        <f>SDCCLTM2!B57</f>
        <v>0</v>
      </c>
      <c r="E121" s="86">
        <f>SDCCLTM2!C57</f>
        <v>0</v>
      </c>
      <c r="F121" s="86">
        <f>SDCCLTM2!D57</f>
        <v>0</v>
      </c>
      <c r="G121" s="87" t="e">
        <f>Tableau9122[[#This Row],[MONTANT ]]/Tableau9122[[#This Row],[PU VENTE]]</f>
        <v>#N/A</v>
      </c>
      <c r="H121" s="87" t="e">
        <f>VLOOKUP(Tableau9122[[#This Row],[DESIGNATION ]],DIRECTION!$M$3:$N$71,2,FALSE)</f>
        <v>#N/A</v>
      </c>
      <c r="I121" s="86">
        <f>SDCCLTM2!E57</f>
        <v>0</v>
      </c>
      <c r="J121" s="86">
        <f>SDCCLTM2!F57</f>
        <v>0</v>
      </c>
      <c r="K121" s="87">
        <f>MONTH(Tableau9122[[#This Row],[DATE ]])</f>
        <v>3</v>
      </c>
      <c r="L121" s="87" t="str">
        <f t="shared" si="3"/>
        <v>30</v>
      </c>
      <c r="Q121" s="90"/>
      <c r="R121" s="59"/>
      <c r="S121" s="59"/>
      <c r="T121" s="59"/>
      <c r="U121" s="59"/>
    </row>
    <row r="122" spans="1:21" ht="18" x14ac:dyDescent="0.55000000000000004">
      <c r="A122" s="129" t="str">
        <f t="shared" si="1"/>
        <v>GUEDE-OIL-MBACKE2</v>
      </c>
      <c r="B122" s="85">
        <f t="shared" si="2"/>
        <v>46097</v>
      </c>
      <c r="C122" s="86">
        <f>SDCCLTM2!A58</f>
        <v>0</v>
      </c>
      <c r="D122" s="86">
        <f>SDCCLTM2!B58</f>
        <v>0</v>
      </c>
      <c r="E122" s="86">
        <f>SDCCLTM2!C58</f>
        <v>0</v>
      </c>
      <c r="F122" s="86">
        <f>SDCCLTM2!D58</f>
        <v>0</v>
      </c>
      <c r="G122" s="87" t="e">
        <f>Tableau9122[[#This Row],[MONTANT ]]/Tableau9122[[#This Row],[PU VENTE]]</f>
        <v>#N/A</v>
      </c>
      <c r="H122" s="87" t="e">
        <f>VLOOKUP(Tableau9122[[#This Row],[DESIGNATION ]],DIRECTION!$M$3:$N$71,2,FALSE)</f>
        <v>#N/A</v>
      </c>
      <c r="I122" s="86">
        <f>SDCCLTM2!E58</f>
        <v>0</v>
      </c>
      <c r="J122" s="86">
        <f>SDCCLTM2!F58</f>
        <v>0</v>
      </c>
      <c r="K122" s="87">
        <f>MONTH(Tableau9122[[#This Row],[DATE ]])</f>
        <v>3</v>
      </c>
      <c r="L122" s="87" t="str">
        <f t="shared" si="3"/>
        <v>30</v>
      </c>
      <c r="Q122" s="90"/>
      <c r="R122" s="59"/>
      <c r="S122" s="59"/>
      <c r="T122" s="59"/>
      <c r="U122" s="59"/>
    </row>
    <row r="123" spans="1:21" ht="18" x14ac:dyDescent="0.55000000000000004">
      <c r="A123" s="129" t="str">
        <f t="shared" si="1"/>
        <v>GUEDE-OIL-MBACKE2</v>
      </c>
      <c r="B123" s="85">
        <f t="shared" si="2"/>
        <v>46097</v>
      </c>
      <c r="C123" s="86">
        <f>SDCCLTM2!A59</f>
        <v>0</v>
      </c>
      <c r="D123" s="86">
        <f>SDCCLTM2!B59</f>
        <v>0</v>
      </c>
      <c r="E123" s="86">
        <f>SDCCLTM2!C59</f>
        <v>0</v>
      </c>
      <c r="F123" s="86">
        <f>SDCCLTM2!D59</f>
        <v>0</v>
      </c>
      <c r="G123" s="87" t="e">
        <f>Tableau9122[[#This Row],[MONTANT ]]/Tableau9122[[#This Row],[PU VENTE]]</f>
        <v>#N/A</v>
      </c>
      <c r="H123" s="87" t="e">
        <f>VLOOKUP(Tableau9122[[#This Row],[DESIGNATION ]],DIRECTION!$M$3:$N$71,2,FALSE)</f>
        <v>#N/A</v>
      </c>
      <c r="I123" s="86">
        <f>SDCCLTM2!E59</f>
        <v>0</v>
      </c>
      <c r="J123" s="86">
        <f>SDCCLTM2!F59</f>
        <v>0</v>
      </c>
      <c r="K123" s="87">
        <f>MONTH(Tableau9122[[#This Row],[DATE ]])</f>
        <v>3</v>
      </c>
      <c r="L123" s="87" t="str">
        <f t="shared" si="3"/>
        <v>30</v>
      </c>
      <c r="Q123" s="90"/>
      <c r="R123" s="59"/>
      <c r="S123" s="59"/>
      <c r="T123" s="59"/>
      <c r="U123" s="59"/>
    </row>
    <row r="124" spans="1:21" ht="18" x14ac:dyDescent="0.55000000000000004">
      <c r="A124" s="129" t="str">
        <f t="shared" si="1"/>
        <v>GUEDE-OIL-MBACKE2</v>
      </c>
      <c r="B124" s="85">
        <f t="shared" si="2"/>
        <v>46097</v>
      </c>
      <c r="C124" s="86">
        <f>SDCCLTM2!A60</f>
        <v>0</v>
      </c>
      <c r="D124" s="86">
        <f>SDCCLTM2!B60</f>
        <v>0</v>
      </c>
      <c r="E124" s="86">
        <f>SDCCLTM2!C60</f>
        <v>0</v>
      </c>
      <c r="F124" s="86">
        <f>SDCCLTM2!D60</f>
        <v>0</v>
      </c>
      <c r="G124" s="87" t="e">
        <f>Tableau9122[[#This Row],[MONTANT ]]/Tableau9122[[#This Row],[PU VENTE]]</f>
        <v>#N/A</v>
      </c>
      <c r="H124" s="87" t="e">
        <f>VLOOKUP(Tableau9122[[#This Row],[DESIGNATION ]],DIRECTION!$M$3:$N$71,2,FALSE)</f>
        <v>#N/A</v>
      </c>
      <c r="I124" s="86">
        <f>SDCCLTM2!E60</f>
        <v>0</v>
      </c>
      <c r="J124" s="86">
        <f>SDCCLTM2!F60</f>
        <v>0</v>
      </c>
      <c r="K124" s="87">
        <f>MONTH(Tableau9122[[#This Row],[DATE ]])</f>
        <v>3</v>
      </c>
      <c r="L124" s="87" t="str">
        <f t="shared" si="3"/>
        <v>30</v>
      </c>
      <c r="Q124" s="90"/>
      <c r="R124" s="59"/>
      <c r="S124" s="59"/>
      <c r="T124" s="59"/>
      <c r="U124" s="59"/>
    </row>
    <row r="125" spans="1:21" ht="18" x14ac:dyDescent="0.55000000000000004">
      <c r="A125" s="129" t="str">
        <f t="shared" si="1"/>
        <v>GUEDE-OIL-MBACKE2</v>
      </c>
      <c r="B125" s="85">
        <f t="shared" si="2"/>
        <v>46097</v>
      </c>
      <c r="C125" s="86">
        <f>SDCCLTM2!A61</f>
        <v>0</v>
      </c>
      <c r="D125" s="86">
        <f>SDCCLTM2!B61</f>
        <v>0</v>
      </c>
      <c r="E125" s="86">
        <f>SDCCLTM2!C61</f>
        <v>0</v>
      </c>
      <c r="F125" s="86">
        <f>SDCCLTM2!D61</f>
        <v>0</v>
      </c>
      <c r="G125" s="87" t="e">
        <f>Tableau9122[[#This Row],[MONTANT ]]/Tableau9122[[#This Row],[PU VENTE]]</f>
        <v>#N/A</v>
      </c>
      <c r="H125" s="87" t="e">
        <f>VLOOKUP(Tableau9122[[#This Row],[DESIGNATION ]],DIRECTION!$M$3:$N$71,2,FALSE)</f>
        <v>#N/A</v>
      </c>
      <c r="I125" s="86">
        <f>SDCCLTM2!E61</f>
        <v>0</v>
      </c>
      <c r="J125" s="86">
        <f>SDCCLTM2!F61</f>
        <v>0</v>
      </c>
      <c r="K125" s="87">
        <f>MONTH(Tableau9122[[#This Row],[DATE ]])</f>
        <v>3</v>
      </c>
      <c r="L125" s="87" t="str">
        <f t="shared" si="3"/>
        <v>30</v>
      </c>
      <c r="Q125" s="90"/>
      <c r="R125" s="59"/>
      <c r="S125" s="59"/>
      <c r="T125" s="59"/>
      <c r="U125" s="59"/>
    </row>
    <row r="126" spans="1:21" ht="18" x14ac:dyDescent="0.55000000000000004">
      <c r="A126" s="129" t="str">
        <f t="shared" si="1"/>
        <v>GUEDE-OIL-MBACKE2</v>
      </c>
      <c r="B126" s="85">
        <f t="shared" si="2"/>
        <v>46097</v>
      </c>
      <c r="C126" s="86">
        <f>SDCCLTM2!A62</f>
        <v>0</v>
      </c>
      <c r="D126" s="86">
        <f>SDCCLTM2!B62</f>
        <v>0</v>
      </c>
      <c r="E126" s="86">
        <f>SDCCLTM2!C62</f>
        <v>0</v>
      </c>
      <c r="F126" s="86">
        <f>SDCCLTM2!D62</f>
        <v>0</v>
      </c>
      <c r="G126" s="87" t="e">
        <f>Tableau9122[[#This Row],[MONTANT ]]/Tableau9122[[#This Row],[PU VENTE]]</f>
        <v>#N/A</v>
      </c>
      <c r="H126" s="87" t="e">
        <f>VLOOKUP(Tableau9122[[#This Row],[DESIGNATION ]],DIRECTION!$M$3:$N$71,2,FALSE)</f>
        <v>#N/A</v>
      </c>
      <c r="I126" s="86">
        <f>SDCCLTM2!E62</f>
        <v>0</v>
      </c>
      <c r="J126" s="86">
        <f>SDCCLTM2!F62</f>
        <v>0</v>
      </c>
      <c r="K126" s="87">
        <f>MONTH(Tableau9122[[#This Row],[DATE ]])</f>
        <v>3</v>
      </c>
      <c r="L126" s="87" t="str">
        <f t="shared" si="3"/>
        <v>30</v>
      </c>
      <c r="Q126" s="90"/>
      <c r="R126" s="59"/>
      <c r="S126" s="59"/>
      <c r="T126" s="59"/>
      <c r="U126" s="59"/>
    </row>
    <row r="127" spans="1:21" ht="18" x14ac:dyDescent="0.55000000000000004">
      <c r="A127" s="129" t="str">
        <f t="shared" si="1"/>
        <v>GUEDE-OIL-MBACKE2</v>
      </c>
      <c r="B127" s="85">
        <f t="shared" si="2"/>
        <v>46097</v>
      </c>
      <c r="C127" s="86">
        <f>SDCCLTM2!A63</f>
        <v>0</v>
      </c>
      <c r="D127" s="86">
        <f>SDCCLTM2!B63</f>
        <v>0</v>
      </c>
      <c r="E127" s="86">
        <f>SDCCLTM2!C63</f>
        <v>0</v>
      </c>
      <c r="F127" s="86">
        <f>SDCCLTM2!D63</f>
        <v>0</v>
      </c>
      <c r="G127" s="87" t="e">
        <f>Tableau9122[[#This Row],[MONTANT ]]/Tableau9122[[#This Row],[PU VENTE]]</f>
        <v>#N/A</v>
      </c>
      <c r="H127" s="87" t="e">
        <f>VLOOKUP(Tableau9122[[#This Row],[DESIGNATION ]],DIRECTION!$M$3:$N$71,2,FALSE)</f>
        <v>#N/A</v>
      </c>
      <c r="I127" s="86">
        <f>SDCCLTM2!E63</f>
        <v>0</v>
      </c>
      <c r="J127" s="86">
        <f>SDCCLTM2!F63</f>
        <v>0</v>
      </c>
      <c r="K127" s="87">
        <f>MONTH(Tableau9122[[#This Row],[DATE ]])</f>
        <v>3</v>
      </c>
      <c r="L127" s="87" t="str">
        <f t="shared" si="3"/>
        <v>30</v>
      </c>
      <c r="Q127" s="90"/>
      <c r="R127" s="59"/>
      <c r="S127" s="59"/>
      <c r="T127" s="59"/>
      <c r="U127" s="59"/>
    </row>
    <row r="128" spans="1:21" ht="18" x14ac:dyDescent="0.55000000000000004">
      <c r="A128" s="129" t="str">
        <f t="shared" si="1"/>
        <v>GUEDE-OIL-MBACKE2</v>
      </c>
      <c r="B128" s="85">
        <f t="shared" si="2"/>
        <v>46097</v>
      </c>
      <c r="C128" s="86">
        <f>SDCCLTM2!A64</f>
        <v>0</v>
      </c>
      <c r="D128" s="86">
        <f>SDCCLTM2!B64</f>
        <v>0</v>
      </c>
      <c r="E128" s="86">
        <f>SDCCLTM2!C64</f>
        <v>0</v>
      </c>
      <c r="F128" s="86">
        <f>SDCCLTM2!D64</f>
        <v>0</v>
      </c>
      <c r="G128" s="87" t="e">
        <f>Tableau9122[[#This Row],[MONTANT ]]/Tableau9122[[#This Row],[PU VENTE]]</f>
        <v>#N/A</v>
      </c>
      <c r="H128" s="87" t="e">
        <f>VLOOKUP(Tableau9122[[#This Row],[DESIGNATION ]],DIRECTION!$M$3:$N$71,2,FALSE)</f>
        <v>#N/A</v>
      </c>
      <c r="I128" s="86">
        <f>SDCCLTM2!E64</f>
        <v>0</v>
      </c>
      <c r="J128" s="86">
        <f>SDCCLTM2!F64</f>
        <v>0</v>
      </c>
      <c r="K128" s="87">
        <f>MONTH(Tableau9122[[#This Row],[DATE ]])</f>
        <v>3</v>
      </c>
      <c r="L128" s="87" t="str">
        <f t="shared" si="3"/>
        <v>30</v>
      </c>
      <c r="Q128" s="90"/>
      <c r="R128" s="59"/>
      <c r="S128" s="59"/>
      <c r="T128" s="59"/>
      <c r="U128" s="59"/>
    </row>
    <row r="129" spans="1:21" ht="18" x14ac:dyDescent="0.55000000000000004">
      <c r="A129" s="129" t="str">
        <f t="shared" si="1"/>
        <v>GUEDE-OIL-MBACKE2</v>
      </c>
      <c r="B129" s="85">
        <f t="shared" si="2"/>
        <v>46097</v>
      </c>
      <c r="C129" s="86">
        <f>SDCCLTM2!A65</f>
        <v>0</v>
      </c>
      <c r="D129" s="86">
        <f>SDCCLTM2!B65</f>
        <v>0</v>
      </c>
      <c r="E129" s="86">
        <f>SDCCLTM2!C65</f>
        <v>0</v>
      </c>
      <c r="F129" s="86">
        <f>SDCCLTM2!D65</f>
        <v>0</v>
      </c>
      <c r="G129" s="87" t="e">
        <f>Tableau9122[[#This Row],[MONTANT ]]/Tableau9122[[#This Row],[PU VENTE]]</f>
        <v>#N/A</v>
      </c>
      <c r="H129" s="87" t="e">
        <f>VLOOKUP(Tableau9122[[#This Row],[DESIGNATION ]],DIRECTION!$M$3:$N$71,2,FALSE)</f>
        <v>#N/A</v>
      </c>
      <c r="I129" s="86">
        <f>SDCCLTM2!E65</f>
        <v>0</v>
      </c>
      <c r="J129" s="86">
        <f>SDCCLTM2!F65</f>
        <v>0</v>
      </c>
      <c r="K129" s="87">
        <f>MONTH(Tableau9122[[#This Row],[DATE ]])</f>
        <v>3</v>
      </c>
      <c r="L129" s="87" t="str">
        <f t="shared" si="3"/>
        <v>30</v>
      </c>
      <c r="Q129" s="90"/>
      <c r="R129" s="59"/>
      <c r="S129" s="59"/>
      <c r="T129" s="59"/>
      <c r="U129" s="59"/>
    </row>
    <row r="130" spans="1:21" ht="18" x14ac:dyDescent="0.55000000000000004">
      <c r="A130" s="129" t="str">
        <f t="shared" si="1"/>
        <v>GUEDE-OIL-MBACKE2</v>
      </c>
      <c r="B130" s="85">
        <f t="shared" si="2"/>
        <v>46097</v>
      </c>
      <c r="C130" s="86">
        <f>SDCCLTM2!A66</f>
        <v>0</v>
      </c>
      <c r="D130" s="86">
        <f>SDCCLTM2!B66</f>
        <v>0</v>
      </c>
      <c r="E130" s="86">
        <f>SDCCLTM2!C66</f>
        <v>0</v>
      </c>
      <c r="F130" s="86">
        <f>SDCCLTM2!D66</f>
        <v>0</v>
      </c>
      <c r="G130" s="87" t="e">
        <f>Tableau9122[[#This Row],[MONTANT ]]/Tableau9122[[#This Row],[PU VENTE]]</f>
        <v>#N/A</v>
      </c>
      <c r="H130" s="87" t="e">
        <f>VLOOKUP(Tableau9122[[#This Row],[DESIGNATION ]],DIRECTION!$M$3:$N$71,2,FALSE)</f>
        <v>#N/A</v>
      </c>
      <c r="I130" s="86">
        <f>SDCCLTM2!E66</f>
        <v>0</v>
      </c>
      <c r="J130" s="86">
        <f>SDCCLTM2!F66</f>
        <v>0</v>
      </c>
      <c r="K130" s="87">
        <f>MONTH(Tableau9122[[#This Row],[DATE ]])</f>
        <v>3</v>
      </c>
      <c r="L130" s="87" t="str">
        <f t="shared" si="3"/>
        <v>30</v>
      </c>
      <c r="Q130" s="90"/>
      <c r="R130" s="59"/>
      <c r="S130" s="59"/>
      <c r="T130" s="59"/>
      <c r="U130" s="59"/>
    </row>
    <row r="131" spans="1:21" ht="18" x14ac:dyDescent="0.55000000000000004">
      <c r="A131" s="129" t="str">
        <f t="shared" si="1"/>
        <v>GUEDE-OIL-MBACKE2</v>
      </c>
      <c r="B131" s="85">
        <f t="shared" si="2"/>
        <v>46097</v>
      </c>
      <c r="C131" s="86">
        <f>SDCCLTM2!A67</f>
        <v>0</v>
      </c>
      <c r="D131" s="86">
        <f>SDCCLTM2!B67</f>
        <v>0</v>
      </c>
      <c r="E131" s="86">
        <f>SDCCLTM2!C67</f>
        <v>0</v>
      </c>
      <c r="F131" s="86">
        <f>SDCCLTM2!D67</f>
        <v>0</v>
      </c>
      <c r="G131" s="87" t="e">
        <f>Tableau9122[[#This Row],[MONTANT ]]/Tableau9122[[#This Row],[PU VENTE]]</f>
        <v>#N/A</v>
      </c>
      <c r="H131" s="87" t="e">
        <f>VLOOKUP(Tableau9122[[#This Row],[DESIGNATION ]],DIRECTION!$M$3:$N$71,2,FALSE)</f>
        <v>#N/A</v>
      </c>
      <c r="I131" s="86">
        <f>SDCCLTM2!E67</f>
        <v>0</v>
      </c>
      <c r="J131" s="86">
        <f>SDCCLTM2!F67</f>
        <v>0</v>
      </c>
      <c r="K131" s="87">
        <f>MONTH(Tableau9122[[#This Row],[DATE ]])</f>
        <v>3</v>
      </c>
      <c r="L131" s="87" t="str">
        <f t="shared" si="3"/>
        <v>30</v>
      </c>
      <c r="Q131" s="90"/>
      <c r="R131" s="59"/>
      <c r="S131" s="59"/>
      <c r="T131" s="59"/>
      <c r="U131" s="59"/>
    </row>
    <row r="132" spans="1:21" ht="18" x14ac:dyDescent="0.55000000000000004">
      <c r="A132" s="129" t="str">
        <f t="shared" si="1"/>
        <v>GUEDE-OIL-MBACKE2</v>
      </c>
      <c r="B132" s="85">
        <f t="shared" si="2"/>
        <v>46097</v>
      </c>
      <c r="C132" s="86">
        <f>SDCCLTM2!A68</f>
        <v>0</v>
      </c>
      <c r="D132" s="86">
        <f>SDCCLTM2!B68</f>
        <v>0</v>
      </c>
      <c r="E132" s="86">
        <f>SDCCLTM2!C68</f>
        <v>0</v>
      </c>
      <c r="F132" s="86">
        <f>SDCCLTM2!D68</f>
        <v>0</v>
      </c>
      <c r="G132" s="87" t="e">
        <f>Tableau9122[[#This Row],[MONTANT ]]/Tableau9122[[#This Row],[PU VENTE]]</f>
        <v>#N/A</v>
      </c>
      <c r="H132" s="87" t="e">
        <f>VLOOKUP(Tableau9122[[#This Row],[DESIGNATION ]],DIRECTION!$M$3:$N$71,2,FALSE)</f>
        <v>#N/A</v>
      </c>
      <c r="I132" s="86">
        <f>SDCCLTM2!E68</f>
        <v>0</v>
      </c>
      <c r="J132" s="86">
        <f>SDCCLTM2!F68</f>
        <v>0</v>
      </c>
      <c r="K132" s="87">
        <f>MONTH(Tableau9122[[#This Row],[DATE ]])</f>
        <v>3</v>
      </c>
      <c r="L132" s="87" t="str">
        <f t="shared" si="3"/>
        <v>30</v>
      </c>
      <c r="Q132" s="90"/>
      <c r="R132" s="59"/>
      <c r="S132" s="59"/>
      <c r="T132" s="59"/>
      <c r="U132" s="59"/>
    </row>
    <row r="133" spans="1:21" ht="18" x14ac:dyDescent="0.55000000000000004">
      <c r="A133" s="129" t="str">
        <f t="shared" ref="A133:B150" si="4">A132</f>
        <v>GUEDE-OIL-MBACKE2</v>
      </c>
      <c r="B133" s="85">
        <f t="shared" si="4"/>
        <v>46097</v>
      </c>
      <c r="C133" s="86">
        <f>SDCCLTM2!A69</f>
        <v>0</v>
      </c>
      <c r="D133" s="86">
        <f>SDCCLTM2!B69</f>
        <v>0</v>
      </c>
      <c r="E133" s="86">
        <f>SDCCLTM2!C69</f>
        <v>0</v>
      </c>
      <c r="F133" s="86">
        <f>SDCCLTM2!D69</f>
        <v>0</v>
      </c>
      <c r="G133" s="87" t="e">
        <f>Tableau9122[[#This Row],[MONTANT ]]/Tableau9122[[#This Row],[PU VENTE]]</f>
        <v>#N/A</v>
      </c>
      <c r="H133" s="87" t="e">
        <f>VLOOKUP(Tableau9122[[#This Row],[DESIGNATION ]],DIRECTION!$M$3:$N$71,2,FALSE)</f>
        <v>#N/A</v>
      </c>
      <c r="I133" s="86">
        <f>SDCCLTM2!E69</f>
        <v>0</v>
      </c>
      <c r="J133" s="86">
        <f>SDCCLTM2!F69</f>
        <v>0</v>
      </c>
      <c r="K133" s="87">
        <f>MONTH(Tableau9122[[#This Row],[DATE ]])</f>
        <v>3</v>
      </c>
      <c r="L133" s="87" t="str">
        <f t="shared" ref="L133:L150" si="5">CONCATENATE(K133,D133)</f>
        <v>30</v>
      </c>
      <c r="Q133" s="90"/>
      <c r="R133" s="59"/>
      <c r="S133" s="59"/>
      <c r="T133" s="59"/>
      <c r="U133" s="59"/>
    </row>
    <row r="134" spans="1:21" ht="18" x14ac:dyDescent="0.55000000000000004">
      <c r="A134" s="129" t="str">
        <f t="shared" si="4"/>
        <v>GUEDE-OIL-MBACKE2</v>
      </c>
      <c r="B134" s="85">
        <f t="shared" si="4"/>
        <v>46097</v>
      </c>
      <c r="C134" s="86">
        <f>SDCCLTM2!A70</f>
        <v>0</v>
      </c>
      <c r="D134" s="86">
        <f>SDCCLTM2!B70</f>
        <v>0</v>
      </c>
      <c r="E134" s="86">
        <f>SDCCLTM2!C70</f>
        <v>0</v>
      </c>
      <c r="F134" s="86">
        <f>SDCCLTM2!D70</f>
        <v>0</v>
      </c>
      <c r="G134" s="87" t="e">
        <f>Tableau9122[[#This Row],[MONTANT ]]/Tableau9122[[#This Row],[PU VENTE]]</f>
        <v>#N/A</v>
      </c>
      <c r="H134" s="87" t="e">
        <f>VLOOKUP(Tableau9122[[#This Row],[DESIGNATION ]],DIRECTION!$M$3:$N$71,2,FALSE)</f>
        <v>#N/A</v>
      </c>
      <c r="I134" s="86">
        <f>SDCCLTM2!E70</f>
        <v>0</v>
      </c>
      <c r="J134" s="86">
        <f>SDCCLTM2!F70</f>
        <v>0</v>
      </c>
      <c r="K134" s="87">
        <f>MONTH(Tableau9122[[#This Row],[DATE ]])</f>
        <v>3</v>
      </c>
      <c r="L134" s="87" t="str">
        <f t="shared" si="5"/>
        <v>30</v>
      </c>
      <c r="Q134" s="90"/>
      <c r="R134" s="59"/>
      <c r="S134" s="59"/>
      <c r="T134" s="59"/>
      <c r="U134" s="59"/>
    </row>
    <row r="135" spans="1:21" ht="18" x14ac:dyDescent="0.55000000000000004">
      <c r="A135" s="129" t="str">
        <f t="shared" si="4"/>
        <v>GUEDE-OIL-MBACKE2</v>
      </c>
      <c r="B135" s="85">
        <f t="shared" si="4"/>
        <v>46097</v>
      </c>
      <c r="C135" s="86">
        <f>SDCCLTM2!A71</f>
        <v>0</v>
      </c>
      <c r="D135" s="86">
        <f>SDCCLTM2!B71</f>
        <v>0</v>
      </c>
      <c r="E135" s="86">
        <f>SDCCLTM2!C71</f>
        <v>0</v>
      </c>
      <c r="F135" s="86">
        <f>SDCCLTM2!D71</f>
        <v>0</v>
      </c>
      <c r="G135" s="87" t="e">
        <f>Tableau9122[[#This Row],[MONTANT ]]/Tableau9122[[#This Row],[PU VENTE]]</f>
        <v>#N/A</v>
      </c>
      <c r="H135" s="87" t="e">
        <f>VLOOKUP(Tableau9122[[#This Row],[DESIGNATION ]],DIRECTION!$M$3:$N$71,2,FALSE)</f>
        <v>#N/A</v>
      </c>
      <c r="I135" s="86">
        <f>SDCCLTM2!E71</f>
        <v>0</v>
      </c>
      <c r="J135" s="86">
        <f>SDCCLTM2!F71</f>
        <v>0</v>
      </c>
      <c r="K135" s="87">
        <f>MONTH(Tableau9122[[#This Row],[DATE ]])</f>
        <v>3</v>
      </c>
      <c r="L135" s="87" t="str">
        <f t="shared" si="5"/>
        <v>30</v>
      </c>
      <c r="Q135" s="90"/>
      <c r="R135" s="59"/>
      <c r="S135" s="59"/>
      <c r="T135" s="59"/>
      <c r="U135" s="59"/>
    </row>
    <row r="136" spans="1:21" ht="18" x14ac:dyDescent="0.55000000000000004">
      <c r="A136" s="129" t="str">
        <f t="shared" si="4"/>
        <v>GUEDE-OIL-MBACKE2</v>
      </c>
      <c r="B136" s="85">
        <f t="shared" si="4"/>
        <v>46097</v>
      </c>
      <c r="C136" s="86">
        <f>SDCCLTM2!A72</f>
        <v>0</v>
      </c>
      <c r="D136" s="86">
        <f>SDCCLTM2!B72</f>
        <v>0</v>
      </c>
      <c r="E136" s="86">
        <f>SDCCLTM2!C72</f>
        <v>0</v>
      </c>
      <c r="F136" s="86">
        <f>SDCCLTM2!D72</f>
        <v>0</v>
      </c>
      <c r="G136" s="87" t="e">
        <f>Tableau9122[[#This Row],[MONTANT ]]/Tableau9122[[#This Row],[PU VENTE]]</f>
        <v>#N/A</v>
      </c>
      <c r="H136" s="87" t="e">
        <f>VLOOKUP(Tableau9122[[#This Row],[DESIGNATION ]],DIRECTION!$M$3:$N$71,2,FALSE)</f>
        <v>#N/A</v>
      </c>
      <c r="I136" s="86">
        <f>SDCCLTM2!E72</f>
        <v>0</v>
      </c>
      <c r="J136" s="86">
        <f>SDCCLTM2!F72</f>
        <v>0</v>
      </c>
      <c r="K136" s="87">
        <f>MONTH(Tableau9122[[#This Row],[DATE ]])</f>
        <v>3</v>
      </c>
      <c r="L136" s="87" t="str">
        <f t="shared" si="5"/>
        <v>30</v>
      </c>
      <c r="Q136" s="90"/>
      <c r="R136" s="59"/>
      <c r="S136" s="59"/>
      <c r="T136" s="59"/>
      <c r="U136" s="59"/>
    </row>
    <row r="137" spans="1:21" ht="18" x14ac:dyDescent="0.55000000000000004">
      <c r="A137" s="129" t="str">
        <f t="shared" si="4"/>
        <v>GUEDE-OIL-MBACKE2</v>
      </c>
      <c r="B137" s="85">
        <f t="shared" si="4"/>
        <v>46097</v>
      </c>
      <c r="C137" s="86">
        <f>SDCCLTM2!A73</f>
        <v>0</v>
      </c>
      <c r="D137" s="86">
        <f>SDCCLTM2!B73</f>
        <v>0</v>
      </c>
      <c r="E137" s="86">
        <f>SDCCLTM2!C73</f>
        <v>0</v>
      </c>
      <c r="F137" s="86">
        <f>SDCCLTM2!D73</f>
        <v>0</v>
      </c>
      <c r="G137" s="87" t="e">
        <f>Tableau9122[[#This Row],[MONTANT ]]/Tableau9122[[#This Row],[PU VENTE]]</f>
        <v>#N/A</v>
      </c>
      <c r="H137" s="87" t="e">
        <f>VLOOKUP(Tableau9122[[#This Row],[DESIGNATION ]],DIRECTION!$M$3:$N$71,2,FALSE)</f>
        <v>#N/A</v>
      </c>
      <c r="I137" s="86">
        <f>SDCCLTM2!E73</f>
        <v>0</v>
      </c>
      <c r="J137" s="86">
        <f>SDCCLTM2!F73</f>
        <v>0</v>
      </c>
      <c r="K137" s="87">
        <f>MONTH(Tableau9122[[#This Row],[DATE ]])</f>
        <v>3</v>
      </c>
      <c r="L137" s="87" t="str">
        <f t="shared" si="5"/>
        <v>30</v>
      </c>
      <c r="Q137" s="90"/>
      <c r="R137" s="59"/>
      <c r="S137" s="59"/>
      <c r="T137" s="59"/>
      <c r="U137" s="59"/>
    </row>
    <row r="138" spans="1:21" ht="18" x14ac:dyDescent="0.55000000000000004">
      <c r="A138" s="129" t="str">
        <f t="shared" si="4"/>
        <v>GUEDE-OIL-MBACKE2</v>
      </c>
      <c r="B138" s="85">
        <f t="shared" si="4"/>
        <v>46097</v>
      </c>
      <c r="C138" s="86">
        <f>SDCCLTM2!A74</f>
        <v>0</v>
      </c>
      <c r="D138" s="86">
        <f>SDCCLTM2!B74</f>
        <v>0</v>
      </c>
      <c r="E138" s="86">
        <f>SDCCLTM2!C74</f>
        <v>0</v>
      </c>
      <c r="F138" s="86">
        <f>SDCCLTM2!D74</f>
        <v>0</v>
      </c>
      <c r="G138" s="87" t="e">
        <f>Tableau9122[[#This Row],[MONTANT ]]/Tableau9122[[#This Row],[PU VENTE]]</f>
        <v>#N/A</v>
      </c>
      <c r="H138" s="87" t="e">
        <f>VLOOKUP(Tableau9122[[#This Row],[DESIGNATION ]],DIRECTION!$M$3:$N$71,2,FALSE)</f>
        <v>#N/A</v>
      </c>
      <c r="I138" s="86">
        <f>SDCCLTM2!E74</f>
        <v>0</v>
      </c>
      <c r="J138" s="86">
        <f>SDCCLTM2!F74</f>
        <v>0</v>
      </c>
      <c r="K138" s="87">
        <f>MONTH(Tableau9122[[#This Row],[DATE ]])</f>
        <v>3</v>
      </c>
      <c r="L138" s="87" t="str">
        <f t="shared" si="5"/>
        <v>30</v>
      </c>
      <c r="Q138" s="90"/>
      <c r="R138" s="59"/>
      <c r="S138" s="59"/>
      <c r="T138" s="59"/>
      <c r="U138" s="59"/>
    </row>
    <row r="139" spans="1:21" ht="18" x14ac:dyDescent="0.55000000000000004">
      <c r="A139" s="129" t="str">
        <f t="shared" si="4"/>
        <v>GUEDE-OIL-MBACKE2</v>
      </c>
      <c r="B139" s="85">
        <f t="shared" si="4"/>
        <v>46097</v>
      </c>
      <c r="C139" s="86">
        <f>SDCCLTM2!A75</f>
        <v>0</v>
      </c>
      <c r="D139" s="86">
        <f>SDCCLTM2!B75</f>
        <v>0</v>
      </c>
      <c r="E139" s="86">
        <f>SDCCLTM2!C75</f>
        <v>0</v>
      </c>
      <c r="F139" s="86">
        <f>SDCCLTM2!D75</f>
        <v>0</v>
      </c>
      <c r="G139" s="87" t="e">
        <f>Tableau9122[[#This Row],[MONTANT ]]/Tableau9122[[#This Row],[PU VENTE]]</f>
        <v>#N/A</v>
      </c>
      <c r="H139" s="87" t="e">
        <f>VLOOKUP(Tableau9122[[#This Row],[DESIGNATION ]],DIRECTION!$M$3:$N$71,2,FALSE)</f>
        <v>#N/A</v>
      </c>
      <c r="I139" s="86">
        <f>SDCCLTM2!E75</f>
        <v>0</v>
      </c>
      <c r="J139" s="86">
        <f>SDCCLTM2!F75</f>
        <v>0</v>
      </c>
      <c r="K139" s="87">
        <f>MONTH(Tableau9122[[#This Row],[DATE ]])</f>
        <v>3</v>
      </c>
      <c r="L139" s="87" t="str">
        <f t="shared" si="5"/>
        <v>30</v>
      </c>
      <c r="Q139" s="90"/>
      <c r="R139" s="59"/>
      <c r="S139" s="59"/>
      <c r="T139" s="59"/>
      <c r="U139" s="59"/>
    </row>
    <row r="140" spans="1:21" ht="18" x14ac:dyDescent="0.55000000000000004">
      <c r="A140" s="129" t="str">
        <f t="shared" si="4"/>
        <v>GUEDE-OIL-MBACKE2</v>
      </c>
      <c r="B140" s="85">
        <f t="shared" si="4"/>
        <v>46097</v>
      </c>
      <c r="C140" s="86">
        <f>SDCCLTM2!A76</f>
        <v>0</v>
      </c>
      <c r="D140" s="86">
        <f>SDCCLTM2!B76</f>
        <v>0</v>
      </c>
      <c r="E140" s="86">
        <f>SDCCLTM2!C76</f>
        <v>0</v>
      </c>
      <c r="F140" s="86">
        <f>SDCCLTM2!D76</f>
        <v>0</v>
      </c>
      <c r="G140" s="87" t="e">
        <f>Tableau9122[[#This Row],[MONTANT ]]/Tableau9122[[#This Row],[PU VENTE]]</f>
        <v>#N/A</v>
      </c>
      <c r="H140" s="87" t="e">
        <f>VLOOKUP(Tableau9122[[#This Row],[DESIGNATION ]],DIRECTION!$M$3:$N$71,2,FALSE)</f>
        <v>#N/A</v>
      </c>
      <c r="I140" s="86">
        <f>SDCCLTM2!E76</f>
        <v>0</v>
      </c>
      <c r="J140" s="86">
        <f>SDCCLTM2!F76</f>
        <v>0</v>
      </c>
      <c r="K140" s="87">
        <f>MONTH(Tableau9122[[#This Row],[DATE ]])</f>
        <v>3</v>
      </c>
      <c r="L140" s="87" t="str">
        <f t="shared" si="5"/>
        <v>30</v>
      </c>
      <c r="Q140" s="90"/>
      <c r="R140" s="59"/>
      <c r="S140" s="59"/>
      <c r="T140" s="59"/>
      <c r="U140" s="59"/>
    </row>
    <row r="141" spans="1:21" ht="18" x14ac:dyDescent="0.55000000000000004">
      <c r="A141" s="129" t="str">
        <f t="shared" si="4"/>
        <v>GUEDE-OIL-MBACKE2</v>
      </c>
      <c r="B141" s="85">
        <f t="shared" si="4"/>
        <v>46097</v>
      </c>
      <c r="C141" s="86">
        <f>SDCCLTM2!A77</f>
        <v>0</v>
      </c>
      <c r="D141" s="86">
        <f>SDCCLTM2!B77</f>
        <v>0</v>
      </c>
      <c r="E141" s="86">
        <f>SDCCLTM2!C77</f>
        <v>0</v>
      </c>
      <c r="F141" s="86">
        <f>SDCCLTM2!D77</f>
        <v>0</v>
      </c>
      <c r="G141" s="87" t="e">
        <f>Tableau9122[[#This Row],[MONTANT ]]/Tableau9122[[#This Row],[PU VENTE]]</f>
        <v>#N/A</v>
      </c>
      <c r="H141" s="87" t="e">
        <f>VLOOKUP(Tableau9122[[#This Row],[DESIGNATION ]],DIRECTION!$M$3:$N$71,2,FALSE)</f>
        <v>#N/A</v>
      </c>
      <c r="I141" s="86">
        <f>SDCCLTM2!E77</f>
        <v>0</v>
      </c>
      <c r="J141" s="86">
        <f>SDCCLTM2!F77</f>
        <v>0</v>
      </c>
      <c r="K141" s="87">
        <f>MONTH(Tableau9122[[#This Row],[DATE ]])</f>
        <v>3</v>
      </c>
      <c r="L141" s="87" t="str">
        <f t="shared" si="5"/>
        <v>30</v>
      </c>
      <c r="Q141" s="90"/>
      <c r="R141" s="59"/>
      <c r="S141" s="59"/>
      <c r="T141" s="59"/>
      <c r="U141" s="59"/>
    </row>
    <row r="142" spans="1:21" ht="18" x14ac:dyDescent="0.55000000000000004">
      <c r="A142" s="129" t="str">
        <f t="shared" si="4"/>
        <v>GUEDE-OIL-MBACKE2</v>
      </c>
      <c r="B142" s="85">
        <f t="shared" si="4"/>
        <v>46097</v>
      </c>
      <c r="C142" s="86">
        <f>SDCCLTM2!A78</f>
        <v>0</v>
      </c>
      <c r="D142" s="86">
        <f>SDCCLTM2!B78</f>
        <v>0</v>
      </c>
      <c r="E142" s="86">
        <f>SDCCLTM2!C78</f>
        <v>0</v>
      </c>
      <c r="F142" s="86">
        <f>SDCCLTM2!D78</f>
        <v>0</v>
      </c>
      <c r="G142" s="87" t="e">
        <f>Tableau9122[[#This Row],[MONTANT ]]/Tableau9122[[#This Row],[PU VENTE]]</f>
        <v>#N/A</v>
      </c>
      <c r="H142" s="87" t="e">
        <f>VLOOKUP(Tableau9122[[#This Row],[DESIGNATION ]],DIRECTION!$M$3:$N$71,2,FALSE)</f>
        <v>#N/A</v>
      </c>
      <c r="I142" s="86">
        <f>SDCCLTM2!E78</f>
        <v>0</v>
      </c>
      <c r="J142" s="86">
        <f>SDCCLTM2!F78</f>
        <v>0</v>
      </c>
      <c r="K142" s="87">
        <f>MONTH(Tableau9122[[#This Row],[DATE ]])</f>
        <v>3</v>
      </c>
      <c r="L142" s="87" t="str">
        <f t="shared" si="5"/>
        <v>30</v>
      </c>
      <c r="Q142" s="90"/>
      <c r="R142" s="59"/>
      <c r="S142" s="59"/>
      <c r="T142" s="59"/>
      <c r="U142" s="59"/>
    </row>
    <row r="143" spans="1:21" ht="18" x14ac:dyDescent="0.55000000000000004">
      <c r="A143" s="129" t="str">
        <f t="shared" si="4"/>
        <v>GUEDE-OIL-MBACKE2</v>
      </c>
      <c r="B143" s="85">
        <f t="shared" si="4"/>
        <v>46097</v>
      </c>
      <c r="C143" s="86">
        <f>SDCCLTM2!A79</f>
        <v>0</v>
      </c>
      <c r="D143" s="86">
        <f>SDCCLTM2!B79</f>
        <v>0</v>
      </c>
      <c r="E143" s="86">
        <f>SDCCLTM2!C79</f>
        <v>0</v>
      </c>
      <c r="F143" s="86">
        <f>SDCCLTM2!D79</f>
        <v>0</v>
      </c>
      <c r="G143" s="87" t="e">
        <f>Tableau9122[[#This Row],[MONTANT ]]/Tableau9122[[#This Row],[PU VENTE]]</f>
        <v>#N/A</v>
      </c>
      <c r="H143" s="87" t="e">
        <f>VLOOKUP(Tableau9122[[#This Row],[DESIGNATION ]],DIRECTION!$M$3:$N$71,2,FALSE)</f>
        <v>#N/A</v>
      </c>
      <c r="I143" s="86">
        <f>SDCCLTM2!E79</f>
        <v>0</v>
      </c>
      <c r="J143" s="86">
        <f>SDCCLTM2!F79</f>
        <v>0</v>
      </c>
      <c r="K143" s="87">
        <f>MONTH(Tableau9122[[#This Row],[DATE ]])</f>
        <v>3</v>
      </c>
      <c r="L143" s="87" t="str">
        <f t="shared" si="5"/>
        <v>30</v>
      </c>
      <c r="Q143" s="90"/>
      <c r="R143" s="59"/>
      <c r="S143" s="59"/>
      <c r="T143" s="59"/>
      <c r="U143" s="59"/>
    </row>
    <row r="144" spans="1:21" ht="18" x14ac:dyDescent="0.55000000000000004">
      <c r="A144" s="129" t="str">
        <f t="shared" si="4"/>
        <v>GUEDE-OIL-MBACKE2</v>
      </c>
      <c r="B144" s="85">
        <f t="shared" si="4"/>
        <v>46097</v>
      </c>
      <c r="C144" s="86">
        <f>SDCCLTM2!A80</f>
        <v>0</v>
      </c>
      <c r="D144" s="86">
        <f>SDCCLTM2!B80</f>
        <v>0</v>
      </c>
      <c r="E144" s="86">
        <f>SDCCLTM2!C80</f>
        <v>0</v>
      </c>
      <c r="F144" s="86">
        <f>SDCCLTM2!D80</f>
        <v>0</v>
      </c>
      <c r="G144" s="87" t="e">
        <f>Tableau9122[[#This Row],[MONTANT ]]/Tableau9122[[#This Row],[PU VENTE]]</f>
        <v>#N/A</v>
      </c>
      <c r="H144" s="87" t="e">
        <f>VLOOKUP(Tableau9122[[#This Row],[DESIGNATION ]],DIRECTION!$M$3:$N$71,2,FALSE)</f>
        <v>#N/A</v>
      </c>
      <c r="I144" s="86">
        <f>SDCCLTM2!E80</f>
        <v>0</v>
      </c>
      <c r="J144" s="86">
        <f>SDCCLTM2!F80</f>
        <v>0</v>
      </c>
      <c r="K144" s="87">
        <f>MONTH(Tableau9122[[#This Row],[DATE ]])</f>
        <v>3</v>
      </c>
      <c r="L144" s="87" t="str">
        <f t="shared" si="5"/>
        <v>30</v>
      </c>
      <c r="Q144" s="90"/>
      <c r="R144" s="59"/>
      <c r="S144" s="59"/>
      <c r="T144" s="59"/>
      <c r="U144" s="59"/>
    </row>
    <row r="145" spans="1:22" ht="18" x14ac:dyDescent="0.55000000000000004">
      <c r="A145" s="129" t="str">
        <f t="shared" si="4"/>
        <v>GUEDE-OIL-MBACKE2</v>
      </c>
      <c r="B145" s="85">
        <f t="shared" si="4"/>
        <v>46097</v>
      </c>
      <c r="C145" s="86">
        <f>SDCCLTM2!A81</f>
        <v>0</v>
      </c>
      <c r="D145" s="86">
        <f>SDCCLTM2!B81</f>
        <v>0</v>
      </c>
      <c r="E145" s="86">
        <f>SDCCLTM2!C81</f>
        <v>0</v>
      </c>
      <c r="F145" s="86">
        <f>SDCCLTM2!D81</f>
        <v>0</v>
      </c>
      <c r="G145" s="87" t="e">
        <f>Tableau9122[[#This Row],[MONTANT ]]/Tableau9122[[#This Row],[PU VENTE]]</f>
        <v>#N/A</v>
      </c>
      <c r="H145" s="87" t="e">
        <f>VLOOKUP(Tableau9122[[#This Row],[DESIGNATION ]],DIRECTION!$M$3:$N$71,2,FALSE)</f>
        <v>#N/A</v>
      </c>
      <c r="I145" s="86">
        <f>SDCCLTM2!E81</f>
        <v>0</v>
      </c>
      <c r="J145" s="86">
        <f>SDCCLTM2!F81</f>
        <v>0</v>
      </c>
      <c r="K145" s="87">
        <f>MONTH(Tableau9122[[#This Row],[DATE ]])</f>
        <v>3</v>
      </c>
      <c r="L145" s="87" t="str">
        <f t="shared" si="5"/>
        <v>30</v>
      </c>
      <c r="Q145" s="90"/>
      <c r="R145" s="59"/>
      <c r="S145" s="59"/>
      <c r="T145" s="59"/>
      <c r="U145" s="59"/>
    </row>
    <row r="146" spans="1:22" ht="18" x14ac:dyDescent="0.55000000000000004">
      <c r="A146" s="129" t="str">
        <f t="shared" si="4"/>
        <v>GUEDE-OIL-MBACKE2</v>
      </c>
      <c r="B146" s="85">
        <f t="shared" si="4"/>
        <v>46097</v>
      </c>
      <c r="C146" s="86">
        <f>SDCCLTM2!A82</f>
        <v>0</v>
      </c>
      <c r="D146" s="86">
        <f>SDCCLTM2!B82</f>
        <v>0</v>
      </c>
      <c r="E146" s="86">
        <f>SDCCLTM2!C82</f>
        <v>0</v>
      </c>
      <c r="F146" s="86">
        <f>SDCCLTM2!D82</f>
        <v>0</v>
      </c>
      <c r="G146" s="87" t="e">
        <f>Tableau9122[[#This Row],[MONTANT ]]/Tableau9122[[#This Row],[PU VENTE]]</f>
        <v>#N/A</v>
      </c>
      <c r="H146" s="87" t="e">
        <f>VLOOKUP(Tableau9122[[#This Row],[DESIGNATION ]],DIRECTION!$M$3:$N$71,2,FALSE)</f>
        <v>#N/A</v>
      </c>
      <c r="I146" s="86">
        <f>SDCCLTM2!E82</f>
        <v>0</v>
      </c>
      <c r="J146" s="86">
        <f>SDCCLTM2!F82</f>
        <v>0</v>
      </c>
      <c r="K146" s="87">
        <f>MONTH(Tableau9122[[#This Row],[DATE ]])</f>
        <v>3</v>
      </c>
      <c r="L146" s="87" t="str">
        <f t="shared" si="5"/>
        <v>30</v>
      </c>
      <c r="Q146" s="90"/>
      <c r="R146" s="59"/>
      <c r="S146" s="59"/>
      <c r="T146" s="59"/>
      <c r="U146" s="59"/>
    </row>
    <row r="147" spans="1:22" ht="18" x14ac:dyDescent="0.55000000000000004">
      <c r="A147" s="129" t="str">
        <f t="shared" si="4"/>
        <v>GUEDE-OIL-MBACKE2</v>
      </c>
      <c r="B147" s="85">
        <f t="shared" si="4"/>
        <v>46097</v>
      </c>
      <c r="C147" s="86">
        <f>SDCCLTM2!A83</f>
        <v>0</v>
      </c>
      <c r="D147" s="86">
        <f>SDCCLTM2!B83</f>
        <v>0</v>
      </c>
      <c r="E147" s="86">
        <f>SDCCLTM2!C83</f>
        <v>0</v>
      </c>
      <c r="F147" s="86">
        <f>SDCCLTM2!D83</f>
        <v>0</v>
      </c>
      <c r="G147" s="87" t="e">
        <f>Tableau9122[[#This Row],[MONTANT ]]/Tableau9122[[#This Row],[PU VENTE]]</f>
        <v>#N/A</v>
      </c>
      <c r="H147" s="87" t="e">
        <f>VLOOKUP(Tableau9122[[#This Row],[DESIGNATION ]],DIRECTION!$M$3:$N$71,2,FALSE)</f>
        <v>#N/A</v>
      </c>
      <c r="I147" s="86">
        <f>SDCCLTM2!E83</f>
        <v>0</v>
      </c>
      <c r="J147" s="86">
        <f>SDCCLTM2!F83</f>
        <v>0</v>
      </c>
      <c r="K147" s="87">
        <f>MONTH(Tableau9122[[#This Row],[DATE ]])</f>
        <v>3</v>
      </c>
      <c r="L147" s="87" t="str">
        <f t="shared" si="5"/>
        <v>30</v>
      </c>
      <c r="Q147" s="90"/>
      <c r="R147" s="59"/>
      <c r="S147" s="59"/>
      <c r="T147" s="59"/>
      <c r="U147" s="59"/>
    </row>
    <row r="148" spans="1:22" ht="18" x14ac:dyDescent="0.55000000000000004">
      <c r="A148" s="129" t="str">
        <f t="shared" si="4"/>
        <v>GUEDE-OIL-MBACKE2</v>
      </c>
      <c r="B148" s="85">
        <f t="shared" si="4"/>
        <v>46097</v>
      </c>
      <c r="C148" s="86">
        <f>SDCCLTM2!A84</f>
        <v>0</v>
      </c>
      <c r="D148" s="86">
        <f>SDCCLTM2!B84</f>
        <v>0</v>
      </c>
      <c r="E148" s="86">
        <f>SDCCLTM2!C84</f>
        <v>0</v>
      </c>
      <c r="F148" s="86">
        <f>SDCCLTM2!D84</f>
        <v>0</v>
      </c>
      <c r="G148" s="87" t="e">
        <f>Tableau9122[[#This Row],[MONTANT ]]/Tableau9122[[#This Row],[PU VENTE]]</f>
        <v>#N/A</v>
      </c>
      <c r="H148" s="87" t="e">
        <f>VLOOKUP(Tableau9122[[#This Row],[DESIGNATION ]],DIRECTION!$M$3:$N$71,2,FALSE)</f>
        <v>#N/A</v>
      </c>
      <c r="I148" s="86">
        <f>SDCCLTM2!E84</f>
        <v>0</v>
      </c>
      <c r="J148" s="86">
        <f>SDCCLTM2!F84</f>
        <v>0</v>
      </c>
      <c r="K148" s="87">
        <f>MONTH(Tableau9122[[#This Row],[DATE ]])</f>
        <v>3</v>
      </c>
      <c r="L148" s="87" t="str">
        <f t="shared" si="5"/>
        <v>30</v>
      </c>
      <c r="Q148" s="90"/>
      <c r="R148" s="59"/>
      <c r="S148" s="59"/>
      <c r="T148" s="59"/>
      <c r="U148" s="59"/>
    </row>
    <row r="149" spans="1:22" ht="18" x14ac:dyDescent="0.55000000000000004">
      <c r="A149" s="129" t="str">
        <f t="shared" si="4"/>
        <v>GUEDE-OIL-MBACKE2</v>
      </c>
      <c r="B149" s="85">
        <f t="shared" si="4"/>
        <v>46097</v>
      </c>
      <c r="C149" s="86">
        <f>SDCCLTM2!A85</f>
        <v>0</v>
      </c>
      <c r="D149" s="86">
        <f>SDCCLTM2!B85</f>
        <v>0</v>
      </c>
      <c r="E149" s="86">
        <f>SDCCLTM2!C85</f>
        <v>0</v>
      </c>
      <c r="F149" s="86">
        <f>SDCCLTM2!D85</f>
        <v>0</v>
      </c>
      <c r="G149" s="87" t="e">
        <f>Tableau9122[[#This Row],[MONTANT ]]/Tableau9122[[#This Row],[PU VENTE]]</f>
        <v>#N/A</v>
      </c>
      <c r="H149" s="87" t="e">
        <f>VLOOKUP(Tableau9122[[#This Row],[DESIGNATION ]],DIRECTION!$M$3:$N$71,2,FALSE)</f>
        <v>#N/A</v>
      </c>
      <c r="I149" s="86">
        <f>SDCCLTM2!E85</f>
        <v>0</v>
      </c>
      <c r="J149" s="86">
        <f>SDCCLTM2!F85</f>
        <v>0</v>
      </c>
      <c r="K149" s="87">
        <f>MONTH(Tableau9122[[#This Row],[DATE ]])</f>
        <v>3</v>
      </c>
      <c r="L149" s="87" t="str">
        <f t="shared" si="5"/>
        <v>30</v>
      </c>
      <c r="Q149" s="90"/>
      <c r="R149" s="59"/>
      <c r="S149" s="59"/>
      <c r="T149" s="59"/>
      <c r="U149" s="59"/>
    </row>
    <row r="150" spans="1:22" ht="18" x14ac:dyDescent="0.55000000000000004">
      <c r="A150" s="129" t="str">
        <f t="shared" si="4"/>
        <v>GUEDE-OIL-MBACKE2</v>
      </c>
      <c r="B150" s="85">
        <f t="shared" si="4"/>
        <v>46097</v>
      </c>
      <c r="C150" s="86">
        <f>SDCCLTM2!A86</f>
        <v>0</v>
      </c>
      <c r="D150" s="86">
        <f>SDCCLTM2!B86</f>
        <v>0</v>
      </c>
      <c r="E150" s="86">
        <f>SDCCLTM2!C86</f>
        <v>0</v>
      </c>
      <c r="F150" s="86">
        <f>SDCCLTM2!D86</f>
        <v>0</v>
      </c>
      <c r="G150" s="223" t="e">
        <f>Tableau9122[[#This Row],[MONTANT ]]/Tableau9122[[#This Row],[PU VENTE]]</f>
        <v>#N/A</v>
      </c>
      <c r="H150" s="223" t="e">
        <f>VLOOKUP(Tableau9122[[#This Row],[DESIGNATION ]],DIRECTION!$M$3:$N$71,2,FALSE)</f>
        <v>#N/A</v>
      </c>
      <c r="I150" s="86">
        <f>SDCCLTM2!E86</f>
        <v>0</v>
      </c>
      <c r="J150" s="86">
        <f>SDCCLTM2!F86</f>
        <v>0</v>
      </c>
      <c r="K150" s="223">
        <f>MONTH(Tableau9122[[#This Row],[DATE ]])</f>
        <v>3</v>
      </c>
      <c r="L150" s="223" t="str">
        <f t="shared" si="5"/>
        <v>30</v>
      </c>
      <c r="Q150" s="90"/>
      <c r="R150" s="59"/>
      <c r="S150" s="59"/>
      <c r="T150" s="59"/>
      <c r="U150" s="59"/>
    </row>
    <row r="151" spans="1:22" x14ac:dyDescent="0.45">
      <c r="R151" s="90"/>
      <c r="S151" s="59"/>
      <c r="T151" s="59"/>
      <c r="U151" s="59"/>
      <c r="V151" s="59"/>
    </row>
    <row r="152" spans="1:22" ht="30.75" x14ac:dyDescent="0.45">
      <c r="A152" s="441" t="s">
        <v>62</v>
      </c>
      <c r="B152" s="441"/>
      <c r="C152" s="441"/>
      <c r="D152" s="441"/>
      <c r="E152" s="441"/>
      <c r="F152" s="441"/>
      <c r="G152" s="441"/>
      <c r="H152" s="441"/>
      <c r="I152" s="441"/>
      <c r="J152" s="441"/>
      <c r="K152" s="441"/>
      <c r="L152" s="441"/>
      <c r="M152" s="441"/>
      <c r="N152" s="441"/>
      <c r="O152" s="441"/>
      <c r="P152" s="441"/>
      <c r="Q152" s="441"/>
      <c r="R152" s="441"/>
      <c r="S152" s="59"/>
      <c r="T152" s="59"/>
      <c r="U152" s="59"/>
      <c r="V152" s="59"/>
    </row>
    <row r="153" spans="1:22" x14ac:dyDescent="0.45">
      <c r="P153" s="91"/>
      <c r="Q153" s="91" t="s">
        <v>94</v>
      </c>
      <c r="R153" s="90"/>
      <c r="S153" s="59"/>
      <c r="T153" s="59"/>
      <c r="U153" s="59"/>
      <c r="V153" s="59"/>
    </row>
    <row r="154" spans="1:22" x14ac:dyDescent="0.45">
      <c r="A154" s="87" t="s">
        <v>60</v>
      </c>
      <c r="B154" s="92" t="s">
        <v>0</v>
      </c>
      <c r="C154" s="92" t="s">
        <v>4</v>
      </c>
      <c r="D154" s="92" t="s">
        <v>24</v>
      </c>
      <c r="E154" s="92" t="s">
        <v>25</v>
      </c>
      <c r="F154" s="92" t="s">
        <v>26</v>
      </c>
      <c r="G154" s="92" t="s">
        <v>32</v>
      </c>
      <c r="H154" s="93" t="s">
        <v>27</v>
      </c>
      <c r="I154" s="93" t="s">
        <v>28</v>
      </c>
      <c r="J154" s="93" t="s">
        <v>29</v>
      </c>
      <c r="K154" s="93" t="s">
        <v>33</v>
      </c>
      <c r="L154" s="93" t="s">
        <v>30</v>
      </c>
      <c r="M154" s="93" t="s">
        <v>31</v>
      </c>
      <c r="N154" s="93" t="s">
        <v>34</v>
      </c>
      <c r="O154" s="93" t="s">
        <v>35</v>
      </c>
      <c r="P154" s="90"/>
      <c r="Q154" s="59"/>
      <c r="R154" s="59"/>
      <c r="S154" s="59"/>
      <c r="T154" s="59"/>
    </row>
    <row r="155" spans="1:22" ht="18" x14ac:dyDescent="0.55000000000000004">
      <c r="A155" s="94" t="str">
        <f>SDCMbacke2!B22</f>
        <v>KHADIM KEBE</v>
      </c>
      <c r="B155" s="95">
        <f>B100</f>
        <v>46097</v>
      </c>
      <c r="C155" s="96" t="str">
        <f>A100</f>
        <v>GUEDE-OIL-MBACKE2</v>
      </c>
      <c r="D155" s="86">
        <f>SDCM2!C106</f>
        <v>0</v>
      </c>
      <c r="E155" s="86">
        <f>SDCM2!D106</f>
        <v>0</v>
      </c>
      <c r="F155" s="86">
        <f>SDCM2!E106</f>
        <v>0</v>
      </c>
      <c r="G155" s="86">
        <f>SDCM2!F106</f>
        <v>0</v>
      </c>
      <c r="H155" s="86">
        <f>SDCM2!G106</f>
        <v>2500</v>
      </c>
      <c r="I155" s="86" t="str">
        <f>SDCM2!H106</f>
        <v>TRANSPORT GERANT,ORDURES</v>
      </c>
      <c r="J155" s="86">
        <f>SDCM2!I106</f>
        <v>0</v>
      </c>
      <c r="K155" s="86" t="str">
        <f>SDCM2!J106</f>
        <v xml:space="preserve">CAISSE </v>
      </c>
      <c r="L155" s="86">
        <f>SDCM2!K106</f>
        <v>0</v>
      </c>
      <c r="M155" s="86">
        <f>SDCM2!L106</f>
        <v>0</v>
      </c>
      <c r="N155" s="86">
        <f>SDCM2!M106</f>
        <v>0</v>
      </c>
      <c r="O155" s="87">
        <f>L155+H155+D155</f>
        <v>2500</v>
      </c>
      <c r="P155" s="90"/>
      <c r="Q155" s="59"/>
      <c r="R155" s="59"/>
      <c r="S155" s="59"/>
      <c r="T155" s="59"/>
    </row>
    <row r="156" spans="1:22" ht="18" x14ac:dyDescent="0.55000000000000004">
      <c r="A156" s="94">
        <f>SDCMbacke2!C49</f>
        <v>0</v>
      </c>
      <c r="B156" s="97">
        <f>B155</f>
        <v>46097</v>
      </c>
      <c r="C156" s="96" t="str">
        <f>C155</f>
        <v>GUEDE-OIL-MBACKE2</v>
      </c>
      <c r="D156" s="86">
        <f>SDCM2!C107</f>
        <v>0</v>
      </c>
      <c r="E156" s="86">
        <f>SDCM2!D107</f>
        <v>0</v>
      </c>
      <c r="F156" s="86">
        <f>SDCM2!E107</f>
        <v>0</v>
      </c>
      <c r="G156" s="86">
        <f>SDCM2!F107</f>
        <v>0</v>
      </c>
      <c r="H156" s="86">
        <f>SDCM2!G107</f>
        <v>0</v>
      </c>
      <c r="I156" s="86">
        <f>SDCM2!H107</f>
        <v>0</v>
      </c>
      <c r="J156" s="86">
        <f>SDCM2!I107</f>
        <v>0</v>
      </c>
      <c r="K156" s="86">
        <f>SDCM2!J107</f>
        <v>0</v>
      </c>
      <c r="L156" s="86">
        <f>SDCM2!K107</f>
        <v>0</v>
      </c>
      <c r="M156" s="86">
        <f>SDCM2!L107</f>
        <v>0</v>
      </c>
      <c r="N156" s="86">
        <f>SDCM2!M107</f>
        <v>0</v>
      </c>
      <c r="O156" s="87">
        <f>L156+H156+D156</f>
        <v>0</v>
      </c>
      <c r="P156" s="90"/>
      <c r="Q156" s="59"/>
      <c r="R156" s="59"/>
      <c r="S156" s="59"/>
      <c r="T156" s="59"/>
    </row>
    <row r="157" spans="1:22" ht="18" x14ac:dyDescent="0.55000000000000004">
      <c r="A157" s="94"/>
      <c r="B157" s="97"/>
      <c r="C157" s="98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7"/>
      <c r="P157" s="90"/>
      <c r="Q157" s="59"/>
      <c r="R157" s="59"/>
      <c r="S157" s="59"/>
      <c r="T157" s="59"/>
    </row>
    <row r="158" spans="1:22" ht="18" x14ac:dyDescent="0.55000000000000004">
      <c r="A158" s="94"/>
      <c r="B158" s="97"/>
      <c r="C158" s="98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7"/>
      <c r="P158" s="90"/>
      <c r="Q158" s="59"/>
      <c r="R158" s="59"/>
      <c r="S158" s="59"/>
      <c r="T158" s="59"/>
    </row>
    <row r="159" spans="1:22" ht="15.75" x14ac:dyDescent="0.5">
      <c r="A159" s="94" t="s">
        <v>70</v>
      </c>
      <c r="B159" s="97">
        <f>B158</f>
        <v>0</v>
      </c>
      <c r="C159" s="96" t="str">
        <f>C156</f>
        <v>GUEDE-OIL-MBACKE2</v>
      </c>
      <c r="D159" s="87">
        <f>D155+D156</f>
        <v>0</v>
      </c>
      <c r="E159" s="99"/>
      <c r="F159" s="87"/>
      <c r="G159" s="87" t="str">
        <f>CONCATENATE(G155,G156)</f>
        <v>00</v>
      </c>
      <c r="H159" s="87">
        <f>H155+H156</f>
        <v>2500</v>
      </c>
      <c r="I159" s="87"/>
      <c r="J159" s="87"/>
      <c r="K159" s="87"/>
      <c r="L159" s="87">
        <f>L155+L156</f>
        <v>0</v>
      </c>
      <c r="M159" s="87"/>
      <c r="N159" s="87"/>
      <c r="O159" s="87"/>
      <c r="P159" s="90"/>
      <c r="Q159" s="59"/>
      <c r="R159" s="59"/>
      <c r="S159" s="59"/>
      <c r="T159" s="59"/>
    </row>
    <row r="160" spans="1:22" ht="15.75" x14ac:dyDescent="0.5">
      <c r="A160" s="94"/>
      <c r="B160" s="97"/>
      <c r="C160" s="98"/>
      <c r="D160" s="87"/>
      <c r="E160" s="99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90"/>
      <c r="Q160" s="59"/>
      <c r="R160" s="59"/>
      <c r="S160" s="59"/>
      <c r="T160" s="59"/>
    </row>
    <row r="161" spans="1:22" ht="15.75" x14ac:dyDescent="0.5">
      <c r="A161" s="94" t="s">
        <v>68</v>
      </c>
      <c r="B161" s="95">
        <f>B156</f>
        <v>46097</v>
      </c>
      <c r="C161" s="96" t="str">
        <f>C159</f>
        <v>GUEDE-OIL-MBACKE2</v>
      </c>
      <c r="D161" s="87">
        <f>D155+D156+D157+D158</f>
        <v>0</v>
      </c>
      <c r="E161" s="87" t="str">
        <f>CONCATENATE(E155,E156)</f>
        <v>00</v>
      </c>
      <c r="F161" s="87"/>
      <c r="G161" s="87" t="str">
        <f>CONCATENATE(G155,G156,G157,G158)</f>
        <v>00</v>
      </c>
      <c r="H161" s="87">
        <f>H155+H156+H157+H158</f>
        <v>2500</v>
      </c>
      <c r="I161" s="87" t="str">
        <f>CONCATENATE(I155,I156)</f>
        <v>TRANSPORT GERANT,ORDURES0</v>
      </c>
      <c r="J161" s="87"/>
      <c r="K161" s="87" t="str">
        <f>CONCATENATE(K155,K156,K157,K158)</f>
        <v>CAISSE 0</v>
      </c>
      <c r="L161" s="87">
        <f>L155+L156+L157+L158</f>
        <v>0</v>
      </c>
      <c r="M161" s="87" t="str">
        <f>CONCATENATE(M155,M156)</f>
        <v>00</v>
      </c>
      <c r="N161" s="87" t="str">
        <f>CONCATENATE(N155,N156,N157,N158)</f>
        <v>00</v>
      </c>
      <c r="O161" s="87">
        <f>O155+O156+O157+O158</f>
        <v>2500</v>
      </c>
      <c r="P161" s="90"/>
      <c r="Q161" s="59"/>
      <c r="R161" s="59"/>
      <c r="S161" s="59"/>
      <c r="T161" s="59"/>
    </row>
    <row r="162" spans="1:22" x14ac:dyDescent="0.45">
      <c r="R162" s="90"/>
      <c r="S162" s="59"/>
      <c r="T162" s="59"/>
      <c r="U162" s="59"/>
      <c r="V162" s="59"/>
    </row>
    <row r="163" spans="1:22" x14ac:dyDescent="0.45">
      <c r="R163" s="90"/>
      <c r="S163" s="59"/>
      <c r="T163" s="59"/>
      <c r="U163" s="59"/>
      <c r="V163" s="59"/>
    </row>
    <row r="164" spans="1:22" x14ac:dyDescent="0.45">
      <c r="R164" s="90"/>
      <c r="S164" s="59"/>
      <c r="T164" s="59"/>
      <c r="U164" s="59"/>
      <c r="V164" s="59"/>
    </row>
    <row r="165" spans="1:22" x14ac:dyDescent="0.45">
      <c r="H165" s="72" t="s">
        <v>115</v>
      </c>
      <c r="R165" s="90"/>
      <c r="S165" s="59"/>
      <c r="T165" s="59"/>
      <c r="U165" s="59"/>
      <c r="V165" s="59"/>
    </row>
    <row r="166" spans="1:22" x14ac:dyDescent="0.45">
      <c r="R166" s="90"/>
      <c r="S166" s="59"/>
      <c r="T166" s="59"/>
      <c r="U166" s="59"/>
      <c r="V166" s="59"/>
    </row>
    <row r="167" spans="1:22" x14ac:dyDescent="0.45">
      <c r="R167" s="90"/>
      <c r="S167" s="59"/>
      <c r="T167" s="59"/>
      <c r="U167" s="59"/>
      <c r="V167" s="59"/>
    </row>
    <row r="168" spans="1:22" x14ac:dyDescent="0.45">
      <c r="R168" s="90"/>
      <c r="S168" s="59"/>
      <c r="T168" s="59"/>
      <c r="U168" s="59"/>
      <c r="V168" s="59"/>
    </row>
    <row r="169" spans="1:22" ht="30.75" x14ac:dyDescent="0.45">
      <c r="A169" s="440" t="s">
        <v>75</v>
      </c>
      <c r="B169" s="440"/>
      <c r="C169" s="440"/>
      <c r="D169" s="440"/>
      <c r="E169" s="440"/>
      <c r="F169" s="440"/>
      <c r="G169" s="440"/>
      <c r="H169" s="440"/>
      <c r="I169" s="440"/>
      <c r="J169" s="440"/>
      <c r="K169" s="440"/>
      <c r="L169" s="440"/>
      <c r="M169" s="440"/>
      <c r="N169" s="440"/>
      <c r="O169" s="440"/>
      <c r="P169" s="440"/>
      <c r="Q169" s="440"/>
      <c r="R169" s="90"/>
      <c r="S169" s="59"/>
      <c r="T169" s="59"/>
      <c r="U169" s="59"/>
      <c r="V169" s="59"/>
    </row>
    <row r="170" spans="1:22" x14ac:dyDescent="0.45">
      <c r="R170" s="90"/>
      <c r="S170" s="59"/>
      <c r="T170" s="59"/>
      <c r="U170" s="59"/>
      <c r="V170" s="59"/>
    </row>
    <row r="171" spans="1:22" x14ac:dyDescent="0.45">
      <c r="A171" s="87" t="s">
        <v>60</v>
      </c>
      <c r="B171" s="92" t="s">
        <v>0</v>
      </c>
      <c r="C171" s="92" t="s">
        <v>4</v>
      </c>
      <c r="D171" s="100" t="s">
        <v>11</v>
      </c>
      <c r="E171" s="101" t="s">
        <v>6</v>
      </c>
      <c r="P171" s="90"/>
      <c r="Q171" s="59"/>
      <c r="R171" s="59"/>
      <c r="S171" s="59"/>
      <c r="T171" s="59"/>
    </row>
    <row r="172" spans="1:22" ht="18" x14ac:dyDescent="0.55000000000000004">
      <c r="A172" s="94" t="str">
        <f>A155</f>
        <v>KHADIM KEBE</v>
      </c>
      <c r="B172" s="95">
        <f>B156</f>
        <v>46097</v>
      </c>
      <c r="C172" s="96" t="str">
        <f>C161</f>
        <v>GUEDE-OIL-MBACKE2</v>
      </c>
      <c r="D172" s="102" t="s">
        <v>7</v>
      </c>
      <c r="E172" s="86">
        <f>SDCM2!C113</f>
        <v>0</v>
      </c>
      <c r="P172" s="90"/>
      <c r="Q172" s="59"/>
      <c r="R172" s="59"/>
      <c r="S172" s="59"/>
      <c r="T172" s="59"/>
    </row>
    <row r="173" spans="1:22" ht="18" x14ac:dyDescent="0.55000000000000004">
      <c r="A173" s="94" t="str">
        <f>A155</f>
        <v>KHADIM KEBE</v>
      </c>
      <c r="B173" s="95">
        <f t="shared" ref="B173:C175" si="6">B172</f>
        <v>46097</v>
      </c>
      <c r="C173" s="96" t="str">
        <f t="shared" si="6"/>
        <v>GUEDE-OIL-MBACKE2</v>
      </c>
      <c r="D173" s="102" t="s">
        <v>8</v>
      </c>
      <c r="E173" s="86">
        <f>SDCM2!C114</f>
        <v>0</v>
      </c>
      <c r="P173" s="90"/>
      <c r="Q173" s="59"/>
      <c r="R173" s="59"/>
      <c r="S173" s="59"/>
      <c r="T173" s="59"/>
    </row>
    <row r="174" spans="1:22" ht="18" x14ac:dyDescent="0.55000000000000004">
      <c r="A174" s="94">
        <f>A156</f>
        <v>0</v>
      </c>
      <c r="B174" s="95">
        <f t="shared" si="6"/>
        <v>46097</v>
      </c>
      <c r="C174" s="96" t="str">
        <f t="shared" si="6"/>
        <v>GUEDE-OIL-MBACKE2</v>
      </c>
      <c r="D174" s="102" t="s">
        <v>7</v>
      </c>
      <c r="E174" s="86">
        <f>SDCM2!C115</f>
        <v>0</v>
      </c>
      <c r="P174" s="90"/>
      <c r="Q174" s="59"/>
      <c r="R174" s="59"/>
      <c r="S174" s="59"/>
      <c r="T174" s="59"/>
    </row>
    <row r="175" spans="1:22" ht="18" x14ac:dyDescent="0.55000000000000004">
      <c r="A175" s="94">
        <f>A156</f>
        <v>0</v>
      </c>
      <c r="B175" s="95">
        <f t="shared" si="6"/>
        <v>46097</v>
      </c>
      <c r="C175" s="96" t="str">
        <f t="shared" si="6"/>
        <v>GUEDE-OIL-MBACKE2</v>
      </c>
      <c r="D175" s="102" t="s">
        <v>8</v>
      </c>
      <c r="E175" s="86">
        <f>SDCM2!C116</f>
        <v>0</v>
      </c>
      <c r="P175" s="90"/>
      <c r="Q175" s="59"/>
      <c r="R175" s="59"/>
      <c r="S175" s="59"/>
      <c r="T175" s="59"/>
    </row>
    <row r="176" spans="1:22" ht="15.75" x14ac:dyDescent="0.5">
      <c r="A176" s="94" t="s">
        <v>68</v>
      </c>
      <c r="B176" s="95">
        <f>B172</f>
        <v>46097</v>
      </c>
      <c r="C176" s="96" t="str">
        <f>C175</f>
        <v>GUEDE-OIL-MBACKE2</v>
      </c>
      <c r="D176" s="102" t="s">
        <v>7</v>
      </c>
      <c r="E176" s="87">
        <f>E172+E174</f>
        <v>0</v>
      </c>
      <c r="P176" s="90"/>
      <c r="Q176" s="59"/>
      <c r="R176" s="59"/>
      <c r="S176" s="59"/>
      <c r="T176" s="59"/>
    </row>
    <row r="177" spans="1:22" ht="15.75" x14ac:dyDescent="0.5">
      <c r="A177" s="94" t="s">
        <v>68</v>
      </c>
      <c r="B177" s="95">
        <f>B176</f>
        <v>46097</v>
      </c>
      <c r="C177" s="96" t="str">
        <f>C176</f>
        <v>GUEDE-OIL-MBACKE2</v>
      </c>
      <c r="D177" s="102" t="s">
        <v>8</v>
      </c>
      <c r="E177" s="87">
        <f>E173+E175</f>
        <v>0</v>
      </c>
      <c r="P177" s="90"/>
      <c r="Q177" s="59"/>
      <c r="R177" s="59"/>
      <c r="S177" s="59"/>
      <c r="T177" s="59"/>
    </row>
    <row r="178" spans="1:22" x14ac:dyDescent="0.45">
      <c r="C178" s="103"/>
      <c r="D178" s="71"/>
      <c r="E178" s="104"/>
      <c r="F178" s="105"/>
      <c r="G178" s="59"/>
      <c r="R178" s="90"/>
      <c r="S178" s="59"/>
      <c r="T178" s="59"/>
      <c r="U178" s="59"/>
      <c r="V178" s="59"/>
    </row>
    <row r="179" spans="1:22" x14ac:dyDescent="0.45">
      <c r="C179" s="103"/>
      <c r="D179" s="71"/>
      <c r="E179" s="104"/>
      <c r="F179" s="105"/>
      <c r="G179" s="59"/>
      <c r="R179" s="90"/>
      <c r="S179" s="59"/>
      <c r="T179" s="59"/>
      <c r="U179" s="59"/>
      <c r="V179" s="59"/>
    </row>
    <row r="180" spans="1:22" x14ac:dyDescent="0.45">
      <c r="C180" s="103"/>
      <c r="D180" s="71"/>
      <c r="E180" s="104"/>
      <c r="F180" s="105"/>
      <c r="G180" s="59"/>
      <c r="R180" s="90"/>
      <c r="S180" s="59"/>
      <c r="T180" s="59"/>
      <c r="U180" s="59"/>
      <c r="V180" s="59"/>
    </row>
    <row r="181" spans="1:22" x14ac:dyDescent="0.45">
      <c r="R181" s="90"/>
      <c r="S181" s="59"/>
      <c r="T181" s="59"/>
      <c r="U181" s="59"/>
      <c r="V181" s="59"/>
    </row>
    <row r="182" spans="1:22" x14ac:dyDescent="0.45">
      <c r="E182" s="59"/>
      <c r="R182" s="90"/>
      <c r="S182" s="59"/>
      <c r="T182" s="59"/>
      <c r="U182" s="59"/>
      <c r="V182" s="59"/>
    </row>
    <row r="183" spans="1:22" x14ac:dyDescent="0.45">
      <c r="A183" s="72" t="s">
        <v>262</v>
      </c>
      <c r="B183" s="106">
        <f>SUMIFS(Tableau9122[[MONTANT ]],Tableau9122[[NOM PRENOM POMPISTE ]],B188,Tableau9122[[TYPE ]],A183)</f>
        <v>0</v>
      </c>
      <c r="D183" s="72" t="s">
        <v>262</v>
      </c>
      <c r="E183" s="106">
        <f>SUMIFS(Tableau9122[[MONTANT ]],Tableau9122[[NOM PRENOM POMPISTE ]],B193,Tableau9122[[TYPE ]],A183)</f>
        <v>0</v>
      </c>
      <c r="R183" s="90"/>
      <c r="S183" s="59"/>
      <c r="T183" s="59"/>
      <c r="U183" s="59"/>
      <c r="V183" s="59"/>
    </row>
    <row r="184" spans="1:22" x14ac:dyDescent="0.45">
      <c r="I184" s="72" t="s">
        <v>115</v>
      </c>
      <c r="R184" s="90"/>
      <c r="S184" s="59"/>
      <c r="T184" s="59"/>
      <c r="U184" s="59"/>
      <c r="V184" s="59"/>
    </row>
    <row r="185" spans="1:22" ht="30.75" x14ac:dyDescent="0.45">
      <c r="A185" s="440" t="s">
        <v>74</v>
      </c>
      <c r="B185" s="440"/>
      <c r="C185" s="440"/>
      <c r="D185" s="440"/>
      <c r="E185" s="440"/>
      <c r="F185" s="440"/>
      <c r="G185" s="440"/>
      <c r="H185" s="440"/>
      <c r="I185" s="440"/>
      <c r="J185" s="440"/>
      <c r="K185" s="440"/>
      <c r="L185" s="440"/>
      <c r="M185" s="440"/>
      <c r="N185" s="440"/>
      <c r="O185" s="440"/>
      <c r="P185" s="440"/>
      <c r="R185" s="90"/>
      <c r="S185" s="59"/>
      <c r="T185" s="59"/>
      <c r="U185" s="59"/>
      <c r="V185" s="59"/>
    </row>
    <row r="186" spans="1:22" x14ac:dyDescent="0.45">
      <c r="R186" s="90"/>
      <c r="S186" s="59"/>
      <c r="T186" s="59"/>
      <c r="U186" s="59"/>
      <c r="V186" s="59"/>
    </row>
    <row r="187" spans="1:22" x14ac:dyDescent="0.45">
      <c r="A187" s="106" t="s">
        <v>11</v>
      </c>
      <c r="B187" s="106" t="s">
        <v>40</v>
      </c>
      <c r="C187" s="106" t="s">
        <v>56</v>
      </c>
      <c r="D187" s="106" t="s">
        <v>57</v>
      </c>
      <c r="E187" s="106" t="s">
        <v>59</v>
      </c>
      <c r="F187" s="106" t="s">
        <v>58</v>
      </c>
      <c r="G187" s="106" t="s">
        <v>61</v>
      </c>
      <c r="H187" s="106" t="s">
        <v>64</v>
      </c>
      <c r="I187" s="107" t="s">
        <v>63</v>
      </c>
      <c r="J187" s="106" t="s">
        <v>65</v>
      </c>
      <c r="K187" s="106" t="s">
        <v>138</v>
      </c>
      <c r="N187" s="90"/>
      <c r="O187" s="59"/>
      <c r="P187" s="59"/>
      <c r="Q187" s="59"/>
      <c r="R187" s="59"/>
    </row>
    <row r="188" spans="1:22" ht="23.25" x14ac:dyDescent="0.7">
      <c r="A188" s="106" t="s">
        <v>12</v>
      </c>
      <c r="B188" s="106" t="str">
        <f>A173</f>
        <v>KHADIM KEBE</v>
      </c>
      <c r="C188" s="106">
        <f>SUMIFS(Tableau9122[[MONTANT ]],Tableau9122[[NOM PRENOM POMPISTE ]],B188,Tableau9122[[TYPE ]],A188)</f>
        <v>0</v>
      </c>
      <c r="D188" s="87">
        <f>IF(B188=SDCMbacke2!B22,SDCMbacke2!F22,FALSE)</f>
        <v>533560</v>
      </c>
      <c r="E188" s="87" t="s">
        <v>37</v>
      </c>
      <c r="F188" s="87">
        <f>SUMIF(G155,E188,D155)+SUMIF(K155,E188,H155)+SUMIF(N155,E188,L155)+SUMIF(G157,E188,D157)+SUMIF(K157,E188,H157)+SUMIF(N157,E188,L157)</f>
        <v>2500</v>
      </c>
      <c r="G188" s="87">
        <f>E172+E173</f>
        <v>0</v>
      </c>
      <c r="H188" s="72">
        <f>D188-C188+C189+C190-C191-F188+G188+J200-H200</f>
        <v>532060</v>
      </c>
      <c r="I188" s="108">
        <f>SDCM2!K120</f>
        <v>532050</v>
      </c>
      <c r="J188" s="109">
        <f>I188-H188</f>
        <v>-10</v>
      </c>
      <c r="K188" s="87">
        <f>SDCM2!M120</f>
        <v>1000</v>
      </c>
      <c r="N188" s="90"/>
      <c r="O188" s="59"/>
      <c r="P188" s="59"/>
      <c r="Q188" s="59"/>
      <c r="R188" s="59"/>
    </row>
    <row r="189" spans="1:22" x14ac:dyDescent="0.45">
      <c r="A189" s="106" t="s">
        <v>21</v>
      </c>
      <c r="B189" s="106" t="str">
        <f>B188</f>
        <v>KHADIM KEBE</v>
      </c>
      <c r="C189" s="106">
        <f>SUMIFS(Tableau9122[[MONTANT ]],Tableau9122[[NOM PRENOM POMPISTE ]],B189,Tableau9122[[TYPE ]],A189)</f>
        <v>0</v>
      </c>
      <c r="D189" s="87"/>
      <c r="E189" s="87"/>
      <c r="F189" s="87"/>
      <c r="G189" s="87"/>
      <c r="I189" s="87"/>
      <c r="J189" s="87"/>
      <c r="N189" s="90"/>
      <c r="O189" s="59"/>
      <c r="P189" s="59"/>
      <c r="Q189" s="59"/>
      <c r="R189" s="59"/>
    </row>
    <row r="190" spans="1:22" x14ac:dyDescent="0.45">
      <c r="A190" s="106" t="s">
        <v>13</v>
      </c>
      <c r="B190" s="106" t="str">
        <f>B189</f>
        <v>KHADIM KEBE</v>
      </c>
      <c r="C190" s="106">
        <f>SUMIFS(Tableau9122[[MONTANT ]],Tableau9122[[NOM PRENOM POMPISTE ]],B190,Tableau9122[[TYPE ]],A190)</f>
        <v>0</v>
      </c>
      <c r="D190" s="87"/>
      <c r="E190" s="87"/>
      <c r="F190" s="87"/>
      <c r="G190" s="87"/>
      <c r="I190" s="87"/>
      <c r="J190" s="87"/>
      <c r="N190" s="90"/>
      <c r="O190" s="59"/>
      <c r="P190" s="59"/>
      <c r="Q190" s="59"/>
      <c r="R190" s="59"/>
    </row>
    <row r="191" spans="1:22" x14ac:dyDescent="0.45">
      <c r="A191" s="106" t="s">
        <v>22</v>
      </c>
      <c r="B191" s="106" t="str">
        <f>B190</f>
        <v>KHADIM KEBE</v>
      </c>
      <c r="C191" s="106">
        <f>SUMIFS(Tableau9122[[MONTANT ]],Tableau9122[[NOM PRENOM POMPISTE ]],B191,Tableau9122[[TYPE ]],A191)</f>
        <v>0</v>
      </c>
      <c r="D191" s="87"/>
      <c r="E191" s="87"/>
      <c r="F191" s="87"/>
      <c r="G191" s="87"/>
      <c r="I191" s="87"/>
      <c r="J191" s="87"/>
      <c r="N191" s="90"/>
      <c r="O191" s="59"/>
      <c r="P191" s="59"/>
      <c r="Q191" s="59"/>
      <c r="R191" s="59"/>
    </row>
    <row r="192" spans="1:22" x14ac:dyDescent="0.45">
      <c r="A192" s="106" t="s">
        <v>11</v>
      </c>
      <c r="B192" s="106" t="s">
        <v>40</v>
      </c>
      <c r="C192" s="106">
        <f>SUMIFS(Tableau9122[[MONTANT ]],Tableau9122[[NOM PRENOM POMPISTE ]],B192,Tableau9122[[TYPE ]],A192)</f>
        <v>0</v>
      </c>
      <c r="D192" s="87"/>
      <c r="E192" s="87"/>
      <c r="F192" s="87"/>
      <c r="G192" s="87"/>
      <c r="I192" s="87"/>
      <c r="J192" s="87"/>
      <c r="K192" s="106" t="s">
        <v>138</v>
      </c>
      <c r="N192" s="90"/>
      <c r="O192" s="59"/>
      <c r="P192" s="59"/>
      <c r="Q192" s="59"/>
      <c r="R192" s="59"/>
    </row>
    <row r="193" spans="1:22" ht="23.25" x14ac:dyDescent="0.7">
      <c r="A193" s="106" t="s">
        <v>12</v>
      </c>
      <c r="B193" s="106">
        <f>A175</f>
        <v>0</v>
      </c>
      <c r="C193" s="106">
        <f>SUMIFS(Tableau9122[[MONTANT ]],Tableau9122[[NOM PRENOM POMPISTE ]],B193,Tableau9122[[TYPE ]],A193)</f>
        <v>0</v>
      </c>
      <c r="D193" s="87">
        <f>IF(B193=SDCMbacke2!C49,SDCMbacke2!G49,FALSE)</f>
        <v>0</v>
      </c>
      <c r="E193" s="87" t="s">
        <v>37</v>
      </c>
      <c r="F193" s="87">
        <f>SUMIF(G156,E193,D156)+SUMIF(K156,E193,H156)+SUMIF(N156,E193,L156)+SUMIF(G158,E193,D158)+SUMIF(K158,E193,H158)+SUMIF(N158,E193,L158)</f>
        <v>0</v>
      </c>
      <c r="G193" s="87">
        <f>E174+E175</f>
        <v>0</v>
      </c>
      <c r="H193" s="72">
        <f>D193-C193+C194+C195-C196-F193+G193+J201-H201</f>
        <v>0</v>
      </c>
      <c r="I193" s="108">
        <f>SDCM2!K125</f>
        <v>0</v>
      </c>
      <c r="J193" s="109">
        <f>I193-H193</f>
        <v>0</v>
      </c>
      <c r="K193" s="87">
        <f>SDCM2!M125</f>
        <v>0</v>
      </c>
      <c r="N193" s="90"/>
      <c r="O193" s="59"/>
      <c r="P193" s="59"/>
      <c r="Q193" s="59"/>
      <c r="R193" s="59"/>
    </row>
    <row r="194" spans="1:22" x14ac:dyDescent="0.45">
      <c r="A194" s="106" t="s">
        <v>21</v>
      </c>
      <c r="B194" s="106">
        <f>B193</f>
        <v>0</v>
      </c>
      <c r="C194" s="106">
        <f>SUMIFS(Tableau9122[[MONTANT ]],Tableau9122[[NOM PRENOM POMPISTE ]],B194,Tableau9122[[TYPE ]],A194)</f>
        <v>0</v>
      </c>
      <c r="D194" s="87"/>
      <c r="E194" s="87"/>
      <c r="F194" s="87"/>
      <c r="G194" s="87"/>
      <c r="I194" s="87"/>
      <c r="J194" s="87"/>
      <c r="N194" s="90"/>
      <c r="O194" s="59"/>
      <c r="P194" s="59"/>
      <c r="Q194" s="59"/>
      <c r="R194" s="59"/>
    </row>
    <row r="195" spans="1:22" x14ac:dyDescent="0.45">
      <c r="A195" s="106" t="s">
        <v>13</v>
      </c>
      <c r="B195" s="106">
        <f>B194</f>
        <v>0</v>
      </c>
      <c r="C195" s="106">
        <f>SUMIFS(Tableau9122[[MONTANT ]],Tableau9122[[NOM PRENOM POMPISTE ]],B195,Tableau9122[[TYPE ]],A195)</f>
        <v>0</v>
      </c>
      <c r="D195" s="87"/>
      <c r="E195" s="87"/>
      <c r="F195" s="87"/>
      <c r="G195" s="87"/>
      <c r="I195" s="87"/>
      <c r="J195" s="87"/>
      <c r="N195" s="90"/>
      <c r="O195" s="59"/>
      <c r="P195" s="59"/>
      <c r="Q195" s="59"/>
      <c r="R195" s="59"/>
    </row>
    <row r="196" spans="1:22" x14ac:dyDescent="0.45">
      <c r="A196" s="106" t="s">
        <v>22</v>
      </c>
      <c r="B196" s="106">
        <f>B195</f>
        <v>0</v>
      </c>
      <c r="C196" s="106">
        <f>SUMIFS(Tableau9122[[MONTANT ]],Tableau9122[[NOM PRENOM POMPISTE ]],B196,Tableau9122[[TYPE ]],A196)</f>
        <v>0</v>
      </c>
      <c r="D196" s="87"/>
      <c r="E196" s="87"/>
      <c r="F196" s="87"/>
      <c r="G196" s="87"/>
      <c r="J196" s="87"/>
      <c r="N196" s="90"/>
      <c r="O196" s="59"/>
      <c r="P196" s="59"/>
      <c r="Q196" s="59"/>
      <c r="R196" s="59"/>
    </row>
    <row r="197" spans="1:22" x14ac:dyDescent="0.45">
      <c r="R197" s="90"/>
      <c r="S197" s="59"/>
      <c r="T197" s="59"/>
      <c r="U197" s="59"/>
      <c r="V197" s="59"/>
    </row>
    <row r="198" spans="1:22" x14ac:dyDescent="0.45">
      <c r="R198" s="90"/>
      <c r="S198" s="59"/>
      <c r="T198" s="59"/>
      <c r="U198" s="59"/>
      <c r="V198" s="59"/>
    </row>
    <row r="199" spans="1:22" x14ac:dyDescent="0.45">
      <c r="A199" s="92" t="s">
        <v>4</v>
      </c>
      <c r="B199" s="106" t="s">
        <v>38</v>
      </c>
      <c r="C199" s="106" t="s">
        <v>60</v>
      </c>
      <c r="D199" s="106" t="s">
        <v>10</v>
      </c>
      <c r="F199" s="110" t="s">
        <v>0</v>
      </c>
      <c r="G199" s="110" t="s">
        <v>4</v>
      </c>
      <c r="H199" s="110" t="s">
        <v>278</v>
      </c>
      <c r="I199" s="110" t="s">
        <v>9</v>
      </c>
      <c r="J199" s="110" t="s">
        <v>277</v>
      </c>
      <c r="K199" s="110" t="s">
        <v>279</v>
      </c>
      <c r="L199" s="110" t="s">
        <v>60</v>
      </c>
      <c r="O199" s="90"/>
      <c r="P199" s="59"/>
      <c r="Q199" s="59"/>
      <c r="R199" s="59"/>
      <c r="S199" s="59"/>
    </row>
    <row r="200" spans="1:22" ht="15.75" x14ac:dyDescent="0.45">
      <c r="A200" s="96" t="str">
        <f>C177</f>
        <v>GUEDE-OIL-MBACKE2</v>
      </c>
      <c r="B200" s="112">
        <f>B177</f>
        <v>46097</v>
      </c>
      <c r="C200" s="106" t="str">
        <f>B188</f>
        <v>KHADIM KEBE</v>
      </c>
      <c r="D200" s="106">
        <f>SUMIF(B188,C200,J188)</f>
        <v>-10</v>
      </c>
      <c r="F200" s="113">
        <f>B200</f>
        <v>46097</v>
      </c>
      <c r="G200" s="114" t="str">
        <f>A201</f>
        <v>GUEDE-OIL-MBACKE2</v>
      </c>
      <c r="H200" s="114">
        <f>SDCM2!I120</f>
        <v>0</v>
      </c>
      <c r="I200" s="87">
        <f>I188</f>
        <v>532050</v>
      </c>
      <c r="J200" s="87">
        <f>SDCM2!H120</f>
        <v>1000</v>
      </c>
      <c r="K200" s="87">
        <f>H200+I200</f>
        <v>532050</v>
      </c>
      <c r="L200" s="87" t="str">
        <f>B188</f>
        <v>KHADIM KEBE</v>
      </c>
      <c r="O200" s="90"/>
      <c r="P200" s="59"/>
      <c r="Q200" s="59"/>
      <c r="R200" s="59"/>
      <c r="S200" s="59"/>
    </row>
    <row r="201" spans="1:22" ht="15.75" x14ac:dyDescent="0.45">
      <c r="A201" s="96" t="str">
        <f>A200</f>
        <v>GUEDE-OIL-MBACKE2</v>
      </c>
      <c r="B201" s="112">
        <f>B200</f>
        <v>46097</v>
      </c>
      <c r="C201" s="106">
        <f>B193</f>
        <v>0</v>
      </c>
      <c r="D201" s="106">
        <f>SUMIF(B193,C201,J193)</f>
        <v>0</v>
      </c>
      <c r="F201" s="113">
        <f>F200</f>
        <v>46097</v>
      </c>
      <c r="G201" s="114" t="str">
        <f>G200</f>
        <v>GUEDE-OIL-MBACKE2</v>
      </c>
      <c r="H201" s="114">
        <f>SDCM2!I125</f>
        <v>0</v>
      </c>
      <c r="I201" s="87">
        <f>I193</f>
        <v>0</v>
      </c>
      <c r="J201" s="87">
        <f>SDCM2!H125</f>
        <v>0</v>
      </c>
      <c r="K201" s="87">
        <f>H201+I201</f>
        <v>0</v>
      </c>
      <c r="L201" s="87">
        <f>B193</f>
        <v>0</v>
      </c>
      <c r="O201" s="90"/>
      <c r="P201" s="59"/>
      <c r="Q201" s="59"/>
      <c r="R201" s="59"/>
      <c r="S201" s="59"/>
    </row>
    <row r="202" spans="1:22" x14ac:dyDescent="0.45">
      <c r="R202" s="90"/>
      <c r="S202" s="59"/>
      <c r="T202" s="59"/>
      <c r="U202" s="59"/>
      <c r="V202" s="59"/>
    </row>
    <row r="203" spans="1:22" x14ac:dyDescent="0.45">
      <c r="D203" s="72" t="s">
        <v>115</v>
      </c>
      <c r="R203" s="90"/>
      <c r="S203" s="59"/>
      <c r="T203" s="59"/>
      <c r="U203" s="59"/>
      <c r="V203" s="59"/>
    </row>
    <row r="204" spans="1:22" x14ac:dyDescent="0.45">
      <c r="R204" s="90"/>
      <c r="S204" s="59"/>
      <c r="T204" s="59"/>
      <c r="U204" s="59"/>
      <c r="V204" s="59"/>
    </row>
    <row r="205" spans="1:22" x14ac:dyDescent="0.45">
      <c r="R205" s="90"/>
      <c r="S205" s="59"/>
      <c r="T205" s="59"/>
      <c r="U205" s="59"/>
      <c r="V205" s="59"/>
    </row>
    <row r="206" spans="1:22" x14ac:dyDescent="0.45">
      <c r="R206" s="90"/>
      <c r="S206" s="59"/>
      <c r="T206" s="59"/>
      <c r="U206" s="59"/>
      <c r="V206" s="59"/>
    </row>
    <row r="207" spans="1:22" x14ac:dyDescent="0.45">
      <c r="E207" s="72" t="s">
        <v>450</v>
      </c>
      <c r="F207" s="72">
        <f>+SUM(C188:C191)+SUM(C193:C196)+B183+E183</f>
        <v>0</v>
      </c>
      <c r="R207" s="90"/>
      <c r="S207" s="59"/>
      <c r="T207" s="59"/>
      <c r="U207" s="59"/>
      <c r="V207" s="59"/>
    </row>
    <row r="208" spans="1:22" x14ac:dyDescent="0.45">
      <c r="E208" s="72" t="s">
        <v>451</v>
      </c>
      <c r="F208" s="72">
        <f>+SUM(Tableau9122[[MONTANT ]])</f>
        <v>0</v>
      </c>
      <c r="G208" s="72">
        <f>+F207-F208</f>
        <v>0</v>
      </c>
      <c r="R208" s="90"/>
      <c r="S208" s="59"/>
      <c r="T208" s="59"/>
      <c r="U208" s="59"/>
      <c r="V208" s="59"/>
    </row>
    <row r="209" spans="18:22" x14ac:dyDescent="0.45">
      <c r="R209" s="90"/>
      <c r="S209" s="59"/>
      <c r="T209" s="59"/>
      <c r="U209" s="59"/>
      <c r="V209" s="59"/>
    </row>
    <row r="210" spans="18:22" x14ac:dyDescent="0.45">
      <c r="R210" s="90"/>
      <c r="S210" s="59"/>
      <c r="T210" s="59"/>
      <c r="U210" s="59"/>
      <c r="V210" s="59"/>
    </row>
    <row r="211" spans="18:22" x14ac:dyDescent="0.45">
      <c r="R211" s="90"/>
      <c r="S211" s="59"/>
      <c r="T211" s="59"/>
      <c r="U211" s="59"/>
      <c r="V211" s="59"/>
    </row>
    <row r="212" spans="18:22" x14ac:dyDescent="0.45">
      <c r="R212" s="90"/>
      <c r="S212" s="59"/>
      <c r="T212" s="59"/>
      <c r="U212" s="59"/>
      <c r="V212" s="59"/>
    </row>
    <row r="213" spans="18:22" x14ac:dyDescent="0.45">
      <c r="R213" s="90"/>
      <c r="S213" s="59"/>
      <c r="T213" s="59"/>
      <c r="U213" s="59"/>
      <c r="V213" s="59"/>
    </row>
    <row r="214" spans="18:22" x14ac:dyDescent="0.45">
      <c r="R214" s="90"/>
      <c r="S214" s="59"/>
      <c r="T214" s="59"/>
      <c r="U214" s="59"/>
      <c r="V214" s="59"/>
    </row>
    <row r="215" spans="18:22" x14ac:dyDescent="0.45">
      <c r="R215" s="90"/>
      <c r="S215" s="59"/>
      <c r="T215" s="59"/>
      <c r="U215" s="59"/>
      <c r="V215" s="59"/>
    </row>
    <row r="216" spans="18:22" x14ac:dyDescent="0.45">
      <c r="R216" s="90"/>
      <c r="S216" s="59"/>
      <c r="T216" s="59"/>
      <c r="U216" s="59"/>
      <c r="V216" s="59"/>
    </row>
    <row r="217" spans="18:22" x14ac:dyDescent="0.45">
      <c r="R217" s="90"/>
      <c r="S217" s="59"/>
      <c r="T217" s="59"/>
      <c r="U217" s="59"/>
      <c r="V217" s="59"/>
    </row>
    <row r="218" spans="18:22" x14ac:dyDescent="0.45">
      <c r="R218" s="90"/>
      <c r="S218" s="59"/>
      <c r="T218" s="59"/>
      <c r="U218" s="59"/>
      <c r="V218" s="59"/>
    </row>
    <row r="219" spans="18:22" x14ac:dyDescent="0.45">
      <c r="R219" s="90"/>
      <c r="S219" s="59"/>
      <c r="T219" s="59"/>
      <c r="U219" s="59"/>
      <c r="V219" s="59"/>
    </row>
    <row r="220" spans="18:22" x14ac:dyDescent="0.45">
      <c r="R220" s="90"/>
      <c r="S220" s="59"/>
      <c r="T220" s="59"/>
      <c r="U220" s="59"/>
      <c r="V220" s="59"/>
    </row>
    <row r="221" spans="18:22" x14ac:dyDescent="0.45">
      <c r="R221" s="90"/>
      <c r="S221" s="59"/>
      <c r="T221" s="59"/>
      <c r="U221" s="59"/>
      <c r="V221" s="59"/>
    </row>
    <row r="222" spans="18:22" x14ac:dyDescent="0.45">
      <c r="R222" s="90"/>
      <c r="S222" s="59"/>
      <c r="T222" s="59"/>
      <c r="U222" s="59"/>
      <c r="V222" s="59"/>
    </row>
    <row r="223" spans="18:22" x14ac:dyDescent="0.45">
      <c r="R223" s="90"/>
      <c r="S223" s="59"/>
      <c r="T223" s="59"/>
      <c r="U223" s="59"/>
      <c r="V223" s="59"/>
    </row>
    <row r="224" spans="18:22" x14ac:dyDescent="0.45">
      <c r="R224" s="90"/>
      <c r="S224" s="59"/>
      <c r="T224" s="59"/>
      <c r="U224" s="59"/>
      <c r="V224" s="59"/>
    </row>
    <row r="225" spans="18:22" x14ac:dyDescent="0.45">
      <c r="R225" s="90"/>
      <c r="S225" s="59"/>
      <c r="T225" s="59"/>
      <c r="U225" s="59"/>
      <c r="V225" s="59"/>
    </row>
    <row r="226" spans="18:22" x14ac:dyDescent="0.45">
      <c r="R226" s="90"/>
      <c r="S226" s="59"/>
      <c r="T226" s="59"/>
      <c r="U226" s="59"/>
      <c r="V226" s="59"/>
    </row>
    <row r="227" spans="18:22" x14ac:dyDescent="0.45">
      <c r="R227" s="90"/>
      <c r="S227" s="59"/>
      <c r="T227" s="59"/>
      <c r="U227" s="59"/>
      <c r="V227" s="59"/>
    </row>
    <row r="228" spans="18:22" x14ac:dyDescent="0.45">
      <c r="R228" s="90"/>
      <c r="S228" s="59"/>
      <c r="T228" s="59"/>
      <c r="U228" s="59"/>
      <c r="V228" s="59"/>
    </row>
  </sheetData>
  <mergeCells count="5">
    <mergeCell ref="A1:N1"/>
    <mergeCell ref="A64:O64"/>
    <mergeCell ref="A152:R152"/>
    <mergeCell ref="A169:Q169"/>
    <mergeCell ref="A185:P185"/>
  </mergeCells>
  <phoneticPr fontId="88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0000000}">
          <x14:formula1>
            <xm:f>LD!$G$2:$G$9</xm:f>
          </x14:formula1>
          <xm:sqref>K159:K160 N159:N160</xm:sqref>
        </x14:dataValidation>
        <x14:dataValidation type="list" allowBlank="1" showInputMessage="1" showErrorMessage="1" xr:uid="{00000000-0002-0000-0D00-000001000000}">
          <x14:formula1>
            <xm:f>LD!$A$2:$A$11</xm:f>
          </x14:formula1>
          <xm:sqref>F28 F3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2"/>
  <dimension ref="A1:H133"/>
  <sheetViews>
    <sheetView topLeftCell="A130" zoomScale="85" zoomScaleNormal="85" workbookViewId="0">
      <selection activeCell="H1" sqref="H1"/>
    </sheetView>
  </sheetViews>
  <sheetFormatPr baseColWidth="10" defaultRowHeight="14.25" x14ac:dyDescent="0.45"/>
  <cols>
    <col min="1" max="1" width="12.3984375" customWidth="1"/>
    <col min="2" max="2" width="45.86328125" bestFit="1" customWidth="1"/>
    <col min="5" max="5" width="17.73046875" bestFit="1" customWidth="1"/>
    <col min="6" max="6" width="21.73046875" customWidth="1"/>
    <col min="7" max="7" width="13.1328125" customWidth="1"/>
    <col min="10" max="10" width="12.265625" bestFit="1" customWidth="1"/>
  </cols>
  <sheetData>
    <row r="1" spans="1:8" x14ac:dyDescent="0.45">
      <c r="A1" t="s">
        <v>405</v>
      </c>
      <c r="B1" t="s">
        <v>69</v>
      </c>
      <c r="C1" t="s">
        <v>348</v>
      </c>
      <c r="E1" t="str">
        <f>factureclient!K2</f>
        <v>MCG</v>
      </c>
      <c r="F1" t="str">
        <f>SDCCLTM2!I2</f>
        <v>MODOU DIOP</v>
      </c>
      <c r="G1" t="str">
        <f>SDCCLTM1!I2</f>
        <v>BINTO</v>
      </c>
      <c r="H1" t="s">
        <v>799</v>
      </c>
    </row>
    <row r="2" spans="1:8" hidden="1" x14ac:dyDescent="0.45">
      <c r="A2" t="b">
        <f>ISNUMBER(FIND($H$1,Tableau16[[#All],[client]],1))</f>
        <v>0</v>
      </c>
      <c r="B2" t="s">
        <v>193</v>
      </c>
      <c r="C2">
        <v>200000</v>
      </c>
    </row>
    <row r="3" spans="1:8" hidden="1" x14ac:dyDescent="0.45">
      <c r="A3" t="b">
        <f>ISNUMBER(FIND($H$1,Tableau16[[#All],[client]],1))</f>
        <v>0</v>
      </c>
      <c r="B3" t="s">
        <v>225</v>
      </c>
      <c r="C3">
        <v>200000</v>
      </c>
    </row>
    <row r="4" spans="1:8" hidden="1" x14ac:dyDescent="0.45">
      <c r="A4" t="b">
        <f>ISNUMBER(FIND($H$1,Tableau16[[#All],[client]],1))</f>
        <v>0</v>
      </c>
      <c r="B4" t="s">
        <v>273</v>
      </c>
      <c r="C4">
        <v>200000</v>
      </c>
    </row>
    <row r="5" spans="1:8" hidden="1" x14ac:dyDescent="0.45">
      <c r="A5" t="b">
        <f>ISNUMBER(FIND($H$1,Tableau16[[#All],[client]],1))</f>
        <v>0</v>
      </c>
      <c r="B5" t="s">
        <v>316</v>
      </c>
      <c r="C5">
        <v>200000</v>
      </c>
    </row>
    <row r="6" spans="1:8" hidden="1" x14ac:dyDescent="0.45">
      <c r="A6" t="b">
        <f>ISNUMBER(FIND($H$1,Tableau16[[#All],[client]],1))</f>
        <v>0</v>
      </c>
      <c r="B6" t="s">
        <v>252</v>
      </c>
      <c r="C6">
        <v>200000</v>
      </c>
    </row>
    <row r="7" spans="1:8" hidden="1" x14ac:dyDescent="0.45">
      <c r="A7" t="b">
        <f>ISNUMBER(FIND($H$1,Tableau16[[#All],[client]],1))</f>
        <v>0</v>
      </c>
      <c r="B7" t="s">
        <v>240</v>
      </c>
      <c r="C7">
        <v>200000</v>
      </c>
    </row>
    <row r="8" spans="1:8" hidden="1" x14ac:dyDescent="0.45">
      <c r="A8" t="b">
        <f>ISNUMBER(FIND($H$1,Tableau16[[#All],[client]],1))</f>
        <v>0</v>
      </c>
      <c r="B8" t="s">
        <v>247</v>
      </c>
      <c r="C8">
        <v>200000</v>
      </c>
    </row>
    <row r="9" spans="1:8" hidden="1" x14ac:dyDescent="0.45">
      <c r="A9" t="b">
        <f>ISNUMBER(FIND($H$1,Tableau16[[#All],[client]],1))</f>
        <v>0</v>
      </c>
      <c r="B9" t="s">
        <v>205</v>
      </c>
      <c r="C9">
        <v>200000</v>
      </c>
    </row>
    <row r="10" spans="1:8" hidden="1" x14ac:dyDescent="0.45">
      <c r="A10" t="b">
        <f>ISNUMBER(FIND($H$1,Tableau16[[#All],[client]],1))</f>
        <v>0</v>
      </c>
      <c r="B10" t="s">
        <v>245</v>
      </c>
      <c r="C10">
        <v>200000</v>
      </c>
    </row>
    <row r="11" spans="1:8" hidden="1" x14ac:dyDescent="0.45">
      <c r="A11" t="b">
        <f>ISNUMBER(FIND($H$1,Tableau16[[#All],[client]],1))</f>
        <v>0</v>
      </c>
      <c r="B11" t="s">
        <v>309</v>
      </c>
      <c r="C11">
        <v>200000</v>
      </c>
    </row>
    <row r="12" spans="1:8" hidden="1" x14ac:dyDescent="0.45">
      <c r="A12" t="b">
        <f>ISNUMBER(FIND($H$1,Tableau16[[#All],[client]],1))</f>
        <v>0</v>
      </c>
      <c r="B12" t="s">
        <v>202</v>
      </c>
      <c r="C12">
        <v>200000</v>
      </c>
    </row>
    <row r="13" spans="1:8" hidden="1" x14ac:dyDescent="0.45">
      <c r="A13" t="b">
        <f>ISNUMBER(FIND($H$1,Tableau16[[#All],[client]],1))</f>
        <v>0</v>
      </c>
      <c r="B13" t="s">
        <v>305</v>
      </c>
      <c r="C13">
        <v>200000</v>
      </c>
    </row>
    <row r="14" spans="1:8" hidden="1" x14ac:dyDescent="0.45">
      <c r="A14" t="b">
        <f>ISNUMBER(FIND($H$1,Tableau16[[#All],[client]],1))</f>
        <v>0</v>
      </c>
      <c r="B14" t="s">
        <v>421</v>
      </c>
      <c r="C14">
        <v>200000</v>
      </c>
    </row>
    <row r="15" spans="1:8" hidden="1" x14ac:dyDescent="0.45">
      <c r="A15" t="b">
        <f>ISNUMBER(FIND($H$1,Tableau16[[#All],[client]],1))</f>
        <v>0</v>
      </c>
      <c r="B15" t="s">
        <v>146</v>
      </c>
      <c r="C15">
        <v>200000</v>
      </c>
    </row>
    <row r="16" spans="1:8" hidden="1" x14ac:dyDescent="0.45">
      <c r="A16" t="b">
        <f>ISNUMBER(FIND($H$1,Tableau16[[#All],[client]],1))</f>
        <v>0</v>
      </c>
      <c r="B16" t="s">
        <v>145</v>
      </c>
      <c r="C16">
        <v>200000</v>
      </c>
    </row>
    <row r="17" spans="1:3" hidden="1" x14ac:dyDescent="0.45">
      <c r="A17" t="b">
        <f>ISNUMBER(FIND($H$1,Tableau16[[#All],[client]],1))</f>
        <v>0</v>
      </c>
      <c r="B17" t="s">
        <v>326</v>
      </c>
      <c r="C17">
        <v>200000</v>
      </c>
    </row>
    <row r="18" spans="1:3" hidden="1" x14ac:dyDescent="0.45">
      <c r="A18" t="b">
        <f>ISNUMBER(FIND($H$1,Tableau16[[#All],[client]],1))</f>
        <v>0</v>
      </c>
      <c r="B18" t="s">
        <v>274</v>
      </c>
      <c r="C18">
        <v>200000</v>
      </c>
    </row>
    <row r="19" spans="1:3" hidden="1" x14ac:dyDescent="0.45">
      <c r="A19" t="b">
        <f>ISNUMBER(FIND($H$1,Tableau16[[#All],[client]],1))</f>
        <v>0</v>
      </c>
      <c r="B19" t="s">
        <v>203</v>
      </c>
      <c r="C19">
        <v>200000</v>
      </c>
    </row>
    <row r="20" spans="1:3" hidden="1" x14ac:dyDescent="0.45">
      <c r="A20" t="b">
        <f>ISNUMBER(FIND($H$1,Tableau16[[#All],[client]],1))</f>
        <v>0</v>
      </c>
      <c r="B20" t="s">
        <v>320</v>
      </c>
      <c r="C20">
        <v>200000</v>
      </c>
    </row>
    <row r="21" spans="1:3" hidden="1" x14ac:dyDescent="0.45">
      <c r="A21" t="b">
        <f>ISNUMBER(FIND($H$1,Tableau16[[#All],[client]],1))</f>
        <v>0</v>
      </c>
      <c r="B21" t="s">
        <v>199</v>
      </c>
      <c r="C21">
        <v>200000</v>
      </c>
    </row>
    <row r="22" spans="1:3" hidden="1" x14ac:dyDescent="0.45">
      <c r="A22" t="b">
        <f>ISNUMBER(FIND($H$1,Tableau16[[#All],[client]],1))</f>
        <v>0</v>
      </c>
      <c r="B22" t="s">
        <v>242</v>
      </c>
      <c r="C22">
        <v>200000</v>
      </c>
    </row>
    <row r="23" spans="1:3" hidden="1" x14ac:dyDescent="0.45">
      <c r="A23" t="b">
        <f>ISNUMBER(FIND($H$1,Tableau16[[#All],[client]],1))</f>
        <v>0</v>
      </c>
      <c r="B23" t="s">
        <v>423</v>
      </c>
      <c r="C23">
        <v>200000</v>
      </c>
    </row>
    <row r="24" spans="1:3" hidden="1" x14ac:dyDescent="0.45">
      <c r="A24" t="b">
        <f>ISNUMBER(FIND($H$1,Tableau16[[#All],[client]],1))</f>
        <v>0</v>
      </c>
      <c r="B24" t="s">
        <v>258</v>
      </c>
      <c r="C24">
        <v>200000</v>
      </c>
    </row>
    <row r="25" spans="1:3" hidden="1" x14ac:dyDescent="0.45">
      <c r="A25" t="b">
        <f>ISNUMBER(FIND($H$1,Tableau16[[#All],[client]],1))</f>
        <v>0</v>
      </c>
      <c r="B25" t="s">
        <v>424</v>
      </c>
      <c r="C25">
        <v>200000</v>
      </c>
    </row>
    <row r="26" spans="1:3" hidden="1" x14ac:dyDescent="0.45">
      <c r="A26" t="b">
        <f>ISNUMBER(FIND($H$1,Tableau16[[#All],[client]],1))</f>
        <v>0</v>
      </c>
      <c r="B26" t="s">
        <v>211</v>
      </c>
      <c r="C26">
        <v>200000</v>
      </c>
    </row>
    <row r="27" spans="1:3" hidden="1" x14ac:dyDescent="0.45">
      <c r="A27" t="b">
        <f>ISNUMBER(FIND($H$1,Tableau16[[#All],[client]],1))</f>
        <v>0</v>
      </c>
      <c r="B27" t="s">
        <v>230</v>
      </c>
      <c r="C27">
        <v>200000</v>
      </c>
    </row>
    <row r="28" spans="1:3" hidden="1" x14ac:dyDescent="0.45">
      <c r="A28" t="b">
        <f>ISNUMBER(FIND($H$1,Tableau16[[#All],[client]],1))</f>
        <v>0</v>
      </c>
      <c r="B28" t="s">
        <v>235</v>
      </c>
      <c r="C28">
        <v>200000</v>
      </c>
    </row>
    <row r="29" spans="1:3" hidden="1" x14ac:dyDescent="0.45">
      <c r="A29" t="b">
        <f>ISNUMBER(FIND($H$1,Tableau16[[#All],[client]],1))</f>
        <v>0</v>
      </c>
      <c r="B29" t="s">
        <v>342</v>
      </c>
      <c r="C29">
        <v>200000</v>
      </c>
    </row>
    <row r="30" spans="1:3" hidden="1" x14ac:dyDescent="0.45">
      <c r="A30" t="b">
        <f>ISNUMBER(FIND($H$1,Tableau16[[#All],[client]],1))</f>
        <v>0</v>
      </c>
      <c r="B30" t="s">
        <v>338</v>
      </c>
      <c r="C30">
        <v>200000</v>
      </c>
    </row>
    <row r="31" spans="1:3" hidden="1" x14ac:dyDescent="0.45">
      <c r="A31" t="b">
        <f>ISNUMBER(FIND($H$1,Tableau16[[#All],[client]],1))</f>
        <v>0</v>
      </c>
      <c r="B31" t="s">
        <v>339</v>
      </c>
      <c r="C31">
        <v>200000</v>
      </c>
    </row>
    <row r="32" spans="1:3" hidden="1" x14ac:dyDescent="0.45">
      <c r="A32" t="b">
        <f>ISNUMBER(FIND($H$1,Tableau16[[#All],[client]],1))</f>
        <v>0</v>
      </c>
      <c r="B32" t="s">
        <v>201</v>
      </c>
      <c r="C32">
        <v>200000</v>
      </c>
    </row>
    <row r="33" spans="1:3" hidden="1" x14ac:dyDescent="0.45">
      <c r="A33" t="b">
        <f>ISNUMBER(FIND($H$1,Tableau16[[#All],[client]],1))</f>
        <v>0</v>
      </c>
      <c r="B33" t="s">
        <v>228</v>
      </c>
      <c r="C33">
        <v>200000</v>
      </c>
    </row>
    <row r="34" spans="1:3" hidden="1" x14ac:dyDescent="0.45">
      <c r="A34" t="b">
        <f>ISNUMBER(FIND($H$1,Tableau16[[#All],[client]],1))</f>
        <v>0</v>
      </c>
      <c r="B34" t="s">
        <v>271</v>
      </c>
      <c r="C34">
        <v>200000</v>
      </c>
    </row>
    <row r="35" spans="1:3" hidden="1" x14ac:dyDescent="0.45">
      <c r="A35" t="b">
        <f>ISNUMBER(FIND($H$1,Tableau16[[#All],[client]],1))</f>
        <v>0</v>
      </c>
      <c r="B35" t="s">
        <v>265</v>
      </c>
      <c r="C35">
        <v>200000</v>
      </c>
    </row>
    <row r="36" spans="1:3" hidden="1" x14ac:dyDescent="0.45">
      <c r="A36" t="b">
        <f>ISNUMBER(FIND($H$1,Tableau16[[#All],[client]],1))</f>
        <v>0</v>
      </c>
      <c r="B36" t="s">
        <v>216</v>
      </c>
      <c r="C36">
        <v>200000</v>
      </c>
    </row>
    <row r="37" spans="1:3" hidden="1" x14ac:dyDescent="0.45">
      <c r="A37" t="b">
        <f>ISNUMBER(FIND($H$1,Tableau16[[#All],[client]],1))</f>
        <v>0</v>
      </c>
      <c r="B37" t="s">
        <v>306</v>
      </c>
      <c r="C37">
        <v>200000</v>
      </c>
    </row>
    <row r="38" spans="1:3" hidden="1" x14ac:dyDescent="0.45">
      <c r="A38" t="b">
        <f>ISNUMBER(FIND($H$1,Tableau16[[#All],[client]],1))</f>
        <v>0</v>
      </c>
      <c r="B38" t="s">
        <v>231</v>
      </c>
      <c r="C38">
        <v>200000</v>
      </c>
    </row>
    <row r="39" spans="1:3" hidden="1" x14ac:dyDescent="0.45">
      <c r="A39" t="b">
        <f>ISNUMBER(FIND($H$1,Tableau16[[#All],[client]],1))</f>
        <v>0</v>
      </c>
      <c r="B39" t="s">
        <v>209</v>
      </c>
      <c r="C39">
        <v>200000</v>
      </c>
    </row>
    <row r="40" spans="1:3" hidden="1" x14ac:dyDescent="0.45">
      <c r="A40" t="b">
        <f>ISNUMBER(FIND($H$1,Tableau16[[#All],[client]],1))</f>
        <v>0</v>
      </c>
      <c r="B40" t="s">
        <v>318</v>
      </c>
      <c r="C40">
        <v>200000</v>
      </c>
    </row>
    <row r="41" spans="1:3" hidden="1" x14ac:dyDescent="0.45">
      <c r="A41" t="b">
        <f>ISNUMBER(FIND($H$1,Tableau16[[#All],[client]],1))</f>
        <v>0</v>
      </c>
      <c r="B41" t="s">
        <v>325</v>
      </c>
      <c r="C41">
        <v>200000</v>
      </c>
    </row>
    <row r="42" spans="1:3" hidden="1" x14ac:dyDescent="0.45">
      <c r="A42" t="b">
        <f>ISNUMBER(FIND($H$1,Tableau16[[#All],[client]],1))</f>
        <v>0</v>
      </c>
      <c r="B42" t="s">
        <v>267</v>
      </c>
      <c r="C42">
        <v>200000</v>
      </c>
    </row>
    <row r="43" spans="1:3" hidden="1" x14ac:dyDescent="0.45">
      <c r="A43" t="b">
        <f>ISNUMBER(FIND($H$1,Tableau16[[#All],[client]],1))</f>
        <v>0</v>
      </c>
      <c r="B43" t="s">
        <v>322</v>
      </c>
      <c r="C43">
        <v>200000</v>
      </c>
    </row>
    <row r="44" spans="1:3" hidden="1" x14ac:dyDescent="0.45">
      <c r="A44" t="b">
        <f>ISNUMBER(FIND($H$1,Tableau16[[#All],[client]],1))</f>
        <v>0</v>
      </c>
      <c r="B44" t="s">
        <v>222</v>
      </c>
      <c r="C44">
        <v>200000</v>
      </c>
    </row>
    <row r="45" spans="1:3" hidden="1" x14ac:dyDescent="0.45">
      <c r="A45" t="b">
        <f>ISNUMBER(FIND($H$1,Tableau16[[#All],[client]],1))</f>
        <v>0</v>
      </c>
      <c r="B45" t="s">
        <v>241</v>
      </c>
      <c r="C45">
        <v>200000</v>
      </c>
    </row>
    <row r="46" spans="1:3" hidden="1" x14ac:dyDescent="0.45">
      <c r="A46" t="b">
        <f>ISNUMBER(FIND($H$1,Tableau16[[#All],[client]],1))</f>
        <v>0</v>
      </c>
      <c r="B46" t="s">
        <v>207</v>
      </c>
      <c r="C46">
        <v>200000</v>
      </c>
    </row>
    <row r="47" spans="1:3" hidden="1" x14ac:dyDescent="0.45">
      <c r="A47" t="b">
        <f>ISNUMBER(FIND($H$1,Tableau16[[#All],[client]],1))</f>
        <v>0</v>
      </c>
      <c r="B47" t="s">
        <v>223</v>
      </c>
      <c r="C47">
        <v>200000</v>
      </c>
    </row>
    <row r="48" spans="1:3" hidden="1" x14ac:dyDescent="0.45">
      <c r="A48" t="b">
        <f>ISNUMBER(FIND($H$1,Tableau16[[#All],[client]],1))</f>
        <v>0</v>
      </c>
      <c r="B48" t="s">
        <v>210</v>
      </c>
      <c r="C48">
        <v>200000</v>
      </c>
    </row>
    <row r="49" spans="1:3" hidden="1" x14ac:dyDescent="0.45">
      <c r="A49" t="b">
        <f>ISNUMBER(FIND($H$1,Tableau16[[#All],[client]],1))</f>
        <v>0</v>
      </c>
      <c r="B49" t="s">
        <v>234</v>
      </c>
      <c r="C49">
        <v>200000</v>
      </c>
    </row>
    <row r="50" spans="1:3" hidden="1" x14ac:dyDescent="0.45">
      <c r="A50" t="b">
        <f>ISNUMBER(FIND($H$1,Tableau16[[#All],[client]],1))</f>
        <v>0</v>
      </c>
      <c r="B50" t="s">
        <v>204</v>
      </c>
      <c r="C50">
        <v>200000</v>
      </c>
    </row>
    <row r="51" spans="1:3" hidden="1" x14ac:dyDescent="0.45">
      <c r="A51" t="b">
        <f>ISNUMBER(FIND($H$1,Tableau16[[#All],[client]],1))</f>
        <v>0</v>
      </c>
      <c r="B51" t="s">
        <v>308</v>
      </c>
      <c r="C51">
        <v>200000</v>
      </c>
    </row>
    <row r="52" spans="1:3" hidden="1" x14ac:dyDescent="0.45">
      <c r="A52" t="b">
        <f>ISNUMBER(FIND($H$1,Tableau16[[#All],[client]],1))</f>
        <v>0</v>
      </c>
      <c r="B52" t="s">
        <v>304</v>
      </c>
      <c r="C52">
        <v>200000</v>
      </c>
    </row>
    <row r="53" spans="1:3" hidden="1" x14ac:dyDescent="0.45">
      <c r="A53" t="b">
        <f>ISNUMBER(FIND($H$1,Tableau16[[#All],[client]],1))</f>
        <v>0</v>
      </c>
      <c r="B53" t="s">
        <v>141</v>
      </c>
      <c r="C53">
        <v>200000</v>
      </c>
    </row>
    <row r="54" spans="1:3" hidden="1" x14ac:dyDescent="0.45">
      <c r="A54" t="b">
        <f>ISNUMBER(FIND($H$1,Tableau16[[#All],[client]],1))</f>
        <v>0</v>
      </c>
      <c r="B54" t="s">
        <v>232</v>
      </c>
      <c r="C54">
        <v>200000</v>
      </c>
    </row>
    <row r="55" spans="1:3" hidden="1" x14ac:dyDescent="0.45">
      <c r="A55" t="b">
        <f>ISNUMBER(FIND($H$1,Tableau16[[#All],[client]],1))</f>
        <v>0</v>
      </c>
      <c r="B55" t="s">
        <v>250</v>
      </c>
      <c r="C55">
        <v>200000</v>
      </c>
    </row>
    <row r="56" spans="1:3" hidden="1" x14ac:dyDescent="0.45">
      <c r="A56" t="b">
        <f>ISNUMBER(FIND($H$1,Tableau16[[#All],[client]],1))</f>
        <v>0</v>
      </c>
      <c r="B56" t="s">
        <v>251</v>
      </c>
      <c r="C56">
        <v>200000</v>
      </c>
    </row>
    <row r="57" spans="1:3" hidden="1" x14ac:dyDescent="0.45">
      <c r="A57" t="b">
        <f>ISNUMBER(FIND($H$1,Tableau16[[#All],[client]],1))</f>
        <v>0</v>
      </c>
      <c r="B57" t="s">
        <v>323</v>
      </c>
      <c r="C57">
        <v>200000</v>
      </c>
    </row>
    <row r="58" spans="1:3" hidden="1" x14ac:dyDescent="0.45">
      <c r="A58" t="b">
        <f>ISNUMBER(FIND($H$1,Tableau16[[#All],[client]],1))</f>
        <v>0</v>
      </c>
      <c r="B58" t="s">
        <v>224</v>
      </c>
      <c r="C58">
        <v>200000</v>
      </c>
    </row>
    <row r="59" spans="1:3" hidden="1" x14ac:dyDescent="0.45">
      <c r="A59" t="b">
        <f>ISNUMBER(FIND($H$1,Tableau16[[#All],[client]],1))</f>
        <v>0</v>
      </c>
      <c r="B59" t="s">
        <v>131</v>
      </c>
      <c r="C59">
        <v>200000</v>
      </c>
    </row>
    <row r="60" spans="1:3" hidden="1" x14ac:dyDescent="0.45">
      <c r="A60" t="b">
        <f>ISNUMBER(FIND($H$1,Tableau16[[#All],[client]],1))</f>
        <v>0</v>
      </c>
      <c r="B60" t="s">
        <v>256</v>
      </c>
      <c r="C60">
        <v>200000</v>
      </c>
    </row>
    <row r="61" spans="1:3" hidden="1" x14ac:dyDescent="0.45">
      <c r="A61" t="b">
        <f>ISNUMBER(FIND($H$1,Tableau16[[#All],[client]],1))</f>
        <v>0</v>
      </c>
      <c r="B61" t="s">
        <v>425</v>
      </c>
      <c r="C61">
        <v>200000</v>
      </c>
    </row>
    <row r="62" spans="1:3" hidden="1" x14ac:dyDescent="0.45">
      <c r="A62" t="b">
        <f>ISNUMBER(FIND($H$1,Tableau16[[#All],[client]],1))</f>
        <v>0</v>
      </c>
      <c r="B62" t="s">
        <v>214</v>
      </c>
      <c r="C62">
        <v>200000</v>
      </c>
    </row>
    <row r="63" spans="1:3" hidden="1" x14ac:dyDescent="0.45">
      <c r="A63" t="b">
        <f>ISNUMBER(FIND($H$1,Tableau16[[#All],[client]],1))</f>
        <v>0</v>
      </c>
      <c r="B63" t="s">
        <v>218</v>
      </c>
      <c r="C63">
        <v>200000</v>
      </c>
    </row>
    <row r="64" spans="1:3" hidden="1" x14ac:dyDescent="0.45">
      <c r="A64" t="b">
        <f>ISNUMBER(FIND($H$1,Tableau16[[#All],[client]],1))</f>
        <v>0</v>
      </c>
      <c r="B64" t="s">
        <v>314</v>
      </c>
      <c r="C64">
        <v>200000</v>
      </c>
    </row>
    <row r="65" spans="1:3" hidden="1" x14ac:dyDescent="0.45">
      <c r="A65" t="b">
        <f>ISNUMBER(FIND($H$1,Tableau16[[#All],[client]],1))</f>
        <v>0</v>
      </c>
      <c r="B65" t="s">
        <v>264</v>
      </c>
      <c r="C65">
        <v>200000</v>
      </c>
    </row>
    <row r="66" spans="1:3" hidden="1" x14ac:dyDescent="0.45">
      <c r="A66" t="b">
        <f>ISNUMBER(FIND($H$1,Tableau16[[#All],[client]],1))</f>
        <v>0</v>
      </c>
      <c r="B66" t="s">
        <v>137</v>
      </c>
      <c r="C66">
        <v>200000</v>
      </c>
    </row>
    <row r="67" spans="1:3" hidden="1" x14ac:dyDescent="0.45">
      <c r="A67" t="b">
        <f>ISNUMBER(FIND($H$1,Tableau16[[#All],[client]],1))</f>
        <v>0</v>
      </c>
      <c r="B67" t="s">
        <v>328</v>
      </c>
      <c r="C67">
        <v>200000</v>
      </c>
    </row>
    <row r="68" spans="1:3" hidden="1" x14ac:dyDescent="0.45">
      <c r="A68" t="b">
        <f>ISNUMBER(FIND($H$1,Tableau16[[#All],[client]],1))</f>
        <v>0</v>
      </c>
      <c r="B68" t="s">
        <v>213</v>
      </c>
      <c r="C68">
        <v>200000</v>
      </c>
    </row>
    <row r="69" spans="1:3" hidden="1" x14ac:dyDescent="0.45">
      <c r="A69" t="b">
        <f>ISNUMBER(FIND($H$1,Tableau16[[#All],[client]],1))</f>
        <v>0</v>
      </c>
      <c r="B69" t="s">
        <v>243</v>
      </c>
      <c r="C69">
        <v>200000</v>
      </c>
    </row>
    <row r="70" spans="1:3" hidden="1" x14ac:dyDescent="0.45">
      <c r="A70" t="b">
        <f>ISNUMBER(FIND($H$1,Tableau16[[#All],[client]],1))</f>
        <v>0</v>
      </c>
      <c r="B70" t="s">
        <v>253</v>
      </c>
      <c r="C70">
        <v>200000</v>
      </c>
    </row>
    <row r="71" spans="1:3" hidden="1" x14ac:dyDescent="0.45">
      <c r="A71" t="b">
        <f>ISNUMBER(FIND($H$1,Tableau16[[#All],[client]],1))</f>
        <v>0</v>
      </c>
      <c r="B71" t="s">
        <v>229</v>
      </c>
      <c r="C71">
        <v>200000</v>
      </c>
    </row>
    <row r="72" spans="1:3" hidden="1" x14ac:dyDescent="0.45">
      <c r="A72" t="b">
        <f>ISNUMBER(FIND($H$1,Tableau16[[#All],[client]],1))</f>
        <v>0</v>
      </c>
      <c r="B72" t="s">
        <v>147</v>
      </c>
      <c r="C72">
        <v>200000</v>
      </c>
    </row>
    <row r="73" spans="1:3" hidden="1" x14ac:dyDescent="0.45">
      <c r="A73" t="b">
        <f>ISNUMBER(FIND($H$1,Tableau16[[#All],[client]],1))</f>
        <v>0</v>
      </c>
      <c r="B73" t="s">
        <v>254</v>
      </c>
      <c r="C73">
        <v>200000</v>
      </c>
    </row>
    <row r="74" spans="1:3" hidden="1" x14ac:dyDescent="0.45">
      <c r="A74" t="b">
        <f>ISNUMBER(FIND($H$1,Tableau16[[#All],[client]],1))</f>
        <v>0</v>
      </c>
      <c r="B74" t="s">
        <v>257</v>
      </c>
      <c r="C74">
        <v>200000</v>
      </c>
    </row>
    <row r="75" spans="1:3" hidden="1" x14ac:dyDescent="0.45">
      <c r="A75" t="b">
        <f>ISNUMBER(FIND($H$1,Tableau16[[#All],[client]],1))</f>
        <v>0</v>
      </c>
      <c r="B75" t="s">
        <v>269</v>
      </c>
      <c r="C75">
        <v>200000</v>
      </c>
    </row>
    <row r="76" spans="1:3" hidden="1" x14ac:dyDescent="0.45">
      <c r="A76" t="b">
        <f>ISNUMBER(FIND($H$1,Tableau16[[#All],[client]],1))</f>
        <v>0</v>
      </c>
      <c r="B76" t="s">
        <v>263</v>
      </c>
      <c r="C76">
        <v>200000</v>
      </c>
    </row>
    <row r="77" spans="1:3" hidden="1" x14ac:dyDescent="0.45">
      <c r="A77" t="b">
        <f>ISNUMBER(FIND($H$1,Tableau16[[#All],[client]],1))</f>
        <v>0</v>
      </c>
      <c r="B77" t="s">
        <v>237</v>
      </c>
      <c r="C77">
        <v>200000</v>
      </c>
    </row>
    <row r="78" spans="1:3" hidden="1" x14ac:dyDescent="0.45">
      <c r="A78" t="b">
        <f>ISNUMBER(FIND($H$1,Tableau16[[#All],[client]],1))</f>
        <v>0</v>
      </c>
      <c r="B78" t="s">
        <v>266</v>
      </c>
      <c r="C78">
        <v>200000</v>
      </c>
    </row>
    <row r="79" spans="1:3" hidden="1" x14ac:dyDescent="0.45">
      <c r="A79" t="b">
        <f>ISNUMBER(FIND($H$1,Tableau16[[#All],[client]],1))</f>
        <v>0</v>
      </c>
      <c r="B79" t="s">
        <v>239</v>
      </c>
      <c r="C79">
        <v>200000</v>
      </c>
    </row>
    <row r="80" spans="1:3" hidden="1" x14ac:dyDescent="0.45">
      <c r="A80" t="b">
        <f>ISNUMBER(FIND($H$1,Tableau16[[#All],[client]],1))</f>
        <v>0</v>
      </c>
      <c r="B80" t="s">
        <v>206</v>
      </c>
      <c r="C80">
        <v>200000</v>
      </c>
    </row>
    <row r="81" spans="1:3" hidden="1" x14ac:dyDescent="0.45">
      <c r="A81" t="b">
        <f>ISNUMBER(FIND($H$1,Tableau16[[#All],[client]],1))</f>
        <v>0</v>
      </c>
      <c r="B81" t="s">
        <v>120</v>
      </c>
      <c r="C81">
        <v>200000</v>
      </c>
    </row>
    <row r="82" spans="1:3" hidden="1" x14ac:dyDescent="0.45">
      <c r="A82" t="b">
        <f>ISNUMBER(FIND($H$1,Tableau16[[#All],[client]],1))</f>
        <v>0</v>
      </c>
      <c r="B82" t="s">
        <v>133</v>
      </c>
      <c r="C82">
        <v>200000</v>
      </c>
    </row>
    <row r="83" spans="1:3" hidden="1" x14ac:dyDescent="0.45">
      <c r="A83" t="b">
        <f>ISNUMBER(FIND($H$1,Tableau16[[#All],[client]],1))</f>
        <v>0</v>
      </c>
      <c r="B83" t="s">
        <v>236</v>
      </c>
      <c r="C83">
        <v>200000</v>
      </c>
    </row>
    <row r="84" spans="1:3" hidden="1" x14ac:dyDescent="0.45">
      <c r="A84" t="b">
        <f>ISNUMBER(FIND($H$1,Tableau16[[#All],[client]],1))</f>
        <v>0</v>
      </c>
      <c r="B84" t="s">
        <v>226</v>
      </c>
      <c r="C84">
        <v>200000</v>
      </c>
    </row>
    <row r="85" spans="1:3" hidden="1" x14ac:dyDescent="0.45">
      <c r="A85" t="b">
        <f>ISNUMBER(FIND($H$1,Tableau16[[#All],[client]],1))</f>
        <v>0</v>
      </c>
      <c r="B85" t="s">
        <v>426</v>
      </c>
      <c r="C85">
        <v>200000</v>
      </c>
    </row>
    <row r="86" spans="1:3" hidden="1" x14ac:dyDescent="0.45">
      <c r="A86" t="b">
        <f>ISNUMBER(FIND($H$1,Tableau16[[#All],[client]],1))</f>
        <v>0</v>
      </c>
      <c r="B86" t="s">
        <v>132</v>
      </c>
      <c r="C86">
        <v>200000</v>
      </c>
    </row>
    <row r="87" spans="1:3" hidden="1" x14ac:dyDescent="0.45">
      <c r="A87" t="b">
        <f>ISNUMBER(FIND($H$1,Tableau16[[#All],[client]],1))</f>
        <v>0</v>
      </c>
      <c r="B87" t="s">
        <v>427</v>
      </c>
      <c r="C87">
        <v>200000</v>
      </c>
    </row>
    <row r="88" spans="1:3" hidden="1" x14ac:dyDescent="0.45">
      <c r="A88" t="b">
        <f>ISNUMBER(FIND($H$1,Tableau16[[#All],[client]],1))</f>
        <v>0</v>
      </c>
      <c r="B88" t="s">
        <v>200</v>
      </c>
      <c r="C88">
        <v>200000</v>
      </c>
    </row>
    <row r="89" spans="1:3" hidden="1" x14ac:dyDescent="0.45">
      <c r="A89" t="b">
        <f>ISNUMBER(FIND($H$1,Tableau16[[#All],[client]],1))</f>
        <v>0</v>
      </c>
      <c r="B89" t="s">
        <v>233</v>
      </c>
      <c r="C89">
        <v>200000</v>
      </c>
    </row>
    <row r="90" spans="1:3" hidden="1" x14ac:dyDescent="0.45">
      <c r="A90" t="b">
        <f>ISNUMBER(FIND($H$1,Tableau16[[#All],[client]],1))</f>
        <v>0</v>
      </c>
      <c r="B90" t="s">
        <v>422</v>
      </c>
      <c r="C90">
        <v>200000</v>
      </c>
    </row>
    <row r="91" spans="1:3" hidden="1" x14ac:dyDescent="0.45">
      <c r="A91" t="b">
        <f>ISNUMBER(FIND($H$1,Tableau16[[#All],[client]],1))</f>
        <v>0</v>
      </c>
      <c r="B91" t="s">
        <v>219</v>
      </c>
      <c r="C91">
        <v>200000</v>
      </c>
    </row>
    <row r="92" spans="1:3" hidden="1" x14ac:dyDescent="0.45">
      <c r="A92" t="b">
        <f>ISNUMBER(FIND($H$1,Tableau16[[#All],[client]],1))</f>
        <v>0</v>
      </c>
      <c r="B92" t="s">
        <v>208</v>
      </c>
      <c r="C92">
        <v>200000</v>
      </c>
    </row>
    <row r="93" spans="1:3" hidden="1" x14ac:dyDescent="0.45">
      <c r="A93" t="b">
        <f>ISNUMBER(FIND($H$1,Tableau16[[#All],[client]],1))</f>
        <v>0</v>
      </c>
      <c r="B93" t="s">
        <v>307</v>
      </c>
      <c r="C93">
        <v>200000</v>
      </c>
    </row>
    <row r="94" spans="1:3" hidden="1" x14ac:dyDescent="0.45">
      <c r="A94" t="b">
        <f>ISNUMBER(FIND($H$1,Tableau16[[#All],[client]],1))</f>
        <v>0</v>
      </c>
      <c r="B94" t="s">
        <v>428</v>
      </c>
      <c r="C94">
        <v>200000</v>
      </c>
    </row>
    <row r="95" spans="1:3" hidden="1" x14ac:dyDescent="0.45">
      <c r="A95" t="b">
        <f>ISNUMBER(FIND($H$1,Tableau16[[#All],[client]],1))</f>
        <v>0</v>
      </c>
      <c r="B95" t="s">
        <v>315</v>
      </c>
      <c r="C95">
        <v>200000</v>
      </c>
    </row>
    <row r="96" spans="1:3" hidden="1" x14ac:dyDescent="0.45">
      <c r="A96" t="b">
        <f>ISNUMBER(FIND($H$1,Tableau16[[#All],[client]],1))</f>
        <v>0</v>
      </c>
      <c r="B96" t="s">
        <v>327</v>
      </c>
      <c r="C96">
        <v>200000</v>
      </c>
    </row>
    <row r="97" spans="1:3" hidden="1" x14ac:dyDescent="0.45">
      <c r="A97" t="b">
        <f>ISNUMBER(FIND($H$1,Tableau16[[#All],[client]],1))</f>
        <v>0</v>
      </c>
      <c r="B97" t="s">
        <v>332</v>
      </c>
      <c r="C97">
        <v>200000</v>
      </c>
    </row>
    <row r="98" spans="1:3" hidden="1" x14ac:dyDescent="0.45">
      <c r="A98" t="b">
        <f>ISNUMBER(FIND($H$1,Tableau16[[#All],[client]],1))</f>
        <v>0</v>
      </c>
      <c r="B98" t="s">
        <v>312</v>
      </c>
      <c r="C98">
        <v>200000</v>
      </c>
    </row>
    <row r="99" spans="1:3" hidden="1" x14ac:dyDescent="0.45">
      <c r="A99" t="b">
        <f>ISNUMBER(FIND($H$1,Tableau16[[#All],[client]],1))</f>
        <v>0</v>
      </c>
      <c r="B99" t="s">
        <v>221</v>
      </c>
      <c r="C99">
        <v>200000</v>
      </c>
    </row>
    <row r="100" spans="1:3" hidden="1" x14ac:dyDescent="0.45">
      <c r="A100" t="b">
        <f>ISNUMBER(FIND($H$1,Tableau16[[#All],[client]],1))</f>
        <v>0</v>
      </c>
      <c r="B100" t="s">
        <v>270</v>
      </c>
      <c r="C100">
        <v>200000</v>
      </c>
    </row>
    <row r="101" spans="1:3" hidden="1" x14ac:dyDescent="0.45">
      <c r="A101" t="b">
        <f>ISNUMBER(FIND($H$1,Tableau16[[#All],[client]],1))</f>
        <v>0</v>
      </c>
      <c r="B101" t="s">
        <v>217</v>
      </c>
      <c r="C101">
        <v>200000</v>
      </c>
    </row>
    <row r="102" spans="1:3" hidden="1" x14ac:dyDescent="0.45">
      <c r="A102" t="b">
        <f>ISNUMBER(FIND($H$1,Tableau16[[#All],[client]],1))</f>
        <v>0</v>
      </c>
      <c r="B102" t="s">
        <v>212</v>
      </c>
      <c r="C102">
        <v>200000</v>
      </c>
    </row>
    <row r="103" spans="1:3" hidden="1" x14ac:dyDescent="0.45">
      <c r="A103" t="b">
        <f>ISNUMBER(FIND($H$1,Tableau16[[#All],[client]],1))</f>
        <v>0</v>
      </c>
      <c r="B103" t="s">
        <v>259</v>
      </c>
      <c r="C103">
        <v>200000</v>
      </c>
    </row>
    <row r="104" spans="1:3" hidden="1" x14ac:dyDescent="0.45">
      <c r="A104" t="b">
        <f>ISNUMBER(FIND($H$1,Tableau16[[#All],[client]],1))</f>
        <v>0</v>
      </c>
      <c r="B104" t="s">
        <v>196</v>
      </c>
      <c r="C104">
        <v>200000</v>
      </c>
    </row>
    <row r="105" spans="1:3" hidden="1" x14ac:dyDescent="0.45">
      <c r="A105" t="b">
        <f>ISNUMBER(FIND($H$1,Tableau16[[#All],[client]],1))</f>
        <v>0</v>
      </c>
      <c r="B105" t="s">
        <v>343</v>
      </c>
      <c r="C105">
        <v>200000</v>
      </c>
    </row>
    <row r="106" spans="1:3" hidden="1" x14ac:dyDescent="0.45">
      <c r="A106" t="b">
        <f>ISNUMBER(FIND($H$1,Tableau16[[#All],[client]],1))</f>
        <v>0</v>
      </c>
      <c r="B106" t="s">
        <v>246</v>
      </c>
      <c r="C106">
        <v>200000</v>
      </c>
    </row>
    <row r="107" spans="1:3" hidden="1" x14ac:dyDescent="0.45">
      <c r="A107" t="b">
        <f>ISNUMBER(FIND($H$1,Tableau16[[#All],[client]],1))</f>
        <v>0</v>
      </c>
      <c r="B107" t="s">
        <v>429</v>
      </c>
      <c r="C107">
        <v>200000</v>
      </c>
    </row>
    <row r="108" spans="1:3" hidden="1" x14ac:dyDescent="0.45">
      <c r="A108" t="b">
        <f>ISNUMBER(FIND($H$1,Tableau16[[#All],[client]],1))</f>
        <v>0</v>
      </c>
      <c r="B108" t="s">
        <v>227</v>
      </c>
      <c r="C108">
        <v>200000</v>
      </c>
    </row>
    <row r="109" spans="1:3" hidden="1" x14ac:dyDescent="0.45">
      <c r="A109" t="b">
        <f>ISNUMBER(FIND($H$1,Tableau16[[#All],[client]],1))</f>
        <v>0</v>
      </c>
      <c r="B109" t="s">
        <v>215</v>
      </c>
      <c r="C109">
        <v>200000</v>
      </c>
    </row>
    <row r="110" spans="1:3" hidden="1" x14ac:dyDescent="0.45">
      <c r="A110" t="b">
        <f>ISNUMBER(FIND($H$1,Tableau16[[#All],[client]],1))</f>
        <v>0</v>
      </c>
      <c r="B110" t="s">
        <v>197</v>
      </c>
      <c r="C110">
        <v>200000</v>
      </c>
    </row>
    <row r="111" spans="1:3" hidden="1" x14ac:dyDescent="0.45">
      <c r="A111" t="b">
        <f>ISNUMBER(FIND($H$1,Tableau16[[#All],[client]],1))</f>
        <v>0</v>
      </c>
      <c r="B111" t="s">
        <v>249</v>
      </c>
      <c r="C111">
        <v>200000</v>
      </c>
    </row>
    <row r="112" spans="1:3" hidden="1" x14ac:dyDescent="0.45">
      <c r="A112" t="b">
        <f>ISNUMBER(FIND($H$1,Tableau16[[#All],[client]],1))</f>
        <v>0</v>
      </c>
      <c r="B112" t="s">
        <v>255</v>
      </c>
      <c r="C112">
        <v>200000</v>
      </c>
    </row>
    <row r="113" spans="1:3" hidden="1" x14ac:dyDescent="0.45">
      <c r="A113" t="b">
        <f>ISNUMBER(FIND($H$1,Tableau16[[#All],[client]],1))</f>
        <v>0</v>
      </c>
      <c r="B113" t="s">
        <v>238</v>
      </c>
      <c r="C113">
        <v>200000</v>
      </c>
    </row>
    <row r="114" spans="1:3" hidden="1" x14ac:dyDescent="0.45">
      <c r="A114" t="b">
        <f>ISNUMBER(FIND($H$1,Tableau16[[#All],[client]],1))</f>
        <v>0</v>
      </c>
      <c r="B114" t="s">
        <v>248</v>
      </c>
      <c r="C114">
        <v>200000</v>
      </c>
    </row>
    <row r="115" spans="1:3" hidden="1" x14ac:dyDescent="0.45">
      <c r="A115" t="b">
        <f>ISNUMBER(FIND($H$1,Tableau16[[#All],[client]],1))</f>
        <v>0</v>
      </c>
      <c r="B115" t="s">
        <v>194</v>
      </c>
      <c r="C115">
        <v>200000</v>
      </c>
    </row>
    <row r="116" spans="1:3" hidden="1" x14ac:dyDescent="0.45">
      <c r="A116" t="b">
        <f>ISNUMBER(FIND($H$1,Tableau16[[#All],[client]],1))</f>
        <v>0</v>
      </c>
      <c r="B116" t="s">
        <v>303</v>
      </c>
      <c r="C116">
        <v>200000</v>
      </c>
    </row>
    <row r="117" spans="1:3" hidden="1" x14ac:dyDescent="0.45">
      <c r="A117" t="b">
        <f>ISNUMBER(FIND($H$1,Tableau16[[#All],[client]],1))</f>
        <v>0</v>
      </c>
      <c r="B117" t="s">
        <v>244</v>
      </c>
      <c r="C117">
        <v>200000</v>
      </c>
    </row>
    <row r="118" spans="1:3" hidden="1" x14ac:dyDescent="0.45">
      <c r="A118" t="b">
        <f>ISNUMBER(FIND($H$1,Tableau16[[#All],[client]],1))</f>
        <v>0</v>
      </c>
      <c r="B118" t="s">
        <v>220</v>
      </c>
      <c r="C118">
        <v>200000</v>
      </c>
    </row>
    <row r="119" spans="1:3" hidden="1" x14ac:dyDescent="0.45">
      <c r="A119" t="b">
        <f>ISNUMBER(FIND($H$1,Tableau16[[#All],[client]],1))</f>
        <v>0</v>
      </c>
      <c r="B119" t="s">
        <v>195</v>
      </c>
      <c r="C119">
        <v>200000</v>
      </c>
    </row>
    <row r="120" spans="1:3" hidden="1" x14ac:dyDescent="0.45">
      <c r="A120" t="b">
        <f>ISNUMBER(FIND($H$1,Tableau16[[#All],[client]],1))</f>
        <v>0</v>
      </c>
      <c r="B120" t="s">
        <v>319</v>
      </c>
      <c r="C120">
        <v>200000</v>
      </c>
    </row>
    <row r="121" spans="1:3" hidden="1" x14ac:dyDescent="0.45">
      <c r="A121" t="b">
        <f>ISNUMBER(FIND($H$1,Tableau16[[#All],[client]],1))</f>
        <v>0</v>
      </c>
      <c r="B121" t="s">
        <v>198</v>
      </c>
      <c r="C121">
        <v>200000</v>
      </c>
    </row>
    <row r="122" spans="1:3" hidden="1" x14ac:dyDescent="0.45">
      <c r="A122" t="b">
        <f>ISNUMBER(FIND($H$1,Tableau16[[#All],[client]],1))</f>
        <v>0</v>
      </c>
      <c r="B122" t="s">
        <v>433</v>
      </c>
      <c r="C122">
        <v>200000</v>
      </c>
    </row>
    <row r="123" spans="1:3" hidden="1" x14ac:dyDescent="0.45">
      <c r="A123" t="b">
        <f>ISNUMBER(FIND($H$1,Tableau16[[#All],[client]],1))</f>
        <v>0</v>
      </c>
      <c r="B123" t="s">
        <v>436</v>
      </c>
      <c r="C123">
        <v>200000</v>
      </c>
    </row>
    <row r="124" spans="1:3" x14ac:dyDescent="0.45">
      <c r="A124" t="b">
        <f>ISNUMBER(FIND($H$1,Tableau16[[#All],[client]],1))</f>
        <v>1</v>
      </c>
      <c r="B124" t="s">
        <v>439</v>
      </c>
      <c r="C124">
        <v>200000</v>
      </c>
    </row>
    <row r="125" spans="1:3" hidden="1" x14ac:dyDescent="0.45">
      <c r="A125" t="b">
        <f>ISNUMBER(FIND($H$1,Tableau16[[#All],[client]],1))</f>
        <v>0</v>
      </c>
      <c r="B125" t="s">
        <v>442</v>
      </c>
      <c r="C125">
        <v>200000</v>
      </c>
    </row>
    <row r="126" spans="1:3" hidden="1" x14ac:dyDescent="0.45">
      <c r="A126" t="b">
        <f>ISNUMBER(FIND($H$1,Tableau16[[#All],[client]],1))</f>
        <v>0</v>
      </c>
      <c r="B126" t="s">
        <v>443</v>
      </c>
      <c r="C126">
        <v>200000</v>
      </c>
    </row>
    <row r="127" spans="1:3" hidden="1" x14ac:dyDescent="0.45">
      <c r="A127" t="b">
        <f>ISNUMBER(FIND($H$1,Tableau16[[#All],[client]],1))</f>
        <v>0</v>
      </c>
      <c r="B127" t="s">
        <v>445</v>
      </c>
      <c r="C127">
        <v>200000</v>
      </c>
    </row>
    <row r="128" spans="1:3" hidden="1" x14ac:dyDescent="0.45">
      <c r="A128" t="b">
        <f>ISNUMBER(FIND($H$1,Tableau16[[#All],[client]],1))</f>
        <v>0</v>
      </c>
      <c r="B128" t="s">
        <v>446</v>
      </c>
      <c r="C128">
        <v>200000</v>
      </c>
    </row>
    <row r="129" spans="1:3" hidden="1" x14ac:dyDescent="0.45">
      <c r="A129" t="b">
        <f>ISNUMBER(FIND($H$1,Tableau16[[#All],[client]],1))</f>
        <v>0</v>
      </c>
      <c r="B129" t="s">
        <v>651</v>
      </c>
      <c r="C129">
        <v>200000</v>
      </c>
    </row>
    <row r="130" spans="1:3" x14ac:dyDescent="0.45">
      <c r="A130" t="b">
        <f>ISNUMBER(FIND($H$1,Tableau16[[#All],[client]],1))</f>
        <v>0</v>
      </c>
      <c r="B130" t="s">
        <v>801</v>
      </c>
      <c r="C130">
        <v>200000</v>
      </c>
    </row>
    <row r="131" spans="1:3" x14ac:dyDescent="0.45">
      <c r="A131" t="b">
        <f>ISNUMBER(FIND($H$1,Tableau16[[#All],[client]],1))</f>
        <v>0</v>
      </c>
      <c r="B131" t="s">
        <v>802</v>
      </c>
      <c r="C131">
        <v>200000</v>
      </c>
    </row>
    <row r="132" spans="1:3" x14ac:dyDescent="0.45">
      <c r="A132" t="b">
        <f>ISNUMBER(FIND($H$1,Tableau16[[#All],[client]],1))</f>
        <v>0</v>
      </c>
      <c r="B132" t="s">
        <v>803</v>
      </c>
      <c r="C132">
        <v>200000</v>
      </c>
    </row>
    <row r="133" spans="1:3" x14ac:dyDescent="0.45">
      <c r="A133" t="b">
        <f>ISNUMBER(FIND($H$1,Tableau16[[#All],[client]],1))</f>
        <v>0</v>
      </c>
      <c r="B133" t="s">
        <v>804</v>
      </c>
      <c r="C133">
        <v>200000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3"/>
  <dimension ref="A1:C177"/>
  <sheetViews>
    <sheetView workbookViewId="0">
      <selection activeCell="D21" sqref="D21"/>
    </sheetView>
  </sheetViews>
  <sheetFormatPr baseColWidth="10" defaultRowHeight="14.25" x14ac:dyDescent="0.45"/>
  <sheetData>
    <row r="1" spans="1:3" x14ac:dyDescent="0.45">
      <c r="A1" t="s">
        <v>405</v>
      </c>
    </row>
    <row r="2" spans="1:3" x14ac:dyDescent="0.45">
      <c r="A2" s="418" t="b">
        <f>ISNUMBER(FIND($H$1,Tableau16[[#All],[client]],1))</f>
        <v>1</v>
      </c>
      <c r="B2" s="419" t="s">
        <v>439</v>
      </c>
      <c r="C2" s="420">
        <v>200000</v>
      </c>
    </row>
    <row r="3" spans="1:3" x14ac:dyDescent="0.45">
      <c r="A3" s="138" t="b">
        <f>ISNUMBER(FIND($H$1,Tableau16[[#All],[client]],1))</f>
        <v>1</v>
      </c>
      <c r="B3" s="138"/>
      <c r="C3" s="138">
        <v>200000</v>
      </c>
    </row>
    <row r="4" spans="1:3" x14ac:dyDescent="0.45">
      <c r="A4" s="138" t="b">
        <f>ISNUMBER(FIND($H$1,Tableau16[[#All],[client]],1))</f>
        <v>1</v>
      </c>
      <c r="B4" s="138"/>
      <c r="C4" s="138">
        <v>200000</v>
      </c>
    </row>
    <row r="5" spans="1:3" x14ac:dyDescent="0.45">
      <c r="A5" s="138" t="b">
        <f>ISNUMBER(FIND($H$1,Tableau16[[#All],[client]],1))</f>
        <v>1</v>
      </c>
      <c r="B5" s="138"/>
      <c r="C5" s="138">
        <v>200000</v>
      </c>
    </row>
    <row r="6" spans="1:3" x14ac:dyDescent="0.45">
      <c r="A6" s="138" t="b">
        <f>ISNUMBER(FIND($H$1,Tableau16[[#All],[client]],1))</f>
        <v>1</v>
      </c>
      <c r="B6" s="138"/>
      <c r="C6" s="138">
        <v>200000</v>
      </c>
    </row>
    <row r="7" spans="1:3" x14ac:dyDescent="0.45">
      <c r="A7" s="138" t="b">
        <f>ISNUMBER(FIND($H$1,Tableau16[[#All],[client]],1))</f>
        <v>1</v>
      </c>
      <c r="B7" s="138"/>
      <c r="C7" s="138">
        <v>200000</v>
      </c>
    </row>
    <row r="8" spans="1:3" x14ac:dyDescent="0.45">
      <c r="A8" s="138" t="b">
        <f>ISNUMBER(FIND($H$1,Tableau16[[#All],[client]],1))</f>
        <v>1</v>
      </c>
      <c r="B8" s="138"/>
      <c r="C8" s="138">
        <v>200000</v>
      </c>
    </row>
    <row r="9" spans="1:3" x14ac:dyDescent="0.45">
      <c r="A9" s="138" t="b">
        <f>ISNUMBER(FIND($H$1,Tableau16[[#All],[client]],1))</f>
        <v>1</v>
      </c>
      <c r="B9" s="138"/>
      <c r="C9" s="138">
        <v>200000</v>
      </c>
    </row>
    <row r="10" spans="1:3" x14ac:dyDescent="0.45">
      <c r="A10" s="138" t="b">
        <f>ISNUMBER(FIND($H$1,Tableau16[[#All],[client]],1))</f>
        <v>1</v>
      </c>
      <c r="B10" s="138"/>
      <c r="C10" s="138">
        <v>200000</v>
      </c>
    </row>
    <row r="11" spans="1:3" x14ac:dyDescent="0.45">
      <c r="A11" s="138" t="b">
        <f>ISNUMBER(FIND($H$1,Tableau16[[#All],[client]],1))</f>
        <v>1</v>
      </c>
      <c r="B11" s="138"/>
      <c r="C11" s="138">
        <v>200000</v>
      </c>
    </row>
    <row r="12" spans="1:3" x14ac:dyDescent="0.45">
      <c r="A12" s="138" t="b">
        <f>ISNUMBER(FIND($H$1,Tableau16[[#All],[client]],1))</f>
        <v>1</v>
      </c>
      <c r="B12" s="138"/>
      <c r="C12" s="138">
        <v>200000</v>
      </c>
    </row>
    <row r="13" spans="1:3" x14ac:dyDescent="0.45">
      <c r="A13" s="138" t="b">
        <f>ISNUMBER(FIND($H$1,Tableau16[[#All],[client]],1))</f>
        <v>1</v>
      </c>
      <c r="B13" s="138"/>
      <c r="C13" s="138">
        <v>200000</v>
      </c>
    </row>
    <row r="14" spans="1:3" x14ac:dyDescent="0.45">
      <c r="A14" s="138" t="b">
        <f>ISNUMBER(FIND($H$1,Tableau16[[#All],[client]],1))</f>
        <v>1</v>
      </c>
      <c r="B14" s="138"/>
      <c r="C14" s="138">
        <v>200000</v>
      </c>
    </row>
    <row r="15" spans="1:3" x14ac:dyDescent="0.45">
      <c r="A15" s="138" t="b">
        <f>ISNUMBER(FIND($H$1,Tableau16[[#All],[client]],1))</f>
        <v>1</v>
      </c>
      <c r="B15" s="138"/>
      <c r="C15" s="138">
        <v>200000</v>
      </c>
    </row>
    <row r="16" spans="1:3" x14ac:dyDescent="0.45">
      <c r="A16" s="138" t="b">
        <f>ISNUMBER(FIND($H$1,Tableau16[[#All],[client]],1))</f>
        <v>1</v>
      </c>
      <c r="B16" s="138"/>
      <c r="C16" s="138">
        <v>200000</v>
      </c>
    </row>
    <row r="17" spans="1:3" x14ac:dyDescent="0.45">
      <c r="A17" s="138" t="b">
        <f>ISNUMBER(FIND($H$1,Tableau16[[#All],[client]],1))</f>
        <v>1</v>
      </c>
      <c r="B17" s="138"/>
      <c r="C17" s="138">
        <v>200000</v>
      </c>
    </row>
    <row r="18" spans="1:3" x14ac:dyDescent="0.45">
      <c r="A18" s="138" t="b">
        <f>ISNUMBER(FIND($H$1,Tableau16[[#All],[client]],1))</f>
        <v>1</v>
      </c>
      <c r="B18" s="138"/>
      <c r="C18" s="138">
        <v>200000</v>
      </c>
    </row>
    <row r="19" spans="1:3" x14ac:dyDescent="0.45">
      <c r="A19" s="138" t="b">
        <f>ISNUMBER(FIND($H$1,Tableau16[[#All],[client]],1))</f>
        <v>1</v>
      </c>
      <c r="B19" s="138"/>
      <c r="C19" s="138">
        <v>200000</v>
      </c>
    </row>
    <row r="20" spans="1:3" x14ac:dyDescent="0.45">
      <c r="A20" s="138" t="b">
        <f>ISNUMBER(FIND($H$1,Tableau16[[#All],[client]],1))</f>
        <v>1</v>
      </c>
      <c r="B20" s="138"/>
      <c r="C20" s="138">
        <v>200000</v>
      </c>
    </row>
    <row r="21" spans="1:3" x14ac:dyDescent="0.45">
      <c r="A21" s="138" t="b">
        <f>ISNUMBER(FIND($H$1,Tableau16[[#All],[client]],1))</f>
        <v>1</v>
      </c>
      <c r="B21" s="138"/>
      <c r="C21" s="138">
        <v>200000</v>
      </c>
    </row>
    <row r="22" spans="1:3" x14ac:dyDescent="0.45">
      <c r="A22" s="138" t="b">
        <f>ISNUMBER(FIND($H$1,Tableau16[[#All],[client]],1))</f>
        <v>1</v>
      </c>
      <c r="B22" s="138"/>
      <c r="C22" s="138">
        <v>200000</v>
      </c>
    </row>
    <row r="23" spans="1:3" x14ac:dyDescent="0.45">
      <c r="A23" s="138" t="b">
        <f>ISNUMBER(FIND($H$1,Tableau16[[#All],[client]],1))</f>
        <v>1</v>
      </c>
      <c r="B23" s="138"/>
      <c r="C23" s="138">
        <v>200000</v>
      </c>
    </row>
    <row r="24" spans="1:3" x14ac:dyDescent="0.45">
      <c r="A24" s="138" t="b">
        <f>ISNUMBER(FIND($H$1,Tableau16[[#All],[client]],1))</f>
        <v>1</v>
      </c>
      <c r="B24" s="138"/>
      <c r="C24" s="138">
        <v>200000</v>
      </c>
    </row>
    <row r="25" spans="1:3" x14ac:dyDescent="0.45">
      <c r="A25" s="138" t="b">
        <f>ISNUMBER(FIND($H$1,Tableau16[[#All],[client]],1))</f>
        <v>1</v>
      </c>
      <c r="B25" s="138"/>
      <c r="C25" s="138">
        <v>200000</v>
      </c>
    </row>
    <row r="26" spans="1:3" x14ac:dyDescent="0.45">
      <c r="A26" s="138" t="b">
        <f>ISNUMBER(FIND($H$1,Tableau16[[#All],[client]],1))</f>
        <v>1</v>
      </c>
      <c r="B26" s="138"/>
      <c r="C26" s="138">
        <v>200000</v>
      </c>
    </row>
    <row r="27" spans="1:3" x14ac:dyDescent="0.45">
      <c r="A27" s="138" t="b">
        <f>ISNUMBER(FIND($H$1,Tableau16[[#All],[client]],1))</f>
        <v>1</v>
      </c>
      <c r="B27" s="138"/>
      <c r="C27" s="138">
        <v>200000</v>
      </c>
    </row>
    <row r="28" spans="1:3" x14ac:dyDescent="0.45">
      <c r="A28" s="138" t="b">
        <f>ISNUMBER(FIND($H$1,Tableau16[[#All],[client]],1))</f>
        <v>1</v>
      </c>
      <c r="B28" s="138"/>
      <c r="C28" s="138">
        <v>200000</v>
      </c>
    </row>
    <row r="29" spans="1:3" x14ac:dyDescent="0.45">
      <c r="A29" s="138" t="b">
        <f>ISNUMBER(FIND($H$1,Tableau16[[#All],[client]],1))</f>
        <v>1</v>
      </c>
      <c r="B29" s="138"/>
      <c r="C29" s="138">
        <v>200000</v>
      </c>
    </row>
    <row r="30" spans="1:3" x14ac:dyDescent="0.45">
      <c r="A30" s="138" t="b">
        <f>ISNUMBER(FIND($H$1,Tableau16[[#All],[client]],1))</f>
        <v>1</v>
      </c>
      <c r="B30" s="138"/>
      <c r="C30" s="138">
        <v>200000</v>
      </c>
    </row>
    <row r="31" spans="1:3" x14ac:dyDescent="0.45">
      <c r="A31" s="138" t="b">
        <f>ISNUMBER(FIND($H$1,Tableau16[[#All],[client]],1))</f>
        <v>1</v>
      </c>
      <c r="B31" s="138"/>
      <c r="C31" s="138">
        <v>200000</v>
      </c>
    </row>
    <row r="32" spans="1:3" x14ac:dyDescent="0.45">
      <c r="A32" s="138" t="b">
        <f>ISNUMBER(FIND($H$1,Tableau16[[#All],[client]],1))</f>
        <v>1</v>
      </c>
      <c r="B32" s="138"/>
      <c r="C32" s="138">
        <v>200000</v>
      </c>
    </row>
    <row r="33" spans="1:3" x14ac:dyDescent="0.45">
      <c r="A33" s="138" t="b">
        <f>ISNUMBER(FIND($H$1,Tableau16[[#All],[client]],1))</f>
        <v>1</v>
      </c>
      <c r="B33" s="138"/>
      <c r="C33" s="138">
        <v>200000</v>
      </c>
    </row>
    <row r="34" spans="1:3" x14ac:dyDescent="0.45">
      <c r="A34" s="138" t="b">
        <f>ISNUMBER(FIND($H$1,Tableau16[[#All],[client]],1))</f>
        <v>1</v>
      </c>
      <c r="B34" s="138"/>
      <c r="C34" s="138">
        <v>200000</v>
      </c>
    </row>
    <row r="35" spans="1:3" x14ac:dyDescent="0.45">
      <c r="A35" s="138" t="b">
        <f>ISNUMBER(FIND($H$1,Tableau16[[#All],[client]],1))</f>
        <v>1</v>
      </c>
      <c r="B35" s="138"/>
      <c r="C35" s="138">
        <v>200000</v>
      </c>
    </row>
    <row r="36" spans="1:3" x14ac:dyDescent="0.45">
      <c r="A36" s="138" t="b">
        <f>ISNUMBER(FIND($H$1,Tableau16[[#All],[client]],1))</f>
        <v>1</v>
      </c>
      <c r="B36" s="138"/>
      <c r="C36" s="138">
        <v>200000</v>
      </c>
    </row>
    <row r="37" spans="1:3" x14ac:dyDescent="0.45">
      <c r="A37" s="138" t="b">
        <f>ISNUMBER(FIND($H$1,Tableau16[[#All],[client]],1))</f>
        <v>1</v>
      </c>
      <c r="B37" s="138"/>
      <c r="C37" s="138">
        <v>200000</v>
      </c>
    </row>
    <row r="38" spans="1:3" x14ac:dyDescent="0.45">
      <c r="A38" s="138" t="b">
        <f>ISNUMBER(FIND($H$1,Tableau16[[#All],[client]],1))</f>
        <v>1</v>
      </c>
      <c r="B38" s="138"/>
      <c r="C38" s="138">
        <v>200000</v>
      </c>
    </row>
    <row r="39" spans="1:3" x14ac:dyDescent="0.45">
      <c r="A39" s="138" t="b">
        <f>ISNUMBER(FIND($H$1,Tableau16[[#All],[client]],1))</f>
        <v>1</v>
      </c>
      <c r="B39" s="138"/>
      <c r="C39" s="138">
        <v>200000</v>
      </c>
    </row>
    <row r="40" spans="1:3" x14ac:dyDescent="0.45">
      <c r="A40" s="138" t="b">
        <f>ISNUMBER(FIND($H$1,Tableau16[[#All],[client]],1))</f>
        <v>1</v>
      </c>
      <c r="B40" s="138"/>
      <c r="C40" s="138">
        <v>200000</v>
      </c>
    </row>
    <row r="41" spans="1:3" x14ac:dyDescent="0.45">
      <c r="A41" s="138" t="b">
        <f>ISNUMBER(FIND($H$1,Tableau16[[#All],[client]],1))</f>
        <v>1</v>
      </c>
      <c r="B41" s="138"/>
      <c r="C41" s="138">
        <v>200000</v>
      </c>
    </row>
    <row r="42" spans="1:3" x14ac:dyDescent="0.45">
      <c r="A42" s="138" t="b">
        <f>ISNUMBER(FIND($H$1,Tableau16[[#All],[client]],1))</f>
        <v>1</v>
      </c>
      <c r="B42" s="138"/>
      <c r="C42" s="138">
        <v>200000</v>
      </c>
    </row>
    <row r="43" spans="1:3" x14ac:dyDescent="0.45">
      <c r="A43" s="138" t="b">
        <f>ISNUMBER(FIND($H$1,Tableau16[[#All],[client]],1))</f>
        <v>1</v>
      </c>
      <c r="B43" s="138"/>
      <c r="C43" s="138">
        <v>200000</v>
      </c>
    </row>
    <row r="44" spans="1:3" x14ac:dyDescent="0.45">
      <c r="A44" s="138" t="b">
        <f>ISNUMBER(FIND($H$1,Tableau16[[#All],[client]],1))</f>
        <v>1</v>
      </c>
      <c r="B44" s="138"/>
      <c r="C44" s="138">
        <v>200000</v>
      </c>
    </row>
    <row r="45" spans="1:3" x14ac:dyDescent="0.45">
      <c r="A45" s="138" t="b">
        <f>ISNUMBER(FIND($H$1,Tableau16[[#All],[client]],1))</f>
        <v>1</v>
      </c>
      <c r="B45" s="138"/>
      <c r="C45" s="138">
        <v>200000</v>
      </c>
    </row>
    <row r="46" spans="1:3" x14ac:dyDescent="0.45">
      <c r="A46" s="138" t="b">
        <f>ISNUMBER(FIND($H$1,Tableau16[[#All],[client]],1))</f>
        <v>1</v>
      </c>
      <c r="B46" s="138"/>
      <c r="C46" s="138">
        <v>200000</v>
      </c>
    </row>
    <row r="47" spans="1:3" x14ac:dyDescent="0.45">
      <c r="A47" s="138" t="b">
        <f>ISNUMBER(FIND($H$1,Tableau16[[#All],[client]],1))</f>
        <v>1</v>
      </c>
      <c r="B47" s="138"/>
      <c r="C47" s="138">
        <v>200000</v>
      </c>
    </row>
    <row r="48" spans="1:3" x14ac:dyDescent="0.45">
      <c r="A48" s="138" t="b">
        <f>ISNUMBER(FIND($H$1,Tableau16[[#All],[client]],1))</f>
        <v>1</v>
      </c>
      <c r="B48" s="138"/>
      <c r="C48" s="138">
        <v>200000</v>
      </c>
    </row>
    <row r="49" spans="1:3" x14ac:dyDescent="0.45">
      <c r="A49" s="138" t="b">
        <f>ISNUMBER(FIND($H$1,Tableau16[[#All],[client]],1))</f>
        <v>1</v>
      </c>
      <c r="B49" s="138"/>
      <c r="C49" s="138">
        <v>200000</v>
      </c>
    </row>
    <row r="50" spans="1:3" x14ac:dyDescent="0.45">
      <c r="A50" s="138" t="b">
        <f>ISNUMBER(FIND($H$1,Tableau16[[#All],[client]],1))</f>
        <v>1</v>
      </c>
      <c r="B50" s="138"/>
      <c r="C50" s="138">
        <v>200000</v>
      </c>
    </row>
    <row r="51" spans="1:3" x14ac:dyDescent="0.45">
      <c r="A51" s="138" t="b">
        <f>ISNUMBER(FIND($H$1,Tableau16[[#All],[client]],1))</f>
        <v>1</v>
      </c>
      <c r="B51" s="138"/>
      <c r="C51" s="138">
        <v>200000</v>
      </c>
    </row>
    <row r="52" spans="1:3" x14ac:dyDescent="0.45">
      <c r="A52" s="138" t="b">
        <f>ISNUMBER(FIND($H$1,Tableau16[[#All],[client]],1))</f>
        <v>1</v>
      </c>
      <c r="B52" s="138"/>
      <c r="C52" s="138">
        <v>200000</v>
      </c>
    </row>
    <row r="53" spans="1:3" x14ac:dyDescent="0.45">
      <c r="A53" s="138" t="b">
        <f>ISNUMBER(FIND($H$1,Tableau16[[#All],[client]],1))</f>
        <v>1</v>
      </c>
      <c r="B53" s="138"/>
      <c r="C53" s="138">
        <v>200000</v>
      </c>
    </row>
    <row r="54" spans="1:3" x14ac:dyDescent="0.45">
      <c r="A54" s="138" t="b">
        <f>ISNUMBER(FIND($H$1,Tableau16[[#All],[client]],1))</f>
        <v>1</v>
      </c>
      <c r="B54" s="138"/>
      <c r="C54" s="138">
        <v>200000</v>
      </c>
    </row>
    <row r="55" spans="1:3" x14ac:dyDescent="0.45">
      <c r="A55" s="138" t="b">
        <f>ISNUMBER(FIND($H$1,Tableau16[[#All],[client]],1))</f>
        <v>1</v>
      </c>
      <c r="B55" s="138"/>
      <c r="C55" s="138">
        <v>200000</v>
      </c>
    </row>
    <row r="56" spans="1:3" x14ac:dyDescent="0.45">
      <c r="A56" s="138" t="b">
        <f>ISNUMBER(FIND($H$1,Tableau16[[#All],[client]],1))</f>
        <v>1</v>
      </c>
      <c r="B56" s="138"/>
      <c r="C56" s="138">
        <v>200000</v>
      </c>
    </row>
    <row r="57" spans="1:3" x14ac:dyDescent="0.45">
      <c r="A57" s="138" t="b">
        <f>ISNUMBER(FIND($H$1,Tableau16[[#All],[client]],1))</f>
        <v>1</v>
      </c>
      <c r="B57" s="138"/>
      <c r="C57" s="138">
        <v>200000</v>
      </c>
    </row>
    <row r="58" spans="1:3" x14ac:dyDescent="0.45">
      <c r="A58" s="138" t="b">
        <f>ISNUMBER(FIND($H$1,Tableau16[[#All],[client]],1))</f>
        <v>1</v>
      </c>
      <c r="B58" s="138"/>
      <c r="C58" s="138">
        <v>200000</v>
      </c>
    </row>
    <row r="59" spans="1:3" x14ac:dyDescent="0.45">
      <c r="A59" s="138" t="b">
        <f>ISNUMBER(FIND($H$1,Tableau16[[#All],[client]],1))</f>
        <v>1</v>
      </c>
      <c r="B59" s="138"/>
      <c r="C59" s="138">
        <v>200000</v>
      </c>
    </row>
    <row r="60" spans="1:3" x14ac:dyDescent="0.45">
      <c r="A60" s="138" t="b">
        <f>ISNUMBER(FIND($H$1,Tableau16[[#All],[client]],1))</f>
        <v>1</v>
      </c>
      <c r="B60" s="138"/>
      <c r="C60" s="138">
        <v>200000</v>
      </c>
    </row>
    <row r="61" spans="1:3" x14ac:dyDescent="0.45">
      <c r="A61" s="138" t="b">
        <f>ISNUMBER(FIND($H$1,Tableau16[[#All],[client]],1))</f>
        <v>1</v>
      </c>
      <c r="B61" s="138"/>
      <c r="C61" s="138">
        <v>200000</v>
      </c>
    </row>
    <row r="62" spans="1:3" x14ac:dyDescent="0.45">
      <c r="A62" s="138" t="b">
        <f>ISNUMBER(FIND($H$1,Tableau16[[#All],[client]],1))</f>
        <v>1</v>
      </c>
      <c r="B62" s="138"/>
      <c r="C62" s="138">
        <v>200000</v>
      </c>
    </row>
    <row r="63" spans="1:3" x14ac:dyDescent="0.45">
      <c r="A63" s="138" t="b">
        <f>ISNUMBER(FIND($H$1,Tableau16[[#All],[client]],1))</f>
        <v>1</v>
      </c>
      <c r="B63" s="138"/>
      <c r="C63" s="138">
        <v>200000</v>
      </c>
    </row>
    <row r="64" spans="1:3" x14ac:dyDescent="0.45">
      <c r="A64" s="138" t="b">
        <f>ISNUMBER(FIND($H$1,Tableau16[[#All],[client]],1))</f>
        <v>1</v>
      </c>
      <c r="B64" s="138"/>
      <c r="C64" s="138">
        <v>200000</v>
      </c>
    </row>
    <row r="65" spans="1:3" x14ac:dyDescent="0.45">
      <c r="A65" s="138" t="b">
        <f>ISNUMBER(FIND($H$1,Tableau16[[#All],[client]],1))</f>
        <v>1</v>
      </c>
      <c r="B65" s="138"/>
      <c r="C65" s="138">
        <v>200000</v>
      </c>
    </row>
    <row r="66" spans="1:3" x14ac:dyDescent="0.45">
      <c r="A66" s="138" t="b">
        <f>ISNUMBER(FIND($H$1,Tableau16[[#All],[client]],1))</f>
        <v>1</v>
      </c>
      <c r="B66" s="138"/>
      <c r="C66" s="138">
        <v>200000</v>
      </c>
    </row>
    <row r="67" spans="1:3" x14ac:dyDescent="0.45">
      <c r="A67" s="138" t="b">
        <f>ISNUMBER(FIND($H$1,Tableau16[[#All],[client]],1))</f>
        <v>1</v>
      </c>
      <c r="B67" s="138"/>
      <c r="C67" s="138">
        <v>200000</v>
      </c>
    </row>
    <row r="68" spans="1:3" x14ac:dyDescent="0.45">
      <c r="A68" s="138" t="b">
        <f>ISNUMBER(FIND($H$1,Tableau16[[#All],[client]],1))</f>
        <v>1</v>
      </c>
      <c r="B68" s="138"/>
      <c r="C68" s="138">
        <v>200000</v>
      </c>
    </row>
    <row r="69" spans="1:3" x14ac:dyDescent="0.45">
      <c r="A69" s="138" t="b">
        <f>ISNUMBER(FIND($H$1,Tableau16[[#All],[client]],1))</f>
        <v>1</v>
      </c>
      <c r="B69" s="138"/>
      <c r="C69" s="138">
        <v>200000</v>
      </c>
    </row>
    <row r="70" spans="1:3" x14ac:dyDescent="0.45">
      <c r="A70" s="138" t="b">
        <f>ISNUMBER(FIND($H$1,Tableau16[[#All],[client]],1))</f>
        <v>1</v>
      </c>
      <c r="B70" s="138"/>
      <c r="C70" s="138">
        <v>200000</v>
      </c>
    </row>
    <row r="71" spans="1:3" x14ac:dyDescent="0.45">
      <c r="A71" s="138" t="b">
        <f>ISNUMBER(FIND($H$1,Tableau16[[#All],[client]],1))</f>
        <v>1</v>
      </c>
      <c r="B71" s="138"/>
      <c r="C71" s="138">
        <v>200000</v>
      </c>
    </row>
    <row r="72" spans="1:3" x14ac:dyDescent="0.45">
      <c r="A72" s="138" t="b">
        <f>ISNUMBER(FIND($H$1,Tableau16[[#All],[client]],1))</f>
        <v>1</v>
      </c>
      <c r="B72" s="138"/>
      <c r="C72" s="138">
        <v>200000</v>
      </c>
    </row>
    <row r="73" spans="1:3" x14ac:dyDescent="0.45">
      <c r="A73" s="138" t="b">
        <f>ISNUMBER(FIND($H$1,Tableau16[[#All],[client]],1))</f>
        <v>1</v>
      </c>
      <c r="B73" s="138"/>
      <c r="C73" s="138">
        <v>200000</v>
      </c>
    </row>
    <row r="74" spans="1:3" x14ac:dyDescent="0.45">
      <c r="A74" s="138" t="b">
        <f>ISNUMBER(FIND($H$1,Tableau16[[#All],[client]],1))</f>
        <v>1</v>
      </c>
      <c r="B74" s="138"/>
      <c r="C74" s="138">
        <v>200000</v>
      </c>
    </row>
    <row r="75" spans="1:3" x14ac:dyDescent="0.45">
      <c r="A75" s="138" t="b">
        <f>ISNUMBER(FIND($H$1,Tableau16[[#All],[client]],1))</f>
        <v>1</v>
      </c>
      <c r="B75" s="138"/>
      <c r="C75" s="138">
        <v>200000</v>
      </c>
    </row>
    <row r="76" spans="1:3" x14ac:dyDescent="0.45">
      <c r="A76" s="138" t="b">
        <f>ISNUMBER(FIND($H$1,Tableau16[[#All],[client]],1))</f>
        <v>1</v>
      </c>
      <c r="B76" s="138"/>
      <c r="C76" s="138">
        <v>200000</v>
      </c>
    </row>
    <row r="77" spans="1:3" x14ac:dyDescent="0.45">
      <c r="A77" s="138" t="b">
        <f>ISNUMBER(FIND($H$1,Tableau16[[#All],[client]],1))</f>
        <v>1</v>
      </c>
      <c r="B77" s="138"/>
      <c r="C77" s="138">
        <v>200000</v>
      </c>
    </row>
    <row r="78" spans="1:3" x14ac:dyDescent="0.45">
      <c r="A78" s="138" t="b">
        <f>ISNUMBER(FIND($H$1,Tableau16[[#All],[client]],1))</f>
        <v>1</v>
      </c>
      <c r="B78" s="138"/>
      <c r="C78" s="138">
        <v>200000</v>
      </c>
    </row>
    <row r="79" spans="1:3" x14ac:dyDescent="0.45">
      <c r="A79" s="138" t="b">
        <f>ISNUMBER(FIND($H$1,Tableau16[[#All],[client]],1))</f>
        <v>1</v>
      </c>
      <c r="B79" s="138"/>
      <c r="C79" s="138">
        <v>200000</v>
      </c>
    </row>
    <row r="80" spans="1:3" x14ac:dyDescent="0.45">
      <c r="A80" s="138" t="b">
        <f>ISNUMBER(FIND($H$1,Tableau16[[#All],[client]],1))</f>
        <v>1</v>
      </c>
      <c r="B80" s="138"/>
      <c r="C80" s="138">
        <v>200000</v>
      </c>
    </row>
    <row r="81" spans="1:3" x14ac:dyDescent="0.45">
      <c r="A81" s="138" t="b">
        <f>ISNUMBER(FIND($H$1,Tableau16[[#All],[client]],1))</f>
        <v>1</v>
      </c>
      <c r="B81" s="138"/>
      <c r="C81" s="138">
        <v>200000</v>
      </c>
    </row>
    <row r="82" spans="1:3" x14ac:dyDescent="0.45">
      <c r="A82" s="138" t="b">
        <f>ISNUMBER(FIND($H$1,Tableau16[[#All],[client]],1))</f>
        <v>1</v>
      </c>
      <c r="B82" s="138"/>
      <c r="C82" s="138">
        <v>200000</v>
      </c>
    </row>
    <row r="83" spans="1:3" x14ac:dyDescent="0.45">
      <c r="A83" s="138" t="b">
        <f>ISNUMBER(FIND($H$1,Tableau16[[#All],[client]],1))</f>
        <v>1</v>
      </c>
      <c r="B83" s="138"/>
      <c r="C83" s="138">
        <v>200000</v>
      </c>
    </row>
    <row r="84" spans="1:3" x14ac:dyDescent="0.45">
      <c r="A84" s="138" t="b">
        <f>ISNUMBER(FIND($H$1,Tableau16[[#All],[client]],1))</f>
        <v>1</v>
      </c>
      <c r="B84" s="138"/>
      <c r="C84" s="138">
        <v>200000</v>
      </c>
    </row>
    <row r="85" spans="1:3" x14ac:dyDescent="0.45">
      <c r="A85" s="138" t="b">
        <f>ISNUMBER(FIND($H$1,Tableau16[[#All],[client]],1))</f>
        <v>1</v>
      </c>
      <c r="B85" s="138"/>
      <c r="C85" s="138">
        <v>200000</v>
      </c>
    </row>
    <row r="86" spans="1:3" x14ac:dyDescent="0.45">
      <c r="A86" s="138" t="b">
        <f>ISNUMBER(FIND($H$1,Tableau16[[#All],[client]],1))</f>
        <v>1</v>
      </c>
      <c r="B86" s="138"/>
      <c r="C86" s="138">
        <v>200000</v>
      </c>
    </row>
    <row r="87" spans="1:3" x14ac:dyDescent="0.45">
      <c r="A87" s="138" t="b">
        <f>ISNUMBER(FIND($H$1,Tableau16[[#All],[client]],1))</f>
        <v>1</v>
      </c>
      <c r="B87" s="138"/>
      <c r="C87" s="138">
        <v>200000</v>
      </c>
    </row>
    <row r="88" spans="1:3" x14ac:dyDescent="0.45">
      <c r="A88" s="138" t="b">
        <f>ISNUMBER(FIND($H$1,Tableau16[[#All],[client]],1))</f>
        <v>1</v>
      </c>
      <c r="B88" s="138"/>
      <c r="C88" s="138">
        <v>200000</v>
      </c>
    </row>
    <row r="89" spans="1:3" x14ac:dyDescent="0.45">
      <c r="A89" s="138" t="b">
        <f>ISNUMBER(FIND($H$1,Tableau16[[#All],[client]],1))</f>
        <v>1</v>
      </c>
      <c r="B89" s="138"/>
      <c r="C89" s="138">
        <v>200000</v>
      </c>
    </row>
    <row r="90" spans="1:3" x14ac:dyDescent="0.45">
      <c r="A90" s="138" t="b">
        <f>ISNUMBER(FIND($H$1,Tableau16[[#All],[client]],1))</f>
        <v>1</v>
      </c>
      <c r="B90" s="138"/>
      <c r="C90" s="138">
        <v>200000</v>
      </c>
    </row>
    <row r="91" spans="1:3" x14ac:dyDescent="0.45">
      <c r="A91" s="138" t="b">
        <f>ISNUMBER(FIND($H$1,Tableau16[[#All],[client]],1))</f>
        <v>1</v>
      </c>
      <c r="B91" s="138"/>
      <c r="C91" s="138">
        <v>200000</v>
      </c>
    </row>
    <row r="92" spans="1:3" x14ac:dyDescent="0.45">
      <c r="A92" s="138" t="b">
        <f>ISNUMBER(FIND($H$1,Tableau16[[#All],[client]],1))</f>
        <v>1</v>
      </c>
      <c r="B92" s="138"/>
      <c r="C92" s="138">
        <v>200000</v>
      </c>
    </row>
    <row r="93" spans="1:3" x14ac:dyDescent="0.45">
      <c r="A93" s="138" t="b">
        <f>ISNUMBER(FIND($H$1,Tableau16[[#All],[client]],1))</f>
        <v>1</v>
      </c>
      <c r="B93" s="138"/>
      <c r="C93" s="138">
        <v>200000</v>
      </c>
    </row>
    <row r="94" spans="1:3" x14ac:dyDescent="0.45">
      <c r="A94" s="138" t="b">
        <f>ISNUMBER(FIND($H$1,Tableau16[[#All],[client]],1))</f>
        <v>1</v>
      </c>
      <c r="B94" s="138"/>
      <c r="C94" s="138">
        <v>200000</v>
      </c>
    </row>
    <row r="95" spans="1:3" x14ac:dyDescent="0.45">
      <c r="A95" s="138" t="b">
        <f>ISNUMBER(FIND($H$1,Tableau16[[#All],[client]],1))</f>
        <v>1</v>
      </c>
      <c r="B95" s="138"/>
      <c r="C95" s="138">
        <v>200000</v>
      </c>
    </row>
    <row r="96" spans="1:3" x14ac:dyDescent="0.45">
      <c r="A96" s="138" t="b">
        <f>ISNUMBER(FIND($H$1,Tableau16[[#All],[client]],1))</f>
        <v>1</v>
      </c>
      <c r="B96" s="138"/>
      <c r="C96" s="138">
        <v>200000</v>
      </c>
    </row>
    <row r="97" spans="1:3" x14ac:dyDescent="0.45">
      <c r="A97" s="138" t="b">
        <f>ISNUMBER(FIND($H$1,Tableau16[[#All],[client]],1))</f>
        <v>1</v>
      </c>
      <c r="B97" s="138"/>
      <c r="C97" s="138">
        <v>200000</v>
      </c>
    </row>
    <row r="98" spans="1:3" x14ac:dyDescent="0.45">
      <c r="A98" s="138" t="b">
        <f>ISNUMBER(FIND($H$1,Tableau16[[#All],[client]],1))</f>
        <v>1</v>
      </c>
      <c r="B98" s="138"/>
      <c r="C98" s="138">
        <v>200000</v>
      </c>
    </row>
    <row r="99" spans="1:3" x14ac:dyDescent="0.45">
      <c r="A99" s="138" t="b">
        <f>ISNUMBER(FIND($H$1,Tableau16[[#All],[client]],1))</f>
        <v>1</v>
      </c>
      <c r="B99" s="138"/>
      <c r="C99" s="138">
        <v>200000</v>
      </c>
    </row>
    <row r="100" spans="1:3" x14ac:dyDescent="0.45">
      <c r="A100" s="138" t="b">
        <f>ISNUMBER(FIND($H$1,Tableau16[[#All],[client]],1))</f>
        <v>1</v>
      </c>
      <c r="B100" s="138"/>
      <c r="C100" s="138">
        <v>200000</v>
      </c>
    </row>
    <row r="101" spans="1:3" x14ac:dyDescent="0.45">
      <c r="A101" s="138" t="b">
        <f>ISNUMBER(FIND($H$1,Tableau16[[#All],[client]],1))</f>
        <v>1</v>
      </c>
      <c r="B101" s="138"/>
      <c r="C101" s="138">
        <v>200000</v>
      </c>
    </row>
    <row r="102" spans="1:3" x14ac:dyDescent="0.45">
      <c r="A102" s="138" t="b">
        <f>ISNUMBER(FIND($H$1,Tableau16[[#All],[client]],1))</f>
        <v>1</v>
      </c>
      <c r="B102" s="138"/>
      <c r="C102" s="138">
        <v>200000</v>
      </c>
    </row>
    <row r="103" spans="1:3" x14ac:dyDescent="0.45">
      <c r="A103" s="138" t="b">
        <f>ISNUMBER(FIND($H$1,Tableau16[[#All],[client]],1))</f>
        <v>1</v>
      </c>
      <c r="B103" s="138"/>
      <c r="C103" s="138">
        <v>200000</v>
      </c>
    </row>
    <row r="104" spans="1:3" x14ac:dyDescent="0.45">
      <c r="A104" s="138" t="b">
        <f>ISNUMBER(FIND($H$1,Tableau16[[#All],[client]],1))</f>
        <v>1</v>
      </c>
      <c r="B104" s="138"/>
      <c r="C104" s="138">
        <v>200000</v>
      </c>
    </row>
    <row r="105" spans="1:3" x14ac:dyDescent="0.45">
      <c r="A105" s="138" t="b">
        <f>ISNUMBER(FIND($H$1,Tableau16[[#All],[client]],1))</f>
        <v>1</v>
      </c>
      <c r="B105" s="138"/>
      <c r="C105" s="138">
        <v>200000</v>
      </c>
    </row>
    <row r="106" spans="1:3" x14ac:dyDescent="0.45">
      <c r="A106" s="138" t="b">
        <f>ISNUMBER(FIND($H$1,Tableau16[[#All],[client]],1))</f>
        <v>1</v>
      </c>
      <c r="B106" s="138"/>
      <c r="C106" s="138">
        <v>200000</v>
      </c>
    </row>
    <row r="107" spans="1:3" x14ac:dyDescent="0.45">
      <c r="A107" s="138" t="b">
        <f>ISNUMBER(FIND($H$1,Tableau16[[#All],[client]],1))</f>
        <v>1</v>
      </c>
      <c r="B107" s="138"/>
      <c r="C107" s="138">
        <v>200000</v>
      </c>
    </row>
    <row r="108" spans="1:3" x14ac:dyDescent="0.45">
      <c r="A108" s="138" t="b">
        <f>ISNUMBER(FIND($H$1,Tableau16[[#All],[client]],1))</f>
        <v>1</v>
      </c>
      <c r="B108" s="138"/>
      <c r="C108" s="138">
        <v>200000</v>
      </c>
    </row>
    <row r="109" spans="1:3" x14ac:dyDescent="0.45">
      <c r="A109" s="138" t="b">
        <f>ISNUMBER(FIND($H$1,Tableau16[[#All],[client]],1))</f>
        <v>1</v>
      </c>
      <c r="B109" s="138"/>
      <c r="C109" s="138">
        <v>200000</v>
      </c>
    </row>
    <row r="110" spans="1:3" x14ac:dyDescent="0.45">
      <c r="A110" s="138" t="b">
        <f>ISNUMBER(FIND($H$1,Tableau16[[#All],[client]],1))</f>
        <v>1</v>
      </c>
      <c r="B110" s="138"/>
      <c r="C110" s="138">
        <v>200000</v>
      </c>
    </row>
    <row r="111" spans="1:3" x14ac:dyDescent="0.45">
      <c r="A111" s="138" t="b">
        <f>ISNUMBER(FIND($H$1,Tableau16[[#All],[client]],1))</f>
        <v>1</v>
      </c>
      <c r="B111" s="138"/>
      <c r="C111" s="138">
        <v>200000</v>
      </c>
    </row>
    <row r="112" spans="1:3" x14ac:dyDescent="0.45">
      <c r="A112" s="138" t="b">
        <f>ISNUMBER(FIND($H$1,Tableau16[[#All],[client]],1))</f>
        <v>1</v>
      </c>
      <c r="B112" s="138"/>
      <c r="C112" s="138">
        <v>200000</v>
      </c>
    </row>
    <row r="113" spans="1:3" x14ac:dyDescent="0.45">
      <c r="A113" s="138" t="b">
        <f>ISNUMBER(FIND($H$1,Tableau16[[#All],[client]],1))</f>
        <v>1</v>
      </c>
      <c r="B113" s="138"/>
      <c r="C113" s="138">
        <v>200000</v>
      </c>
    </row>
    <row r="114" spans="1:3" x14ac:dyDescent="0.45">
      <c r="A114" s="138" t="b">
        <f>ISNUMBER(FIND($H$1,Tableau16[[#All],[client]],1))</f>
        <v>1</v>
      </c>
      <c r="B114" s="138"/>
      <c r="C114" s="138">
        <v>200000</v>
      </c>
    </row>
    <row r="115" spans="1:3" x14ac:dyDescent="0.45">
      <c r="A115" s="138" t="b">
        <f>ISNUMBER(FIND($H$1,Tableau16[[#All],[client]],1))</f>
        <v>1</v>
      </c>
      <c r="B115" s="138"/>
      <c r="C115" s="138">
        <v>200000</v>
      </c>
    </row>
    <row r="116" spans="1:3" x14ac:dyDescent="0.45">
      <c r="A116" s="138" t="b">
        <f>ISNUMBER(FIND($H$1,Tableau16[[#All],[client]],1))</f>
        <v>1</v>
      </c>
      <c r="B116" s="138"/>
      <c r="C116" s="138">
        <v>200000</v>
      </c>
    </row>
    <row r="117" spans="1:3" x14ac:dyDescent="0.45">
      <c r="A117" s="138" t="b">
        <f>ISNUMBER(FIND($H$1,Tableau16[[#All],[client]],1))</f>
        <v>1</v>
      </c>
      <c r="B117" s="138"/>
      <c r="C117" s="138">
        <v>200000</v>
      </c>
    </row>
    <row r="118" spans="1:3" x14ac:dyDescent="0.45">
      <c r="A118" s="138" t="b">
        <f>ISNUMBER(FIND($H$1,Tableau16[[#All],[client]],1))</f>
        <v>1</v>
      </c>
      <c r="B118" s="138"/>
      <c r="C118" s="138">
        <v>200000</v>
      </c>
    </row>
    <row r="119" spans="1:3" x14ac:dyDescent="0.45">
      <c r="A119" s="138" t="b">
        <f>ISNUMBER(FIND($H$1,Tableau16[[#All],[client]],1))</f>
        <v>1</v>
      </c>
      <c r="B119" s="138"/>
      <c r="C119" s="138">
        <v>200000</v>
      </c>
    </row>
    <row r="120" spans="1:3" x14ac:dyDescent="0.45">
      <c r="A120" s="138" t="b">
        <f>ISNUMBER(FIND($H$1,Tableau16[[#All],[client]],1))</f>
        <v>1</v>
      </c>
      <c r="B120" s="138"/>
      <c r="C120" s="138">
        <v>200000</v>
      </c>
    </row>
    <row r="121" spans="1:3" x14ac:dyDescent="0.45">
      <c r="A121" s="138" t="b">
        <f>ISNUMBER(FIND($H$1,Tableau16[[#All],[client]],1))</f>
        <v>1</v>
      </c>
      <c r="B121" s="138"/>
      <c r="C121" s="138">
        <v>200000</v>
      </c>
    </row>
    <row r="122" spans="1:3" x14ac:dyDescent="0.45">
      <c r="A122" s="138" t="b">
        <f>ISNUMBER(FIND($H$1,Tableau16[[#All],[client]],1))</f>
        <v>1</v>
      </c>
      <c r="B122" s="138"/>
      <c r="C122" s="138">
        <v>200000</v>
      </c>
    </row>
    <row r="123" spans="1:3" x14ac:dyDescent="0.45">
      <c r="A123" s="138" t="b">
        <f>ISNUMBER(FIND($H$1,Tableau16[[#All],[client]],1))</f>
        <v>1</v>
      </c>
      <c r="B123" s="138"/>
      <c r="C123" s="138">
        <v>200000</v>
      </c>
    </row>
    <row r="124" spans="1:3" x14ac:dyDescent="0.45">
      <c r="A124" s="138" t="b">
        <f>ISNUMBER(FIND($H$1,Tableau16[[#All],[client]],1))</f>
        <v>1</v>
      </c>
      <c r="B124" s="138"/>
      <c r="C124" s="138">
        <v>200000</v>
      </c>
    </row>
    <row r="125" spans="1:3" x14ac:dyDescent="0.45">
      <c r="A125" s="138" t="b">
        <f>ISNUMBER(FIND($H$1,Tableau16[[#All],[client]],1))</f>
        <v>1</v>
      </c>
      <c r="B125" s="138"/>
      <c r="C125" s="138">
        <v>200000</v>
      </c>
    </row>
    <row r="126" spans="1:3" x14ac:dyDescent="0.45">
      <c r="A126" s="138" t="b">
        <f>ISNUMBER(FIND($H$1,Tableau16[[#All],[client]],1))</f>
        <v>1</v>
      </c>
      <c r="B126" s="138"/>
      <c r="C126" s="138">
        <v>200000</v>
      </c>
    </row>
    <row r="127" spans="1:3" x14ac:dyDescent="0.45">
      <c r="A127" s="138" t="b">
        <f>ISNUMBER(FIND($H$1,Tableau16[[#All],[client]],1))</f>
        <v>1</v>
      </c>
      <c r="B127" s="138"/>
      <c r="C127" s="138">
        <v>200000</v>
      </c>
    </row>
    <row r="128" spans="1:3" x14ac:dyDescent="0.45">
      <c r="A128" s="138" t="b">
        <f>ISNUMBER(FIND($H$1,Tableau16[[#All],[client]],1))</f>
        <v>1</v>
      </c>
      <c r="B128" s="138"/>
      <c r="C128" s="138">
        <v>200000</v>
      </c>
    </row>
    <row r="129" spans="1:3" x14ac:dyDescent="0.45">
      <c r="A129" s="138" t="b">
        <f>ISNUMBER(FIND($H$1,Tableau16[[#All],[client]],1))</f>
        <v>1</v>
      </c>
      <c r="B129" s="138"/>
      <c r="C129" s="138">
        <v>200000</v>
      </c>
    </row>
    <row r="130" spans="1:3" x14ac:dyDescent="0.45">
      <c r="A130" s="379" t="b">
        <f>ISNUMBER(FIND($H$1,Tableau16[[#All],[client]],1))</f>
        <v>1</v>
      </c>
      <c r="B130" s="379"/>
      <c r="C130" s="379"/>
    </row>
    <row r="131" spans="1:3" x14ac:dyDescent="0.45">
      <c r="A131" s="379" t="b">
        <f>ISNUMBER(FIND($H$1,Tableau16[[#All],[client]],1))</f>
        <v>1</v>
      </c>
      <c r="B131" s="379"/>
      <c r="C131" s="379"/>
    </row>
    <row r="132" spans="1:3" x14ac:dyDescent="0.45">
      <c r="A132" s="379" t="b">
        <f>ISNUMBER(FIND($H$1,Tableau16[[#All],[client]],1))</f>
        <v>1</v>
      </c>
      <c r="B132" s="379"/>
      <c r="C132" s="379"/>
    </row>
    <row r="133" spans="1:3" x14ac:dyDescent="0.45">
      <c r="A133" s="379" t="b">
        <f>ISNUMBER(FIND($H$1,Tableau16[[#All],[client]],1))</f>
        <v>1</v>
      </c>
      <c r="B133" s="379"/>
      <c r="C133" s="379"/>
    </row>
    <row r="134" spans="1:3" x14ac:dyDescent="0.45">
      <c r="A134" s="379" t="b">
        <f>ISNUMBER(FIND($H$1,Tableau16[[#All],[client]],1))</f>
        <v>0</v>
      </c>
      <c r="B134" s="379"/>
      <c r="C134" s="379"/>
    </row>
    <row r="135" spans="1:3" x14ac:dyDescent="0.45">
      <c r="A135" s="379" t="b">
        <f>ISNUMBER(FIND($H$1,Tableau16[[#All],[client]],1))</f>
        <v>0</v>
      </c>
      <c r="B135" s="379"/>
      <c r="C135" s="379"/>
    </row>
    <row r="136" spans="1:3" x14ac:dyDescent="0.45">
      <c r="A136" s="379" t="b">
        <f>ISNUMBER(FIND($H$1,Tableau16[[#All],[client]],1))</f>
        <v>0</v>
      </c>
      <c r="B136" s="379"/>
      <c r="C136" s="379"/>
    </row>
    <row r="137" spans="1:3" x14ac:dyDescent="0.45">
      <c r="A137" s="379" t="b">
        <f>ISNUMBER(FIND($H$1,Tableau16[[#All],[client]],1))</f>
        <v>0</v>
      </c>
      <c r="B137" s="379"/>
      <c r="C137" s="379"/>
    </row>
    <row r="138" spans="1:3" x14ac:dyDescent="0.45">
      <c r="A138" s="379" t="b">
        <f>ISNUMBER(FIND($H$1,Tableau16[[#All],[client]],1))</f>
        <v>0</v>
      </c>
      <c r="B138" s="379"/>
      <c r="C138" s="379"/>
    </row>
    <row r="139" spans="1:3" x14ac:dyDescent="0.45">
      <c r="A139" s="379" t="b">
        <f>ISNUMBER(FIND($H$1,Tableau16[[#All],[client]],1))</f>
        <v>0</v>
      </c>
      <c r="B139" s="379"/>
      <c r="C139" s="379"/>
    </row>
    <row r="140" spans="1:3" x14ac:dyDescent="0.45">
      <c r="A140" s="379" t="b">
        <f>ISNUMBER(FIND($H$1,Tableau16[[#All],[client]],1))</f>
        <v>0</v>
      </c>
      <c r="B140" s="379"/>
      <c r="C140" s="379"/>
    </row>
    <row r="141" spans="1:3" x14ac:dyDescent="0.45">
      <c r="A141" s="379" t="b">
        <f>ISNUMBER(FIND($H$1,Tableau16[[#All],[client]],1))</f>
        <v>0</v>
      </c>
      <c r="B141" s="379"/>
      <c r="C141" s="379"/>
    </row>
    <row r="142" spans="1:3" x14ac:dyDescent="0.45">
      <c r="A142" s="379" t="b">
        <f>ISNUMBER(FIND($H$1,Tableau16[[#All],[client]],1))</f>
        <v>0</v>
      </c>
      <c r="B142" s="379"/>
      <c r="C142" s="379"/>
    </row>
    <row r="143" spans="1:3" x14ac:dyDescent="0.45">
      <c r="A143" s="379" t="b">
        <f>ISNUMBER(FIND($H$1,Tableau16[[#All],[client]],1))</f>
        <v>0</v>
      </c>
      <c r="B143" s="379"/>
      <c r="C143" s="379"/>
    </row>
    <row r="144" spans="1:3" x14ac:dyDescent="0.45">
      <c r="A144" s="379" t="b">
        <f>ISNUMBER(FIND($H$1,Tableau16[[#All],[client]],1))</f>
        <v>0</v>
      </c>
      <c r="B144" s="379"/>
      <c r="C144" s="379"/>
    </row>
    <row r="145" spans="1:3" x14ac:dyDescent="0.45">
      <c r="A145" s="379" t="b">
        <f>ISNUMBER(FIND($H$1,Tableau16[[#All],[client]],1))</f>
        <v>0</v>
      </c>
      <c r="B145" s="379"/>
      <c r="C145" s="379"/>
    </row>
    <row r="146" spans="1:3" x14ac:dyDescent="0.45">
      <c r="A146" s="379" t="b">
        <f>ISNUMBER(FIND($H$1,Tableau16[[#All],[client]],1))</f>
        <v>0</v>
      </c>
      <c r="B146" s="379"/>
      <c r="C146" s="379"/>
    </row>
    <row r="147" spans="1:3" x14ac:dyDescent="0.45">
      <c r="A147" s="379" t="b">
        <f>ISNUMBER(FIND($H$1,Tableau16[[#All],[client]],1))</f>
        <v>0</v>
      </c>
      <c r="B147" s="379"/>
      <c r="C147" s="379"/>
    </row>
    <row r="148" spans="1:3" x14ac:dyDescent="0.45">
      <c r="A148" s="379" t="b">
        <f>ISNUMBER(FIND($H$1,Tableau16[[#All],[client]],1))</f>
        <v>0</v>
      </c>
      <c r="B148" s="379"/>
      <c r="C148" s="379"/>
    </row>
    <row r="149" spans="1:3" x14ac:dyDescent="0.45">
      <c r="A149" s="379" t="b">
        <f>ISNUMBER(FIND($H$1,Tableau16[[#All],[client]],1))</f>
        <v>0</v>
      </c>
      <c r="B149" s="379"/>
      <c r="C149" s="379"/>
    </row>
    <row r="150" spans="1:3" x14ac:dyDescent="0.45">
      <c r="A150" s="379" t="b">
        <f>ISNUMBER(FIND($H$1,Tableau16[[#All],[client]],1))</f>
        <v>0</v>
      </c>
      <c r="B150" s="379"/>
      <c r="C150" s="379"/>
    </row>
    <row r="151" spans="1:3" x14ac:dyDescent="0.45">
      <c r="A151" s="379" t="b">
        <f>ISNUMBER(FIND($H$1,Tableau16[[#All],[client]],1))</f>
        <v>0</v>
      </c>
      <c r="B151" s="379"/>
      <c r="C151" s="379"/>
    </row>
    <row r="152" spans="1:3" x14ac:dyDescent="0.45">
      <c r="A152" s="379" t="b">
        <f>ISNUMBER(FIND($H$1,Tableau16[[#All],[client]],1))</f>
        <v>0</v>
      </c>
      <c r="B152" s="379"/>
      <c r="C152" s="379"/>
    </row>
    <row r="153" spans="1:3" x14ac:dyDescent="0.45">
      <c r="A153" s="379" t="b">
        <f>ISNUMBER(FIND($H$1,Tableau16[[#All],[client]],1))</f>
        <v>0</v>
      </c>
      <c r="B153" s="379"/>
      <c r="C153" s="379"/>
    </row>
    <row r="154" spans="1:3" x14ac:dyDescent="0.45">
      <c r="A154" s="379" t="b">
        <f>ISNUMBER(FIND($H$1,Tableau16[[#All],[client]],1))</f>
        <v>0</v>
      </c>
      <c r="B154" s="379"/>
      <c r="C154" s="379"/>
    </row>
    <row r="155" spans="1:3" x14ac:dyDescent="0.45">
      <c r="A155" s="379" t="b">
        <f>ISNUMBER(FIND($H$1,Tableau16[[#All],[client]],1))</f>
        <v>0</v>
      </c>
      <c r="B155" s="379"/>
      <c r="C155" s="379"/>
    </row>
    <row r="156" spans="1:3" x14ac:dyDescent="0.45">
      <c r="A156" s="379" t="b">
        <f>ISNUMBER(FIND($H$1,Tableau16[[#All],[client]],1))</f>
        <v>0</v>
      </c>
      <c r="B156" s="379"/>
      <c r="C156" s="379"/>
    </row>
    <row r="157" spans="1:3" x14ac:dyDescent="0.45">
      <c r="A157" s="379" t="b">
        <f>ISNUMBER(FIND($H$1,Tableau16[[#All],[client]],1))</f>
        <v>0</v>
      </c>
      <c r="B157" s="379"/>
      <c r="C157" s="379"/>
    </row>
    <row r="158" spans="1:3" x14ac:dyDescent="0.45">
      <c r="A158" s="379" t="b">
        <f>ISNUMBER(FIND($H$1,Tableau16[[#All],[client]],1))</f>
        <v>0</v>
      </c>
      <c r="B158" s="379"/>
      <c r="C158" s="379"/>
    </row>
    <row r="159" spans="1:3" x14ac:dyDescent="0.45">
      <c r="A159" s="379" t="b">
        <f>ISNUMBER(FIND($H$1,Tableau16[[#All],[client]],1))</f>
        <v>0</v>
      </c>
      <c r="B159" s="379"/>
      <c r="C159" s="379"/>
    </row>
    <row r="160" spans="1:3" x14ac:dyDescent="0.45">
      <c r="A160" s="379" t="b">
        <f>ISNUMBER(FIND($H$1,Tableau16[[#All],[client]],1))</f>
        <v>0</v>
      </c>
      <c r="B160" s="379"/>
      <c r="C160" s="379"/>
    </row>
    <row r="161" spans="1:3" x14ac:dyDescent="0.45">
      <c r="A161" s="379" t="b">
        <f>ISNUMBER(FIND($H$1,Tableau16[[#All],[client]],1))</f>
        <v>0</v>
      </c>
      <c r="B161" s="379"/>
      <c r="C161" s="379"/>
    </row>
    <row r="162" spans="1:3" x14ac:dyDescent="0.45">
      <c r="A162" s="379" t="b">
        <f>ISNUMBER(FIND($H$1,Tableau16[[#All],[client]],1))</f>
        <v>0</v>
      </c>
      <c r="B162" s="379"/>
      <c r="C162" s="379"/>
    </row>
    <row r="163" spans="1:3" x14ac:dyDescent="0.45">
      <c r="A163" s="379" t="b">
        <f>ISNUMBER(FIND($H$1,Tableau16[[#All],[client]],1))</f>
        <v>0</v>
      </c>
      <c r="B163" s="379"/>
      <c r="C163" s="379"/>
    </row>
    <row r="164" spans="1:3" x14ac:dyDescent="0.45">
      <c r="A164" s="379" t="b">
        <f>ISNUMBER(FIND($H$1,Tableau16[[#All],[client]],1))</f>
        <v>0</v>
      </c>
      <c r="B164" s="379"/>
      <c r="C164" s="379"/>
    </row>
    <row r="165" spans="1:3" x14ac:dyDescent="0.45">
      <c r="A165" s="379" t="b">
        <f>ISNUMBER(FIND($H$1,Tableau16[[#All],[client]],1))</f>
        <v>0</v>
      </c>
      <c r="B165" s="379"/>
      <c r="C165" s="379"/>
    </row>
    <row r="166" spans="1:3" x14ac:dyDescent="0.45">
      <c r="A166" s="379" t="b">
        <f>ISNUMBER(FIND($H$1,Tableau16[[#All],[client]],1))</f>
        <v>0</v>
      </c>
      <c r="B166" s="379"/>
      <c r="C166" s="379"/>
    </row>
    <row r="167" spans="1:3" x14ac:dyDescent="0.45">
      <c r="A167" s="379" t="b">
        <f>ISNUMBER(FIND($H$1,Tableau16[[#All],[client]],1))</f>
        <v>0</v>
      </c>
      <c r="B167" s="379"/>
      <c r="C167" s="379"/>
    </row>
    <row r="168" spans="1:3" x14ac:dyDescent="0.45">
      <c r="A168" s="379" t="b">
        <f>ISNUMBER(FIND($H$1,Tableau16[[#All],[client]],1))</f>
        <v>0</v>
      </c>
      <c r="B168" s="379"/>
      <c r="C168" s="379"/>
    </row>
    <row r="169" spans="1:3" x14ac:dyDescent="0.45">
      <c r="A169" s="379" t="b">
        <f>ISNUMBER(FIND($H$1,Tableau16[[#All],[client]],1))</f>
        <v>0</v>
      </c>
      <c r="B169" s="379"/>
      <c r="C169" s="379"/>
    </row>
    <row r="170" spans="1:3" x14ac:dyDescent="0.45">
      <c r="A170" s="379" t="b">
        <f>ISNUMBER(FIND($H$1,Tableau16[[#All],[client]],1))</f>
        <v>0</v>
      </c>
      <c r="B170" s="379"/>
      <c r="C170" s="379"/>
    </row>
    <row r="171" spans="1:3" x14ac:dyDescent="0.45">
      <c r="A171" s="379" t="b">
        <f>ISNUMBER(FIND($H$1,Tableau16[[#All],[client]],1))</f>
        <v>0</v>
      </c>
      <c r="B171" s="379"/>
      <c r="C171" s="379"/>
    </row>
    <row r="172" spans="1:3" x14ac:dyDescent="0.45">
      <c r="A172" s="379" t="b">
        <f>ISNUMBER(FIND($H$1,Tableau16[[#All],[client]],1))</f>
        <v>0</v>
      </c>
      <c r="B172" s="379"/>
      <c r="C172" s="379"/>
    </row>
    <row r="173" spans="1:3" x14ac:dyDescent="0.45">
      <c r="A173" s="379" t="b">
        <f>ISNUMBER(FIND($H$1,Tableau16[[#All],[client]],1))</f>
        <v>0</v>
      </c>
      <c r="B173" s="379"/>
      <c r="C173" s="379"/>
    </row>
    <row r="174" spans="1:3" x14ac:dyDescent="0.45">
      <c r="A174" s="379" t="b">
        <f>ISNUMBER(FIND($H$1,Tableau16[[#All],[client]],1))</f>
        <v>0</v>
      </c>
      <c r="B174" s="379"/>
      <c r="C174" s="379"/>
    </row>
    <row r="175" spans="1:3" x14ac:dyDescent="0.45">
      <c r="A175" s="379" t="b">
        <f>ISNUMBER(FIND($H$1,Tableau16[[#All],[client]],1))</f>
        <v>0</v>
      </c>
      <c r="B175" s="379"/>
      <c r="C175" s="379"/>
    </row>
    <row r="176" spans="1:3" x14ac:dyDescent="0.45">
      <c r="A176" s="379" t="b">
        <f>ISNUMBER(FIND($H$1,Tableau16[[#All],[client]],1))</f>
        <v>0</v>
      </c>
      <c r="B176" s="379"/>
      <c r="C176" s="379"/>
    </row>
    <row r="177" spans="1:3" x14ac:dyDescent="0.45">
      <c r="A177" s="379" t="b">
        <f>ISNUMBER(FIND($H$1,Tableau16[[#All],[client]],1))</f>
        <v>0</v>
      </c>
      <c r="B177" s="379"/>
      <c r="C177" s="37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/>
  <dimension ref="A1:AF71"/>
  <sheetViews>
    <sheetView showGridLines="0" showRowColHeaders="0" zoomScaleNormal="100" workbookViewId="0"/>
  </sheetViews>
  <sheetFormatPr baseColWidth="10" defaultColWidth="11.59765625" defaultRowHeight="14.25" x14ac:dyDescent="0.45"/>
  <cols>
    <col min="1" max="1" width="26.73046875" style="144" customWidth="1"/>
    <col min="2" max="7" width="11.59765625" style="144"/>
    <col min="8" max="8" width="36.1328125" style="144" bestFit="1" customWidth="1"/>
    <col min="9" max="16384" width="11.59765625" style="144"/>
  </cols>
  <sheetData>
    <row r="1" spans="1:32" s="141" customFormat="1" ht="119.1" customHeight="1" x14ac:dyDescent="0.45">
      <c r="A1" s="140" t="s">
        <v>719</v>
      </c>
      <c r="AA1" s="141">
        <f ca="1">YEAR(A12)</f>
        <v>2026</v>
      </c>
      <c r="AF1" s="141">
        <f ca="1">A12-H26</f>
        <v>1</v>
      </c>
    </row>
    <row r="2" spans="1:32" ht="22.35" customHeight="1" x14ac:dyDescent="0.45">
      <c r="A2" s="239"/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AF2" s="144">
        <f>SDCM1!B2-SDCM2!B2</f>
        <v>0</v>
      </c>
    </row>
    <row r="3" spans="1:32" x14ac:dyDescent="0.45">
      <c r="A3" s="239"/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</row>
    <row r="4" spans="1:32" ht="2.1" customHeight="1" x14ac:dyDescent="0.45">
      <c r="A4" s="239"/>
      <c r="B4" s="239"/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</row>
    <row r="5" spans="1:32" ht="11.45" hidden="1" customHeight="1" x14ac:dyDescent="0.45">
      <c r="A5" s="239"/>
      <c r="B5" s="239"/>
      <c r="C5" s="239"/>
      <c r="D5" s="239"/>
      <c r="E5" s="239"/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</row>
    <row r="6" spans="1:32" hidden="1" x14ac:dyDescent="0.45">
      <c r="A6" s="239"/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</row>
    <row r="7" spans="1:32" hidden="1" x14ac:dyDescent="0.45">
      <c r="A7" s="239"/>
      <c r="B7" s="239"/>
      <c r="C7" s="239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</row>
    <row r="8" spans="1:32" ht="21" hidden="1" customHeight="1" x14ac:dyDescent="0.45">
      <c r="A8" s="239"/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</row>
    <row r="9" spans="1:32" hidden="1" x14ac:dyDescent="0.45">
      <c r="A9" s="239"/>
      <c r="B9" s="239"/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</row>
    <row r="10" spans="1:32" hidden="1" x14ac:dyDescent="0.45">
      <c r="A10" s="239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</row>
    <row r="11" spans="1:32" ht="21" x14ac:dyDescent="0.45">
      <c r="A11" s="240" t="s">
        <v>148</v>
      </c>
      <c r="B11" s="239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</row>
    <row r="12" spans="1:32" ht="21" x14ac:dyDescent="0.65">
      <c r="A12" s="241">
        <f ca="1">TODAY()</f>
        <v>46097</v>
      </c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</row>
    <row r="13" spans="1:32" ht="8.4499999999999993" customHeight="1" x14ac:dyDescent="0.45">
      <c r="A13" s="239"/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</row>
    <row r="14" spans="1:32" hidden="1" x14ac:dyDescent="0.45">
      <c r="A14" s="239"/>
      <c r="B14" s="239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</row>
    <row r="15" spans="1:32" hidden="1" x14ac:dyDescent="0.45">
      <c r="A15" s="239"/>
      <c r="B15" s="239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</row>
    <row r="16" spans="1:32" hidden="1" x14ac:dyDescent="0.45">
      <c r="A16" s="239"/>
      <c r="B16" s="239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</row>
    <row r="17" spans="1:19" hidden="1" x14ac:dyDescent="0.45">
      <c r="A17" s="239"/>
      <c r="B17" s="239"/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39"/>
    </row>
    <row r="18" spans="1:19" ht="2.1" hidden="1" customHeight="1" x14ac:dyDescent="0.45">
      <c r="A18" s="239"/>
      <c r="B18" s="239"/>
      <c r="C18" s="239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</row>
    <row r="19" spans="1:19" hidden="1" x14ac:dyDescent="0.45">
      <c r="A19" s="239"/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</row>
    <row r="20" spans="1:19" hidden="1" x14ac:dyDescent="0.45">
      <c r="A20" s="239"/>
      <c r="B20" s="239"/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</row>
    <row r="21" spans="1:19" hidden="1" x14ac:dyDescent="0.45">
      <c r="A21" s="239"/>
      <c r="B21" s="239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</row>
    <row r="22" spans="1:19" hidden="1" x14ac:dyDescent="0.45">
      <c r="A22" s="239"/>
      <c r="B22" s="239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</row>
    <row r="23" spans="1:19" hidden="1" x14ac:dyDescent="0.45">
      <c r="A23" s="239"/>
      <c r="B23" s="239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</row>
    <row r="24" spans="1:19" hidden="1" x14ac:dyDescent="0.45">
      <c r="A24" s="239"/>
      <c r="B24" s="239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</row>
    <row r="25" spans="1:19" hidden="1" x14ac:dyDescent="0.45">
      <c r="A25" s="239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</row>
    <row r="26" spans="1:19" ht="46.15" x14ac:dyDescent="1.35">
      <c r="A26" s="451" t="s">
        <v>149</v>
      </c>
      <c r="B26" s="451"/>
      <c r="C26" s="451"/>
      <c r="D26" s="451"/>
      <c r="E26" s="451"/>
      <c r="F26" s="451"/>
      <c r="G26" s="451"/>
      <c r="H26" s="242">
        <v>46096</v>
      </c>
      <c r="I26" s="239"/>
      <c r="J26" s="239" t="str">
        <f>IF(H26&lt;&gt;H27,"Verifier les dates au nivaux de SDCMBACKE1 et MBACKE2","")</f>
        <v/>
      </c>
      <c r="K26" s="239"/>
      <c r="L26" s="239"/>
      <c r="M26" s="239"/>
      <c r="N26" s="239"/>
      <c r="O26" s="239"/>
      <c r="P26" s="239"/>
      <c r="Q26" s="239"/>
      <c r="R26" s="239"/>
      <c r="S26" s="239"/>
    </row>
    <row r="27" spans="1:19" ht="46.15" x14ac:dyDescent="1.35">
      <c r="A27" s="451" t="s">
        <v>150</v>
      </c>
      <c r="B27" s="451"/>
      <c r="C27" s="451"/>
      <c r="D27" s="451"/>
      <c r="E27" s="451"/>
      <c r="F27" s="451"/>
      <c r="G27" s="451"/>
      <c r="H27" s="242">
        <v>46096</v>
      </c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</row>
    <row r="28" spans="1:19" x14ac:dyDescent="0.45">
      <c r="A28" s="239"/>
      <c r="B28" s="239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</row>
    <row r="29" spans="1:19" x14ac:dyDescent="0.45">
      <c r="A29" s="239"/>
      <c r="B29" s="239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</row>
    <row r="30" spans="1:19" x14ac:dyDescent="0.45">
      <c r="A30" s="239"/>
      <c r="B30" s="239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</row>
    <row r="31" spans="1:19" ht="41.1" customHeight="1" x14ac:dyDescent="1.35">
      <c r="A31" s="452" t="str">
        <f ca="1">IF(H26=A12,"Le  transferet de MBACKE2 est bon ",IF(H26&lt;&gt;A12-1,"!!!!!!!!!!!!!!!!!!Vous avez oublie de faire le transfert","Le  transfert de MBACKE2 est bon "))</f>
        <v xml:space="preserve">Le  transfert de MBACKE2 est bon </v>
      </c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239"/>
      <c r="Q31" s="239"/>
      <c r="R31" s="239"/>
      <c r="S31" s="239"/>
    </row>
    <row r="32" spans="1:19" ht="37.35" customHeight="1" x14ac:dyDescent="1.35">
      <c r="A32" s="452" t="str">
        <f ca="1">IF(H27=A12,"Le  transferet de MBACKE1 est bon ",IF(H27&lt;&gt;A12-1,"!!!!!!!!!!!!!!!!!!Vous avez oublie de faire le transfert","Le  transfert de MBACKE1 est bon "))</f>
        <v xml:space="preserve">Le  transfert de MBACKE1 est bon </v>
      </c>
      <c r="B32" s="452"/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239"/>
      <c r="Q32" s="239"/>
      <c r="R32" s="239"/>
      <c r="S32" s="239"/>
    </row>
    <row r="33" spans="1:19" x14ac:dyDescent="0.45">
      <c r="A33" s="239"/>
      <c r="B33" s="239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</row>
    <row r="34" spans="1:19" x14ac:dyDescent="0.45">
      <c r="A34" s="239"/>
      <c r="B34" s="239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</row>
    <row r="35" spans="1:19" x14ac:dyDescent="0.45">
      <c r="A35" s="239"/>
      <c r="B35" s="239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</row>
    <row r="36" spans="1:19" x14ac:dyDescent="0.45">
      <c r="A36" s="239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</row>
    <row r="37" spans="1:19" x14ac:dyDescent="0.45">
      <c r="A37" s="239"/>
      <c r="B37" s="239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</row>
    <row r="38" spans="1:19" x14ac:dyDescent="0.45">
      <c r="A38" s="239"/>
      <c r="B38" s="239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</row>
    <row r="39" spans="1:19" x14ac:dyDescent="0.45">
      <c r="A39" s="239"/>
      <c r="B39" s="239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</row>
    <row r="40" spans="1:19" x14ac:dyDescent="0.45">
      <c r="A40" s="239"/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</row>
    <row r="41" spans="1:19" x14ac:dyDescent="0.45">
      <c r="A41" s="239"/>
      <c r="B41" s="239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</row>
    <row r="42" spans="1:19" x14ac:dyDescent="0.45">
      <c r="A42" s="239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</row>
    <row r="43" spans="1:19" x14ac:dyDescent="0.45">
      <c r="A43" s="239"/>
      <c r="B43" s="239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</row>
    <row r="44" spans="1:19" x14ac:dyDescent="0.45">
      <c r="A44" s="239"/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39"/>
      <c r="S44" s="239"/>
    </row>
    <row r="45" spans="1:19" x14ac:dyDescent="0.45">
      <c r="A45" s="239"/>
      <c r="B45" s="239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</row>
    <row r="46" spans="1:19" x14ac:dyDescent="0.45">
      <c r="A46" s="239"/>
      <c r="B46" s="239"/>
      <c r="C46" s="239"/>
      <c r="D46" s="239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239"/>
      <c r="R46" s="239"/>
      <c r="S46" s="239"/>
    </row>
    <row r="47" spans="1:19" x14ac:dyDescent="0.45">
      <c r="A47" s="239"/>
      <c r="B47" s="239"/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39"/>
      <c r="R47" s="239"/>
      <c r="S47" s="239"/>
    </row>
    <row r="48" spans="1:19" x14ac:dyDescent="0.45">
      <c r="A48" s="239"/>
      <c r="B48" s="239"/>
      <c r="C48" s="239"/>
      <c r="D48" s="239"/>
      <c r="E48" s="239"/>
      <c r="F48" s="239"/>
      <c r="G48" s="239"/>
      <c r="H48" s="239"/>
      <c r="I48" s="239"/>
      <c r="J48" s="239"/>
      <c r="K48" s="239"/>
      <c r="L48" s="239"/>
      <c r="M48" s="239"/>
      <c r="N48" s="239"/>
      <c r="O48" s="239"/>
      <c r="P48" s="239"/>
      <c r="Q48" s="239"/>
      <c r="R48" s="239"/>
      <c r="S48" s="239"/>
    </row>
    <row r="49" spans="1:19" x14ac:dyDescent="0.45">
      <c r="A49" s="239"/>
      <c r="B49" s="239"/>
      <c r="C49" s="239"/>
      <c r="D49" s="239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</row>
    <row r="50" spans="1:19" x14ac:dyDescent="0.45">
      <c r="A50" s="239"/>
      <c r="B50" s="239"/>
      <c r="C50" s="239"/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239"/>
      <c r="S50" s="239"/>
    </row>
    <row r="51" spans="1:19" x14ac:dyDescent="0.45">
      <c r="A51" s="239"/>
      <c r="B51" s="239"/>
      <c r="C51" s="239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39"/>
      <c r="P51" s="239"/>
      <c r="Q51" s="239"/>
      <c r="R51" s="239"/>
      <c r="S51" s="239"/>
    </row>
    <row r="52" spans="1:19" x14ac:dyDescent="0.45">
      <c r="A52" s="239"/>
      <c r="B52" s="239"/>
      <c r="C52" s="239"/>
      <c r="D52" s="239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39"/>
      <c r="P52" s="239"/>
      <c r="Q52" s="239"/>
      <c r="R52" s="239"/>
      <c r="S52" s="239"/>
    </row>
    <row r="53" spans="1:19" x14ac:dyDescent="0.45">
      <c r="A53" s="239"/>
      <c r="B53" s="239"/>
      <c r="C53" s="239"/>
      <c r="D53" s="239"/>
      <c r="E53" s="239"/>
      <c r="F53" s="243"/>
      <c r="G53" s="239"/>
      <c r="H53" s="244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</row>
    <row r="54" spans="1:19" x14ac:dyDescent="0.45">
      <c r="A54" s="239"/>
      <c r="B54" s="239"/>
      <c r="C54" s="239"/>
      <c r="D54" s="239"/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/>
      <c r="P54" s="239"/>
      <c r="Q54" s="239"/>
      <c r="R54" s="239"/>
      <c r="S54" s="239"/>
    </row>
    <row r="55" spans="1:19" x14ac:dyDescent="0.45">
      <c r="A55" s="239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239"/>
      <c r="M55" s="239"/>
      <c r="N55" s="239"/>
      <c r="O55" s="239"/>
      <c r="P55" s="239"/>
      <c r="Q55" s="239"/>
      <c r="R55" s="239"/>
      <c r="S55" s="239"/>
    </row>
    <row r="56" spans="1:19" x14ac:dyDescent="0.45">
      <c r="A56" s="239"/>
      <c r="B56" s="239"/>
      <c r="C56" s="239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39"/>
      <c r="O56" s="239"/>
      <c r="P56" s="239"/>
      <c r="Q56" s="239"/>
      <c r="R56" s="239"/>
      <c r="S56" s="239"/>
    </row>
    <row r="57" spans="1:19" x14ac:dyDescent="0.45">
      <c r="A57" s="239"/>
      <c r="B57" s="239"/>
      <c r="C57" s="239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39"/>
      <c r="P57" s="239"/>
      <c r="Q57" s="239"/>
      <c r="R57" s="239"/>
      <c r="S57" s="239"/>
    </row>
    <row r="58" spans="1:19" x14ac:dyDescent="0.45">
      <c r="A58" s="239"/>
      <c r="B58" s="239"/>
      <c r="C58" s="239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39"/>
      <c r="P58" s="239"/>
      <c r="Q58" s="239"/>
      <c r="R58" s="239"/>
      <c r="S58" s="239"/>
    </row>
    <row r="59" spans="1:19" x14ac:dyDescent="0.45">
      <c r="A59" s="239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</row>
    <row r="60" spans="1:19" x14ac:dyDescent="0.45">
      <c r="A60" s="239"/>
      <c r="B60" s="239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39"/>
      <c r="P60" s="239"/>
      <c r="Q60" s="239"/>
      <c r="R60" s="239"/>
      <c r="S60" s="239"/>
    </row>
    <row r="61" spans="1:19" x14ac:dyDescent="0.45">
      <c r="A61" s="239"/>
      <c r="B61" s="239"/>
      <c r="C61" s="239"/>
      <c r="D61" s="239"/>
      <c r="E61" s="239"/>
      <c r="F61" s="239"/>
      <c r="G61" s="239"/>
      <c r="H61" s="239"/>
      <c r="I61" s="239"/>
      <c r="J61" s="239"/>
      <c r="K61" s="239"/>
      <c r="L61" s="239"/>
      <c r="M61" s="239"/>
      <c r="N61" s="239"/>
      <c r="O61" s="239"/>
      <c r="P61" s="239"/>
      <c r="Q61" s="239"/>
      <c r="R61" s="239"/>
      <c r="S61" s="239"/>
    </row>
    <row r="62" spans="1:19" x14ac:dyDescent="0.45">
      <c r="A62" s="239"/>
      <c r="B62" s="239"/>
      <c r="C62" s="239"/>
      <c r="D62" s="239"/>
      <c r="E62" s="239"/>
      <c r="F62" s="239"/>
      <c r="G62" s="239"/>
      <c r="H62" s="239"/>
      <c r="I62" s="239"/>
      <c r="J62" s="239"/>
      <c r="K62" s="239"/>
      <c r="L62" s="239"/>
      <c r="M62" s="239"/>
      <c r="N62" s="239"/>
      <c r="O62" s="239"/>
      <c r="P62" s="239"/>
      <c r="Q62" s="239"/>
      <c r="R62" s="239"/>
      <c r="S62" s="239"/>
    </row>
    <row r="63" spans="1:19" x14ac:dyDescent="0.45">
      <c r="A63" s="239"/>
      <c r="B63" s="239"/>
      <c r="C63" s="239"/>
      <c r="D63" s="239"/>
      <c r="E63" s="239"/>
      <c r="F63" s="239"/>
      <c r="G63" s="239"/>
      <c r="H63" s="239"/>
      <c r="I63" s="239"/>
      <c r="J63" s="239"/>
      <c r="K63" s="239"/>
      <c r="L63" s="239"/>
      <c r="M63" s="239"/>
      <c r="N63" s="239"/>
      <c r="O63" s="239"/>
      <c r="P63" s="239"/>
      <c r="Q63" s="239"/>
      <c r="R63" s="239"/>
      <c r="S63" s="239"/>
    </row>
    <row r="64" spans="1:19" x14ac:dyDescent="0.45">
      <c r="A64" s="239"/>
      <c r="B64" s="239"/>
      <c r="C64" s="239"/>
      <c r="D64" s="239"/>
      <c r="E64" s="239"/>
      <c r="F64" s="239"/>
      <c r="G64" s="239"/>
      <c r="H64" s="239"/>
      <c r="I64" s="239"/>
      <c r="J64" s="239"/>
      <c r="K64" s="239"/>
      <c r="L64" s="239"/>
      <c r="M64" s="239"/>
      <c r="N64" s="239"/>
      <c r="O64" s="239"/>
      <c r="P64" s="239"/>
      <c r="Q64" s="239"/>
      <c r="R64" s="239"/>
      <c r="S64" s="239"/>
    </row>
    <row r="65" spans="1:19" x14ac:dyDescent="0.45">
      <c r="A65" s="239"/>
      <c r="B65" s="239"/>
      <c r="C65" s="239"/>
      <c r="D65" s="239"/>
      <c r="E65" s="239"/>
      <c r="F65" s="239"/>
      <c r="G65" s="239"/>
      <c r="H65" s="239"/>
      <c r="I65" s="239"/>
      <c r="J65" s="239"/>
      <c r="K65" s="239"/>
      <c r="L65" s="239"/>
      <c r="M65" s="239"/>
      <c r="N65" s="239"/>
      <c r="O65" s="239"/>
      <c r="P65" s="239"/>
      <c r="Q65" s="239"/>
      <c r="R65" s="239"/>
      <c r="S65" s="239"/>
    </row>
    <row r="66" spans="1:19" x14ac:dyDescent="0.45">
      <c r="A66" s="239"/>
      <c r="B66" s="239"/>
      <c r="C66" s="239"/>
      <c r="D66" s="239"/>
      <c r="E66" s="239"/>
      <c r="F66" s="239"/>
      <c r="G66" s="239"/>
      <c r="H66" s="239"/>
      <c r="I66" s="239"/>
      <c r="J66" s="239"/>
      <c r="K66" s="239"/>
      <c r="L66" s="239"/>
      <c r="M66" s="239"/>
      <c r="N66" s="239"/>
      <c r="O66" s="239"/>
      <c r="P66" s="239"/>
      <c r="Q66" s="239"/>
      <c r="R66" s="239"/>
      <c r="S66" s="239"/>
    </row>
    <row r="67" spans="1:19" x14ac:dyDescent="0.45">
      <c r="A67" s="239"/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39"/>
      <c r="P67" s="239"/>
      <c r="Q67" s="239"/>
      <c r="R67" s="239"/>
      <c r="S67" s="239"/>
    </row>
    <row r="68" spans="1:19" x14ac:dyDescent="0.45">
      <c r="A68" s="239"/>
      <c r="B68" s="239"/>
      <c r="C68" s="239"/>
      <c r="D68" s="239"/>
      <c r="E68" s="239"/>
      <c r="F68" s="239"/>
      <c r="G68" s="239"/>
      <c r="H68" s="239"/>
      <c r="I68" s="239"/>
      <c r="J68" s="239"/>
      <c r="K68" s="239"/>
      <c r="L68" s="239"/>
      <c r="M68" s="239"/>
      <c r="N68" s="239"/>
      <c r="O68" s="239"/>
      <c r="P68" s="239"/>
      <c r="Q68" s="239"/>
      <c r="R68" s="239"/>
      <c r="S68" s="239"/>
    </row>
    <row r="69" spans="1:19" x14ac:dyDescent="0.45">
      <c r="A69" s="239"/>
      <c r="B69" s="239"/>
      <c r="C69" s="239"/>
      <c r="D69" s="239"/>
      <c r="E69" s="239"/>
      <c r="F69" s="239"/>
      <c r="G69" s="239"/>
      <c r="H69" s="239"/>
      <c r="I69" s="239"/>
      <c r="J69" s="239"/>
      <c r="K69" s="239"/>
      <c r="L69" s="239"/>
      <c r="M69" s="239"/>
      <c r="N69" s="239"/>
      <c r="O69" s="239"/>
      <c r="P69" s="239"/>
      <c r="Q69" s="239"/>
      <c r="R69" s="239"/>
      <c r="S69" s="239"/>
    </row>
    <row r="70" spans="1:19" x14ac:dyDescent="0.45">
      <c r="A70" s="239"/>
      <c r="B70" s="239"/>
      <c r="C70" s="239"/>
      <c r="D70" s="239"/>
      <c r="E70" s="239"/>
      <c r="F70" s="239"/>
      <c r="G70" s="239"/>
      <c r="H70" s="239"/>
      <c r="I70" s="239"/>
      <c r="J70" s="239"/>
      <c r="K70" s="239"/>
      <c r="L70" s="239"/>
      <c r="M70" s="239"/>
      <c r="N70" s="239"/>
      <c r="O70" s="239"/>
      <c r="P70" s="239"/>
      <c r="Q70" s="239"/>
      <c r="R70" s="239"/>
      <c r="S70" s="239"/>
    </row>
    <row r="71" spans="1:19" x14ac:dyDescent="0.45">
      <c r="A71" s="239"/>
      <c r="B71" s="239"/>
      <c r="C71" s="239"/>
      <c r="D71" s="239"/>
      <c r="E71" s="239"/>
      <c r="F71" s="239"/>
      <c r="G71" s="239"/>
      <c r="H71" s="239"/>
      <c r="I71" s="239"/>
      <c r="J71" s="239"/>
      <c r="K71" s="239"/>
      <c r="L71" s="239"/>
      <c r="M71" s="239"/>
      <c r="N71" s="239"/>
      <c r="O71" s="239"/>
      <c r="P71" s="239"/>
      <c r="Q71" s="239"/>
      <c r="R71" s="239"/>
      <c r="S71" s="239"/>
    </row>
  </sheetData>
  <mergeCells count="4">
    <mergeCell ref="A26:G26"/>
    <mergeCell ref="A27:G27"/>
    <mergeCell ref="A31:O31"/>
    <mergeCell ref="A32:O32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/>
  <dimension ref="A1:L416"/>
  <sheetViews>
    <sheetView showGridLines="0" zoomScale="80" zoomScaleNormal="80" workbookViewId="0">
      <selection activeCell="B2" sqref="B2:B29"/>
    </sheetView>
  </sheetViews>
  <sheetFormatPr baseColWidth="10" defaultColWidth="11.59765625" defaultRowHeight="14.25" x14ac:dyDescent="0.45"/>
  <cols>
    <col min="1" max="1" width="24.265625" style="47" customWidth="1"/>
    <col min="2" max="2" width="24.59765625" style="50" bestFit="1" customWidth="1"/>
    <col min="3" max="3" width="43.265625" style="47" bestFit="1" customWidth="1"/>
    <col min="4" max="4" width="37.73046875" style="47" bestFit="1" customWidth="1"/>
    <col min="5" max="5" width="19.73046875" style="47" customWidth="1"/>
    <col min="6" max="6" width="15.265625" style="47" customWidth="1"/>
    <col min="7" max="7" width="12.265625" style="47" customWidth="1"/>
    <col min="8" max="8" width="11.59765625" style="47"/>
    <col min="9" max="9" width="12.265625" style="47" customWidth="1"/>
    <col min="10" max="10" width="18.265625" style="47" bestFit="1" customWidth="1"/>
    <col min="11" max="11" width="11.59765625" style="47"/>
    <col min="12" max="12" width="22.265625" style="47" customWidth="1"/>
    <col min="13" max="16384" width="11.59765625" style="47"/>
  </cols>
  <sheetData>
    <row r="1" spans="1:12" x14ac:dyDescent="0.45">
      <c r="A1" s="298" t="s">
        <v>398</v>
      </c>
      <c r="B1" s="49" t="s">
        <v>38</v>
      </c>
      <c r="C1" s="48" t="s">
        <v>40</v>
      </c>
      <c r="D1" s="48" t="s">
        <v>48</v>
      </c>
      <c r="E1" s="48" t="s">
        <v>116</v>
      </c>
      <c r="F1" s="48" t="s">
        <v>1</v>
      </c>
      <c r="G1" s="48" t="s">
        <v>46</v>
      </c>
      <c r="H1" s="48" t="s">
        <v>17</v>
      </c>
      <c r="I1" s="298" t="s">
        <v>402</v>
      </c>
      <c r="J1" s="298" t="s">
        <v>399</v>
      </c>
      <c r="K1" s="298" t="s">
        <v>66</v>
      </c>
      <c r="L1" s="48" t="s">
        <v>72</v>
      </c>
    </row>
    <row r="2" spans="1:12" x14ac:dyDescent="0.45">
      <c r="A2" s="406" t="s">
        <v>119</v>
      </c>
      <c r="B2" s="407">
        <v>46096</v>
      </c>
      <c r="C2" s="408" t="s">
        <v>142</v>
      </c>
      <c r="D2" s="408" t="s">
        <v>439</v>
      </c>
      <c r="E2" s="408" t="s">
        <v>570</v>
      </c>
      <c r="F2" s="408" t="s">
        <v>130</v>
      </c>
      <c r="G2" s="408" t="e">
        <v>#N/A</v>
      </c>
      <c r="H2" s="408" t="e">
        <v>#N/A</v>
      </c>
      <c r="I2" s="406">
        <v>25000</v>
      </c>
      <c r="J2" s="406" t="s">
        <v>12</v>
      </c>
      <c r="K2" s="406">
        <v>3</v>
      </c>
      <c r="L2" s="408" t="s">
        <v>800</v>
      </c>
    </row>
    <row r="3" spans="1:12" x14ac:dyDescent="0.45">
      <c r="A3" s="406" t="s">
        <v>119</v>
      </c>
      <c r="B3" s="407">
        <v>46095</v>
      </c>
      <c r="C3" s="408" t="s">
        <v>260</v>
      </c>
      <c r="D3" s="408" t="s">
        <v>651</v>
      </c>
      <c r="E3" s="408" t="s">
        <v>798</v>
      </c>
      <c r="F3" s="408" t="s">
        <v>19</v>
      </c>
      <c r="G3" s="408">
        <v>147</v>
      </c>
      <c r="H3" s="408">
        <v>680</v>
      </c>
      <c r="I3" s="406">
        <v>99960</v>
      </c>
      <c r="J3" s="406" t="s">
        <v>12</v>
      </c>
      <c r="K3" s="406">
        <v>3</v>
      </c>
      <c r="L3" s="408" t="s">
        <v>756</v>
      </c>
    </row>
    <row r="4" spans="1:12" x14ac:dyDescent="0.45">
      <c r="A4" s="406" t="s">
        <v>119</v>
      </c>
      <c r="B4" s="407">
        <v>46095</v>
      </c>
      <c r="C4" s="408" t="s">
        <v>260</v>
      </c>
      <c r="D4" s="408" t="s">
        <v>338</v>
      </c>
      <c r="E4" s="408">
        <v>681</v>
      </c>
      <c r="F4" s="408" t="s">
        <v>19</v>
      </c>
      <c r="G4" s="408">
        <v>30</v>
      </c>
      <c r="H4" s="408">
        <v>680</v>
      </c>
      <c r="I4" s="406">
        <v>20400</v>
      </c>
      <c r="J4" s="406" t="s">
        <v>12</v>
      </c>
      <c r="K4" s="406">
        <v>3</v>
      </c>
      <c r="L4" s="408" t="s">
        <v>769</v>
      </c>
    </row>
    <row r="5" spans="1:12" x14ac:dyDescent="0.45">
      <c r="A5" s="406" t="s">
        <v>119</v>
      </c>
      <c r="B5" s="407">
        <v>46094</v>
      </c>
      <c r="C5" s="408" t="s">
        <v>435</v>
      </c>
      <c r="D5" s="408" t="s">
        <v>338</v>
      </c>
      <c r="E5" s="408">
        <v>679</v>
      </c>
      <c r="F5" s="408" t="s">
        <v>19</v>
      </c>
      <c r="G5" s="408">
        <v>30</v>
      </c>
      <c r="H5" s="408">
        <v>680</v>
      </c>
      <c r="I5" s="406">
        <v>20400</v>
      </c>
      <c r="J5" s="406" t="s">
        <v>12</v>
      </c>
      <c r="K5" s="406">
        <v>3</v>
      </c>
      <c r="L5" s="408" t="s">
        <v>769</v>
      </c>
    </row>
    <row r="6" spans="1:12" x14ac:dyDescent="0.45">
      <c r="A6" s="406" t="s">
        <v>119</v>
      </c>
      <c r="B6" s="407">
        <v>46094</v>
      </c>
      <c r="C6" s="408" t="s">
        <v>435</v>
      </c>
      <c r="D6" s="408" t="s">
        <v>338</v>
      </c>
      <c r="E6" s="408">
        <v>682</v>
      </c>
      <c r="F6" s="408" t="s">
        <v>19</v>
      </c>
      <c r="G6" s="408">
        <v>30</v>
      </c>
      <c r="H6" s="408">
        <v>680</v>
      </c>
      <c r="I6" s="406">
        <v>20400</v>
      </c>
      <c r="J6" s="406" t="s">
        <v>12</v>
      </c>
      <c r="K6" s="406">
        <v>3</v>
      </c>
      <c r="L6" s="408" t="s">
        <v>769</v>
      </c>
    </row>
    <row r="7" spans="1:12" x14ac:dyDescent="0.45">
      <c r="A7" s="406" t="s">
        <v>119</v>
      </c>
      <c r="B7" s="407">
        <v>46093</v>
      </c>
      <c r="C7" s="408" t="s">
        <v>142</v>
      </c>
      <c r="D7" s="408" t="s">
        <v>338</v>
      </c>
      <c r="E7" s="408">
        <v>677</v>
      </c>
      <c r="F7" s="408" t="s">
        <v>19</v>
      </c>
      <c r="G7" s="408">
        <v>20</v>
      </c>
      <c r="H7" s="408">
        <v>680</v>
      </c>
      <c r="I7" s="406">
        <v>13600</v>
      </c>
      <c r="J7" s="406" t="s">
        <v>12</v>
      </c>
      <c r="K7" s="406">
        <v>3</v>
      </c>
      <c r="L7" s="408" t="s">
        <v>769</v>
      </c>
    </row>
    <row r="8" spans="1:12" x14ac:dyDescent="0.45">
      <c r="A8" s="406" t="s">
        <v>117</v>
      </c>
      <c r="B8" s="407">
        <v>46092</v>
      </c>
      <c r="C8" s="408" t="s">
        <v>310</v>
      </c>
      <c r="D8" s="408" t="s">
        <v>338</v>
      </c>
      <c r="E8" s="408">
        <v>675</v>
      </c>
      <c r="F8" s="408" t="s">
        <v>19</v>
      </c>
      <c r="G8" s="408">
        <v>65</v>
      </c>
      <c r="H8" s="408">
        <v>680</v>
      </c>
      <c r="I8" s="406">
        <v>44200</v>
      </c>
      <c r="J8" s="406" t="s">
        <v>12</v>
      </c>
      <c r="K8" s="406">
        <v>3</v>
      </c>
      <c r="L8" s="408" t="s">
        <v>769</v>
      </c>
    </row>
    <row r="9" spans="1:12" s="72" customFormat="1" x14ac:dyDescent="0.45">
      <c r="A9" s="72" t="s">
        <v>117</v>
      </c>
      <c r="B9" s="126">
        <v>46092</v>
      </c>
      <c r="C9" s="72" t="s">
        <v>310</v>
      </c>
      <c r="D9" s="72" t="s">
        <v>328</v>
      </c>
      <c r="E9" s="72" t="s">
        <v>570</v>
      </c>
      <c r="F9" s="72" t="s">
        <v>130</v>
      </c>
      <c r="G9" s="72" t="e">
        <v>#N/A</v>
      </c>
      <c r="H9" s="72" t="e">
        <v>#N/A</v>
      </c>
      <c r="I9" s="72">
        <v>10000</v>
      </c>
      <c r="J9" s="72" t="s">
        <v>12</v>
      </c>
      <c r="K9" s="72">
        <v>3</v>
      </c>
      <c r="L9" s="72" t="s">
        <v>759</v>
      </c>
    </row>
    <row r="10" spans="1:12" x14ac:dyDescent="0.45">
      <c r="A10" s="406" t="s">
        <v>119</v>
      </c>
      <c r="B10" s="407">
        <v>46092</v>
      </c>
      <c r="C10" s="408" t="s">
        <v>260</v>
      </c>
      <c r="D10" s="408" t="s">
        <v>338</v>
      </c>
      <c r="E10" s="408">
        <v>674</v>
      </c>
      <c r="F10" s="408" t="s">
        <v>19</v>
      </c>
      <c r="G10" s="408">
        <v>80</v>
      </c>
      <c r="H10" s="408">
        <v>680</v>
      </c>
      <c r="I10" s="406">
        <v>54400</v>
      </c>
      <c r="J10" s="406" t="s">
        <v>12</v>
      </c>
      <c r="K10" s="406">
        <v>3</v>
      </c>
      <c r="L10" s="408" t="s">
        <v>769</v>
      </c>
    </row>
    <row r="11" spans="1:12" x14ac:dyDescent="0.45">
      <c r="A11" s="406" t="s">
        <v>119</v>
      </c>
      <c r="B11" s="407">
        <v>46092</v>
      </c>
      <c r="C11" s="408" t="s">
        <v>260</v>
      </c>
      <c r="D11" s="408" t="s">
        <v>338</v>
      </c>
      <c r="E11" s="408">
        <v>676</v>
      </c>
      <c r="F11" s="408" t="s">
        <v>19</v>
      </c>
      <c r="G11" s="408">
        <v>70</v>
      </c>
      <c r="H11" s="408">
        <v>680</v>
      </c>
      <c r="I11" s="406">
        <v>47600</v>
      </c>
      <c r="J11" s="406" t="s">
        <v>12</v>
      </c>
      <c r="K11" s="406">
        <v>3</v>
      </c>
      <c r="L11" s="408" t="s">
        <v>769</v>
      </c>
    </row>
    <row r="12" spans="1:12" x14ac:dyDescent="0.45">
      <c r="A12" s="406" t="s">
        <v>119</v>
      </c>
      <c r="B12" s="407">
        <v>46092</v>
      </c>
      <c r="C12" s="408" t="s">
        <v>260</v>
      </c>
      <c r="D12" s="408" t="s">
        <v>651</v>
      </c>
      <c r="E12" s="408">
        <v>7</v>
      </c>
      <c r="F12" s="408" t="s">
        <v>19</v>
      </c>
      <c r="G12" s="408">
        <v>100</v>
      </c>
      <c r="H12" s="408">
        <v>680</v>
      </c>
      <c r="I12" s="406">
        <v>68000</v>
      </c>
      <c r="J12" s="406" t="s">
        <v>12</v>
      </c>
      <c r="K12" s="406">
        <v>3</v>
      </c>
      <c r="L12" s="408" t="s">
        <v>756</v>
      </c>
    </row>
    <row r="13" spans="1:12" x14ac:dyDescent="0.45">
      <c r="A13" s="406" t="s">
        <v>119</v>
      </c>
      <c r="B13" s="407">
        <v>46092</v>
      </c>
      <c r="C13" s="408" t="s">
        <v>260</v>
      </c>
      <c r="D13" s="408" t="s">
        <v>212</v>
      </c>
      <c r="E13" s="408" t="s">
        <v>793</v>
      </c>
      <c r="F13" s="408" t="s">
        <v>130</v>
      </c>
      <c r="G13" s="408" t="e">
        <v>#N/A</v>
      </c>
      <c r="H13" s="408" t="e">
        <v>#N/A</v>
      </c>
      <c r="I13" s="406">
        <v>8500</v>
      </c>
      <c r="J13" s="406" t="s">
        <v>12</v>
      </c>
      <c r="K13" s="406">
        <v>3</v>
      </c>
      <c r="L13" s="408" t="s">
        <v>752</v>
      </c>
    </row>
    <row r="14" spans="1:12" x14ac:dyDescent="0.45">
      <c r="A14" s="406" t="s">
        <v>119</v>
      </c>
      <c r="B14" s="407">
        <v>46091</v>
      </c>
      <c r="C14" s="408" t="s">
        <v>435</v>
      </c>
      <c r="D14" s="408" t="s">
        <v>651</v>
      </c>
      <c r="E14" s="408" t="s">
        <v>459</v>
      </c>
      <c r="F14" s="408" t="s">
        <v>130</v>
      </c>
      <c r="G14" s="408" t="e">
        <v>#N/A</v>
      </c>
      <c r="H14" s="408" t="e">
        <v>#N/A</v>
      </c>
      <c r="I14" s="406">
        <v>129200</v>
      </c>
      <c r="J14" s="406" t="s">
        <v>21</v>
      </c>
      <c r="K14" s="406">
        <v>3</v>
      </c>
      <c r="L14" s="408" t="s">
        <v>756</v>
      </c>
    </row>
    <row r="15" spans="1:12" x14ac:dyDescent="0.45">
      <c r="A15" s="406" t="s">
        <v>119</v>
      </c>
      <c r="B15" s="407">
        <v>46091</v>
      </c>
      <c r="C15" s="408" t="s">
        <v>435</v>
      </c>
      <c r="D15" s="408" t="s">
        <v>339</v>
      </c>
      <c r="E15" s="408">
        <v>673</v>
      </c>
      <c r="F15" s="408" t="s">
        <v>50</v>
      </c>
      <c r="G15" s="408">
        <v>40</v>
      </c>
      <c r="H15" s="408">
        <v>920</v>
      </c>
      <c r="I15" s="406">
        <v>36800</v>
      </c>
      <c r="J15" s="406" t="s">
        <v>12</v>
      </c>
      <c r="K15" s="406">
        <v>3</v>
      </c>
      <c r="L15" s="408" t="s">
        <v>770</v>
      </c>
    </row>
    <row r="16" spans="1:12" x14ac:dyDescent="0.45">
      <c r="A16" s="406" t="s">
        <v>119</v>
      </c>
      <c r="B16" s="407">
        <v>46091</v>
      </c>
      <c r="C16" s="408" t="s">
        <v>435</v>
      </c>
      <c r="D16" s="408" t="s">
        <v>338</v>
      </c>
      <c r="E16" s="408">
        <v>672</v>
      </c>
      <c r="F16" s="408" t="s">
        <v>19</v>
      </c>
      <c r="G16" s="408">
        <v>20</v>
      </c>
      <c r="H16" s="408">
        <v>680</v>
      </c>
      <c r="I16" s="406">
        <v>13600</v>
      </c>
      <c r="J16" s="406" t="s">
        <v>12</v>
      </c>
      <c r="K16" s="406">
        <v>3</v>
      </c>
      <c r="L16" s="408" t="s">
        <v>769</v>
      </c>
    </row>
    <row r="17" spans="1:12" x14ac:dyDescent="0.45">
      <c r="A17" s="406" t="s">
        <v>119</v>
      </c>
      <c r="B17" s="407">
        <v>46090</v>
      </c>
      <c r="C17" s="408" t="s">
        <v>142</v>
      </c>
      <c r="D17" s="408" t="s">
        <v>338</v>
      </c>
      <c r="E17" s="408">
        <v>659</v>
      </c>
      <c r="F17" s="408" t="s">
        <v>19</v>
      </c>
      <c r="G17" s="408">
        <v>25</v>
      </c>
      <c r="H17" s="408">
        <v>680</v>
      </c>
      <c r="I17" s="406">
        <v>17000</v>
      </c>
      <c r="J17" s="406" t="s">
        <v>12</v>
      </c>
      <c r="K17" s="406">
        <v>3</v>
      </c>
      <c r="L17" s="408" t="s">
        <v>769</v>
      </c>
    </row>
    <row r="18" spans="1:12" x14ac:dyDescent="0.45">
      <c r="A18" s="406" t="s">
        <v>119</v>
      </c>
      <c r="B18" s="407">
        <v>46090</v>
      </c>
      <c r="C18" s="408" t="s">
        <v>142</v>
      </c>
      <c r="D18" s="408" t="s">
        <v>338</v>
      </c>
      <c r="E18" s="408">
        <v>669</v>
      </c>
      <c r="F18" s="408" t="s">
        <v>19</v>
      </c>
      <c r="G18" s="408">
        <v>20</v>
      </c>
      <c r="H18" s="408">
        <v>680</v>
      </c>
      <c r="I18" s="406">
        <v>13600</v>
      </c>
      <c r="J18" s="406" t="s">
        <v>12</v>
      </c>
      <c r="K18" s="406">
        <v>3</v>
      </c>
      <c r="L18" s="408" t="s">
        <v>769</v>
      </c>
    </row>
    <row r="19" spans="1:12" x14ac:dyDescent="0.45">
      <c r="A19" s="406" t="s">
        <v>119</v>
      </c>
      <c r="B19" s="407">
        <v>46090</v>
      </c>
      <c r="C19" s="408" t="s">
        <v>142</v>
      </c>
      <c r="D19" s="408" t="s">
        <v>338</v>
      </c>
      <c r="E19" s="408">
        <v>670</v>
      </c>
      <c r="F19" s="408" t="s">
        <v>19</v>
      </c>
      <c r="G19" s="408">
        <v>20</v>
      </c>
      <c r="H19" s="408">
        <v>680</v>
      </c>
      <c r="I19" s="406">
        <v>13600</v>
      </c>
      <c r="J19" s="406" t="s">
        <v>12</v>
      </c>
      <c r="K19" s="406">
        <v>3</v>
      </c>
      <c r="L19" s="408" t="s">
        <v>769</v>
      </c>
    </row>
    <row r="20" spans="1:12" x14ac:dyDescent="0.45">
      <c r="A20" s="406" t="s">
        <v>119</v>
      </c>
      <c r="B20" s="407">
        <v>46090</v>
      </c>
      <c r="C20" s="408" t="s">
        <v>142</v>
      </c>
      <c r="D20" s="408" t="s">
        <v>338</v>
      </c>
      <c r="E20" s="408">
        <v>671</v>
      </c>
      <c r="F20" s="408" t="s">
        <v>19</v>
      </c>
      <c r="G20" s="408">
        <v>60</v>
      </c>
      <c r="H20" s="408">
        <v>680</v>
      </c>
      <c r="I20" s="406">
        <v>40800</v>
      </c>
      <c r="J20" s="406" t="s">
        <v>12</v>
      </c>
      <c r="K20" s="406">
        <v>3</v>
      </c>
      <c r="L20" s="408" t="s">
        <v>769</v>
      </c>
    </row>
    <row r="21" spans="1:12" x14ac:dyDescent="0.45">
      <c r="A21" s="406" t="s">
        <v>119</v>
      </c>
      <c r="B21" s="407">
        <v>46090</v>
      </c>
      <c r="C21" s="408" t="s">
        <v>142</v>
      </c>
      <c r="D21" s="408" t="s">
        <v>651</v>
      </c>
      <c r="E21" s="408">
        <v>75</v>
      </c>
      <c r="F21" s="408" t="s">
        <v>19</v>
      </c>
      <c r="G21" s="408">
        <v>30</v>
      </c>
      <c r="H21" s="408">
        <v>680</v>
      </c>
      <c r="I21" s="406">
        <v>20400</v>
      </c>
      <c r="J21" s="406" t="s">
        <v>12</v>
      </c>
      <c r="K21" s="406">
        <v>3</v>
      </c>
      <c r="L21" s="408" t="s">
        <v>756</v>
      </c>
    </row>
    <row r="22" spans="1:12" s="72" customFormat="1" x14ac:dyDescent="0.45">
      <c r="A22" s="72" t="s">
        <v>117</v>
      </c>
      <c r="B22" s="126">
        <v>46089</v>
      </c>
      <c r="C22" s="72" t="s">
        <v>310</v>
      </c>
      <c r="D22" s="72" t="s">
        <v>338</v>
      </c>
      <c r="E22" s="72">
        <v>668</v>
      </c>
      <c r="F22" s="72" t="s">
        <v>19</v>
      </c>
      <c r="G22" s="72">
        <v>90</v>
      </c>
      <c r="H22" s="72">
        <v>680</v>
      </c>
      <c r="I22" s="72">
        <v>61200</v>
      </c>
      <c r="J22" s="72" t="s">
        <v>12</v>
      </c>
      <c r="K22" s="72">
        <v>3</v>
      </c>
      <c r="L22" s="72" t="s">
        <v>769</v>
      </c>
    </row>
    <row r="23" spans="1:12" x14ac:dyDescent="0.45">
      <c r="A23" s="406" t="s">
        <v>119</v>
      </c>
      <c r="B23" s="407">
        <v>46088</v>
      </c>
      <c r="C23" s="408" t="s">
        <v>435</v>
      </c>
      <c r="D23" s="408" t="s">
        <v>651</v>
      </c>
      <c r="E23" s="408" t="s">
        <v>783</v>
      </c>
      <c r="F23" s="408" t="s">
        <v>19</v>
      </c>
      <c r="G23" s="408">
        <v>100</v>
      </c>
      <c r="H23" s="408">
        <v>680</v>
      </c>
      <c r="I23" s="406">
        <v>68000</v>
      </c>
      <c r="J23" s="406" t="s">
        <v>12</v>
      </c>
      <c r="K23" s="406">
        <v>3</v>
      </c>
      <c r="L23" s="408" t="s">
        <v>756</v>
      </c>
    </row>
    <row r="24" spans="1:12" x14ac:dyDescent="0.45">
      <c r="A24" s="406" t="s">
        <v>119</v>
      </c>
      <c r="B24" s="407">
        <v>46088</v>
      </c>
      <c r="C24" s="408" t="s">
        <v>435</v>
      </c>
      <c r="D24" s="408" t="s">
        <v>651</v>
      </c>
      <c r="E24" s="408">
        <v>219</v>
      </c>
      <c r="F24" s="408" t="s">
        <v>109</v>
      </c>
      <c r="G24" s="408" t="e">
        <v>#N/A</v>
      </c>
      <c r="H24" s="408" t="e">
        <v>#N/A</v>
      </c>
      <c r="I24" s="406">
        <v>2500</v>
      </c>
      <c r="J24" s="406" t="s">
        <v>12</v>
      </c>
      <c r="K24" s="406">
        <v>3</v>
      </c>
      <c r="L24" s="408" t="s">
        <v>756</v>
      </c>
    </row>
    <row r="25" spans="1:12" s="72" customFormat="1" x14ac:dyDescent="0.45">
      <c r="A25" s="72" t="s">
        <v>117</v>
      </c>
      <c r="B25" s="126">
        <v>46087</v>
      </c>
      <c r="C25" s="72" t="s">
        <v>275</v>
      </c>
      <c r="D25" s="72" t="s">
        <v>338</v>
      </c>
      <c r="E25" s="72" t="s">
        <v>779</v>
      </c>
      <c r="F25" s="72" t="s">
        <v>19</v>
      </c>
      <c r="G25" s="72">
        <v>50</v>
      </c>
      <c r="H25" s="72">
        <v>680</v>
      </c>
      <c r="I25" s="72">
        <v>34000</v>
      </c>
      <c r="J25" s="72" t="s">
        <v>12</v>
      </c>
      <c r="K25" s="72">
        <v>3</v>
      </c>
      <c r="L25" s="72" t="s">
        <v>769</v>
      </c>
    </row>
    <row r="26" spans="1:12" x14ac:dyDescent="0.45">
      <c r="A26" s="406" t="s">
        <v>119</v>
      </c>
      <c r="B26" s="407">
        <v>46087</v>
      </c>
      <c r="C26" s="408" t="s">
        <v>142</v>
      </c>
      <c r="D26" s="408" t="s">
        <v>338</v>
      </c>
      <c r="E26" s="408">
        <v>666</v>
      </c>
      <c r="F26" s="408" t="s">
        <v>19</v>
      </c>
      <c r="G26" s="408">
        <v>20</v>
      </c>
      <c r="H26" s="408">
        <v>680</v>
      </c>
      <c r="I26" s="406">
        <v>13600</v>
      </c>
      <c r="J26" s="406" t="s">
        <v>12</v>
      </c>
      <c r="K26" s="406">
        <v>3</v>
      </c>
      <c r="L26" s="408" t="s">
        <v>769</v>
      </c>
    </row>
    <row r="27" spans="1:12" x14ac:dyDescent="0.45">
      <c r="A27" s="406" t="s">
        <v>119</v>
      </c>
      <c r="B27" s="407">
        <v>46087</v>
      </c>
      <c r="C27" s="408" t="s">
        <v>142</v>
      </c>
      <c r="D27" s="408" t="s">
        <v>338</v>
      </c>
      <c r="E27" s="408">
        <v>667</v>
      </c>
      <c r="F27" s="408" t="s">
        <v>19</v>
      </c>
      <c r="G27" s="408">
        <v>110</v>
      </c>
      <c r="H27" s="408">
        <v>680</v>
      </c>
      <c r="I27" s="406">
        <v>74800</v>
      </c>
      <c r="J27" s="406" t="s">
        <v>12</v>
      </c>
      <c r="K27" s="406">
        <v>3</v>
      </c>
      <c r="L27" s="408" t="s">
        <v>769</v>
      </c>
    </row>
    <row r="28" spans="1:12" x14ac:dyDescent="0.45">
      <c r="A28" s="406" t="s">
        <v>119</v>
      </c>
      <c r="B28" s="407">
        <v>46086</v>
      </c>
      <c r="C28" s="408" t="s">
        <v>260</v>
      </c>
      <c r="D28" s="408" t="s">
        <v>339</v>
      </c>
      <c r="E28" s="408">
        <v>655</v>
      </c>
      <c r="F28" s="408" t="s">
        <v>50</v>
      </c>
      <c r="G28" s="408">
        <v>100</v>
      </c>
      <c r="H28" s="408">
        <v>920</v>
      </c>
      <c r="I28" s="406">
        <v>92000</v>
      </c>
      <c r="J28" s="406" t="s">
        <v>12</v>
      </c>
      <c r="K28" s="406">
        <v>3</v>
      </c>
      <c r="L28" s="408" t="s">
        <v>770</v>
      </c>
    </row>
    <row r="29" spans="1:12" x14ac:dyDescent="0.45">
      <c r="A29" s="406" t="s">
        <v>119</v>
      </c>
      <c r="B29" s="407">
        <v>46086</v>
      </c>
      <c r="C29" s="408" t="s">
        <v>260</v>
      </c>
      <c r="D29" s="408" t="s">
        <v>338</v>
      </c>
      <c r="E29" s="408">
        <v>664</v>
      </c>
      <c r="F29" s="408" t="s">
        <v>19</v>
      </c>
      <c r="G29" s="408">
        <v>70</v>
      </c>
      <c r="H29" s="408">
        <v>680</v>
      </c>
      <c r="I29" s="406">
        <v>47600</v>
      </c>
      <c r="J29" s="406" t="s">
        <v>12</v>
      </c>
      <c r="K29" s="406">
        <v>3</v>
      </c>
      <c r="L29" s="408" t="s">
        <v>769</v>
      </c>
    </row>
    <row r="30" spans="1:12" x14ac:dyDescent="0.45">
      <c r="A30" s="406" t="s">
        <v>119</v>
      </c>
      <c r="B30" s="407">
        <v>46086</v>
      </c>
      <c r="C30" s="408" t="s">
        <v>260</v>
      </c>
      <c r="D30" s="408" t="s">
        <v>338</v>
      </c>
      <c r="E30" s="408">
        <v>662</v>
      </c>
      <c r="F30" s="408" t="s">
        <v>19</v>
      </c>
      <c r="G30" s="408">
        <v>70</v>
      </c>
      <c r="H30" s="408">
        <v>680</v>
      </c>
      <c r="I30" s="406">
        <v>47600</v>
      </c>
      <c r="J30" s="406" t="s">
        <v>12</v>
      </c>
      <c r="K30" s="406">
        <v>3</v>
      </c>
      <c r="L30" s="408" t="s">
        <v>769</v>
      </c>
    </row>
    <row r="31" spans="1:12" x14ac:dyDescent="0.45">
      <c r="A31" s="406" t="s">
        <v>119</v>
      </c>
      <c r="B31" s="407">
        <v>46086</v>
      </c>
      <c r="C31" s="408" t="s">
        <v>260</v>
      </c>
      <c r="D31" s="408" t="s">
        <v>338</v>
      </c>
      <c r="E31" s="408">
        <v>663</v>
      </c>
      <c r="F31" s="408" t="s">
        <v>19</v>
      </c>
      <c r="G31" s="408">
        <v>50</v>
      </c>
      <c r="H31" s="408">
        <v>680</v>
      </c>
      <c r="I31" s="406">
        <v>34000</v>
      </c>
      <c r="J31" s="406" t="s">
        <v>12</v>
      </c>
      <c r="K31" s="406">
        <v>3</v>
      </c>
      <c r="L31" s="408" t="s">
        <v>769</v>
      </c>
    </row>
    <row r="32" spans="1:12" x14ac:dyDescent="0.45">
      <c r="A32" s="406" t="s">
        <v>119</v>
      </c>
      <c r="B32" s="407">
        <v>46086</v>
      </c>
      <c r="C32" s="408" t="s">
        <v>260</v>
      </c>
      <c r="D32" s="408" t="s">
        <v>651</v>
      </c>
      <c r="E32" s="408">
        <v>6</v>
      </c>
      <c r="F32" s="408" t="s">
        <v>19</v>
      </c>
      <c r="G32" s="408">
        <v>80</v>
      </c>
      <c r="H32" s="408">
        <v>680</v>
      </c>
      <c r="I32" s="406">
        <v>54400</v>
      </c>
      <c r="J32" s="406" t="s">
        <v>12</v>
      </c>
      <c r="K32" s="406">
        <v>3</v>
      </c>
      <c r="L32" s="408" t="s">
        <v>756</v>
      </c>
    </row>
    <row r="33" spans="1:12" s="72" customFormat="1" x14ac:dyDescent="0.45">
      <c r="A33" s="72" t="s">
        <v>117</v>
      </c>
      <c r="B33" s="126">
        <v>46085</v>
      </c>
      <c r="C33" s="72" t="s">
        <v>341</v>
      </c>
      <c r="D33" s="72" t="s">
        <v>338</v>
      </c>
      <c r="E33" s="72">
        <v>658</v>
      </c>
      <c r="F33" s="72" t="s">
        <v>19</v>
      </c>
      <c r="G33" s="72">
        <v>50</v>
      </c>
      <c r="H33" s="72">
        <v>680</v>
      </c>
      <c r="I33" s="72">
        <v>34000</v>
      </c>
      <c r="J33" s="72" t="s">
        <v>12</v>
      </c>
      <c r="K33" s="72">
        <v>3</v>
      </c>
      <c r="L33" s="72" t="s">
        <v>769</v>
      </c>
    </row>
    <row r="34" spans="1:12" x14ac:dyDescent="0.45">
      <c r="A34" s="406" t="s">
        <v>119</v>
      </c>
      <c r="B34" s="407">
        <v>46085</v>
      </c>
      <c r="C34" s="408" t="s">
        <v>435</v>
      </c>
      <c r="D34" s="408" t="s">
        <v>338</v>
      </c>
      <c r="E34" s="408">
        <v>660</v>
      </c>
      <c r="F34" s="408" t="s">
        <v>19</v>
      </c>
      <c r="G34" s="408">
        <v>90</v>
      </c>
      <c r="H34" s="408">
        <v>680</v>
      </c>
      <c r="I34" s="406">
        <v>61200</v>
      </c>
      <c r="J34" s="406" t="s">
        <v>12</v>
      </c>
      <c r="K34" s="406">
        <v>3</v>
      </c>
      <c r="L34" s="408" t="s">
        <v>769</v>
      </c>
    </row>
    <row r="35" spans="1:12" x14ac:dyDescent="0.45">
      <c r="A35" s="406" t="s">
        <v>119</v>
      </c>
      <c r="B35" s="407">
        <v>46085</v>
      </c>
      <c r="C35" s="408" t="s">
        <v>435</v>
      </c>
      <c r="D35" s="408" t="s">
        <v>339</v>
      </c>
      <c r="E35" s="408">
        <v>661</v>
      </c>
      <c r="F35" s="408" t="s">
        <v>50</v>
      </c>
      <c r="G35" s="408">
        <v>20</v>
      </c>
      <c r="H35" s="408">
        <v>920</v>
      </c>
      <c r="I35" s="406">
        <v>18400</v>
      </c>
      <c r="J35" s="406" t="s">
        <v>12</v>
      </c>
      <c r="K35" s="406">
        <v>3</v>
      </c>
      <c r="L35" s="408" t="s">
        <v>770</v>
      </c>
    </row>
    <row r="36" spans="1:12" x14ac:dyDescent="0.45">
      <c r="A36" s="406" t="s">
        <v>119</v>
      </c>
      <c r="B36" s="407">
        <v>46085</v>
      </c>
      <c r="C36" s="408" t="s">
        <v>435</v>
      </c>
      <c r="D36" s="408" t="s">
        <v>428</v>
      </c>
      <c r="E36" s="408" t="s">
        <v>774</v>
      </c>
      <c r="F36" s="408" t="s">
        <v>50</v>
      </c>
      <c r="G36" s="408">
        <v>57.608695652173914</v>
      </c>
      <c r="H36" s="408">
        <v>920</v>
      </c>
      <c r="I36" s="406">
        <v>53000</v>
      </c>
      <c r="J36" s="406" t="s">
        <v>12</v>
      </c>
      <c r="K36" s="406">
        <v>3</v>
      </c>
      <c r="L36" s="408" t="s">
        <v>757</v>
      </c>
    </row>
    <row r="37" spans="1:12" x14ac:dyDescent="0.45">
      <c r="A37" s="406" t="s">
        <v>117</v>
      </c>
      <c r="B37" s="407">
        <v>46084</v>
      </c>
      <c r="C37" s="408" t="s">
        <v>275</v>
      </c>
      <c r="D37" s="408" t="s">
        <v>338</v>
      </c>
      <c r="E37" s="408">
        <v>654</v>
      </c>
      <c r="F37" s="408" t="s">
        <v>19</v>
      </c>
      <c r="G37" s="408">
        <v>50</v>
      </c>
      <c r="H37" s="408">
        <v>680</v>
      </c>
      <c r="I37" s="406">
        <v>34000</v>
      </c>
      <c r="J37" s="406" t="s">
        <v>12</v>
      </c>
      <c r="K37" s="406">
        <v>3</v>
      </c>
      <c r="L37" s="408" t="s">
        <v>769</v>
      </c>
    </row>
    <row r="38" spans="1:12" s="72" customFormat="1" x14ac:dyDescent="0.45">
      <c r="A38" s="72" t="s">
        <v>117</v>
      </c>
      <c r="B38" s="126">
        <v>46084</v>
      </c>
      <c r="C38" s="72" t="s">
        <v>275</v>
      </c>
      <c r="D38" s="72" t="s">
        <v>339</v>
      </c>
      <c r="E38" s="72">
        <v>657</v>
      </c>
      <c r="F38" s="72" t="s">
        <v>50</v>
      </c>
      <c r="G38" s="72">
        <v>30</v>
      </c>
      <c r="H38" s="72">
        <v>920</v>
      </c>
      <c r="I38" s="72">
        <v>27600</v>
      </c>
      <c r="J38" s="72" t="s">
        <v>12</v>
      </c>
      <c r="K38" s="72">
        <v>3</v>
      </c>
      <c r="L38" s="72" t="s">
        <v>770</v>
      </c>
    </row>
    <row r="39" spans="1:12" x14ac:dyDescent="0.45">
      <c r="A39" s="406" t="s">
        <v>119</v>
      </c>
      <c r="B39" s="407">
        <v>46084</v>
      </c>
      <c r="C39" s="408" t="s">
        <v>142</v>
      </c>
      <c r="D39" s="408" t="s">
        <v>651</v>
      </c>
      <c r="E39" s="408" t="s">
        <v>766</v>
      </c>
      <c r="F39" s="408" t="s">
        <v>19</v>
      </c>
      <c r="G39" s="408">
        <v>100</v>
      </c>
      <c r="H39" s="408">
        <v>680</v>
      </c>
      <c r="I39" s="406">
        <v>68000</v>
      </c>
      <c r="J39" s="406" t="s">
        <v>12</v>
      </c>
      <c r="K39" s="406">
        <v>3</v>
      </c>
      <c r="L39" s="408" t="s">
        <v>756</v>
      </c>
    </row>
    <row r="40" spans="1:12" x14ac:dyDescent="0.45">
      <c r="A40" s="406" t="s">
        <v>119</v>
      </c>
      <c r="B40" s="407">
        <v>46084</v>
      </c>
      <c r="C40" s="408" t="s">
        <v>142</v>
      </c>
      <c r="D40" s="408" t="s">
        <v>651</v>
      </c>
      <c r="E40" s="408" t="s">
        <v>767</v>
      </c>
      <c r="F40" s="408" t="s">
        <v>19</v>
      </c>
      <c r="G40" s="408">
        <v>60</v>
      </c>
      <c r="H40" s="408">
        <v>680</v>
      </c>
      <c r="I40" s="406">
        <v>40800</v>
      </c>
      <c r="J40" s="406" t="s">
        <v>12</v>
      </c>
      <c r="K40" s="406">
        <v>3</v>
      </c>
      <c r="L40" s="408" t="s">
        <v>756</v>
      </c>
    </row>
    <row r="41" spans="1:12" x14ac:dyDescent="0.45">
      <c r="A41" s="406" t="s">
        <v>119</v>
      </c>
      <c r="B41" s="407">
        <v>46084</v>
      </c>
      <c r="C41" s="408" t="s">
        <v>142</v>
      </c>
      <c r="D41" s="408" t="s">
        <v>338</v>
      </c>
      <c r="E41" s="408">
        <v>652</v>
      </c>
      <c r="F41" s="408" t="s">
        <v>19</v>
      </c>
      <c r="G41" s="408">
        <v>50</v>
      </c>
      <c r="H41" s="408">
        <v>680</v>
      </c>
      <c r="I41" s="406">
        <v>34000</v>
      </c>
      <c r="J41" s="406" t="s">
        <v>12</v>
      </c>
      <c r="K41" s="406">
        <v>3</v>
      </c>
      <c r="L41" s="408" t="s">
        <v>769</v>
      </c>
    </row>
    <row r="42" spans="1:12" x14ac:dyDescent="0.45">
      <c r="A42" s="406" t="s">
        <v>119</v>
      </c>
      <c r="B42" s="407">
        <v>46084</v>
      </c>
      <c r="C42" s="408" t="s">
        <v>142</v>
      </c>
      <c r="D42" s="408" t="s">
        <v>338</v>
      </c>
      <c r="E42" s="408">
        <v>653</v>
      </c>
      <c r="F42" s="408" t="s">
        <v>19</v>
      </c>
      <c r="G42" s="408">
        <v>200</v>
      </c>
      <c r="H42" s="408">
        <v>680</v>
      </c>
      <c r="I42" s="406">
        <v>136000</v>
      </c>
      <c r="J42" s="406" t="s">
        <v>12</v>
      </c>
      <c r="K42" s="406">
        <v>3</v>
      </c>
      <c r="L42" s="408" t="s">
        <v>769</v>
      </c>
    </row>
    <row r="43" spans="1:12" x14ac:dyDescent="0.45">
      <c r="A43" s="406" t="s">
        <v>119</v>
      </c>
      <c r="B43" s="407">
        <v>46084</v>
      </c>
      <c r="C43" s="408" t="s">
        <v>142</v>
      </c>
      <c r="D43" s="408" t="s">
        <v>338</v>
      </c>
      <c r="E43" s="408">
        <v>656</v>
      </c>
      <c r="F43" s="408" t="s">
        <v>19</v>
      </c>
      <c r="G43" s="408">
        <v>25</v>
      </c>
      <c r="H43" s="408">
        <v>680</v>
      </c>
      <c r="I43" s="406">
        <v>17000</v>
      </c>
      <c r="J43" s="406" t="s">
        <v>12</v>
      </c>
      <c r="K43" s="406">
        <v>3</v>
      </c>
      <c r="L43" s="408" t="s">
        <v>769</v>
      </c>
    </row>
    <row r="44" spans="1:12" x14ac:dyDescent="0.45">
      <c r="A44" s="406" t="s">
        <v>119</v>
      </c>
      <c r="B44" s="407">
        <v>46084</v>
      </c>
      <c r="C44" s="408" t="s">
        <v>142</v>
      </c>
      <c r="D44" s="408" t="s">
        <v>212</v>
      </c>
      <c r="E44" s="408" t="s">
        <v>459</v>
      </c>
      <c r="F44" s="408" t="s">
        <v>130</v>
      </c>
      <c r="G44" s="408" t="e">
        <v>#N/A</v>
      </c>
      <c r="H44" s="408" t="e">
        <v>#N/A</v>
      </c>
      <c r="I44" s="406">
        <v>70000</v>
      </c>
      <c r="J44" s="406" t="s">
        <v>12</v>
      </c>
      <c r="K44" s="406">
        <v>3</v>
      </c>
      <c r="L44" s="408" t="s">
        <v>752</v>
      </c>
    </row>
    <row r="45" spans="1:12" x14ac:dyDescent="0.45">
      <c r="A45" s="406" t="s">
        <v>117</v>
      </c>
      <c r="B45" s="407">
        <v>46083</v>
      </c>
      <c r="C45" s="408" t="s">
        <v>310</v>
      </c>
      <c r="D45" s="408" t="s">
        <v>223</v>
      </c>
      <c r="E45" s="408" t="s">
        <v>459</v>
      </c>
      <c r="F45" s="408" t="s">
        <v>130</v>
      </c>
      <c r="G45" s="408" t="e">
        <v>#N/A</v>
      </c>
      <c r="H45" s="408" t="e">
        <v>#N/A</v>
      </c>
      <c r="I45" s="406">
        <v>10000</v>
      </c>
      <c r="J45" s="406" t="s">
        <v>21</v>
      </c>
      <c r="K45" s="406">
        <v>3</v>
      </c>
      <c r="L45" s="408" t="s">
        <v>758</v>
      </c>
    </row>
    <row r="46" spans="1:12" x14ac:dyDescent="0.45">
      <c r="A46" s="406" t="s">
        <v>117</v>
      </c>
      <c r="B46" s="407">
        <v>46083</v>
      </c>
      <c r="C46" s="408" t="s">
        <v>310</v>
      </c>
      <c r="D46" s="408" t="s">
        <v>328</v>
      </c>
      <c r="E46" s="408" t="s">
        <v>459</v>
      </c>
      <c r="F46" s="408" t="s">
        <v>130</v>
      </c>
      <c r="G46" s="408" t="e">
        <v>#N/A</v>
      </c>
      <c r="H46" s="408" t="e">
        <v>#N/A</v>
      </c>
      <c r="I46" s="406">
        <v>32000</v>
      </c>
      <c r="J46" s="406" t="s">
        <v>262</v>
      </c>
      <c r="K46" s="406">
        <v>3</v>
      </c>
      <c r="L46" s="408" t="s">
        <v>759</v>
      </c>
    </row>
    <row r="47" spans="1:12" s="72" customFormat="1" x14ac:dyDescent="0.45">
      <c r="A47" s="72" t="s">
        <v>117</v>
      </c>
      <c r="B47" s="126">
        <v>46083</v>
      </c>
      <c r="C47" s="72" t="s">
        <v>310</v>
      </c>
      <c r="D47" s="72" t="s">
        <v>132</v>
      </c>
      <c r="E47" s="72" t="s">
        <v>459</v>
      </c>
      <c r="F47" s="72" t="s">
        <v>130</v>
      </c>
      <c r="G47" s="72" t="e">
        <v>#N/A</v>
      </c>
      <c r="H47" s="72" t="e">
        <v>#N/A</v>
      </c>
      <c r="I47" s="72">
        <v>20100</v>
      </c>
      <c r="J47" s="72" t="s">
        <v>262</v>
      </c>
      <c r="K47" s="72">
        <v>3</v>
      </c>
      <c r="L47" s="72" t="s">
        <v>760</v>
      </c>
    </row>
    <row r="48" spans="1:12" x14ac:dyDescent="0.45">
      <c r="A48" s="406" t="s">
        <v>119</v>
      </c>
      <c r="B48" s="407">
        <v>46083</v>
      </c>
      <c r="C48" s="408" t="s">
        <v>260</v>
      </c>
      <c r="D48" s="408" t="s">
        <v>212</v>
      </c>
      <c r="E48" s="408" t="s">
        <v>749</v>
      </c>
      <c r="F48" s="408" t="s">
        <v>130</v>
      </c>
      <c r="G48" s="408" t="e">
        <v>#N/A</v>
      </c>
      <c r="H48" s="408" t="e">
        <v>#N/A</v>
      </c>
      <c r="I48" s="406">
        <v>36300</v>
      </c>
      <c r="J48" s="406" t="s">
        <v>12</v>
      </c>
      <c r="K48" s="406">
        <v>3</v>
      </c>
      <c r="L48" s="408" t="s">
        <v>752</v>
      </c>
    </row>
    <row r="49" spans="1:12" x14ac:dyDescent="0.45">
      <c r="A49" s="406" t="s">
        <v>119</v>
      </c>
      <c r="B49" s="407">
        <v>46083</v>
      </c>
      <c r="C49" s="408" t="s">
        <v>260</v>
      </c>
      <c r="D49" s="408" t="s">
        <v>212</v>
      </c>
      <c r="E49" s="408" t="s">
        <v>750</v>
      </c>
      <c r="F49" s="408" t="s">
        <v>130</v>
      </c>
      <c r="G49" s="408" t="e">
        <v>#N/A</v>
      </c>
      <c r="H49" s="408" t="e">
        <v>#N/A</v>
      </c>
      <c r="I49" s="406">
        <v>27250</v>
      </c>
      <c r="J49" s="406" t="s">
        <v>12</v>
      </c>
      <c r="K49" s="406">
        <v>3</v>
      </c>
      <c r="L49" s="408" t="s">
        <v>752</v>
      </c>
    </row>
    <row r="50" spans="1:12" x14ac:dyDescent="0.45">
      <c r="A50" s="406" t="s">
        <v>119</v>
      </c>
      <c r="B50" s="407">
        <v>46083</v>
      </c>
      <c r="C50" s="408" t="s">
        <v>260</v>
      </c>
      <c r="D50" s="408" t="s">
        <v>212</v>
      </c>
      <c r="E50" s="408" t="s">
        <v>459</v>
      </c>
      <c r="F50" s="408" t="s">
        <v>130</v>
      </c>
      <c r="G50" s="408" t="e">
        <v>#N/A</v>
      </c>
      <c r="H50" s="408" t="e">
        <v>#N/A</v>
      </c>
      <c r="I50" s="406">
        <v>262750</v>
      </c>
      <c r="J50" s="406" t="s">
        <v>262</v>
      </c>
      <c r="K50" s="406">
        <v>3</v>
      </c>
      <c r="L50" s="408" t="s">
        <v>752</v>
      </c>
    </row>
    <row r="51" spans="1:12" x14ac:dyDescent="0.45">
      <c r="A51" s="406" t="s">
        <v>119</v>
      </c>
      <c r="B51" s="407">
        <v>46083</v>
      </c>
      <c r="C51" s="408" t="s">
        <v>260</v>
      </c>
      <c r="D51" s="408" t="s">
        <v>237</v>
      </c>
      <c r="E51" s="408" t="s">
        <v>459</v>
      </c>
      <c r="F51" s="408" t="s">
        <v>130</v>
      </c>
      <c r="G51" s="408" t="e">
        <v>#N/A</v>
      </c>
      <c r="H51" s="408" t="e">
        <v>#N/A</v>
      </c>
      <c r="I51" s="406">
        <v>30000</v>
      </c>
      <c r="J51" s="406" t="s">
        <v>262</v>
      </c>
      <c r="K51" s="406">
        <v>3</v>
      </c>
      <c r="L51" s="408" t="s">
        <v>753</v>
      </c>
    </row>
    <row r="52" spans="1:12" x14ac:dyDescent="0.45">
      <c r="A52" s="406" t="s">
        <v>119</v>
      </c>
      <c r="B52" s="407">
        <v>46083</v>
      </c>
      <c r="C52" s="408" t="s">
        <v>260</v>
      </c>
      <c r="D52" s="408" t="s">
        <v>145</v>
      </c>
      <c r="E52" s="408" t="s">
        <v>459</v>
      </c>
      <c r="F52" s="408" t="s">
        <v>130</v>
      </c>
      <c r="G52" s="408" t="e">
        <v>#N/A</v>
      </c>
      <c r="H52" s="408" t="e">
        <v>#N/A</v>
      </c>
      <c r="I52" s="406">
        <v>30000</v>
      </c>
      <c r="J52" s="406" t="s">
        <v>262</v>
      </c>
      <c r="K52" s="406">
        <v>3</v>
      </c>
      <c r="L52" s="408" t="s">
        <v>754</v>
      </c>
    </row>
    <row r="53" spans="1:12" x14ac:dyDescent="0.45">
      <c r="A53" s="406" t="s">
        <v>119</v>
      </c>
      <c r="B53" s="407">
        <v>46083</v>
      </c>
      <c r="C53" s="408" t="s">
        <v>260</v>
      </c>
      <c r="D53" s="408" t="s">
        <v>326</v>
      </c>
      <c r="E53" s="408" t="s">
        <v>459</v>
      </c>
      <c r="F53" s="408" t="s">
        <v>130</v>
      </c>
      <c r="G53" s="408" t="e">
        <v>#N/A</v>
      </c>
      <c r="H53" s="408" t="e">
        <v>#N/A</v>
      </c>
      <c r="I53" s="406">
        <v>20000</v>
      </c>
      <c r="J53" s="406" t="s">
        <v>21</v>
      </c>
      <c r="K53" s="406">
        <v>3</v>
      </c>
      <c r="L53" s="408" t="s">
        <v>755</v>
      </c>
    </row>
    <row r="54" spans="1:12" x14ac:dyDescent="0.45">
      <c r="A54" s="406" t="s">
        <v>119</v>
      </c>
      <c r="B54" s="407">
        <v>46083</v>
      </c>
      <c r="C54" s="408" t="s">
        <v>260</v>
      </c>
      <c r="D54" s="408" t="s">
        <v>651</v>
      </c>
      <c r="E54" s="408" t="s">
        <v>751</v>
      </c>
      <c r="F54" s="408" t="s">
        <v>19</v>
      </c>
      <c r="G54" s="408">
        <v>87.764705882352942</v>
      </c>
      <c r="H54" s="408">
        <v>680</v>
      </c>
      <c r="I54" s="406">
        <v>59680</v>
      </c>
      <c r="J54" s="406" t="s">
        <v>12</v>
      </c>
      <c r="K54" s="406">
        <v>3</v>
      </c>
      <c r="L54" s="408" t="s">
        <v>756</v>
      </c>
    </row>
    <row r="55" spans="1:12" x14ac:dyDescent="0.45">
      <c r="A55" s="406" t="s">
        <v>119</v>
      </c>
      <c r="B55" s="407">
        <v>46083</v>
      </c>
      <c r="C55" s="408" t="s">
        <v>260</v>
      </c>
      <c r="D55" s="408" t="s">
        <v>428</v>
      </c>
      <c r="E55" s="408" t="s">
        <v>459</v>
      </c>
      <c r="F55" s="408" t="s">
        <v>130</v>
      </c>
      <c r="G55" s="408" t="e">
        <v>#N/A</v>
      </c>
      <c r="H55" s="408" t="e">
        <v>#N/A</v>
      </c>
      <c r="I55" s="406">
        <v>377000</v>
      </c>
      <c r="J55" s="406" t="s">
        <v>21</v>
      </c>
      <c r="K55" s="406">
        <v>3</v>
      </c>
      <c r="L55" s="408" t="s">
        <v>757</v>
      </c>
    </row>
    <row r="56" spans="1:12" x14ac:dyDescent="0.45">
      <c r="A56" s="406" t="s">
        <v>119</v>
      </c>
      <c r="B56" s="407">
        <v>46081</v>
      </c>
      <c r="C56" s="408" t="s">
        <v>142</v>
      </c>
      <c r="D56" s="408" t="s">
        <v>428</v>
      </c>
      <c r="E56" s="408" t="s">
        <v>740</v>
      </c>
      <c r="F56" s="408" t="s">
        <v>19</v>
      </c>
      <c r="G56" s="408">
        <v>89.705882352941174</v>
      </c>
      <c r="H56" s="408">
        <v>680</v>
      </c>
      <c r="I56" s="406">
        <v>61000</v>
      </c>
      <c r="J56" s="406" t="s">
        <v>12</v>
      </c>
      <c r="K56" s="406">
        <v>2</v>
      </c>
      <c r="L56" s="408" t="s">
        <v>632</v>
      </c>
    </row>
    <row r="57" spans="1:12" x14ac:dyDescent="0.45">
      <c r="A57" s="406" t="s">
        <v>119</v>
      </c>
      <c r="B57" s="407">
        <v>46081</v>
      </c>
      <c r="C57" s="408" t="s">
        <v>142</v>
      </c>
      <c r="D57" s="408" t="s">
        <v>338</v>
      </c>
      <c r="E57" s="408">
        <v>646</v>
      </c>
      <c r="F57" s="408" t="s">
        <v>19</v>
      </c>
      <c r="G57" s="408">
        <v>150</v>
      </c>
      <c r="H57" s="408">
        <v>680</v>
      </c>
      <c r="I57" s="406">
        <v>102000</v>
      </c>
      <c r="J57" s="406" t="s">
        <v>12</v>
      </c>
      <c r="K57" s="406">
        <v>2</v>
      </c>
      <c r="L57" s="408" t="s">
        <v>628</v>
      </c>
    </row>
    <row r="58" spans="1:12" x14ac:dyDescent="0.45">
      <c r="A58" s="406" t="s">
        <v>119</v>
      </c>
      <c r="B58" s="407">
        <v>46081</v>
      </c>
      <c r="C58" s="408" t="s">
        <v>142</v>
      </c>
      <c r="D58" s="408" t="s">
        <v>338</v>
      </c>
      <c r="E58" s="408">
        <v>649</v>
      </c>
      <c r="F58" s="408" t="s">
        <v>19</v>
      </c>
      <c r="G58" s="408">
        <v>60</v>
      </c>
      <c r="H58" s="408">
        <v>680</v>
      </c>
      <c r="I58" s="406">
        <v>40800</v>
      </c>
      <c r="J58" s="406" t="s">
        <v>12</v>
      </c>
      <c r="K58" s="406">
        <v>2</v>
      </c>
      <c r="L58" s="408" t="s">
        <v>628</v>
      </c>
    </row>
    <row r="59" spans="1:12" x14ac:dyDescent="0.45">
      <c r="A59" s="406" t="s">
        <v>119</v>
      </c>
      <c r="B59" s="407">
        <v>46081</v>
      </c>
      <c r="C59" s="408" t="s">
        <v>142</v>
      </c>
      <c r="D59" s="408" t="s">
        <v>651</v>
      </c>
      <c r="E59" s="408" t="s">
        <v>741</v>
      </c>
      <c r="F59" s="408" t="s">
        <v>19</v>
      </c>
      <c r="G59" s="408">
        <v>80</v>
      </c>
      <c r="H59" s="408">
        <v>680</v>
      </c>
      <c r="I59" s="406">
        <v>54400</v>
      </c>
      <c r="J59" s="406" t="s">
        <v>12</v>
      </c>
      <c r="K59" s="406">
        <v>2</v>
      </c>
      <c r="L59" s="408" t="s">
        <v>660</v>
      </c>
    </row>
    <row r="60" spans="1:12" x14ac:dyDescent="0.45">
      <c r="A60" s="406" t="s">
        <v>119</v>
      </c>
      <c r="B60" s="407">
        <v>46081</v>
      </c>
      <c r="C60" s="408" t="s">
        <v>142</v>
      </c>
      <c r="D60" s="408" t="s">
        <v>212</v>
      </c>
      <c r="E60" s="408" t="s">
        <v>459</v>
      </c>
      <c r="F60" s="408" t="s">
        <v>130</v>
      </c>
      <c r="G60" s="408" t="e">
        <v>#N/A</v>
      </c>
      <c r="H60" s="408" t="e">
        <v>#N/A</v>
      </c>
      <c r="I60" s="406">
        <v>5000</v>
      </c>
      <c r="J60" s="406" t="s">
        <v>12</v>
      </c>
      <c r="K60" s="406">
        <v>2</v>
      </c>
      <c r="L60" s="408" t="s">
        <v>616</v>
      </c>
    </row>
    <row r="61" spans="1:12" x14ac:dyDescent="0.45">
      <c r="A61" s="406" t="s">
        <v>119</v>
      </c>
      <c r="B61" s="407">
        <v>46081</v>
      </c>
      <c r="C61" s="408" t="s">
        <v>142</v>
      </c>
      <c r="D61" s="408" t="s">
        <v>223</v>
      </c>
      <c r="E61" s="408" t="s">
        <v>570</v>
      </c>
      <c r="F61" s="408" t="s">
        <v>130</v>
      </c>
      <c r="G61" s="408" t="e">
        <v>#N/A</v>
      </c>
      <c r="H61" s="408" t="e">
        <v>#N/A</v>
      </c>
      <c r="I61" s="406">
        <v>10000</v>
      </c>
      <c r="J61" s="406" t="s">
        <v>12</v>
      </c>
      <c r="K61" s="406">
        <v>2</v>
      </c>
      <c r="L61" s="408" t="s">
        <v>631</v>
      </c>
    </row>
    <row r="62" spans="1:12" x14ac:dyDescent="0.45">
      <c r="A62" s="406" t="s">
        <v>119</v>
      </c>
      <c r="B62" s="407">
        <v>46081</v>
      </c>
      <c r="C62" s="408" t="s">
        <v>142</v>
      </c>
      <c r="D62" s="408" t="s">
        <v>237</v>
      </c>
      <c r="E62" s="408" t="s">
        <v>703</v>
      </c>
      <c r="F62" s="408" t="s">
        <v>130</v>
      </c>
      <c r="G62" s="408" t="e">
        <v>#N/A</v>
      </c>
      <c r="H62" s="408" t="e">
        <v>#N/A</v>
      </c>
      <c r="I62" s="406">
        <v>4000</v>
      </c>
      <c r="J62" s="406" t="s">
        <v>12</v>
      </c>
      <c r="K62" s="406">
        <v>2</v>
      </c>
      <c r="L62" s="408" t="s">
        <v>626</v>
      </c>
    </row>
    <row r="63" spans="1:12" x14ac:dyDescent="0.45">
      <c r="A63" s="406" t="s">
        <v>119</v>
      </c>
      <c r="B63" s="407">
        <v>46080</v>
      </c>
      <c r="C63" s="408" t="s">
        <v>260</v>
      </c>
      <c r="D63" s="408" t="s">
        <v>338</v>
      </c>
      <c r="E63" s="408">
        <v>650</v>
      </c>
      <c r="F63" s="408" t="s">
        <v>19</v>
      </c>
      <c r="G63" s="408">
        <v>350</v>
      </c>
      <c r="H63" s="408">
        <v>680</v>
      </c>
      <c r="I63" s="406">
        <v>238000</v>
      </c>
      <c r="J63" s="406" t="s">
        <v>12</v>
      </c>
      <c r="K63" s="406">
        <v>2</v>
      </c>
      <c r="L63" s="408" t="s">
        <v>628</v>
      </c>
    </row>
    <row r="64" spans="1:12" x14ac:dyDescent="0.45">
      <c r="A64" s="406" t="s">
        <v>119</v>
      </c>
      <c r="B64" s="407">
        <v>46080</v>
      </c>
      <c r="C64" s="408" t="s">
        <v>260</v>
      </c>
      <c r="D64" s="408" t="s">
        <v>338</v>
      </c>
      <c r="E64" s="408">
        <v>648</v>
      </c>
      <c r="F64" s="408" t="s">
        <v>19</v>
      </c>
      <c r="G64" s="408">
        <v>100</v>
      </c>
      <c r="H64" s="408">
        <v>680</v>
      </c>
      <c r="I64" s="406">
        <v>68000</v>
      </c>
      <c r="J64" s="406" t="s">
        <v>12</v>
      </c>
      <c r="K64" s="406">
        <v>2</v>
      </c>
      <c r="L64" s="408" t="s">
        <v>628</v>
      </c>
    </row>
    <row r="65" spans="1:12" x14ac:dyDescent="0.45">
      <c r="A65" s="406" t="s">
        <v>119</v>
      </c>
      <c r="B65" s="407">
        <v>46080</v>
      </c>
      <c r="C65" s="408" t="s">
        <v>260</v>
      </c>
      <c r="D65" s="408" t="s">
        <v>338</v>
      </c>
      <c r="E65" s="408">
        <v>647</v>
      </c>
      <c r="F65" s="408" t="s">
        <v>19</v>
      </c>
      <c r="G65" s="408">
        <v>100</v>
      </c>
      <c r="H65" s="408">
        <v>680</v>
      </c>
      <c r="I65" s="406">
        <v>68000</v>
      </c>
      <c r="J65" s="406" t="s">
        <v>12</v>
      </c>
      <c r="K65" s="406">
        <v>2</v>
      </c>
      <c r="L65" s="408" t="s">
        <v>628</v>
      </c>
    </row>
    <row r="66" spans="1:12" x14ac:dyDescent="0.45">
      <c r="A66" s="406" t="s">
        <v>119</v>
      </c>
      <c r="B66" s="407">
        <v>46080</v>
      </c>
      <c r="C66" s="408" t="s">
        <v>260</v>
      </c>
      <c r="D66" s="408" t="s">
        <v>338</v>
      </c>
      <c r="E66" s="408">
        <v>0</v>
      </c>
      <c r="F66" s="408" t="s">
        <v>50</v>
      </c>
      <c r="G66" s="408">
        <v>30</v>
      </c>
      <c r="H66" s="408">
        <v>920</v>
      </c>
      <c r="I66" s="406">
        <v>27600</v>
      </c>
      <c r="J66" s="406" t="s">
        <v>12</v>
      </c>
      <c r="K66" s="406">
        <v>2</v>
      </c>
      <c r="L66" s="408" t="s">
        <v>628</v>
      </c>
    </row>
    <row r="67" spans="1:12" x14ac:dyDescent="0.45">
      <c r="A67" s="406" t="s">
        <v>119</v>
      </c>
      <c r="B67" s="407">
        <v>46080</v>
      </c>
      <c r="C67" s="408" t="s">
        <v>260</v>
      </c>
      <c r="D67" s="408" t="s">
        <v>428</v>
      </c>
      <c r="E67" s="408">
        <v>470</v>
      </c>
      <c r="F67" s="408" t="s">
        <v>50</v>
      </c>
      <c r="G67" s="408">
        <v>51.086956521739133</v>
      </c>
      <c r="H67" s="408">
        <v>920</v>
      </c>
      <c r="I67" s="406">
        <v>47000</v>
      </c>
      <c r="J67" s="406" t="s">
        <v>12</v>
      </c>
      <c r="K67" s="406">
        <v>2</v>
      </c>
      <c r="L67" s="408" t="s">
        <v>632</v>
      </c>
    </row>
    <row r="68" spans="1:12" x14ac:dyDescent="0.45">
      <c r="A68" s="406" t="s">
        <v>119</v>
      </c>
      <c r="B68" s="407">
        <v>46079</v>
      </c>
      <c r="C68" s="408" t="s">
        <v>435</v>
      </c>
      <c r="D68" s="408" t="s">
        <v>338</v>
      </c>
      <c r="E68" s="408">
        <v>645</v>
      </c>
      <c r="F68" s="408" t="s">
        <v>19</v>
      </c>
      <c r="G68" s="408">
        <v>80</v>
      </c>
      <c r="H68" s="408">
        <v>680</v>
      </c>
      <c r="I68" s="406">
        <v>54400</v>
      </c>
      <c r="J68" s="406" t="s">
        <v>12</v>
      </c>
      <c r="K68" s="406">
        <v>2</v>
      </c>
      <c r="L68" s="408" t="s">
        <v>628</v>
      </c>
    </row>
    <row r="69" spans="1:12" x14ac:dyDescent="0.45">
      <c r="A69" s="406" t="s">
        <v>119</v>
      </c>
      <c r="B69" s="407">
        <v>46079</v>
      </c>
      <c r="C69" s="408" t="s">
        <v>435</v>
      </c>
      <c r="D69" s="408" t="s">
        <v>339</v>
      </c>
      <c r="E69" s="408">
        <v>642</v>
      </c>
      <c r="F69" s="408" t="s">
        <v>50</v>
      </c>
      <c r="G69" s="408">
        <v>50</v>
      </c>
      <c r="H69" s="408">
        <v>920</v>
      </c>
      <c r="I69" s="406">
        <v>46000</v>
      </c>
      <c r="J69" s="406" t="s">
        <v>12</v>
      </c>
      <c r="K69" s="406">
        <v>2</v>
      </c>
      <c r="L69" s="408" t="s">
        <v>638</v>
      </c>
    </row>
    <row r="70" spans="1:12" x14ac:dyDescent="0.45">
      <c r="A70" s="406" t="s">
        <v>119</v>
      </c>
      <c r="B70" s="407">
        <v>46079</v>
      </c>
      <c r="C70" s="408" t="s">
        <v>435</v>
      </c>
      <c r="D70" s="408" t="s">
        <v>339</v>
      </c>
      <c r="E70" s="408">
        <v>643</v>
      </c>
      <c r="F70" s="408" t="s">
        <v>50</v>
      </c>
      <c r="G70" s="408">
        <v>30</v>
      </c>
      <c r="H70" s="408">
        <v>920</v>
      </c>
      <c r="I70" s="406">
        <v>27600</v>
      </c>
      <c r="J70" s="406" t="s">
        <v>12</v>
      </c>
      <c r="K70" s="406">
        <v>2</v>
      </c>
      <c r="L70" s="408" t="s">
        <v>638</v>
      </c>
    </row>
    <row r="71" spans="1:12" x14ac:dyDescent="0.45">
      <c r="A71" s="406" t="s">
        <v>119</v>
      </c>
      <c r="B71" s="407">
        <v>46079</v>
      </c>
      <c r="C71" s="408" t="s">
        <v>435</v>
      </c>
      <c r="D71" s="408" t="s">
        <v>339</v>
      </c>
      <c r="E71" s="408">
        <v>641</v>
      </c>
      <c r="F71" s="408" t="s">
        <v>50</v>
      </c>
      <c r="G71" s="408">
        <v>50</v>
      </c>
      <c r="H71" s="408">
        <v>920</v>
      </c>
      <c r="I71" s="406">
        <v>46000</v>
      </c>
      <c r="J71" s="406" t="s">
        <v>12</v>
      </c>
      <c r="K71" s="406">
        <v>2</v>
      </c>
      <c r="L71" s="408" t="s">
        <v>638</v>
      </c>
    </row>
    <row r="72" spans="1:12" x14ac:dyDescent="0.45">
      <c r="A72" s="406" t="s">
        <v>119</v>
      </c>
      <c r="B72" s="407">
        <v>46079</v>
      </c>
      <c r="C72" s="408" t="s">
        <v>435</v>
      </c>
      <c r="D72" s="408" t="s">
        <v>339</v>
      </c>
      <c r="E72" s="408">
        <v>633</v>
      </c>
      <c r="F72" s="408" t="s">
        <v>50</v>
      </c>
      <c r="G72" s="408">
        <v>100</v>
      </c>
      <c r="H72" s="408">
        <v>920</v>
      </c>
      <c r="I72" s="406">
        <v>92000</v>
      </c>
      <c r="J72" s="406" t="s">
        <v>12</v>
      </c>
      <c r="K72" s="406">
        <v>2</v>
      </c>
      <c r="L72" s="408" t="s">
        <v>638</v>
      </c>
    </row>
    <row r="73" spans="1:12" x14ac:dyDescent="0.45">
      <c r="A73" s="406" t="s">
        <v>119</v>
      </c>
      <c r="B73" s="407">
        <v>46079</v>
      </c>
      <c r="C73" s="408" t="s">
        <v>435</v>
      </c>
      <c r="D73" s="408" t="s">
        <v>651</v>
      </c>
      <c r="E73" s="408" t="s">
        <v>730</v>
      </c>
      <c r="F73" s="408" t="s">
        <v>19</v>
      </c>
      <c r="G73" s="408">
        <v>40</v>
      </c>
      <c r="H73" s="408">
        <v>680</v>
      </c>
      <c r="I73" s="406">
        <v>27200</v>
      </c>
      <c r="J73" s="406" t="s">
        <v>12</v>
      </c>
      <c r="K73" s="406">
        <v>2</v>
      </c>
      <c r="L73" s="408" t="s">
        <v>660</v>
      </c>
    </row>
    <row r="74" spans="1:12" x14ac:dyDescent="0.45">
      <c r="A74" s="406" t="s">
        <v>119</v>
      </c>
      <c r="B74" s="407">
        <v>46079</v>
      </c>
      <c r="C74" s="408" t="s">
        <v>435</v>
      </c>
      <c r="D74" s="408" t="s">
        <v>436</v>
      </c>
      <c r="E74" s="408" t="s">
        <v>459</v>
      </c>
      <c r="F74" s="408" t="s">
        <v>130</v>
      </c>
      <c r="G74" s="408" t="e">
        <v>#N/A</v>
      </c>
      <c r="H74" s="408" t="e">
        <v>#N/A</v>
      </c>
      <c r="I74" s="406">
        <v>10000</v>
      </c>
      <c r="J74" s="406" t="s">
        <v>21</v>
      </c>
      <c r="K74" s="406">
        <v>2</v>
      </c>
      <c r="L74" s="408" t="s">
        <v>629</v>
      </c>
    </row>
    <row r="75" spans="1:12" x14ac:dyDescent="0.45">
      <c r="A75" s="406" t="s">
        <v>117</v>
      </c>
      <c r="B75" s="407">
        <v>46078</v>
      </c>
      <c r="C75" s="408" t="s">
        <v>275</v>
      </c>
      <c r="D75" s="408" t="s">
        <v>338</v>
      </c>
      <c r="E75" s="408">
        <v>644</v>
      </c>
      <c r="F75" s="408" t="s">
        <v>19</v>
      </c>
      <c r="G75" s="408">
        <v>20</v>
      </c>
      <c r="H75" s="408">
        <v>680</v>
      </c>
      <c r="I75" s="406">
        <v>13600</v>
      </c>
      <c r="J75" s="406" t="s">
        <v>12</v>
      </c>
      <c r="K75" s="406">
        <v>2</v>
      </c>
      <c r="L75" s="408" t="s">
        <v>628</v>
      </c>
    </row>
    <row r="76" spans="1:12" s="72" customFormat="1" x14ac:dyDescent="0.45">
      <c r="A76" s="72" t="s">
        <v>117</v>
      </c>
      <c r="B76" s="126">
        <v>46078</v>
      </c>
      <c r="C76" s="72" t="s">
        <v>275</v>
      </c>
      <c r="D76" s="72" t="s">
        <v>132</v>
      </c>
      <c r="E76" s="72" t="s">
        <v>721</v>
      </c>
      <c r="F76" s="72" t="s">
        <v>130</v>
      </c>
      <c r="G76" s="72" t="e">
        <v>#N/A</v>
      </c>
      <c r="H76" s="72" t="e">
        <v>#N/A</v>
      </c>
      <c r="I76" s="72">
        <v>1000</v>
      </c>
      <c r="J76" s="72" t="s">
        <v>12</v>
      </c>
      <c r="K76" s="72">
        <v>2</v>
      </c>
      <c r="L76" s="72" t="s">
        <v>630</v>
      </c>
    </row>
    <row r="77" spans="1:12" x14ac:dyDescent="0.45">
      <c r="A77" s="406" t="s">
        <v>119</v>
      </c>
      <c r="B77" s="407">
        <v>46078</v>
      </c>
      <c r="C77" s="408" t="s">
        <v>142</v>
      </c>
      <c r="D77" s="408" t="s">
        <v>339</v>
      </c>
      <c r="E77" s="408">
        <v>638</v>
      </c>
      <c r="F77" s="408" t="s">
        <v>50</v>
      </c>
      <c r="G77" s="408">
        <v>100</v>
      </c>
      <c r="H77" s="408">
        <v>920</v>
      </c>
      <c r="I77" s="406">
        <v>92000</v>
      </c>
      <c r="J77" s="406" t="s">
        <v>12</v>
      </c>
      <c r="K77" s="406">
        <v>2</v>
      </c>
      <c r="L77" s="408" t="s">
        <v>638</v>
      </c>
    </row>
    <row r="78" spans="1:12" x14ac:dyDescent="0.45">
      <c r="A78" s="406" t="s">
        <v>119</v>
      </c>
      <c r="B78" s="407">
        <v>46078</v>
      </c>
      <c r="C78" s="408" t="s">
        <v>142</v>
      </c>
      <c r="D78" s="408" t="s">
        <v>339</v>
      </c>
      <c r="E78" s="408">
        <v>640</v>
      </c>
      <c r="F78" s="408" t="s">
        <v>50</v>
      </c>
      <c r="G78" s="408">
        <v>30</v>
      </c>
      <c r="H78" s="408">
        <v>920</v>
      </c>
      <c r="I78" s="406">
        <v>27600</v>
      </c>
      <c r="J78" s="406" t="s">
        <v>12</v>
      </c>
      <c r="K78" s="406">
        <v>2</v>
      </c>
      <c r="L78" s="408" t="s">
        <v>638</v>
      </c>
    </row>
    <row r="79" spans="1:12" x14ac:dyDescent="0.45">
      <c r="A79" s="406" t="s">
        <v>119</v>
      </c>
      <c r="B79" s="407">
        <v>46078</v>
      </c>
      <c r="C79" s="408" t="s">
        <v>142</v>
      </c>
      <c r="D79" s="408" t="s">
        <v>436</v>
      </c>
      <c r="E79" s="408" t="s">
        <v>721</v>
      </c>
      <c r="F79" s="408" t="s">
        <v>130</v>
      </c>
      <c r="G79" s="408" t="e">
        <v>#N/A</v>
      </c>
      <c r="H79" s="408" t="e">
        <v>#N/A</v>
      </c>
      <c r="I79" s="406">
        <v>10000</v>
      </c>
      <c r="J79" s="406" t="s">
        <v>12</v>
      </c>
      <c r="K79" s="406">
        <v>2</v>
      </c>
      <c r="L79" s="408" t="s">
        <v>629</v>
      </c>
    </row>
    <row r="80" spans="1:12" s="72" customFormat="1" x14ac:dyDescent="0.45">
      <c r="A80" s="72" t="s">
        <v>117</v>
      </c>
      <c r="B80" s="126">
        <v>46077</v>
      </c>
      <c r="C80" s="72" t="s">
        <v>310</v>
      </c>
      <c r="D80" s="72" t="s">
        <v>651</v>
      </c>
      <c r="E80" s="72" t="s">
        <v>459</v>
      </c>
      <c r="F80" s="72" t="s">
        <v>130</v>
      </c>
      <c r="G80" s="72" t="e">
        <v>#N/A</v>
      </c>
      <c r="H80" s="72" t="e">
        <v>#N/A</v>
      </c>
      <c r="I80" s="72">
        <v>433300</v>
      </c>
      <c r="J80" s="72" t="s">
        <v>21</v>
      </c>
      <c r="K80" s="72">
        <v>2</v>
      </c>
      <c r="L80" s="72" t="s">
        <v>660</v>
      </c>
    </row>
    <row r="81" spans="1:12" x14ac:dyDescent="0.45">
      <c r="A81" s="406" t="s">
        <v>119</v>
      </c>
      <c r="B81" s="407">
        <v>46077</v>
      </c>
      <c r="C81" s="408" t="s">
        <v>260</v>
      </c>
      <c r="D81" s="408" t="s">
        <v>651</v>
      </c>
      <c r="E81" s="408" t="s">
        <v>714</v>
      </c>
      <c r="F81" s="408" t="s">
        <v>19</v>
      </c>
      <c r="G81" s="408">
        <v>40</v>
      </c>
      <c r="H81" s="408">
        <v>680</v>
      </c>
      <c r="I81" s="406">
        <v>27200</v>
      </c>
      <c r="J81" s="406" t="s">
        <v>12</v>
      </c>
      <c r="K81" s="406">
        <v>2</v>
      </c>
      <c r="L81" s="408" t="s">
        <v>660</v>
      </c>
    </row>
    <row r="82" spans="1:12" x14ac:dyDescent="0.45">
      <c r="A82" s="406" t="s">
        <v>119</v>
      </c>
      <c r="B82" s="407">
        <v>46077</v>
      </c>
      <c r="C82" s="408" t="s">
        <v>260</v>
      </c>
      <c r="D82" s="408" t="s">
        <v>338</v>
      </c>
      <c r="E82" s="408">
        <v>639</v>
      </c>
      <c r="F82" s="408" t="s">
        <v>19</v>
      </c>
      <c r="G82" s="408">
        <v>60</v>
      </c>
      <c r="H82" s="408">
        <v>680</v>
      </c>
      <c r="I82" s="406">
        <v>40800</v>
      </c>
      <c r="J82" s="406" t="s">
        <v>12</v>
      </c>
      <c r="K82" s="406">
        <v>2</v>
      </c>
      <c r="L82" s="408" t="s">
        <v>628</v>
      </c>
    </row>
    <row r="83" spans="1:12" x14ac:dyDescent="0.45">
      <c r="A83" s="406" t="s">
        <v>119</v>
      </c>
      <c r="B83" s="407">
        <v>46077</v>
      </c>
      <c r="C83" s="408" t="s">
        <v>260</v>
      </c>
      <c r="D83" s="408" t="s">
        <v>145</v>
      </c>
      <c r="E83" s="408" t="s">
        <v>555</v>
      </c>
      <c r="F83" s="408" t="s">
        <v>130</v>
      </c>
      <c r="G83" s="408" t="e">
        <v>#N/A</v>
      </c>
      <c r="H83" s="408" t="e">
        <v>#N/A</v>
      </c>
      <c r="I83" s="406">
        <v>30000</v>
      </c>
      <c r="J83" s="406" t="s">
        <v>12</v>
      </c>
      <c r="K83" s="406">
        <v>2</v>
      </c>
      <c r="L83" s="408" t="s">
        <v>625</v>
      </c>
    </row>
    <row r="84" spans="1:12" x14ac:dyDescent="0.45">
      <c r="A84" s="406" t="s">
        <v>119</v>
      </c>
      <c r="B84" s="407">
        <v>46077</v>
      </c>
      <c r="C84" s="408" t="s">
        <v>260</v>
      </c>
      <c r="D84" s="408" t="s">
        <v>212</v>
      </c>
      <c r="E84" s="408" t="s">
        <v>456</v>
      </c>
      <c r="F84" s="408" t="s">
        <v>19</v>
      </c>
      <c r="G84" s="408">
        <v>14.705882352941176</v>
      </c>
      <c r="H84" s="408">
        <v>680</v>
      </c>
      <c r="I84" s="406">
        <v>10000</v>
      </c>
      <c r="J84" s="406" t="s">
        <v>12</v>
      </c>
      <c r="K84" s="406">
        <v>2</v>
      </c>
      <c r="L84" s="408" t="s">
        <v>616</v>
      </c>
    </row>
    <row r="85" spans="1:12" s="72" customFormat="1" x14ac:dyDescent="0.45">
      <c r="A85" s="72" t="s">
        <v>117</v>
      </c>
      <c r="B85" s="126">
        <v>46076</v>
      </c>
      <c r="C85" s="72" t="s">
        <v>341</v>
      </c>
      <c r="D85" s="72" t="s">
        <v>304</v>
      </c>
      <c r="E85" s="72" t="s">
        <v>703</v>
      </c>
      <c r="F85" s="72" t="s">
        <v>130</v>
      </c>
      <c r="G85" s="72" t="e">
        <v>#N/A</v>
      </c>
      <c r="H85" s="72" t="e">
        <v>#N/A</v>
      </c>
      <c r="I85" s="72">
        <v>2500</v>
      </c>
      <c r="J85" s="72" t="s">
        <v>12</v>
      </c>
      <c r="K85" s="72">
        <v>2</v>
      </c>
      <c r="L85" s="72" t="s">
        <v>713</v>
      </c>
    </row>
    <row r="86" spans="1:12" x14ac:dyDescent="0.45">
      <c r="A86" s="406" t="s">
        <v>119</v>
      </c>
      <c r="B86" s="407">
        <v>46076</v>
      </c>
      <c r="C86" s="408" t="s">
        <v>435</v>
      </c>
      <c r="D86" s="408" t="s">
        <v>338</v>
      </c>
      <c r="E86" s="408">
        <v>636</v>
      </c>
      <c r="F86" s="408" t="s">
        <v>19</v>
      </c>
      <c r="G86" s="408">
        <v>20</v>
      </c>
      <c r="H86" s="408">
        <v>680</v>
      </c>
      <c r="I86" s="406">
        <v>13600</v>
      </c>
      <c r="J86" s="406" t="s">
        <v>12</v>
      </c>
      <c r="K86" s="406">
        <v>2</v>
      </c>
      <c r="L86" s="408" t="s">
        <v>628</v>
      </c>
    </row>
    <row r="87" spans="1:12" x14ac:dyDescent="0.45">
      <c r="A87" s="406" t="s">
        <v>119</v>
      </c>
      <c r="B87" s="407">
        <v>46076</v>
      </c>
      <c r="C87" s="408" t="s">
        <v>435</v>
      </c>
      <c r="D87" s="408" t="s">
        <v>338</v>
      </c>
      <c r="E87" s="408">
        <v>637</v>
      </c>
      <c r="F87" s="408" t="s">
        <v>19</v>
      </c>
      <c r="G87" s="408">
        <v>20</v>
      </c>
      <c r="H87" s="408">
        <v>680</v>
      </c>
      <c r="I87" s="406">
        <v>13600</v>
      </c>
      <c r="J87" s="406" t="s">
        <v>12</v>
      </c>
      <c r="K87" s="406">
        <v>2</v>
      </c>
      <c r="L87" s="408" t="s">
        <v>628</v>
      </c>
    </row>
    <row r="88" spans="1:12" x14ac:dyDescent="0.45">
      <c r="A88" s="406" t="s">
        <v>119</v>
      </c>
      <c r="B88" s="407">
        <v>46076</v>
      </c>
      <c r="C88" s="408" t="s">
        <v>435</v>
      </c>
      <c r="D88" s="408" t="s">
        <v>651</v>
      </c>
      <c r="E88" s="408" t="s">
        <v>709</v>
      </c>
      <c r="F88" s="408" t="s">
        <v>19</v>
      </c>
      <c r="G88" s="408">
        <v>30</v>
      </c>
      <c r="H88" s="408">
        <v>680</v>
      </c>
      <c r="I88" s="406">
        <v>20400</v>
      </c>
      <c r="J88" s="406" t="s">
        <v>12</v>
      </c>
      <c r="K88" s="406">
        <v>2</v>
      </c>
      <c r="L88" s="408" t="s">
        <v>660</v>
      </c>
    </row>
    <row r="89" spans="1:12" x14ac:dyDescent="0.45">
      <c r="A89" s="406" t="s">
        <v>119</v>
      </c>
      <c r="B89" s="407">
        <v>46075</v>
      </c>
      <c r="C89" s="408" t="s">
        <v>142</v>
      </c>
      <c r="D89" s="408" t="s">
        <v>651</v>
      </c>
      <c r="E89" s="408" t="s">
        <v>704</v>
      </c>
      <c r="F89" s="408" t="s">
        <v>19</v>
      </c>
      <c r="G89" s="408">
        <v>30</v>
      </c>
      <c r="H89" s="408">
        <v>680</v>
      </c>
      <c r="I89" s="406">
        <v>20400</v>
      </c>
      <c r="J89" s="406" t="s">
        <v>12</v>
      </c>
      <c r="K89" s="406">
        <v>2</v>
      </c>
      <c r="L89" s="408" t="s">
        <v>660</v>
      </c>
    </row>
    <row r="90" spans="1:12" x14ac:dyDescent="0.45">
      <c r="A90" s="406" t="s">
        <v>119</v>
      </c>
      <c r="B90" s="407">
        <v>46075</v>
      </c>
      <c r="C90" s="408" t="s">
        <v>142</v>
      </c>
      <c r="D90" s="408" t="s">
        <v>651</v>
      </c>
      <c r="E90" s="408" t="s">
        <v>705</v>
      </c>
      <c r="F90" s="408" t="s">
        <v>19</v>
      </c>
      <c r="G90" s="408">
        <v>60</v>
      </c>
      <c r="H90" s="408">
        <v>680</v>
      </c>
      <c r="I90" s="406">
        <v>40800</v>
      </c>
      <c r="J90" s="406" t="s">
        <v>12</v>
      </c>
      <c r="K90" s="406">
        <v>2</v>
      </c>
      <c r="L90" s="408" t="s">
        <v>660</v>
      </c>
    </row>
    <row r="91" spans="1:12" x14ac:dyDescent="0.45">
      <c r="A91" s="406" t="s">
        <v>119</v>
      </c>
      <c r="B91" s="407">
        <v>46075</v>
      </c>
      <c r="C91" s="408" t="s">
        <v>142</v>
      </c>
      <c r="D91" s="408" t="s">
        <v>651</v>
      </c>
      <c r="E91" s="408" t="s">
        <v>706</v>
      </c>
      <c r="F91" s="408" t="s">
        <v>19</v>
      </c>
      <c r="G91" s="408">
        <v>20</v>
      </c>
      <c r="H91" s="408">
        <v>680</v>
      </c>
      <c r="I91" s="406">
        <v>13600</v>
      </c>
      <c r="J91" s="406" t="s">
        <v>12</v>
      </c>
      <c r="K91" s="406">
        <v>2</v>
      </c>
      <c r="L91" s="408" t="s">
        <v>660</v>
      </c>
    </row>
    <row r="92" spans="1:12" x14ac:dyDescent="0.45">
      <c r="A92" s="406" t="s">
        <v>119</v>
      </c>
      <c r="B92" s="407">
        <v>46075</v>
      </c>
      <c r="C92" s="408" t="s">
        <v>142</v>
      </c>
      <c r="D92" s="408" t="s">
        <v>212</v>
      </c>
      <c r="E92" s="408" t="s">
        <v>459</v>
      </c>
      <c r="F92" s="408" t="s">
        <v>130</v>
      </c>
      <c r="G92" s="408" t="e">
        <v>#N/A</v>
      </c>
      <c r="H92" s="408" t="e">
        <v>#N/A</v>
      </c>
      <c r="I92" s="406">
        <v>8700</v>
      </c>
      <c r="J92" s="406" t="s">
        <v>12</v>
      </c>
      <c r="K92" s="406">
        <v>2</v>
      </c>
      <c r="L92" s="408" t="s">
        <v>616</v>
      </c>
    </row>
    <row r="93" spans="1:12" x14ac:dyDescent="0.45">
      <c r="A93" s="406" t="s">
        <v>119</v>
      </c>
      <c r="B93" s="407">
        <v>46074</v>
      </c>
      <c r="C93" s="408" t="s">
        <v>260</v>
      </c>
      <c r="D93" s="408" t="s">
        <v>651</v>
      </c>
      <c r="E93" s="408" t="s">
        <v>702</v>
      </c>
      <c r="F93" s="408" t="s">
        <v>19</v>
      </c>
      <c r="G93" s="408">
        <v>30</v>
      </c>
      <c r="H93" s="408">
        <v>680</v>
      </c>
      <c r="I93" s="406">
        <v>20400</v>
      </c>
      <c r="J93" s="406" t="s">
        <v>12</v>
      </c>
      <c r="K93" s="406">
        <v>2</v>
      </c>
      <c r="L93" s="408" t="s">
        <v>660</v>
      </c>
    </row>
    <row r="94" spans="1:12" x14ac:dyDescent="0.45">
      <c r="A94" s="406" t="s">
        <v>119</v>
      </c>
      <c r="B94" s="407">
        <v>46074</v>
      </c>
      <c r="C94" s="408" t="s">
        <v>260</v>
      </c>
      <c r="D94" s="408" t="s">
        <v>328</v>
      </c>
      <c r="E94" s="408" t="s">
        <v>703</v>
      </c>
      <c r="F94" s="408" t="s">
        <v>130</v>
      </c>
      <c r="G94" s="408" t="e">
        <v>#N/A</v>
      </c>
      <c r="H94" s="408" t="e">
        <v>#N/A</v>
      </c>
      <c r="I94" s="406">
        <v>2000</v>
      </c>
      <c r="J94" s="406" t="s">
        <v>12</v>
      </c>
      <c r="K94" s="406">
        <v>2</v>
      </c>
      <c r="L94" s="408" t="s">
        <v>683</v>
      </c>
    </row>
    <row r="95" spans="1:12" x14ac:dyDescent="0.45">
      <c r="A95" s="406" t="s">
        <v>119</v>
      </c>
      <c r="B95" s="407">
        <v>46074</v>
      </c>
      <c r="C95" s="408" t="s">
        <v>260</v>
      </c>
      <c r="D95" s="408" t="s">
        <v>237</v>
      </c>
      <c r="E95" s="408" t="s">
        <v>570</v>
      </c>
      <c r="F95" s="408" t="s">
        <v>130</v>
      </c>
      <c r="G95" s="408" t="e">
        <v>#N/A</v>
      </c>
      <c r="H95" s="408" t="e">
        <v>#N/A</v>
      </c>
      <c r="I95" s="406">
        <v>30000</v>
      </c>
      <c r="J95" s="406" t="s">
        <v>12</v>
      </c>
      <c r="K95" s="406">
        <v>2</v>
      </c>
      <c r="L95" s="408" t="s">
        <v>626</v>
      </c>
    </row>
    <row r="96" spans="1:12" s="72" customFormat="1" x14ac:dyDescent="0.45">
      <c r="A96" s="72" t="s">
        <v>117</v>
      </c>
      <c r="B96" s="126">
        <v>46073</v>
      </c>
      <c r="C96" s="72" t="s">
        <v>341</v>
      </c>
      <c r="D96" s="72" t="s">
        <v>212</v>
      </c>
      <c r="E96" s="72" t="s">
        <v>459</v>
      </c>
      <c r="F96" s="72" t="s">
        <v>130</v>
      </c>
      <c r="G96" s="72" t="e">
        <v>#N/A</v>
      </c>
      <c r="H96" s="72" t="e">
        <v>#N/A</v>
      </c>
      <c r="I96" s="72">
        <v>10000</v>
      </c>
      <c r="J96" s="72" t="s">
        <v>12</v>
      </c>
      <c r="K96" s="72">
        <v>2</v>
      </c>
      <c r="L96" s="72" t="s">
        <v>616</v>
      </c>
    </row>
    <row r="97" spans="1:12" x14ac:dyDescent="0.45">
      <c r="A97" s="406" t="s">
        <v>119</v>
      </c>
      <c r="B97" s="407">
        <v>46073</v>
      </c>
      <c r="C97" s="408" t="s">
        <v>435</v>
      </c>
      <c r="D97" s="408" t="s">
        <v>338</v>
      </c>
      <c r="E97" s="408">
        <v>634</v>
      </c>
      <c r="F97" s="408" t="s">
        <v>19</v>
      </c>
      <c r="G97" s="408">
        <v>10</v>
      </c>
      <c r="H97" s="408">
        <v>680</v>
      </c>
      <c r="I97" s="406">
        <v>6800</v>
      </c>
      <c r="J97" s="406" t="s">
        <v>12</v>
      </c>
      <c r="K97" s="406">
        <v>2</v>
      </c>
      <c r="L97" s="408" t="s">
        <v>628</v>
      </c>
    </row>
    <row r="98" spans="1:12" x14ac:dyDescent="0.45">
      <c r="A98" s="406" t="s">
        <v>119</v>
      </c>
      <c r="B98" s="407">
        <v>46073</v>
      </c>
      <c r="C98" s="408" t="s">
        <v>435</v>
      </c>
      <c r="D98" s="408" t="s">
        <v>339</v>
      </c>
      <c r="E98" s="408">
        <v>635</v>
      </c>
      <c r="F98" s="408" t="s">
        <v>50</v>
      </c>
      <c r="G98" s="408">
        <v>100</v>
      </c>
      <c r="H98" s="408">
        <v>920</v>
      </c>
      <c r="I98" s="406">
        <v>92000</v>
      </c>
      <c r="J98" s="406" t="s">
        <v>12</v>
      </c>
      <c r="K98" s="406">
        <v>2</v>
      </c>
      <c r="L98" s="408" t="s">
        <v>638</v>
      </c>
    </row>
    <row r="99" spans="1:12" s="72" customFormat="1" x14ac:dyDescent="0.45">
      <c r="A99" s="72" t="s">
        <v>117</v>
      </c>
      <c r="B99" s="126">
        <v>46072</v>
      </c>
      <c r="C99" s="72" t="s">
        <v>275</v>
      </c>
      <c r="D99" s="72" t="s">
        <v>338</v>
      </c>
      <c r="E99" s="72">
        <v>632</v>
      </c>
      <c r="F99" s="72" t="s">
        <v>19</v>
      </c>
      <c r="G99" s="72">
        <v>50</v>
      </c>
      <c r="H99" s="72">
        <v>680</v>
      </c>
      <c r="I99" s="72">
        <v>34000</v>
      </c>
      <c r="J99" s="72" t="s">
        <v>12</v>
      </c>
      <c r="K99" s="72">
        <v>2</v>
      </c>
      <c r="L99" s="72" t="s">
        <v>628</v>
      </c>
    </row>
    <row r="100" spans="1:12" x14ac:dyDescent="0.45">
      <c r="A100" s="406" t="s">
        <v>117</v>
      </c>
      <c r="B100" s="407">
        <v>46071</v>
      </c>
      <c r="C100" s="408" t="s">
        <v>310</v>
      </c>
      <c r="D100" s="408" t="s">
        <v>338</v>
      </c>
      <c r="E100" s="408">
        <v>631</v>
      </c>
      <c r="F100" s="408" t="s">
        <v>19</v>
      </c>
      <c r="G100" s="408">
        <v>20</v>
      </c>
      <c r="H100" s="408">
        <v>680</v>
      </c>
      <c r="I100" s="406">
        <v>13600</v>
      </c>
      <c r="J100" s="406" t="s">
        <v>12</v>
      </c>
      <c r="K100" s="406">
        <v>2</v>
      </c>
      <c r="L100" s="408" t="s">
        <v>628</v>
      </c>
    </row>
    <row r="101" spans="1:12" s="72" customFormat="1" x14ac:dyDescent="0.45">
      <c r="A101" s="72" t="s">
        <v>117</v>
      </c>
      <c r="B101" s="126">
        <v>46071</v>
      </c>
      <c r="C101" s="72" t="s">
        <v>310</v>
      </c>
      <c r="D101" s="72" t="s">
        <v>342</v>
      </c>
      <c r="E101" s="72">
        <v>0</v>
      </c>
      <c r="F101" s="72" t="s">
        <v>19</v>
      </c>
      <c r="G101" s="72">
        <v>100</v>
      </c>
      <c r="H101" s="72">
        <v>680</v>
      </c>
      <c r="I101" s="72">
        <v>68000</v>
      </c>
      <c r="J101" s="72" t="s">
        <v>12</v>
      </c>
      <c r="K101" s="72">
        <v>2</v>
      </c>
      <c r="L101" s="72" t="s">
        <v>641</v>
      </c>
    </row>
    <row r="102" spans="1:12" x14ac:dyDescent="0.45">
      <c r="A102" s="406" t="s">
        <v>119</v>
      </c>
      <c r="B102" s="407">
        <v>46071</v>
      </c>
      <c r="C102" s="408" t="s">
        <v>260</v>
      </c>
      <c r="D102" s="408" t="s">
        <v>651</v>
      </c>
      <c r="E102" s="408" t="s">
        <v>688</v>
      </c>
      <c r="F102" s="408" t="s">
        <v>19</v>
      </c>
      <c r="G102" s="408">
        <v>75.735294117647058</v>
      </c>
      <c r="H102" s="408">
        <v>680</v>
      </c>
      <c r="I102" s="406">
        <v>51500</v>
      </c>
      <c r="J102" s="406" t="s">
        <v>12</v>
      </c>
      <c r="K102" s="406">
        <v>2</v>
      </c>
      <c r="L102" s="408" t="s">
        <v>660</v>
      </c>
    </row>
    <row r="103" spans="1:12" x14ac:dyDescent="0.45">
      <c r="A103" s="406" t="s">
        <v>119</v>
      </c>
      <c r="B103" s="407">
        <v>46071</v>
      </c>
      <c r="C103" s="408" t="s">
        <v>260</v>
      </c>
      <c r="D103" s="408" t="s">
        <v>651</v>
      </c>
      <c r="E103" s="408" t="s">
        <v>689</v>
      </c>
      <c r="F103" s="408" t="s">
        <v>19</v>
      </c>
      <c r="G103" s="408">
        <v>67.785294117647055</v>
      </c>
      <c r="H103" s="408">
        <v>680</v>
      </c>
      <c r="I103" s="406">
        <v>46094</v>
      </c>
      <c r="J103" s="406" t="s">
        <v>12</v>
      </c>
      <c r="K103" s="406">
        <v>2</v>
      </c>
      <c r="L103" s="408" t="s">
        <v>660</v>
      </c>
    </row>
    <row r="104" spans="1:12" x14ac:dyDescent="0.45">
      <c r="A104" s="406" t="s">
        <v>119</v>
      </c>
      <c r="B104" s="407">
        <v>46071</v>
      </c>
      <c r="C104" s="408" t="s">
        <v>260</v>
      </c>
      <c r="D104" s="408" t="s">
        <v>651</v>
      </c>
      <c r="E104" s="408" t="s">
        <v>690</v>
      </c>
      <c r="F104" s="408" t="s">
        <v>109</v>
      </c>
      <c r="G104" s="408" t="e">
        <v>#N/A</v>
      </c>
      <c r="H104" s="408" t="e">
        <v>#N/A</v>
      </c>
      <c r="I104" s="406">
        <v>2500</v>
      </c>
      <c r="J104" s="406" t="s">
        <v>12</v>
      </c>
      <c r="K104" s="406">
        <v>2</v>
      </c>
      <c r="L104" s="408" t="s">
        <v>660</v>
      </c>
    </row>
    <row r="105" spans="1:12" x14ac:dyDescent="0.45">
      <c r="A105" s="406" t="s">
        <v>119</v>
      </c>
      <c r="B105" s="407">
        <v>46071</v>
      </c>
      <c r="C105" s="408" t="s">
        <v>260</v>
      </c>
      <c r="D105" s="408" t="s">
        <v>212</v>
      </c>
      <c r="E105" s="408" t="s">
        <v>459</v>
      </c>
      <c r="F105" s="408" t="s">
        <v>130</v>
      </c>
      <c r="G105" s="408" t="e">
        <v>#N/A</v>
      </c>
      <c r="H105" s="408" t="e">
        <v>#N/A</v>
      </c>
      <c r="I105" s="406">
        <v>10000</v>
      </c>
      <c r="J105" s="406" t="s">
        <v>12</v>
      </c>
      <c r="K105" s="406">
        <v>2</v>
      </c>
      <c r="L105" s="408" t="s">
        <v>616</v>
      </c>
    </row>
    <row r="106" spans="1:12" x14ac:dyDescent="0.45">
      <c r="A106" s="406" t="s">
        <v>117</v>
      </c>
      <c r="B106" s="407">
        <v>46070</v>
      </c>
      <c r="C106" s="408" t="s">
        <v>341</v>
      </c>
      <c r="D106" s="408" t="s">
        <v>338</v>
      </c>
      <c r="E106" s="408">
        <v>627</v>
      </c>
      <c r="F106" s="408" t="s">
        <v>19</v>
      </c>
      <c r="G106" s="408">
        <v>100</v>
      </c>
      <c r="H106" s="408">
        <v>680</v>
      </c>
      <c r="I106" s="406">
        <v>68000</v>
      </c>
      <c r="J106" s="406" t="s">
        <v>12</v>
      </c>
      <c r="K106" s="406">
        <v>2</v>
      </c>
      <c r="L106" s="408" t="s">
        <v>628</v>
      </c>
    </row>
    <row r="107" spans="1:12" s="72" customFormat="1" x14ac:dyDescent="0.45">
      <c r="A107" s="72" t="s">
        <v>117</v>
      </c>
      <c r="B107" s="126">
        <v>46070</v>
      </c>
      <c r="C107" s="72" t="s">
        <v>341</v>
      </c>
      <c r="D107" s="72" t="s">
        <v>328</v>
      </c>
      <c r="E107" s="72" t="s">
        <v>570</v>
      </c>
      <c r="F107" s="72" t="s">
        <v>130</v>
      </c>
      <c r="G107" s="72" t="e">
        <v>#N/A</v>
      </c>
      <c r="H107" s="72" t="e">
        <v>#N/A</v>
      </c>
      <c r="I107" s="72">
        <v>30000</v>
      </c>
      <c r="J107" s="72" t="s">
        <v>12</v>
      </c>
      <c r="K107" s="72">
        <v>2</v>
      </c>
      <c r="L107" s="72" t="s">
        <v>683</v>
      </c>
    </row>
    <row r="108" spans="1:12" x14ac:dyDescent="0.45">
      <c r="A108" s="406" t="s">
        <v>119</v>
      </c>
      <c r="B108" s="407">
        <v>46070</v>
      </c>
      <c r="C108" s="408" t="s">
        <v>435</v>
      </c>
      <c r="D108" s="408" t="s">
        <v>338</v>
      </c>
      <c r="E108" s="408">
        <v>628</v>
      </c>
      <c r="F108" s="408" t="s">
        <v>19</v>
      </c>
      <c r="G108" s="408">
        <v>20</v>
      </c>
      <c r="H108" s="408">
        <v>680</v>
      </c>
      <c r="I108" s="406">
        <v>13600</v>
      </c>
      <c r="J108" s="406" t="s">
        <v>12</v>
      </c>
      <c r="K108" s="406">
        <v>2</v>
      </c>
      <c r="L108" s="408" t="s">
        <v>628</v>
      </c>
    </row>
    <row r="109" spans="1:12" x14ac:dyDescent="0.45">
      <c r="A109" s="406" t="s">
        <v>119</v>
      </c>
      <c r="B109" s="407">
        <v>46070</v>
      </c>
      <c r="C109" s="408" t="s">
        <v>435</v>
      </c>
      <c r="D109" s="408" t="s">
        <v>338</v>
      </c>
      <c r="E109" s="408">
        <v>630</v>
      </c>
      <c r="F109" s="408" t="s">
        <v>19</v>
      </c>
      <c r="G109" s="408">
        <v>20</v>
      </c>
      <c r="H109" s="408">
        <v>680</v>
      </c>
      <c r="I109" s="406">
        <v>13600</v>
      </c>
      <c r="J109" s="406" t="s">
        <v>12</v>
      </c>
      <c r="K109" s="406">
        <v>2</v>
      </c>
      <c r="L109" s="408" t="s">
        <v>628</v>
      </c>
    </row>
    <row r="110" spans="1:12" x14ac:dyDescent="0.45">
      <c r="A110" s="406" t="s">
        <v>119</v>
      </c>
      <c r="B110" s="407">
        <v>46070</v>
      </c>
      <c r="C110" s="408" t="s">
        <v>435</v>
      </c>
      <c r="D110" s="408" t="s">
        <v>651</v>
      </c>
      <c r="E110" s="408">
        <v>57</v>
      </c>
      <c r="F110" s="408" t="s">
        <v>19</v>
      </c>
      <c r="G110" s="408">
        <v>60</v>
      </c>
      <c r="H110" s="408">
        <v>680</v>
      </c>
      <c r="I110" s="406">
        <v>40800</v>
      </c>
      <c r="J110" s="406" t="s">
        <v>12</v>
      </c>
      <c r="K110" s="406">
        <v>2</v>
      </c>
      <c r="L110" s="408" t="s">
        <v>660</v>
      </c>
    </row>
    <row r="111" spans="1:12" x14ac:dyDescent="0.45">
      <c r="A111" s="406" t="s">
        <v>119</v>
      </c>
      <c r="B111" s="407">
        <v>46069</v>
      </c>
      <c r="C111" s="408" t="s">
        <v>142</v>
      </c>
      <c r="D111" s="408" t="s">
        <v>339</v>
      </c>
      <c r="E111" s="408">
        <v>626</v>
      </c>
      <c r="F111" s="408" t="s">
        <v>19</v>
      </c>
      <c r="G111" s="408">
        <v>202.94117647058823</v>
      </c>
      <c r="H111" s="408">
        <v>680</v>
      </c>
      <c r="I111" s="406">
        <v>138000</v>
      </c>
      <c r="J111" s="406" t="s">
        <v>12</v>
      </c>
      <c r="K111" s="406">
        <v>2</v>
      </c>
      <c r="L111" s="408" t="s">
        <v>638</v>
      </c>
    </row>
    <row r="112" spans="1:12" x14ac:dyDescent="0.45">
      <c r="A112" s="406" t="s">
        <v>119</v>
      </c>
      <c r="B112" s="407">
        <v>46069</v>
      </c>
      <c r="C112" s="408" t="s">
        <v>142</v>
      </c>
      <c r="D112" s="408" t="s">
        <v>338</v>
      </c>
      <c r="E112" s="408">
        <v>625</v>
      </c>
      <c r="F112" s="408" t="s">
        <v>19</v>
      </c>
      <c r="G112" s="408">
        <v>200</v>
      </c>
      <c r="H112" s="408">
        <v>680</v>
      </c>
      <c r="I112" s="406">
        <v>136000</v>
      </c>
      <c r="J112" s="406" t="s">
        <v>12</v>
      </c>
      <c r="K112" s="406">
        <v>2</v>
      </c>
      <c r="L112" s="408" t="s">
        <v>628</v>
      </c>
    </row>
    <row r="113" spans="1:12" x14ac:dyDescent="0.45">
      <c r="A113" s="406" t="s">
        <v>119</v>
      </c>
      <c r="B113" s="407">
        <v>46069</v>
      </c>
      <c r="C113" s="408" t="s">
        <v>142</v>
      </c>
      <c r="D113" s="408" t="s">
        <v>339</v>
      </c>
      <c r="E113" s="408">
        <v>482</v>
      </c>
      <c r="F113" s="408" t="s">
        <v>50</v>
      </c>
      <c r="G113" s="408">
        <v>51.086956521739133</v>
      </c>
      <c r="H113" s="408">
        <v>920</v>
      </c>
      <c r="I113" s="406">
        <v>47000</v>
      </c>
      <c r="J113" s="406" t="s">
        <v>12</v>
      </c>
      <c r="K113" s="406">
        <v>2</v>
      </c>
      <c r="L113" s="408" t="s">
        <v>638</v>
      </c>
    </row>
    <row r="114" spans="1:12" x14ac:dyDescent="0.45">
      <c r="A114" s="406" t="s">
        <v>119</v>
      </c>
      <c r="B114" s="407">
        <v>46068</v>
      </c>
      <c r="C114" s="408" t="s">
        <v>260</v>
      </c>
      <c r="D114" s="408" t="s">
        <v>338</v>
      </c>
      <c r="E114" s="408">
        <v>621</v>
      </c>
      <c r="F114" s="408" t="s">
        <v>19</v>
      </c>
      <c r="G114" s="408">
        <v>100</v>
      </c>
      <c r="H114" s="408">
        <v>680</v>
      </c>
      <c r="I114" s="406">
        <v>68000</v>
      </c>
      <c r="J114" s="406" t="s">
        <v>12</v>
      </c>
      <c r="K114" s="406">
        <v>2</v>
      </c>
      <c r="L114" s="408" t="s">
        <v>628</v>
      </c>
    </row>
    <row r="115" spans="1:12" x14ac:dyDescent="0.45">
      <c r="A115" s="406" t="s">
        <v>119</v>
      </c>
      <c r="B115" s="407">
        <v>46067</v>
      </c>
      <c r="C115" s="408" t="s">
        <v>435</v>
      </c>
      <c r="D115" s="408" t="s">
        <v>651</v>
      </c>
      <c r="E115" s="408" t="s">
        <v>669</v>
      </c>
      <c r="F115" s="408" t="s">
        <v>19</v>
      </c>
      <c r="G115" s="408">
        <v>25</v>
      </c>
      <c r="H115" s="408">
        <v>680</v>
      </c>
      <c r="I115" s="406">
        <v>17000</v>
      </c>
      <c r="J115" s="406" t="s">
        <v>12</v>
      </c>
      <c r="K115" s="406">
        <v>2</v>
      </c>
      <c r="L115" s="408" t="s">
        <v>660</v>
      </c>
    </row>
    <row r="116" spans="1:12" x14ac:dyDescent="0.45">
      <c r="A116" s="406" t="s">
        <v>119</v>
      </c>
      <c r="B116" s="407">
        <v>46067</v>
      </c>
      <c r="C116" s="408" t="s">
        <v>435</v>
      </c>
      <c r="D116" s="408" t="s">
        <v>339</v>
      </c>
      <c r="E116" s="408">
        <v>622</v>
      </c>
      <c r="F116" s="408" t="s">
        <v>50</v>
      </c>
      <c r="G116" s="408">
        <v>10</v>
      </c>
      <c r="H116" s="408">
        <v>920</v>
      </c>
      <c r="I116" s="406">
        <v>9200</v>
      </c>
      <c r="J116" s="406" t="s">
        <v>12</v>
      </c>
      <c r="K116" s="406">
        <v>2</v>
      </c>
      <c r="L116" s="408" t="s">
        <v>638</v>
      </c>
    </row>
    <row r="117" spans="1:12" x14ac:dyDescent="0.45">
      <c r="A117" s="406" t="s">
        <v>119</v>
      </c>
      <c r="B117" s="407">
        <v>46067</v>
      </c>
      <c r="C117" s="408" t="s">
        <v>435</v>
      </c>
      <c r="D117" s="408" t="s">
        <v>225</v>
      </c>
      <c r="E117" s="408" t="s">
        <v>670</v>
      </c>
      <c r="F117" s="408" t="s">
        <v>19</v>
      </c>
      <c r="G117" s="408">
        <v>29.411764705882351</v>
      </c>
      <c r="H117" s="408">
        <v>680</v>
      </c>
      <c r="I117" s="406">
        <v>20000</v>
      </c>
      <c r="J117" s="406" t="s">
        <v>12</v>
      </c>
      <c r="K117" s="406">
        <v>2</v>
      </c>
      <c r="L117" s="408" t="s">
        <v>646</v>
      </c>
    </row>
    <row r="118" spans="1:12" x14ac:dyDescent="0.45">
      <c r="A118" s="406" t="s">
        <v>117</v>
      </c>
      <c r="B118" s="407">
        <v>46066</v>
      </c>
      <c r="C118" s="408" t="s">
        <v>275</v>
      </c>
      <c r="D118" s="408" t="s">
        <v>338</v>
      </c>
      <c r="E118" s="408">
        <v>620</v>
      </c>
      <c r="F118" s="408" t="s">
        <v>19</v>
      </c>
      <c r="G118" s="408">
        <v>50</v>
      </c>
      <c r="H118" s="408">
        <v>680</v>
      </c>
      <c r="I118" s="406">
        <v>34000</v>
      </c>
      <c r="J118" s="406" t="s">
        <v>12</v>
      </c>
      <c r="K118" s="406">
        <v>2</v>
      </c>
      <c r="L118" s="408" t="s">
        <v>628</v>
      </c>
    </row>
    <row r="119" spans="1:12" s="72" customFormat="1" x14ac:dyDescent="0.45">
      <c r="A119" s="72" t="s">
        <v>117</v>
      </c>
      <c r="B119" s="126">
        <v>46066</v>
      </c>
      <c r="C119" s="72" t="s">
        <v>275</v>
      </c>
      <c r="D119" s="72" t="s">
        <v>212</v>
      </c>
      <c r="E119" s="72" t="s">
        <v>459</v>
      </c>
      <c r="F119" s="72" t="s">
        <v>130</v>
      </c>
      <c r="G119" s="72" t="e">
        <v>#N/A</v>
      </c>
      <c r="H119" s="72" t="e">
        <v>#N/A</v>
      </c>
      <c r="I119" s="72">
        <v>50000</v>
      </c>
      <c r="J119" s="72" t="s">
        <v>12</v>
      </c>
      <c r="K119" s="72">
        <v>2</v>
      </c>
      <c r="L119" s="72" t="s">
        <v>616</v>
      </c>
    </row>
    <row r="120" spans="1:12" x14ac:dyDescent="0.45">
      <c r="A120" s="406" t="s">
        <v>119</v>
      </c>
      <c r="B120" s="407">
        <v>46066</v>
      </c>
      <c r="C120" s="408" t="s">
        <v>142</v>
      </c>
      <c r="D120" s="408" t="s">
        <v>651</v>
      </c>
      <c r="E120" s="408">
        <v>55</v>
      </c>
      <c r="F120" s="408" t="s">
        <v>19</v>
      </c>
      <c r="G120" s="408">
        <v>20</v>
      </c>
      <c r="H120" s="408">
        <v>680</v>
      </c>
      <c r="I120" s="406">
        <v>13600</v>
      </c>
      <c r="J120" s="406" t="s">
        <v>12</v>
      </c>
      <c r="K120" s="406">
        <v>2</v>
      </c>
      <c r="L120" s="408" t="s">
        <v>660</v>
      </c>
    </row>
    <row r="121" spans="1:12" x14ac:dyDescent="0.45">
      <c r="A121" s="406" t="s">
        <v>119</v>
      </c>
      <c r="B121" s="407">
        <v>46066</v>
      </c>
      <c r="C121" s="408" t="s">
        <v>142</v>
      </c>
      <c r="D121" s="408" t="s">
        <v>339</v>
      </c>
      <c r="E121" s="408">
        <v>624</v>
      </c>
      <c r="F121" s="408" t="s">
        <v>50</v>
      </c>
      <c r="G121" s="408">
        <v>50</v>
      </c>
      <c r="H121" s="408">
        <v>920</v>
      </c>
      <c r="I121" s="406">
        <v>46000</v>
      </c>
      <c r="J121" s="406" t="s">
        <v>12</v>
      </c>
      <c r="K121" s="406">
        <v>2</v>
      </c>
      <c r="L121" s="408" t="s">
        <v>638</v>
      </c>
    </row>
    <row r="122" spans="1:12" x14ac:dyDescent="0.45">
      <c r="A122" s="406" t="s">
        <v>119</v>
      </c>
      <c r="B122" s="407">
        <v>46066</v>
      </c>
      <c r="C122" s="408" t="s">
        <v>142</v>
      </c>
      <c r="D122" s="408" t="s">
        <v>651</v>
      </c>
      <c r="E122" s="408">
        <v>54</v>
      </c>
      <c r="F122" s="408" t="s">
        <v>19</v>
      </c>
      <c r="G122" s="408">
        <v>30</v>
      </c>
      <c r="H122" s="408">
        <v>680</v>
      </c>
      <c r="I122" s="406">
        <v>20400</v>
      </c>
      <c r="J122" s="406" t="s">
        <v>12</v>
      </c>
      <c r="K122" s="406">
        <v>2</v>
      </c>
      <c r="L122" s="408" t="s">
        <v>660</v>
      </c>
    </row>
    <row r="123" spans="1:12" s="72" customFormat="1" x14ac:dyDescent="0.45">
      <c r="A123" s="72" t="s">
        <v>117</v>
      </c>
      <c r="B123" s="126">
        <v>46065</v>
      </c>
      <c r="C123" s="72" t="s">
        <v>310</v>
      </c>
      <c r="D123" s="72" t="s">
        <v>338</v>
      </c>
      <c r="E123" s="72">
        <v>619</v>
      </c>
      <c r="F123" s="72" t="s">
        <v>19</v>
      </c>
      <c r="G123" s="72">
        <v>100</v>
      </c>
      <c r="H123" s="72">
        <v>680</v>
      </c>
      <c r="I123" s="72">
        <v>68000</v>
      </c>
      <c r="J123" s="72" t="s">
        <v>12</v>
      </c>
      <c r="K123" s="72">
        <v>2</v>
      </c>
      <c r="L123" s="72" t="s">
        <v>628</v>
      </c>
    </row>
    <row r="124" spans="1:12" x14ac:dyDescent="0.45">
      <c r="A124" s="406" t="s">
        <v>119</v>
      </c>
      <c r="B124" s="407">
        <v>46065</v>
      </c>
      <c r="C124" s="408" t="s">
        <v>260</v>
      </c>
      <c r="D124" s="408" t="s">
        <v>428</v>
      </c>
      <c r="E124" s="408" t="s">
        <v>662</v>
      </c>
      <c r="F124" s="408" t="s">
        <v>19</v>
      </c>
      <c r="G124" s="408">
        <v>85.294117647058826</v>
      </c>
      <c r="H124" s="408">
        <v>680</v>
      </c>
      <c r="I124" s="406">
        <v>58000</v>
      </c>
      <c r="J124" s="406" t="s">
        <v>12</v>
      </c>
      <c r="K124" s="406">
        <v>2</v>
      </c>
      <c r="L124" s="408" t="s">
        <v>632</v>
      </c>
    </row>
    <row r="125" spans="1:12" x14ac:dyDescent="0.45">
      <c r="A125" s="406" t="s">
        <v>119</v>
      </c>
      <c r="B125" s="407">
        <v>46065</v>
      </c>
      <c r="C125" s="408" t="s">
        <v>260</v>
      </c>
      <c r="D125" s="408" t="s">
        <v>651</v>
      </c>
      <c r="E125" s="408" t="s">
        <v>663</v>
      </c>
      <c r="F125" s="408" t="s">
        <v>19</v>
      </c>
      <c r="G125" s="408">
        <v>148</v>
      </c>
      <c r="H125" s="408">
        <v>680</v>
      </c>
      <c r="I125" s="406">
        <v>100640</v>
      </c>
      <c r="J125" s="406" t="s">
        <v>12</v>
      </c>
      <c r="K125" s="406">
        <v>2</v>
      </c>
      <c r="L125" s="408" t="s">
        <v>660</v>
      </c>
    </row>
    <row r="126" spans="1:12" s="72" customFormat="1" x14ac:dyDescent="0.45">
      <c r="A126" s="72" t="s">
        <v>117</v>
      </c>
      <c r="B126" s="126">
        <v>46064</v>
      </c>
      <c r="C126" s="72" t="s">
        <v>341</v>
      </c>
      <c r="D126" s="72" t="s">
        <v>339</v>
      </c>
      <c r="E126" s="72">
        <v>618</v>
      </c>
      <c r="F126" s="72" t="s">
        <v>19</v>
      </c>
      <c r="G126" s="72">
        <v>13.529411764705882</v>
      </c>
      <c r="H126" s="72">
        <v>680</v>
      </c>
      <c r="I126" s="72">
        <v>9200</v>
      </c>
      <c r="J126" s="72" t="s">
        <v>12</v>
      </c>
      <c r="K126" s="72">
        <v>2</v>
      </c>
      <c r="L126" s="72" t="s">
        <v>638</v>
      </c>
    </row>
    <row r="127" spans="1:12" x14ac:dyDescent="0.45">
      <c r="A127" s="406" t="s">
        <v>119</v>
      </c>
      <c r="B127" s="407">
        <v>46064</v>
      </c>
      <c r="C127" s="408" t="s">
        <v>435</v>
      </c>
      <c r="D127" s="408" t="s">
        <v>651</v>
      </c>
      <c r="E127" s="408" t="s">
        <v>659</v>
      </c>
      <c r="F127" s="408" t="s">
        <v>19</v>
      </c>
      <c r="G127" s="408">
        <v>37</v>
      </c>
      <c r="H127" s="408">
        <v>680</v>
      </c>
      <c r="I127" s="406">
        <v>25160</v>
      </c>
      <c r="J127" s="406" t="s">
        <v>12</v>
      </c>
      <c r="K127" s="406">
        <v>2</v>
      </c>
      <c r="L127" s="408" t="s">
        <v>660</v>
      </c>
    </row>
    <row r="128" spans="1:12" x14ac:dyDescent="0.45">
      <c r="A128" s="406" t="s">
        <v>119</v>
      </c>
      <c r="B128" s="407">
        <v>46064</v>
      </c>
      <c r="C128" s="408" t="s">
        <v>435</v>
      </c>
      <c r="D128" s="408" t="s">
        <v>651</v>
      </c>
      <c r="E128" s="408" t="s">
        <v>658</v>
      </c>
      <c r="F128" s="408" t="s">
        <v>19</v>
      </c>
      <c r="G128" s="408">
        <v>30</v>
      </c>
      <c r="H128" s="408">
        <v>680</v>
      </c>
      <c r="I128" s="406">
        <v>20400</v>
      </c>
      <c r="J128" s="406" t="s">
        <v>12</v>
      </c>
      <c r="K128" s="406">
        <v>2</v>
      </c>
      <c r="L128" s="408" t="s">
        <v>660</v>
      </c>
    </row>
    <row r="129" spans="1:12" x14ac:dyDescent="0.45">
      <c r="A129" s="406" t="s">
        <v>119</v>
      </c>
      <c r="B129" s="407">
        <v>46064</v>
      </c>
      <c r="C129" s="408" t="s">
        <v>435</v>
      </c>
      <c r="D129" s="408" t="s">
        <v>339</v>
      </c>
      <c r="E129" s="408">
        <v>13</v>
      </c>
      <c r="F129" s="408" t="s">
        <v>50</v>
      </c>
      <c r="G129" s="408">
        <v>50</v>
      </c>
      <c r="H129" s="408">
        <v>920</v>
      </c>
      <c r="I129" s="406">
        <v>46000</v>
      </c>
      <c r="J129" s="406" t="s">
        <v>12</v>
      </c>
      <c r="K129" s="406">
        <v>2</v>
      </c>
      <c r="L129" s="408" t="s">
        <v>638</v>
      </c>
    </row>
    <row r="130" spans="1:12" x14ac:dyDescent="0.45">
      <c r="A130" s="406" t="s">
        <v>119</v>
      </c>
      <c r="B130" s="407">
        <v>46064</v>
      </c>
      <c r="C130" s="408" t="s">
        <v>435</v>
      </c>
      <c r="D130" s="408" t="s">
        <v>338</v>
      </c>
      <c r="E130" s="408">
        <v>17</v>
      </c>
      <c r="F130" s="408" t="s">
        <v>19</v>
      </c>
      <c r="G130" s="408">
        <v>20</v>
      </c>
      <c r="H130" s="408">
        <v>680</v>
      </c>
      <c r="I130" s="406">
        <v>13600</v>
      </c>
      <c r="J130" s="406" t="s">
        <v>12</v>
      </c>
      <c r="K130" s="406">
        <v>2</v>
      </c>
      <c r="L130" s="408" t="s">
        <v>628</v>
      </c>
    </row>
    <row r="131" spans="1:12" x14ac:dyDescent="0.45">
      <c r="A131" s="406" t="s">
        <v>119</v>
      </c>
      <c r="B131" s="407">
        <v>46064</v>
      </c>
      <c r="C131" s="408" t="s">
        <v>435</v>
      </c>
      <c r="D131" s="408" t="s">
        <v>339</v>
      </c>
      <c r="E131" s="408" t="s">
        <v>459</v>
      </c>
      <c r="F131" s="408" t="s">
        <v>130</v>
      </c>
      <c r="G131" s="408" t="e">
        <v>#N/A</v>
      </c>
      <c r="H131" s="408" t="e">
        <v>#N/A</v>
      </c>
      <c r="I131" s="406">
        <v>496800</v>
      </c>
      <c r="J131" s="406" t="s">
        <v>262</v>
      </c>
      <c r="K131" s="406">
        <v>2</v>
      </c>
      <c r="L131" s="408" t="s">
        <v>638</v>
      </c>
    </row>
    <row r="132" spans="1:12" x14ac:dyDescent="0.45">
      <c r="A132" s="406" t="s">
        <v>119</v>
      </c>
      <c r="B132" s="407">
        <v>46064</v>
      </c>
      <c r="C132" s="408" t="s">
        <v>435</v>
      </c>
      <c r="D132" s="408" t="s">
        <v>338</v>
      </c>
      <c r="E132" s="408" t="s">
        <v>459</v>
      </c>
      <c r="F132" s="408" t="s">
        <v>130</v>
      </c>
      <c r="G132" s="408" t="e">
        <v>#N/A</v>
      </c>
      <c r="H132" s="408" t="e">
        <v>#N/A</v>
      </c>
      <c r="I132" s="406">
        <v>349100</v>
      </c>
      <c r="J132" s="406" t="s">
        <v>262</v>
      </c>
      <c r="K132" s="406">
        <v>2</v>
      </c>
      <c r="L132" s="408" t="s">
        <v>628</v>
      </c>
    </row>
    <row r="133" spans="1:12" x14ac:dyDescent="0.45">
      <c r="A133" s="406" t="s">
        <v>119</v>
      </c>
      <c r="B133" s="407">
        <v>46064</v>
      </c>
      <c r="C133" s="408" t="s">
        <v>435</v>
      </c>
      <c r="D133" s="408" t="s">
        <v>249</v>
      </c>
      <c r="E133" s="408" t="s">
        <v>459</v>
      </c>
      <c r="F133" s="408" t="s">
        <v>130</v>
      </c>
      <c r="G133" s="408" t="e">
        <v>#N/A</v>
      </c>
      <c r="H133" s="408" t="e">
        <v>#N/A</v>
      </c>
      <c r="I133" s="406">
        <v>45300</v>
      </c>
      <c r="J133" s="406" t="s">
        <v>262</v>
      </c>
      <c r="K133" s="406">
        <v>2</v>
      </c>
      <c r="L133" s="408" t="s">
        <v>627</v>
      </c>
    </row>
    <row r="134" spans="1:12" x14ac:dyDescent="0.45">
      <c r="A134" s="406" t="s">
        <v>119</v>
      </c>
      <c r="B134" s="407">
        <v>46064</v>
      </c>
      <c r="C134" s="408" t="s">
        <v>435</v>
      </c>
      <c r="D134" s="408" t="s">
        <v>446</v>
      </c>
      <c r="E134" s="408" t="s">
        <v>459</v>
      </c>
      <c r="F134" s="408" t="s">
        <v>130</v>
      </c>
      <c r="G134" s="408" t="e">
        <v>#N/A</v>
      </c>
      <c r="H134" s="408" t="e">
        <v>#N/A</v>
      </c>
      <c r="I134" s="406">
        <v>15100</v>
      </c>
      <c r="J134" s="406" t="s">
        <v>262</v>
      </c>
      <c r="K134" s="406">
        <v>2</v>
      </c>
      <c r="L134" s="408" t="s">
        <v>661</v>
      </c>
    </row>
    <row r="135" spans="1:12" x14ac:dyDescent="0.45">
      <c r="A135" s="406" t="s">
        <v>119</v>
      </c>
      <c r="B135" s="407">
        <v>46064</v>
      </c>
      <c r="C135" s="408" t="s">
        <v>435</v>
      </c>
      <c r="D135" s="408" t="s">
        <v>225</v>
      </c>
      <c r="E135" s="408" t="s">
        <v>459</v>
      </c>
      <c r="F135" s="408" t="s">
        <v>130</v>
      </c>
      <c r="G135" s="408" t="e">
        <v>#N/A</v>
      </c>
      <c r="H135" s="408" t="e">
        <v>#N/A</v>
      </c>
      <c r="I135" s="406">
        <v>40000</v>
      </c>
      <c r="J135" s="406" t="s">
        <v>21</v>
      </c>
      <c r="K135" s="406">
        <v>2</v>
      </c>
      <c r="L135" s="408" t="s">
        <v>646</v>
      </c>
    </row>
    <row r="136" spans="1:12" x14ac:dyDescent="0.45">
      <c r="A136" s="406" t="s">
        <v>119</v>
      </c>
      <c r="B136" s="407">
        <v>46064</v>
      </c>
      <c r="C136" s="408" t="s">
        <v>435</v>
      </c>
      <c r="D136" s="408" t="s">
        <v>225</v>
      </c>
      <c r="E136" s="408" t="s">
        <v>459</v>
      </c>
      <c r="F136" s="408" t="s">
        <v>19</v>
      </c>
      <c r="G136" s="408">
        <v>29.411764705882351</v>
      </c>
      <c r="H136" s="408">
        <v>680</v>
      </c>
      <c r="I136" s="406">
        <v>20000</v>
      </c>
      <c r="J136" s="406" t="s">
        <v>12</v>
      </c>
      <c r="K136" s="406">
        <v>2</v>
      </c>
      <c r="L136" s="408" t="s">
        <v>646</v>
      </c>
    </row>
    <row r="137" spans="1:12" s="72" customFormat="1" x14ac:dyDescent="0.45">
      <c r="A137" s="72" t="s">
        <v>117</v>
      </c>
      <c r="B137" s="126">
        <v>46063</v>
      </c>
      <c r="C137" s="72" t="s">
        <v>275</v>
      </c>
      <c r="D137" s="72" t="s">
        <v>338</v>
      </c>
      <c r="E137" s="72">
        <v>616</v>
      </c>
      <c r="F137" s="72" t="s">
        <v>19</v>
      </c>
      <c r="G137" s="72">
        <v>150</v>
      </c>
      <c r="H137" s="72">
        <v>680</v>
      </c>
      <c r="I137" s="72">
        <v>102000</v>
      </c>
      <c r="J137" s="72" t="s">
        <v>12</v>
      </c>
      <c r="K137" s="72">
        <v>2</v>
      </c>
      <c r="L137" s="72" t="s">
        <v>628</v>
      </c>
    </row>
    <row r="138" spans="1:12" x14ac:dyDescent="0.45">
      <c r="A138" s="406" t="s">
        <v>119</v>
      </c>
      <c r="B138" s="407">
        <v>46063</v>
      </c>
      <c r="C138" s="408" t="s">
        <v>142</v>
      </c>
      <c r="D138" s="408" t="s">
        <v>339</v>
      </c>
      <c r="E138" s="408">
        <v>614</v>
      </c>
      <c r="F138" s="408" t="s">
        <v>50</v>
      </c>
      <c r="G138" s="408">
        <v>200</v>
      </c>
      <c r="H138" s="408">
        <v>920</v>
      </c>
      <c r="I138" s="406">
        <v>184000</v>
      </c>
      <c r="J138" s="406" t="s">
        <v>12</v>
      </c>
      <c r="K138" s="406">
        <v>2</v>
      </c>
      <c r="L138" s="408" t="s">
        <v>638</v>
      </c>
    </row>
    <row r="139" spans="1:12" x14ac:dyDescent="0.45">
      <c r="A139" s="406" t="s">
        <v>119</v>
      </c>
      <c r="B139" s="407">
        <v>46062</v>
      </c>
      <c r="C139" s="408" t="s">
        <v>260</v>
      </c>
      <c r="D139" s="408" t="s">
        <v>338</v>
      </c>
      <c r="E139" s="408">
        <v>612</v>
      </c>
      <c r="F139" s="408" t="s">
        <v>19</v>
      </c>
      <c r="G139" s="408">
        <v>20</v>
      </c>
      <c r="H139" s="408">
        <v>680</v>
      </c>
      <c r="I139" s="406">
        <v>13600</v>
      </c>
      <c r="J139" s="406" t="s">
        <v>12</v>
      </c>
      <c r="K139" s="406">
        <v>2</v>
      </c>
      <c r="L139" s="408" t="s">
        <v>628</v>
      </c>
    </row>
    <row r="140" spans="1:12" x14ac:dyDescent="0.45">
      <c r="A140" s="406" t="s">
        <v>119</v>
      </c>
      <c r="B140" s="407">
        <v>46062</v>
      </c>
      <c r="C140" s="408" t="s">
        <v>260</v>
      </c>
      <c r="D140" s="408" t="s">
        <v>339</v>
      </c>
      <c r="E140" s="408">
        <v>615</v>
      </c>
      <c r="F140" s="408" t="s">
        <v>50</v>
      </c>
      <c r="G140" s="408">
        <v>100</v>
      </c>
      <c r="H140" s="408">
        <v>920</v>
      </c>
      <c r="I140" s="406">
        <v>92000</v>
      </c>
      <c r="J140" s="406" t="s">
        <v>12</v>
      </c>
      <c r="K140" s="406">
        <v>2</v>
      </c>
      <c r="L140" s="408" t="s">
        <v>638</v>
      </c>
    </row>
    <row r="141" spans="1:12" x14ac:dyDescent="0.45">
      <c r="A141" s="406" t="s">
        <v>119</v>
      </c>
      <c r="B141" s="407">
        <v>46062</v>
      </c>
      <c r="C141" s="408" t="s">
        <v>260</v>
      </c>
      <c r="D141" s="408" t="s">
        <v>339</v>
      </c>
      <c r="E141" s="408">
        <v>611</v>
      </c>
      <c r="F141" s="408" t="s">
        <v>50</v>
      </c>
      <c r="G141" s="408">
        <v>250</v>
      </c>
      <c r="H141" s="408">
        <v>920</v>
      </c>
      <c r="I141" s="406">
        <v>230000</v>
      </c>
      <c r="J141" s="406" t="s">
        <v>12</v>
      </c>
      <c r="K141" s="406">
        <v>2</v>
      </c>
      <c r="L141" s="408" t="s">
        <v>638</v>
      </c>
    </row>
    <row r="142" spans="1:12" x14ac:dyDescent="0.45">
      <c r="A142" s="406" t="s">
        <v>119</v>
      </c>
      <c r="B142" s="407">
        <v>46062</v>
      </c>
      <c r="C142" s="408" t="s">
        <v>260</v>
      </c>
      <c r="D142" s="408" t="s">
        <v>428</v>
      </c>
      <c r="E142" s="408" t="s">
        <v>647</v>
      </c>
      <c r="F142" s="408" t="s">
        <v>19</v>
      </c>
      <c r="G142" s="408">
        <v>150</v>
      </c>
      <c r="H142" s="408">
        <v>680</v>
      </c>
      <c r="I142" s="406">
        <v>102000</v>
      </c>
      <c r="J142" s="406" t="s">
        <v>12</v>
      </c>
      <c r="K142" s="406">
        <v>2</v>
      </c>
      <c r="L142" s="408" t="s">
        <v>632</v>
      </c>
    </row>
    <row r="143" spans="1:12" x14ac:dyDescent="0.45">
      <c r="A143" s="406" t="s">
        <v>119</v>
      </c>
      <c r="B143" s="407">
        <v>46062</v>
      </c>
      <c r="C143" s="408" t="s">
        <v>260</v>
      </c>
      <c r="D143" s="408" t="s">
        <v>225</v>
      </c>
      <c r="E143" s="408" t="s">
        <v>648</v>
      </c>
      <c r="F143" s="408" t="s">
        <v>19</v>
      </c>
      <c r="G143" s="408">
        <v>36.764705882352942</v>
      </c>
      <c r="H143" s="408">
        <v>680</v>
      </c>
      <c r="I143" s="406">
        <v>25000</v>
      </c>
      <c r="J143" s="406" t="s">
        <v>12</v>
      </c>
      <c r="K143" s="406">
        <v>2</v>
      </c>
      <c r="L143" s="408" t="s">
        <v>646</v>
      </c>
    </row>
    <row r="144" spans="1:12" x14ac:dyDescent="0.45">
      <c r="A144" s="406" t="s">
        <v>119</v>
      </c>
      <c r="B144" s="407">
        <v>46061</v>
      </c>
      <c r="C144" s="408" t="s">
        <v>435</v>
      </c>
      <c r="D144" s="408" t="s">
        <v>212</v>
      </c>
      <c r="E144" s="408" t="s">
        <v>459</v>
      </c>
      <c r="F144" s="408" t="s">
        <v>130</v>
      </c>
      <c r="G144" s="408" t="e">
        <v>#N/A</v>
      </c>
      <c r="H144" s="408" t="e">
        <v>#N/A</v>
      </c>
      <c r="I144" s="406">
        <v>35000</v>
      </c>
      <c r="J144" s="406" t="s">
        <v>12</v>
      </c>
      <c r="K144" s="406">
        <v>2</v>
      </c>
      <c r="L144" s="408" t="s">
        <v>616</v>
      </c>
    </row>
    <row r="145" spans="1:12" x14ac:dyDescent="0.45">
      <c r="A145" s="406" t="s">
        <v>119</v>
      </c>
      <c r="B145" s="407">
        <v>46060</v>
      </c>
      <c r="C145" s="408" t="s">
        <v>142</v>
      </c>
      <c r="D145" s="408" t="s">
        <v>212</v>
      </c>
      <c r="E145" s="408" t="s">
        <v>642</v>
      </c>
      <c r="F145" s="408" t="s">
        <v>19</v>
      </c>
      <c r="G145" s="408">
        <v>30</v>
      </c>
      <c r="H145" s="408">
        <v>680</v>
      </c>
      <c r="I145" s="406">
        <v>20400</v>
      </c>
      <c r="J145" s="406" t="s">
        <v>12</v>
      </c>
      <c r="K145" s="406">
        <v>2</v>
      </c>
      <c r="L145" s="408" t="s">
        <v>616</v>
      </c>
    </row>
    <row r="146" spans="1:12" x14ac:dyDescent="0.45">
      <c r="A146" s="406" t="s">
        <v>119</v>
      </c>
      <c r="B146" s="407">
        <v>46060</v>
      </c>
      <c r="C146" s="408" t="s">
        <v>142</v>
      </c>
      <c r="D146" s="408" t="s">
        <v>212</v>
      </c>
      <c r="E146" s="408" t="s">
        <v>459</v>
      </c>
      <c r="F146" s="408" t="s">
        <v>130</v>
      </c>
      <c r="G146" s="408" t="e">
        <v>#N/A</v>
      </c>
      <c r="H146" s="408" t="e">
        <v>#N/A</v>
      </c>
      <c r="I146" s="406">
        <v>50000</v>
      </c>
      <c r="J146" s="406" t="s">
        <v>12</v>
      </c>
      <c r="K146" s="406">
        <v>2</v>
      </c>
      <c r="L146" s="408" t="s">
        <v>616</v>
      </c>
    </row>
    <row r="147" spans="1:12" x14ac:dyDescent="0.45">
      <c r="A147" s="406" t="s">
        <v>119</v>
      </c>
      <c r="B147" s="407">
        <v>46060</v>
      </c>
      <c r="C147" s="408" t="s">
        <v>142</v>
      </c>
      <c r="D147" s="408" t="s">
        <v>225</v>
      </c>
      <c r="E147" s="408" t="s">
        <v>643</v>
      </c>
      <c r="F147" s="408" t="s">
        <v>19</v>
      </c>
      <c r="G147" s="408">
        <v>36.764705882352942</v>
      </c>
      <c r="H147" s="408">
        <v>680</v>
      </c>
      <c r="I147" s="406">
        <v>25000</v>
      </c>
      <c r="J147" s="406" t="s">
        <v>12</v>
      </c>
      <c r="K147" s="406">
        <v>2</v>
      </c>
      <c r="L147" s="408" t="s">
        <v>646</v>
      </c>
    </row>
    <row r="148" spans="1:12" x14ac:dyDescent="0.45">
      <c r="A148" s="406" t="s">
        <v>119</v>
      </c>
      <c r="B148" s="407">
        <v>46060</v>
      </c>
      <c r="C148" s="408" t="s">
        <v>142</v>
      </c>
      <c r="D148" s="408" t="s">
        <v>225</v>
      </c>
      <c r="E148" s="408" t="s">
        <v>459</v>
      </c>
      <c r="F148" s="408" t="s">
        <v>130</v>
      </c>
      <c r="G148" s="408" t="e">
        <v>#N/A</v>
      </c>
      <c r="H148" s="408" t="e">
        <v>#N/A</v>
      </c>
      <c r="I148" s="406">
        <v>50000</v>
      </c>
      <c r="J148" s="406" t="s">
        <v>21</v>
      </c>
      <c r="K148" s="406">
        <v>2</v>
      </c>
      <c r="L148" s="408" t="s">
        <v>646</v>
      </c>
    </row>
    <row r="149" spans="1:12" x14ac:dyDescent="0.45">
      <c r="A149" s="406" t="s">
        <v>117</v>
      </c>
      <c r="B149" s="407">
        <v>46059</v>
      </c>
      <c r="C149" s="408" t="s">
        <v>310</v>
      </c>
      <c r="D149" s="408" t="s">
        <v>338</v>
      </c>
      <c r="E149" s="408">
        <v>606</v>
      </c>
      <c r="F149" s="408" t="s">
        <v>19</v>
      </c>
      <c r="G149" s="408">
        <v>50</v>
      </c>
      <c r="H149" s="408">
        <v>680</v>
      </c>
      <c r="I149" s="406">
        <v>34000</v>
      </c>
      <c r="J149" s="406" t="s">
        <v>12</v>
      </c>
      <c r="K149" s="406">
        <v>2</v>
      </c>
      <c r="L149" s="408" t="s">
        <v>628</v>
      </c>
    </row>
    <row r="150" spans="1:12" s="72" customFormat="1" x14ac:dyDescent="0.45">
      <c r="A150" s="72" t="s">
        <v>117</v>
      </c>
      <c r="B150" s="126">
        <v>46059</v>
      </c>
      <c r="C150" s="72" t="s">
        <v>310</v>
      </c>
      <c r="D150" s="72" t="s">
        <v>342</v>
      </c>
      <c r="E150" s="72">
        <v>608</v>
      </c>
      <c r="F150" s="72" t="s">
        <v>19</v>
      </c>
      <c r="G150" s="72">
        <v>60</v>
      </c>
      <c r="H150" s="72">
        <v>680</v>
      </c>
      <c r="I150" s="72">
        <v>40800</v>
      </c>
      <c r="J150" s="72" t="s">
        <v>12</v>
      </c>
      <c r="K150" s="72">
        <v>2</v>
      </c>
      <c r="L150" s="72" t="s">
        <v>641</v>
      </c>
    </row>
    <row r="151" spans="1:12" x14ac:dyDescent="0.45">
      <c r="A151" s="406" t="s">
        <v>119</v>
      </c>
      <c r="B151" s="407">
        <v>46059</v>
      </c>
      <c r="C151" s="408" t="s">
        <v>260</v>
      </c>
      <c r="D151" s="408" t="s">
        <v>338</v>
      </c>
      <c r="E151" s="408">
        <v>607</v>
      </c>
      <c r="F151" s="408" t="s">
        <v>19</v>
      </c>
      <c r="G151" s="408">
        <v>20</v>
      </c>
      <c r="H151" s="408">
        <v>680</v>
      </c>
      <c r="I151" s="406">
        <v>13600</v>
      </c>
      <c r="J151" s="406" t="s">
        <v>12</v>
      </c>
      <c r="K151" s="406">
        <v>2</v>
      </c>
      <c r="L151" s="408" t="s">
        <v>628</v>
      </c>
    </row>
    <row r="152" spans="1:12" x14ac:dyDescent="0.45">
      <c r="A152" s="406" t="s">
        <v>119</v>
      </c>
      <c r="B152" s="407">
        <v>46059</v>
      </c>
      <c r="C152" s="408" t="s">
        <v>260</v>
      </c>
      <c r="D152" s="408" t="s">
        <v>338</v>
      </c>
      <c r="E152" s="408">
        <v>609</v>
      </c>
      <c r="F152" s="408" t="s">
        <v>19</v>
      </c>
      <c r="G152" s="408">
        <v>50</v>
      </c>
      <c r="H152" s="408">
        <v>680</v>
      </c>
      <c r="I152" s="406">
        <v>34000</v>
      </c>
      <c r="J152" s="406" t="s">
        <v>12</v>
      </c>
      <c r="K152" s="406">
        <v>2</v>
      </c>
      <c r="L152" s="408" t="s">
        <v>628</v>
      </c>
    </row>
    <row r="153" spans="1:12" x14ac:dyDescent="0.45">
      <c r="A153" s="406" t="s">
        <v>119</v>
      </c>
      <c r="B153" s="407">
        <v>46059</v>
      </c>
      <c r="C153" s="408" t="s">
        <v>260</v>
      </c>
      <c r="D153" s="408" t="s">
        <v>338</v>
      </c>
      <c r="E153" s="408">
        <v>610</v>
      </c>
      <c r="F153" s="408" t="s">
        <v>19</v>
      </c>
      <c r="G153" s="408">
        <v>50</v>
      </c>
      <c r="H153" s="408">
        <v>680</v>
      </c>
      <c r="I153" s="406">
        <v>34000</v>
      </c>
      <c r="J153" s="406" t="s">
        <v>12</v>
      </c>
      <c r="K153" s="406">
        <v>2</v>
      </c>
      <c r="L153" s="408" t="s">
        <v>628</v>
      </c>
    </row>
    <row r="154" spans="1:12" x14ac:dyDescent="0.45">
      <c r="A154" s="406" t="s">
        <v>119</v>
      </c>
      <c r="B154" s="407">
        <v>46058</v>
      </c>
      <c r="C154" s="408" t="s">
        <v>435</v>
      </c>
      <c r="D154" s="408" t="s">
        <v>338</v>
      </c>
      <c r="E154" s="408">
        <v>603</v>
      </c>
      <c r="F154" s="408" t="s">
        <v>19</v>
      </c>
      <c r="G154" s="408">
        <v>30</v>
      </c>
      <c r="H154" s="408">
        <v>680</v>
      </c>
      <c r="I154" s="406">
        <v>20400</v>
      </c>
      <c r="J154" s="406" t="s">
        <v>12</v>
      </c>
      <c r="K154" s="406">
        <v>2</v>
      </c>
      <c r="L154" s="408" t="s">
        <v>628</v>
      </c>
    </row>
    <row r="155" spans="1:12" x14ac:dyDescent="0.45">
      <c r="A155" s="406" t="s">
        <v>119</v>
      </c>
      <c r="B155" s="407">
        <v>46058</v>
      </c>
      <c r="C155" s="408" t="s">
        <v>435</v>
      </c>
      <c r="D155" s="408" t="s">
        <v>339</v>
      </c>
      <c r="E155" s="408">
        <v>605</v>
      </c>
      <c r="F155" s="408" t="s">
        <v>50</v>
      </c>
      <c r="G155" s="408">
        <v>10</v>
      </c>
      <c r="H155" s="408">
        <v>920</v>
      </c>
      <c r="I155" s="406">
        <v>9200</v>
      </c>
      <c r="J155" s="406" t="s">
        <v>12</v>
      </c>
      <c r="K155" s="406">
        <v>2</v>
      </c>
      <c r="L155" s="408" t="s">
        <v>638</v>
      </c>
    </row>
    <row r="156" spans="1:12" x14ac:dyDescent="0.45">
      <c r="A156" s="406" t="s">
        <v>119</v>
      </c>
      <c r="B156" s="407">
        <v>46058</v>
      </c>
      <c r="C156" s="408" t="s">
        <v>435</v>
      </c>
      <c r="D156" s="408" t="s">
        <v>249</v>
      </c>
      <c r="E156" s="408">
        <v>63</v>
      </c>
      <c r="F156" s="408" t="s">
        <v>19</v>
      </c>
      <c r="G156" s="408">
        <v>11.102941176470589</v>
      </c>
      <c r="H156" s="408">
        <v>680</v>
      </c>
      <c r="I156" s="406">
        <v>7550</v>
      </c>
      <c r="J156" s="406" t="s">
        <v>12</v>
      </c>
      <c r="K156" s="406">
        <v>2</v>
      </c>
      <c r="L156" s="408" t="s">
        <v>627</v>
      </c>
    </row>
    <row r="157" spans="1:12" x14ac:dyDescent="0.45">
      <c r="A157" s="406" t="s">
        <v>119</v>
      </c>
      <c r="B157" s="407">
        <v>46057</v>
      </c>
      <c r="C157" s="408" t="s">
        <v>142</v>
      </c>
      <c r="D157" s="408" t="s">
        <v>338</v>
      </c>
      <c r="E157" s="408">
        <v>604</v>
      </c>
      <c r="F157" s="408" t="s">
        <v>109</v>
      </c>
      <c r="G157" s="408" t="e">
        <v>#N/A</v>
      </c>
      <c r="H157" s="408" t="e">
        <v>#N/A</v>
      </c>
      <c r="I157" s="406">
        <v>34000</v>
      </c>
      <c r="J157" s="406" t="s">
        <v>12</v>
      </c>
      <c r="K157" s="406">
        <v>2</v>
      </c>
      <c r="L157" s="408" t="s">
        <v>628</v>
      </c>
    </row>
    <row r="158" spans="1:12" x14ac:dyDescent="0.45">
      <c r="A158" s="406" t="s">
        <v>117</v>
      </c>
      <c r="B158" s="407">
        <v>46056</v>
      </c>
      <c r="C158" s="408" t="s">
        <v>310</v>
      </c>
      <c r="D158" s="408" t="s">
        <v>132</v>
      </c>
      <c r="E158" s="408" t="s">
        <v>459</v>
      </c>
      <c r="F158" s="408" t="s">
        <v>130</v>
      </c>
      <c r="G158" s="408" t="e">
        <v>#N/A</v>
      </c>
      <c r="H158" s="408" t="e">
        <v>#N/A</v>
      </c>
      <c r="I158" s="406">
        <v>32800</v>
      </c>
      <c r="J158" s="406" t="s">
        <v>21</v>
      </c>
      <c r="K158" s="406">
        <v>2</v>
      </c>
      <c r="L158" s="408" t="s">
        <v>630</v>
      </c>
    </row>
    <row r="159" spans="1:12" x14ac:dyDescent="0.45">
      <c r="A159" s="406" t="s">
        <v>117</v>
      </c>
      <c r="B159" s="407">
        <v>46056</v>
      </c>
      <c r="C159" s="408" t="s">
        <v>310</v>
      </c>
      <c r="D159" s="408" t="s">
        <v>223</v>
      </c>
      <c r="E159" s="408" t="s">
        <v>459</v>
      </c>
      <c r="F159" s="408" t="s">
        <v>130</v>
      </c>
      <c r="G159" s="408" t="e">
        <v>#N/A</v>
      </c>
      <c r="H159" s="408" t="e">
        <v>#N/A</v>
      </c>
      <c r="I159" s="406">
        <v>10000</v>
      </c>
      <c r="J159" s="406" t="s">
        <v>21</v>
      </c>
      <c r="K159" s="406">
        <v>2</v>
      </c>
      <c r="L159" s="408" t="s">
        <v>631</v>
      </c>
    </row>
    <row r="160" spans="1:12" x14ac:dyDescent="0.45">
      <c r="A160" s="406" t="s">
        <v>117</v>
      </c>
      <c r="B160" s="407">
        <v>46056</v>
      </c>
      <c r="C160" s="408" t="s">
        <v>310</v>
      </c>
      <c r="D160" s="408" t="s">
        <v>338</v>
      </c>
      <c r="E160" s="408">
        <v>601</v>
      </c>
      <c r="F160" s="408" t="s">
        <v>19</v>
      </c>
      <c r="G160" s="408">
        <v>20</v>
      </c>
      <c r="H160" s="408">
        <v>680</v>
      </c>
      <c r="I160" s="406">
        <v>13600</v>
      </c>
      <c r="J160" s="406" t="s">
        <v>12</v>
      </c>
      <c r="K160" s="406">
        <v>2</v>
      </c>
      <c r="L160" s="408" t="s">
        <v>628</v>
      </c>
    </row>
    <row r="161" spans="1:12" x14ac:dyDescent="0.45">
      <c r="A161" s="406" t="s">
        <v>117</v>
      </c>
      <c r="B161" s="407">
        <v>46056</v>
      </c>
      <c r="C161" s="408" t="s">
        <v>310</v>
      </c>
      <c r="D161" s="408" t="s">
        <v>428</v>
      </c>
      <c r="E161" s="408">
        <v>948</v>
      </c>
      <c r="F161" s="408" t="s">
        <v>19</v>
      </c>
      <c r="G161" s="408">
        <v>150</v>
      </c>
      <c r="H161" s="408">
        <v>680</v>
      </c>
      <c r="I161" s="406">
        <v>102000</v>
      </c>
      <c r="J161" s="406" t="s">
        <v>12</v>
      </c>
      <c r="K161" s="406">
        <v>2</v>
      </c>
      <c r="L161" s="408" t="s">
        <v>632</v>
      </c>
    </row>
    <row r="162" spans="1:12" s="72" customFormat="1" x14ac:dyDescent="0.45">
      <c r="A162" s="72" t="s">
        <v>117</v>
      </c>
      <c r="B162" s="126">
        <v>46056</v>
      </c>
      <c r="C162" s="72" t="s">
        <v>310</v>
      </c>
      <c r="D162" s="72" t="s">
        <v>433</v>
      </c>
      <c r="E162" s="72" t="s">
        <v>459</v>
      </c>
      <c r="F162" s="72" t="s">
        <v>130</v>
      </c>
      <c r="G162" s="72" t="e">
        <v>#N/A</v>
      </c>
      <c r="H162" s="72" t="e">
        <v>#N/A</v>
      </c>
      <c r="I162" s="72">
        <v>5000</v>
      </c>
      <c r="J162" s="72" t="s">
        <v>21</v>
      </c>
      <c r="K162" s="72">
        <v>2</v>
      </c>
      <c r="L162" s="72" t="s">
        <v>633</v>
      </c>
    </row>
    <row r="163" spans="1:12" x14ac:dyDescent="0.45">
      <c r="A163" s="406" t="s">
        <v>119</v>
      </c>
      <c r="B163" s="407">
        <v>46056</v>
      </c>
      <c r="C163" s="408" t="s">
        <v>260</v>
      </c>
      <c r="D163" s="408" t="s">
        <v>212</v>
      </c>
      <c r="E163" s="408" t="s">
        <v>619</v>
      </c>
      <c r="F163" s="408" t="s">
        <v>130</v>
      </c>
      <c r="G163" s="408" t="e">
        <v>#N/A</v>
      </c>
      <c r="H163" s="408" t="e">
        <v>#N/A</v>
      </c>
      <c r="I163" s="406">
        <v>27300</v>
      </c>
      <c r="J163" s="406" t="s">
        <v>12</v>
      </c>
      <c r="K163" s="406">
        <v>2</v>
      </c>
      <c r="L163" s="408" t="s">
        <v>616</v>
      </c>
    </row>
    <row r="164" spans="1:12" x14ac:dyDescent="0.45">
      <c r="A164" s="406" t="s">
        <v>119</v>
      </c>
      <c r="B164" s="407">
        <v>46056</v>
      </c>
      <c r="C164" s="408" t="s">
        <v>260</v>
      </c>
      <c r="D164" s="408" t="s">
        <v>145</v>
      </c>
      <c r="E164" s="408" t="s">
        <v>459</v>
      </c>
      <c r="F164" s="408" t="s">
        <v>130</v>
      </c>
      <c r="G164" s="408" t="e">
        <v>#N/A</v>
      </c>
      <c r="H164" s="408" t="e">
        <v>#N/A</v>
      </c>
      <c r="I164" s="406">
        <v>22000</v>
      </c>
      <c r="J164" s="406" t="s">
        <v>21</v>
      </c>
      <c r="K164" s="406">
        <v>2</v>
      </c>
      <c r="L164" s="408" t="s">
        <v>625</v>
      </c>
    </row>
    <row r="165" spans="1:12" x14ac:dyDescent="0.45">
      <c r="A165" s="406" t="s">
        <v>119</v>
      </c>
      <c r="B165" s="407">
        <v>46056</v>
      </c>
      <c r="C165" s="408" t="s">
        <v>260</v>
      </c>
      <c r="D165" s="408" t="s">
        <v>237</v>
      </c>
      <c r="E165" s="408" t="s">
        <v>459</v>
      </c>
      <c r="F165" s="408" t="s">
        <v>130</v>
      </c>
      <c r="G165" s="408" t="e">
        <v>#N/A</v>
      </c>
      <c r="H165" s="408" t="e">
        <v>#N/A</v>
      </c>
      <c r="I165" s="406">
        <v>10000</v>
      </c>
      <c r="J165" s="406" t="s">
        <v>21</v>
      </c>
      <c r="K165" s="406">
        <v>2</v>
      </c>
      <c r="L165" s="408" t="s">
        <v>626</v>
      </c>
    </row>
    <row r="166" spans="1:12" x14ac:dyDescent="0.45">
      <c r="A166" s="406" t="s">
        <v>119</v>
      </c>
      <c r="B166" s="407">
        <v>46056</v>
      </c>
      <c r="C166" s="408" t="s">
        <v>260</v>
      </c>
      <c r="D166" s="408" t="s">
        <v>326</v>
      </c>
      <c r="E166" s="408" t="s">
        <v>459</v>
      </c>
      <c r="F166" s="408" t="s">
        <v>130</v>
      </c>
      <c r="G166" s="408" t="e">
        <v>#N/A</v>
      </c>
      <c r="H166" s="408" t="e">
        <v>#N/A</v>
      </c>
      <c r="I166" s="406">
        <v>30000</v>
      </c>
      <c r="J166" s="406" t="s">
        <v>21</v>
      </c>
      <c r="K166" s="406">
        <v>2</v>
      </c>
      <c r="L166" s="408" t="s">
        <v>617</v>
      </c>
    </row>
    <row r="167" spans="1:12" x14ac:dyDescent="0.45">
      <c r="A167" s="406" t="s">
        <v>119</v>
      </c>
      <c r="B167" s="407">
        <v>46056</v>
      </c>
      <c r="C167" s="408" t="s">
        <v>260</v>
      </c>
      <c r="D167" s="408" t="s">
        <v>249</v>
      </c>
      <c r="E167" s="408">
        <v>54</v>
      </c>
      <c r="F167" s="408" t="s">
        <v>19</v>
      </c>
      <c r="G167" s="408">
        <v>11.102941176470589</v>
      </c>
      <c r="H167" s="408">
        <v>680</v>
      </c>
      <c r="I167" s="406">
        <v>7550</v>
      </c>
      <c r="J167" s="406" t="s">
        <v>12</v>
      </c>
      <c r="K167" s="406">
        <v>2</v>
      </c>
      <c r="L167" s="408" t="s">
        <v>627</v>
      </c>
    </row>
    <row r="168" spans="1:12" x14ac:dyDescent="0.45">
      <c r="A168" s="406" t="s">
        <v>119</v>
      </c>
      <c r="B168" s="407">
        <v>46056</v>
      </c>
      <c r="C168" s="408" t="s">
        <v>260</v>
      </c>
      <c r="D168" s="408" t="s">
        <v>338</v>
      </c>
      <c r="E168" s="408">
        <v>602</v>
      </c>
      <c r="F168" s="408" t="s">
        <v>19</v>
      </c>
      <c r="G168" s="408">
        <v>50</v>
      </c>
      <c r="H168" s="408">
        <v>680</v>
      </c>
      <c r="I168" s="406">
        <v>34000</v>
      </c>
      <c r="J168" s="406" t="s">
        <v>12</v>
      </c>
      <c r="K168" s="406">
        <v>2</v>
      </c>
      <c r="L168" s="408" t="s">
        <v>628</v>
      </c>
    </row>
    <row r="169" spans="1:12" x14ac:dyDescent="0.45">
      <c r="A169" s="406" t="s">
        <v>119</v>
      </c>
      <c r="B169" s="407">
        <v>46056</v>
      </c>
      <c r="C169" s="408" t="s">
        <v>260</v>
      </c>
      <c r="D169" s="408" t="s">
        <v>436</v>
      </c>
      <c r="E169" s="408" t="s">
        <v>459</v>
      </c>
      <c r="F169" s="408" t="s">
        <v>130</v>
      </c>
      <c r="G169" s="408" t="e">
        <v>#N/A</v>
      </c>
      <c r="H169" s="408" t="e">
        <v>#N/A</v>
      </c>
      <c r="I169" s="406">
        <v>25000</v>
      </c>
      <c r="J169" s="406" t="s">
        <v>21</v>
      </c>
      <c r="K169" s="406">
        <v>2</v>
      </c>
      <c r="L169" s="408" t="s">
        <v>629</v>
      </c>
    </row>
    <row r="170" spans="1:12" x14ac:dyDescent="0.45">
      <c r="A170" s="406" t="s">
        <v>119</v>
      </c>
      <c r="B170" s="407">
        <v>46055</v>
      </c>
      <c r="C170" s="408" t="s">
        <v>435</v>
      </c>
      <c r="D170" s="408" t="s">
        <v>212</v>
      </c>
      <c r="E170" s="408" t="s">
        <v>611</v>
      </c>
      <c r="F170" s="408" t="s">
        <v>130</v>
      </c>
      <c r="G170" s="408" t="e">
        <v>#N/A</v>
      </c>
      <c r="H170" s="408" t="e">
        <v>#N/A</v>
      </c>
      <c r="I170" s="406">
        <v>36350</v>
      </c>
      <c r="J170" s="406" t="s">
        <v>12</v>
      </c>
      <c r="K170" s="406">
        <v>2</v>
      </c>
      <c r="L170" s="408" t="s">
        <v>616</v>
      </c>
    </row>
    <row r="171" spans="1:12" x14ac:dyDescent="0.45">
      <c r="A171" s="406" t="s">
        <v>119</v>
      </c>
      <c r="B171" s="407">
        <v>46055</v>
      </c>
      <c r="C171" s="408" t="s">
        <v>435</v>
      </c>
      <c r="D171" s="408" t="s">
        <v>326</v>
      </c>
      <c r="E171" s="408" t="s">
        <v>612</v>
      </c>
      <c r="F171" s="408" t="s">
        <v>19</v>
      </c>
      <c r="G171" s="408">
        <v>90.441176470588232</v>
      </c>
      <c r="H171" s="408">
        <v>680</v>
      </c>
      <c r="I171" s="406">
        <v>61500</v>
      </c>
      <c r="J171" s="406" t="s">
        <v>12</v>
      </c>
      <c r="K171" s="406">
        <v>2</v>
      </c>
      <c r="L171" s="408" t="s">
        <v>617</v>
      </c>
    </row>
    <row r="172" spans="1:12" x14ac:dyDescent="0.45">
      <c r="A172" s="406" t="s">
        <v>119</v>
      </c>
      <c r="B172" s="407">
        <v>46055</v>
      </c>
      <c r="C172" s="408" t="s">
        <v>435</v>
      </c>
      <c r="D172" s="408" t="s">
        <v>212</v>
      </c>
      <c r="E172" s="408" t="s">
        <v>459</v>
      </c>
      <c r="F172" s="408" t="s">
        <v>130</v>
      </c>
      <c r="G172" s="408" t="e">
        <v>#N/A</v>
      </c>
      <c r="H172" s="408" t="e">
        <v>#N/A</v>
      </c>
      <c r="I172" s="406">
        <v>241600</v>
      </c>
      <c r="J172" s="406" t="s">
        <v>262</v>
      </c>
      <c r="K172" s="406">
        <v>2</v>
      </c>
      <c r="L172" s="408" t="s">
        <v>616</v>
      </c>
    </row>
    <row r="173" spans="1:12" x14ac:dyDescent="0.45">
      <c r="A173" s="406" t="s">
        <v>119</v>
      </c>
      <c r="B173" s="407">
        <v>46053</v>
      </c>
      <c r="C173" s="408" t="s">
        <v>260</v>
      </c>
      <c r="D173" s="408" t="s">
        <v>212</v>
      </c>
      <c r="E173" s="408" t="s">
        <v>456</v>
      </c>
      <c r="F173" s="408" t="s">
        <v>19</v>
      </c>
      <c r="G173" s="408">
        <v>44.117647058823529</v>
      </c>
      <c r="H173" s="408">
        <v>680</v>
      </c>
      <c r="I173" s="406">
        <v>30000</v>
      </c>
      <c r="J173" s="406" t="s">
        <v>12</v>
      </c>
      <c r="K173" s="406">
        <v>1</v>
      </c>
      <c r="L173" s="408" t="s">
        <v>476</v>
      </c>
    </row>
    <row r="174" spans="1:12" x14ac:dyDescent="0.45">
      <c r="A174" s="406" t="s">
        <v>119</v>
      </c>
      <c r="B174" s="407">
        <v>46053</v>
      </c>
      <c r="C174" s="408" t="s">
        <v>260</v>
      </c>
      <c r="D174" s="408" t="s">
        <v>428</v>
      </c>
      <c r="E174" s="408" t="s">
        <v>493</v>
      </c>
      <c r="F174" s="408" t="s">
        <v>50</v>
      </c>
      <c r="G174" s="408">
        <v>47.826086956521742</v>
      </c>
      <c r="H174" s="408">
        <v>920</v>
      </c>
      <c r="I174" s="406">
        <v>44000</v>
      </c>
      <c r="J174" s="406" t="s">
        <v>12</v>
      </c>
      <c r="K174" s="406">
        <v>1</v>
      </c>
      <c r="L174" s="408" t="s">
        <v>494</v>
      </c>
    </row>
    <row r="175" spans="1:12" x14ac:dyDescent="0.45">
      <c r="A175" s="406" t="s">
        <v>119</v>
      </c>
      <c r="B175" s="407">
        <v>46053</v>
      </c>
      <c r="C175" s="408" t="s">
        <v>260</v>
      </c>
      <c r="D175" s="408" t="s">
        <v>428</v>
      </c>
      <c r="E175" s="408" t="s">
        <v>607</v>
      </c>
      <c r="F175" s="408" t="s">
        <v>19</v>
      </c>
      <c r="G175" s="408">
        <v>85.294117647058826</v>
      </c>
      <c r="H175" s="408">
        <v>680</v>
      </c>
      <c r="I175" s="406">
        <v>58000</v>
      </c>
      <c r="J175" s="406" t="s">
        <v>12</v>
      </c>
      <c r="K175" s="406">
        <v>1</v>
      </c>
      <c r="L175" s="408" t="s">
        <v>494</v>
      </c>
    </row>
    <row r="176" spans="1:12" x14ac:dyDescent="0.45">
      <c r="A176" s="406" t="s">
        <v>119</v>
      </c>
      <c r="B176" s="407">
        <v>46053</v>
      </c>
      <c r="C176" s="408" t="s">
        <v>260</v>
      </c>
      <c r="D176" s="408" t="s">
        <v>338</v>
      </c>
      <c r="E176" s="408">
        <v>600</v>
      </c>
      <c r="F176" s="408" t="s">
        <v>19</v>
      </c>
      <c r="G176" s="408">
        <v>100</v>
      </c>
      <c r="H176" s="408">
        <v>680</v>
      </c>
      <c r="I176" s="406">
        <v>68000</v>
      </c>
      <c r="J176" s="406" t="s">
        <v>12</v>
      </c>
      <c r="K176" s="406">
        <v>1</v>
      </c>
      <c r="L176" s="408" t="s">
        <v>472</v>
      </c>
    </row>
    <row r="177" spans="1:12" s="72" customFormat="1" x14ac:dyDescent="0.45">
      <c r="A177" s="72" t="s">
        <v>117</v>
      </c>
      <c r="B177" s="126">
        <v>46052</v>
      </c>
      <c r="C177" s="72" t="s">
        <v>341</v>
      </c>
      <c r="D177" s="72" t="s">
        <v>428</v>
      </c>
      <c r="E177" s="72" t="s">
        <v>600</v>
      </c>
      <c r="F177" s="72" t="s">
        <v>19</v>
      </c>
      <c r="G177" s="72">
        <v>170</v>
      </c>
      <c r="H177" s="72">
        <v>680</v>
      </c>
      <c r="I177" s="72">
        <v>115600</v>
      </c>
      <c r="J177" s="72" t="s">
        <v>12</v>
      </c>
      <c r="K177" s="72">
        <v>1</v>
      </c>
      <c r="L177" s="72" t="s">
        <v>494</v>
      </c>
    </row>
    <row r="178" spans="1:12" x14ac:dyDescent="0.45">
      <c r="A178" s="406" t="s">
        <v>119</v>
      </c>
      <c r="B178" s="407">
        <v>46052</v>
      </c>
      <c r="C178" s="408" t="s">
        <v>435</v>
      </c>
      <c r="D178" s="408" t="s">
        <v>339</v>
      </c>
      <c r="E178" s="408">
        <v>599</v>
      </c>
      <c r="F178" s="408" t="s">
        <v>50</v>
      </c>
      <c r="G178" s="408">
        <v>10</v>
      </c>
      <c r="H178" s="408">
        <v>920</v>
      </c>
      <c r="I178" s="406">
        <v>9200</v>
      </c>
      <c r="J178" s="406" t="s">
        <v>12</v>
      </c>
      <c r="K178" s="406">
        <v>1</v>
      </c>
      <c r="L178" s="408" t="s">
        <v>488</v>
      </c>
    </row>
    <row r="179" spans="1:12" x14ac:dyDescent="0.45">
      <c r="A179" s="406" t="s">
        <v>119</v>
      </c>
      <c r="B179" s="407">
        <v>46052</v>
      </c>
      <c r="C179" s="408" t="s">
        <v>435</v>
      </c>
      <c r="D179" s="408" t="s">
        <v>338</v>
      </c>
      <c r="E179" s="408">
        <v>544</v>
      </c>
      <c r="F179" s="408" t="s">
        <v>19</v>
      </c>
      <c r="G179" s="408">
        <v>20</v>
      </c>
      <c r="H179" s="408">
        <v>680</v>
      </c>
      <c r="I179" s="406">
        <v>13600</v>
      </c>
      <c r="J179" s="406" t="s">
        <v>12</v>
      </c>
      <c r="K179" s="406">
        <v>1</v>
      </c>
      <c r="L179" s="408" t="s">
        <v>472</v>
      </c>
    </row>
    <row r="180" spans="1:12" x14ac:dyDescent="0.45">
      <c r="A180" s="406" t="s">
        <v>119</v>
      </c>
      <c r="B180" s="407">
        <v>46052</v>
      </c>
      <c r="C180" s="408" t="s">
        <v>435</v>
      </c>
      <c r="D180" s="408" t="s">
        <v>338</v>
      </c>
      <c r="E180" s="408">
        <v>595</v>
      </c>
      <c r="F180" s="408" t="s">
        <v>50</v>
      </c>
      <c r="G180" s="408">
        <v>50</v>
      </c>
      <c r="H180" s="408">
        <v>920</v>
      </c>
      <c r="I180" s="406">
        <v>46000</v>
      </c>
      <c r="J180" s="406" t="s">
        <v>12</v>
      </c>
      <c r="K180" s="406">
        <v>1</v>
      </c>
      <c r="L180" s="408" t="s">
        <v>472</v>
      </c>
    </row>
    <row r="181" spans="1:12" x14ac:dyDescent="0.45">
      <c r="A181" s="406" t="s">
        <v>119</v>
      </c>
      <c r="B181" s="407">
        <v>46052</v>
      </c>
      <c r="C181" s="408" t="s">
        <v>435</v>
      </c>
      <c r="D181" s="408" t="s">
        <v>249</v>
      </c>
      <c r="E181" s="408">
        <v>62</v>
      </c>
      <c r="F181" s="408" t="s">
        <v>19</v>
      </c>
      <c r="G181" s="408">
        <v>11.102941176470589</v>
      </c>
      <c r="H181" s="408">
        <v>680</v>
      </c>
      <c r="I181" s="406">
        <v>7550</v>
      </c>
      <c r="J181" s="406" t="s">
        <v>12</v>
      </c>
      <c r="K181" s="406">
        <v>1</v>
      </c>
      <c r="L181" s="408" t="s">
        <v>473</v>
      </c>
    </row>
    <row r="182" spans="1:12" x14ac:dyDescent="0.45">
      <c r="A182" s="406" t="s">
        <v>119</v>
      </c>
      <c r="B182" s="407">
        <v>46052</v>
      </c>
      <c r="C182" s="408" t="s">
        <v>435</v>
      </c>
      <c r="D182" s="408" t="s">
        <v>212</v>
      </c>
      <c r="E182" s="408" t="s">
        <v>459</v>
      </c>
      <c r="F182" s="408" t="s">
        <v>130</v>
      </c>
      <c r="G182" s="408" t="e">
        <v>#N/A</v>
      </c>
      <c r="H182" s="408" t="e">
        <v>#N/A</v>
      </c>
      <c r="I182" s="406">
        <v>25000</v>
      </c>
      <c r="J182" s="406" t="s">
        <v>12</v>
      </c>
      <c r="K182" s="406">
        <v>1</v>
      </c>
      <c r="L182" s="408" t="s">
        <v>476</v>
      </c>
    </row>
    <row r="183" spans="1:12" s="72" customFormat="1" x14ac:dyDescent="0.45">
      <c r="A183" s="72" t="s">
        <v>117</v>
      </c>
      <c r="B183" s="126">
        <v>46051</v>
      </c>
      <c r="C183" s="72" t="s">
        <v>275</v>
      </c>
      <c r="D183" s="72" t="s">
        <v>338</v>
      </c>
      <c r="E183" s="72">
        <v>596</v>
      </c>
      <c r="F183" s="72" t="s">
        <v>19</v>
      </c>
      <c r="G183" s="72">
        <v>50</v>
      </c>
      <c r="H183" s="72">
        <v>680</v>
      </c>
      <c r="I183" s="72">
        <v>34000</v>
      </c>
      <c r="J183" s="72" t="s">
        <v>12</v>
      </c>
      <c r="K183" s="72">
        <v>1</v>
      </c>
      <c r="L183" s="72" t="s">
        <v>472</v>
      </c>
    </row>
    <row r="184" spans="1:12" x14ac:dyDescent="0.45">
      <c r="A184" s="406" t="s">
        <v>119</v>
      </c>
      <c r="B184" s="407">
        <v>46051</v>
      </c>
      <c r="C184" s="408" t="s">
        <v>142</v>
      </c>
      <c r="D184" s="408" t="s">
        <v>338</v>
      </c>
      <c r="E184" s="408">
        <v>597</v>
      </c>
      <c r="F184" s="408" t="s">
        <v>19</v>
      </c>
      <c r="G184" s="408">
        <v>50</v>
      </c>
      <c r="H184" s="408">
        <v>680</v>
      </c>
      <c r="I184" s="406">
        <v>34000</v>
      </c>
      <c r="J184" s="406" t="s">
        <v>12</v>
      </c>
      <c r="K184" s="406">
        <v>1</v>
      </c>
      <c r="L184" s="408" t="s">
        <v>472</v>
      </c>
    </row>
    <row r="185" spans="1:12" x14ac:dyDescent="0.45">
      <c r="A185" s="406" t="s">
        <v>119</v>
      </c>
      <c r="B185" s="407">
        <v>46051</v>
      </c>
      <c r="C185" s="408" t="s">
        <v>142</v>
      </c>
      <c r="D185" s="408" t="s">
        <v>338</v>
      </c>
      <c r="E185" s="408">
        <v>598</v>
      </c>
      <c r="F185" s="408" t="s">
        <v>19</v>
      </c>
      <c r="G185" s="408">
        <v>20</v>
      </c>
      <c r="H185" s="408">
        <v>680</v>
      </c>
      <c r="I185" s="406">
        <v>13600</v>
      </c>
      <c r="J185" s="406" t="s">
        <v>12</v>
      </c>
      <c r="K185" s="406">
        <v>1</v>
      </c>
      <c r="L185" s="408" t="s">
        <v>472</v>
      </c>
    </row>
    <row r="186" spans="1:12" x14ac:dyDescent="0.45">
      <c r="A186" s="406" t="s">
        <v>119</v>
      </c>
      <c r="B186" s="407">
        <v>46051</v>
      </c>
      <c r="C186" s="408" t="s">
        <v>142</v>
      </c>
      <c r="D186" s="408" t="s">
        <v>249</v>
      </c>
      <c r="E186" s="408">
        <v>44</v>
      </c>
      <c r="F186" s="408" t="s">
        <v>19</v>
      </c>
      <c r="G186" s="408">
        <v>11.102941176470589</v>
      </c>
      <c r="H186" s="408">
        <v>680</v>
      </c>
      <c r="I186" s="406">
        <v>7550</v>
      </c>
      <c r="J186" s="406" t="s">
        <v>12</v>
      </c>
      <c r="K186" s="406">
        <v>1</v>
      </c>
      <c r="L186" s="408" t="s">
        <v>473</v>
      </c>
    </row>
    <row r="187" spans="1:12" x14ac:dyDescent="0.45">
      <c r="A187" s="406" t="s">
        <v>119</v>
      </c>
      <c r="B187" s="407">
        <v>46050</v>
      </c>
      <c r="C187" s="408" t="s">
        <v>260</v>
      </c>
      <c r="D187" s="408" t="s">
        <v>339</v>
      </c>
      <c r="E187" s="408">
        <v>594</v>
      </c>
      <c r="F187" s="408" t="s">
        <v>50</v>
      </c>
      <c r="G187" s="408">
        <v>50</v>
      </c>
      <c r="H187" s="408">
        <v>920</v>
      </c>
      <c r="I187" s="406">
        <v>46000</v>
      </c>
      <c r="J187" s="406" t="s">
        <v>12</v>
      </c>
      <c r="K187" s="406">
        <v>1</v>
      </c>
      <c r="L187" s="408" t="s">
        <v>488</v>
      </c>
    </row>
    <row r="188" spans="1:12" x14ac:dyDescent="0.45">
      <c r="A188" s="406" t="s">
        <v>119</v>
      </c>
      <c r="B188" s="407">
        <v>46050</v>
      </c>
      <c r="C188" s="408" t="s">
        <v>260</v>
      </c>
      <c r="D188" s="408" t="s">
        <v>249</v>
      </c>
      <c r="E188" s="408">
        <v>45</v>
      </c>
      <c r="F188" s="408" t="s">
        <v>19</v>
      </c>
      <c r="G188" s="408">
        <v>11.102941176470589</v>
      </c>
      <c r="H188" s="408">
        <v>680</v>
      </c>
      <c r="I188" s="406">
        <v>7550</v>
      </c>
      <c r="J188" s="406" t="s">
        <v>12</v>
      </c>
      <c r="K188" s="406">
        <v>1</v>
      </c>
      <c r="L188" s="408" t="s">
        <v>473</v>
      </c>
    </row>
    <row r="189" spans="1:12" x14ac:dyDescent="0.45">
      <c r="A189" s="406" t="s">
        <v>119</v>
      </c>
      <c r="B189" s="407">
        <v>46049</v>
      </c>
      <c r="C189" s="408" t="s">
        <v>435</v>
      </c>
      <c r="D189" s="408" t="s">
        <v>338</v>
      </c>
      <c r="E189" s="408">
        <v>589</v>
      </c>
      <c r="F189" s="408" t="s">
        <v>19</v>
      </c>
      <c r="G189" s="408">
        <v>50</v>
      </c>
      <c r="H189" s="408">
        <v>680</v>
      </c>
      <c r="I189" s="406">
        <v>34000</v>
      </c>
      <c r="J189" s="406" t="s">
        <v>12</v>
      </c>
      <c r="K189" s="406">
        <v>1</v>
      </c>
      <c r="L189" s="408" t="s">
        <v>472</v>
      </c>
    </row>
    <row r="190" spans="1:12" x14ac:dyDescent="0.45">
      <c r="A190" s="406" t="s">
        <v>119</v>
      </c>
      <c r="B190" s="407">
        <v>46049</v>
      </c>
      <c r="C190" s="408" t="s">
        <v>435</v>
      </c>
      <c r="D190" s="408" t="s">
        <v>338</v>
      </c>
      <c r="E190" s="408">
        <v>588</v>
      </c>
      <c r="F190" s="408" t="s">
        <v>19</v>
      </c>
      <c r="G190" s="408">
        <v>20</v>
      </c>
      <c r="H190" s="408">
        <v>680</v>
      </c>
      <c r="I190" s="406">
        <v>13600</v>
      </c>
      <c r="J190" s="406" t="s">
        <v>12</v>
      </c>
      <c r="K190" s="406">
        <v>1</v>
      </c>
      <c r="L190" s="408" t="s">
        <v>472</v>
      </c>
    </row>
    <row r="191" spans="1:12" x14ac:dyDescent="0.45">
      <c r="A191" s="406" t="s">
        <v>119</v>
      </c>
      <c r="B191" s="407">
        <v>46049</v>
      </c>
      <c r="C191" s="408" t="s">
        <v>435</v>
      </c>
      <c r="D191" s="408" t="s">
        <v>338</v>
      </c>
      <c r="E191" s="408">
        <v>592</v>
      </c>
      <c r="F191" s="408" t="s">
        <v>19</v>
      </c>
      <c r="G191" s="408">
        <v>20</v>
      </c>
      <c r="H191" s="408">
        <v>680</v>
      </c>
      <c r="I191" s="406">
        <v>13600</v>
      </c>
      <c r="J191" s="406" t="s">
        <v>12</v>
      </c>
      <c r="K191" s="406">
        <v>1</v>
      </c>
      <c r="L191" s="408" t="s">
        <v>472</v>
      </c>
    </row>
    <row r="192" spans="1:12" x14ac:dyDescent="0.45">
      <c r="A192" s="406" t="s">
        <v>119</v>
      </c>
      <c r="B192" s="407">
        <v>46049</v>
      </c>
      <c r="C192" s="408" t="s">
        <v>435</v>
      </c>
      <c r="D192" s="408" t="s">
        <v>339</v>
      </c>
      <c r="E192" s="408">
        <v>590</v>
      </c>
      <c r="F192" s="408" t="s">
        <v>50</v>
      </c>
      <c r="G192" s="408">
        <v>20</v>
      </c>
      <c r="H192" s="408">
        <v>920</v>
      </c>
      <c r="I192" s="406">
        <v>18400</v>
      </c>
      <c r="J192" s="406" t="s">
        <v>12</v>
      </c>
      <c r="K192" s="406">
        <v>1</v>
      </c>
      <c r="L192" s="408" t="s">
        <v>488</v>
      </c>
    </row>
    <row r="193" spans="1:12" x14ac:dyDescent="0.45">
      <c r="A193" s="406" t="s">
        <v>119</v>
      </c>
      <c r="B193" s="407">
        <v>46049</v>
      </c>
      <c r="C193" s="408" t="s">
        <v>435</v>
      </c>
      <c r="D193" s="408" t="s">
        <v>338</v>
      </c>
      <c r="E193" s="408">
        <v>591</v>
      </c>
      <c r="F193" s="408" t="s">
        <v>19</v>
      </c>
      <c r="G193" s="408">
        <v>40</v>
      </c>
      <c r="H193" s="408">
        <v>680</v>
      </c>
      <c r="I193" s="406">
        <v>27200</v>
      </c>
      <c r="J193" s="406" t="s">
        <v>12</v>
      </c>
      <c r="K193" s="406">
        <v>1</v>
      </c>
      <c r="L193" s="408" t="s">
        <v>472</v>
      </c>
    </row>
    <row r="194" spans="1:12" x14ac:dyDescent="0.45">
      <c r="A194" s="406" t="s">
        <v>119</v>
      </c>
      <c r="B194" s="407">
        <v>46049</v>
      </c>
      <c r="C194" s="408" t="s">
        <v>435</v>
      </c>
      <c r="D194" s="408" t="s">
        <v>339</v>
      </c>
      <c r="E194" s="408">
        <v>586</v>
      </c>
      <c r="F194" s="408" t="s">
        <v>50</v>
      </c>
      <c r="G194" s="408">
        <v>50</v>
      </c>
      <c r="H194" s="408">
        <v>920</v>
      </c>
      <c r="I194" s="406">
        <v>46000</v>
      </c>
      <c r="J194" s="406" t="s">
        <v>12</v>
      </c>
      <c r="K194" s="406">
        <v>1</v>
      </c>
      <c r="L194" s="408" t="s">
        <v>488</v>
      </c>
    </row>
    <row r="195" spans="1:12" x14ac:dyDescent="0.45">
      <c r="A195" s="406" t="s">
        <v>119</v>
      </c>
      <c r="B195" s="407">
        <v>46049</v>
      </c>
      <c r="C195" s="408" t="s">
        <v>435</v>
      </c>
      <c r="D195" s="408" t="s">
        <v>212</v>
      </c>
      <c r="E195" s="408" t="s">
        <v>591</v>
      </c>
      <c r="F195" s="408" t="s">
        <v>19</v>
      </c>
      <c r="G195" s="408">
        <v>36.764705882352942</v>
      </c>
      <c r="H195" s="408">
        <v>680</v>
      </c>
      <c r="I195" s="406">
        <v>25000</v>
      </c>
      <c r="J195" s="406" t="s">
        <v>12</v>
      </c>
      <c r="K195" s="406">
        <v>1</v>
      </c>
      <c r="L195" s="408" t="s">
        <v>476</v>
      </c>
    </row>
    <row r="196" spans="1:12" x14ac:dyDescent="0.45">
      <c r="A196" s="406" t="s">
        <v>117</v>
      </c>
      <c r="B196" s="407">
        <v>46048</v>
      </c>
      <c r="C196" s="408" t="s">
        <v>275</v>
      </c>
      <c r="D196" s="408" t="s">
        <v>338</v>
      </c>
      <c r="E196" s="408">
        <v>584</v>
      </c>
      <c r="F196" s="408" t="s">
        <v>19</v>
      </c>
      <c r="G196" s="408">
        <v>150</v>
      </c>
      <c r="H196" s="408">
        <v>680</v>
      </c>
      <c r="I196" s="406">
        <v>102000</v>
      </c>
      <c r="J196" s="406" t="s">
        <v>12</v>
      </c>
      <c r="K196" s="406">
        <v>1</v>
      </c>
      <c r="L196" s="408" t="s">
        <v>472</v>
      </c>
    </row>
    <row r="197" spans="1:12" s="72" customFormat="1" x14ac:dyDescent="0.45">
      <c r="A197" s="72" t="s">
        <v>117</v>
      </c>
      <c r="B197" s="126">
        <v>46048</v>
      </c>
      <c r="C197" s="72" t="s">
        <v>275</v>
      </c>
      <c r="D197" s="72" t="s">
        <v>338</v>
      </c>
      <c r="E197" s="72">
        <v>583</v>
      </c>
      <c r="F197" s="72" t="s">
        <v>19</v>
      </c>
      <c r="G197" s="72">
        <v>50</v>
      </c>
      <c r="H197" s="72">
        <v>680</v>
      </c>
      <c r="I197" s="72">
        <v>34000</v>
      </c>
      <c r="J197" s="72" t="s">
        <v>12</v>
      </c>
      <c r="K197" s="72">
        <v>1</v>
      </c>
      <c r="L197" s="72" t="s">
        <v>472</v>
      </c>
    </row>
    <row r="198" spans="1:12" x14ac:dyDescent="0.45">
      <c r="A198" s="406" t="s">
        <v>119</v>
      </c>
      <c r="B198" s="407">
        <v>46048</v>
      </c>
      <c r="C198" s="408" t="s">
        <v>142</v>
      </c>
      <c r="D198" s="408" t="s">
        <v>338</v>
      </c>
      <c r="E198" s="408">
        <v>587</v>
      </c>
      <c r="F198" s="408" t="s">
        <v>19</v>
      </c>
      <c r="G198" s="408">
        <v>20</v>
      </c>
      <c r="H198" s="408">
        <v>680</v>
      </c>
      <c r="I198" s="406">
        <v>13600</v>
      </c>
      <c r="J198" s="406" t="s">
        <v>12</v>
      </c>
      <c r="K198" s="406">
        <v>1</v>
      </c>
      <c r="L198" s="408" t="s">
        <v>472</v>
      </c>
    </row>
    <row r="199" spans="1:12" x14ac:dyDescent="0.45">
      <c r="A199" s="406" t="s">
        <v>119</v>
      </c>
      <c r="B199" s="407">
        <v>46048</v>
      </c>
      <c r="C199" s="408" t="s">
        <v>142</v>
      </c>
      <c r="D199" s="408" t="s">
        <v>339</v>
      </c>
      <c r="E199" s="408">
        <v>585</v>
      </c>
      <c r="F199" s="408" t="s">
        <v>50</v>
      </c>
      <c r="G199" s="408">
        <v>50</v>
      </c>
      <c r="H199" s="408">
        <v>920</v>
      </c>
      <c r="I199" s="406">
        <v>46000</v>
      </c>
      <c r="J199" s="406" t="s">
        <v>12</v>
      </c>
      <c r="K199" s="406">
        <v>1</v>
      </c>
      <c r="L199" s="408" t="s">
        <v>488</v>
      </c>
    </row>
    <row r="200" spans="1:12" x14ac:dyDescent="0.45">
      <c r="A200" s="406" t="s">
        <v>119</v>
      </c>
      <c r="B200" s="407">
        <v>46048</v>
      </c>
      <c r="C200" s="408" t="s">
        <v>142</v>
      </c>
      <c r="D200" s="408" t="s">
        <v>249</v>
      </c>
      <c r="E200" s="408">
        <v>42</v>
      </c>
      <c r="F200" s="408" t="s">
        <v>19</v>
      </c>
      <c r="G200" s="408">
        <v>11.102941176470589</v>
      </c>
      <c r="H200" s="408">
        <v>680</v>
      </c>
      <c r="I200" s="406">
        <v>7550</v>
      </c>
      <c r="J200" s="406" t="s">
        <v>12</v>
      </c>
      <c r="K200" s="406">
        <v>1</v>
      </c>
      <c r="L200" s="408" t="s">
        <v>473</v>
      </c>
    </row>
    <row r="201" spans="1:12" x14ac:dyDescent="0.45">
      <c r="A201" s="406" t="s">
        <v>119</v>
      </c>
      <c r="B201" s="407">
        <v>46047</v>
      </c>
      <c r="C201" s="408" t="s">
        <v>260</v>
      </c>
      <c r="D201" s="408" t="s">
        <v>237</v>
      </c>
      <c r="E201" s="408" t="s">
        <v>570</v>
      </c>
      <c r="F201" s="408" t="s">
        <v>130</v>
      </c>
      <c r="G201" s="408" t="e">
        <v>#N/A</v>
      </c>
      <c r="H201" s="408" t="e">
        <v>#N/A</v>
      </c>
      <c r="I201" s="406">
        <v>10000</v>
      </c>
      <c r="J201" s="406" t="s">
        <v>12</v>
      </c>
      <c r="K201" s="406">
        <v>1</v>
      </c>
      <c r="L201" s="408" t="s">
        <v>505</v>
      </c>
    </row>
    <row r="202" spans="1:12" x14ac:dyDescent="0.45">
      <c r="A202" s="406" t="s">
        <v>119</v>
      </c>
      <c r="B202" s="407">
        <v>46047</v>
      </c>
      <c r="C202" s="408" t="s">
        <v>260</v>
      </c>
      <c r="D202" s="408" t="s">
        <v>320</v>
      </c>
      <c r="E202" s="408" t="s">
        <v>459</v>
      </c>
      <c r="F202" s="408" t="s">
        <v>130</v>
      </c>
      <c r="G202" s="408" t="e">
        <v>#N/A</v>
      </c>
      <c r="H202" s="408" t="e">
        <v>#N/A</v>
      </c>
      <c r="I202" s="406">
        <v>15100</v>
      </c>
      <c r="J202" s="406" t="s">
        <v>262</v>
      </c>
      <c r="K202" s="406">
        <v>1</v>
      </c>
      <c r="L202" s="408" t="s">
        <v>583</v>
      </c>
    </row>
    <row r="203" spans="1:12" x14ac:dyDescent="0.45">
      <c r="A203" s="406" t="s">
        <v>119</v>
      </c>
      <c r="B203" s="407">
        <v>46047</v>
      </c>
      <c r="C203" s="408" t="s">
        <v>260</v>
      </c>
      <c r="D203" s="408" t="s">
        <v>338</v>
      </c>
      <c r="E203" s="408" t="s">
        <v>459</v>
      </c>
      <c r="F203" s="408" t="s">
        <v>130</v>
      </c>
      <c r="G203" s="408" t="e">
        <v>#N/A</v>
      </c>
      <c r="H203" s="408" t="e">
        <v>#N/A</v>
      </c>
      <c r="I203" s="406">
        <v>2171800</v>
      </c>
      <c r="J203" s="406" t="s">
        <v>262</v>
      </c>
      <c r="K203" s="406">
        <v>1</v>
      </c>
      <c r="L203" s="408" t="s">
        <v>472</v>
      </c>
    </row>
    <row r="204" spans="1:12" x14ac:dyDescent="0.45">
      <c r="A204" s="406" t="s">
        <v>119</v>
      </c>
      <c r="B204" s="407">
        <v>46047</v>
      </c>
      <c r="C204" s="408" t="s">
        <v>260</v>
      </c>
      <c r="D204" s="408" t="s">
        <v>339</v>
      </c>
      <c r="E204" s="408" t="s">
        <v>459</v>
      </c>
      <c r="F204" s="408" t="s">
        <v>130</v>
      </c>
      <c r="G204" s="408" t="e">
        <v>#N/A</v>
      </c>
      <c r="H204" s="408" t="e">
        <v>#N/A</v>
      </c>
      <c r="I204" s="406">
        <v>1818400</v>
      </c>
      <c r="J204" s="406" t="s">
        <v>262</v>
      </c>
      <c r="K204" s="406">
        <v>1</v>
      </c>
      <c r="L204" s="408" t="s">
        <v>488</v>
      </c>
    </row>
    <row r="205" spans="1:12" x14ac:dyDescent="0.45">
      <c r="A205" s="406" t="s">
        <v>119</v>
      </c>
      <c r="B205" s="407">
        <v>46047</v>
      </c>
      <c r="C205" s="408" t="s">
        <v>260</v>
      </c>
      <c r="D205" s="408" t="s">
        <v>249</v>
      </c>
      <c r="E205" s="408" t="s">
        <v>459</v>
      </c>
      <c r="F205" s="408" t="s">
        <v>130</v>
      </c>
      <c r="G205" s="408" t="e">
        <v>#N/A</v>
      </c>
      <c r="H205" s="408" t="e">
        <v>#N/A</v>
      </c>
      <c r="I205" s="406">
        <v>30200</v>
      </c>
      <c r="J205" s="406" t="s">
        <v>262</v>
      </c>
      <c r="K205" s="406">
        <v>1</v>
      </c>
      <c r="L205" s="408" t="s">
        <v>473</v>
      </c>
    </row>
    <row r="206" spans="1:12" x14ac:dyDescent="0.45">
      <c r="A206" s="406" t="s">
        <v>119</v>
      </c>
      <c r="B206" s="407">
        <v>46047</v>
      </c>
      <c r="C206" s="408" t="s">
        <v>260</v>
      </c>
      <c r="D206" s="408" t="s">
        <v>238</v>
      </c>
      <c r="E206" s="408" t="s">
        <v>459</v>
      </c>
      <c r="F206" s="408" t="s">
        <v>130</v>
      </c>
      <c r="G206" s="408" t="e">
        <v>#N/A</v>
      </c>
      <c r="H206" s="408" t="e">
        <v>#N/A</v>
      </c>
      <c r="I206" s="406">
        <v>13100</v>
      </c>
      <c r="J206" s="406" t="s">
        <v>262</v>
      </c>
      <c r="K206" s="406">
        <v>1</v>
      </c>
      <c r="L206" s="408" t="s">
        <v>584</v>
      </c>
    </row>
    <row r="207" spans="1:12" x14ac:dyDescent="0.45">
      <c r="A207" s="406" t="s">
        <v>119</v>
      </c>
      <c r="B207" s="407">
        <v>46047</v>
      </c>
      <c r="C207" s="408" t="s">
        <v>260</v>
      </c>
      <c r="D207" s="408" t="s">
        <v>319</v>
      </c>
      <c r="E207" s="408" t="s">
        <v>459</v>
      </c>
      <c r="F207" s="408" t="s">
        <v>130</v>
      </c>
      <c r="G207" s="408" t="e">
        <v>#N/A</v>
      </c>
      <c r="H207" s="408" t="e">
        <v>#N/A</v>
      </c>
      <c r="I207" s="406">
        <v>30000</v>
      </c>
      <c r="J207" s="406" t="s">
        <v>262</v>
      </c>
      <c r="K207" s="406">
        <v>1</v>
      </c>
      <c r="L207" s="408" t="s">
        <v>585</v>
      </c>
    </row>
    <row r="208" spans="1:12" x14ac:dyDescent="0.45">
      <c r="A208" s="406" t="s">
        <v>119</v>
      </c>
      <c r="B208" s="407">
        <v>46046</v>
      </c>
      <c r="C208" s="408" t="s">
        <v>435</v>
      </c>
      <c r="D208" s="408" t="s">
        <v>338</v>
      </c>
      <c r="E208" s="408">
        <v>581</v>
      </c>
      <c r="F208" s="408" t="s">
        <v>19</v>
      </c>
      <c r="G208" s="408">
        <v>100</v>
      </c>
      <c r="H208" s="408">
        <v>680</v>
      </c>
      <c r="I208" s="406">
        <v>68000</v>
      </c>
      <c r="J208" s="406" t="s">
        <v>12</v>
      </c>
      <c r="K208" s="406">
        <v>1</v>
      </c>
      <c r="L208" s="408" t="s">
        <v>472</v>
      </c>
    </row>
    <row r="209" spans="1:12" x14ac:dyDescent="0.45">
      <c r="A209" s="406" t="s">
        <v>119</v>
      </c>
      <c r="B209" s="407">
        <v>46046</v>
      </c>
      <c r="C209" s="408" t="s">
        <v>435</v>
      </c>
      <c r="D209" s="408" t="s">
        <v>428</v>
      </c>
      <c r="E209" s="408" t="s">
        <v>493</v>
      </c>
      <c r="F209" s="408" t="s">
        <v>50</v>
      </c>
      <c r="G209" s="408">
        <v>33.152173913043477</v>
      </c>
      <c r="H209" s="408">
        <v>920</v>
      </c>
      <c r="I209" s="406">
        <v>30500</v>
      </c>
      <c r="J209" s="406" t="s">
        <v>12</v>
      </c>
      <c r="K209" s="406">
        <v>1</v>
      </c>
      <c r="L209" s="408" t="s">
        <v>494</v>
      </c>
    </row>
    <row r="210" spans="1:12" x14ac:dyDescent="0.45">
      <c r="A210" s="406" t="s">
        <v>119</v>
      </c>
      <c r="B210" s="407">
        <v>46045</v>
      </c>
      <c r="C210" s="408" t="s">
        <v>142</v>
      </c>
      <c r="D210" s="408" t="s">
        <v>338</v>
      </c>
      <c r="E210" s="408">
        <v>582</v>
      </c>
      <c r="F210" s="408" t="s">
        <v>19</v>
      </c>
      <c r="G210" s="408">
        <v>50</v>
      </c>
      <c r="H210" s="408">
        <v>680</v>
      </c>
      <c r="I210" s="406">
        <v>34000</v>
      </c>
      <c r="J210" s="406" t="s">
        <v>12</v>
      </c>
      <c r="K210" s="406">
        <v>1</v>
      </c>
      <c r="L210" s="408" t="s">
        <v>472</v>
      </c>
    </row>
    <row r="211" spans="1:12" x14ac:dyDescent="0.45">
      <c r="A211" s="406" t="s">
        <v>119</v>
      </c>
      <c r="B211" s="407">
        <v>46045</v>
      </c>
      <c r="C211" s="408" t="s">
        <v>142</v>
      </c>
      <c r="D211" s="408" t="s">
        <v>249</v>
      </c>
      <c r="E211" s="408">
        <v>43</v>
      </c>
      <c r="F211" s="408" t="s">
        <v>19</v>
      </c>
      <c r="G211" s="408">
        <v>11.102941176470589</v>
      </c>
      <c r="H211" s="408">
        <v>680</v>
      </c>
      <c r="I211" s="406">
        <v>7550</v>
      </c>
      <c r="J211" s="406" t="s">
        <v>12</v>
      </c>
      <c r="K211" s="406">
        <v>1</v>
      </c>
      <c r="L211" s="408" t="s">
        <v>473</v>
      </c>
    </row>
    <row r="212" spans="1:12" x14ac:dyDescent="0.45">
      <c r="A212" s="406" t="s">
        <v>117</v>
      </c>
      <c r="B212" s="407">
        <v>46044</v>
      </c>
      <c r="C212" s="408" t="s">
        <v>310</v>
      </c>
      <c r="D212" s="408" t="s">
        <v>338</v>
      </c>
      <c r="E212" s="408">
        <v>578</v>
      </c>
      <c r="F212" s="408" t="s">
        <v>19</v>
      </c>
      <c r="G212" s="408">
        <v>50</v>
      </c>
      <c r="H212" s="408">
        <v>680</v>
      </c>
      <c r="I212" s="406">
        <v>34000</v>
      </c>
      <c r="J212" s="406" t="s">
        <v>12</v>
      </c>
      <c r="K212" s="406">
        <v>1</v>
      </c>
      <c r="L212" s="408" t="s">
        <v>472</v>
      </c>
    </row>
    <row r="213" spans="1:12" s="72" customFormat="1" x14ac:dyDescent="0.45">
      <c r="A213" s="72" t="s">
        <v>117</v>
      </c>
      <c r="B213" s="126">
        <v>46044</v>
      </c>
      <c r="C213" s="72" t="s">
        <v>310</v>
      </c>
      <c r="D213" s="72" t="s">
        <v>338</v>
      </c>
      <c r="E213" s="72">
        <v>575</v>
      </c>
      <c r="F213" s="72" t="s">
        <v>19</v>
      </c>
      <c r="G213" s="72">
        <v>100</v>
      </c>
      <c r="H213" s="72">
        <v>680</v>
      </c>
      <c r="I213" s="72">
        <v>68000</v>
      </c>
      <c r="J213" s="72" t="s">
        <v>12</v>
      </c>
      <c r="K213" s="72">
        <v>1</v>
      </c>
      <c r="L213" s="72" t="s">
        <v>472</v>
      </c>
    </row>
    <row r="214" spans="1:12" x14ac:dyDescent="0.45">
      <c r="A214" s="406" t="s">
        <v>119</v>
      </c>
      <c r="B214" s="407">
        <v>46044</v>
      </c>
      <c r="C214" s="408" t="s">
        <v>260</v>
      </c>
      <c r="D214" s="408" t="s">
        <v>338</v>
      </c>
      <c r="E214" s="408">
        <v>580</v>
      </c>
      <c r="F214" s="408" t="s">
        <v>19</v>
      </c>
      <c r="G214" s="408">
        <v>10</v>
      </c>
      <c r="H214" s="408">
        <v>680</v>
      </c>
      <c r="I214" s="406">
        <v>6800</v>
      </c>
      <c r="J214" s="406" t="s">
        <v>12</v>
      </c>
      <c r="K214" s="406">
        <v>1</v>
      </c>
      <c r="L214" s="408" t="s">
        <v>472</v>
      </c>
    </row>
    <row r="215" spans="1:12" x14ac:dyDescent="0.45">
      <c r="A215" s="406" t="s">
        <v>119</v>
      </c>
      <c r="B215" s="407">
        <v>46044</v>
      </c>
      <c r="C215" s="408" t="s">
        <v>260</v>
      </c>
      <c r="D215" s="408" t="s">
        <v>338</v>
      </c>
      <c r="E215" s="408">
        <v>579</v>
      </c>
      <c r="F215" s="408" t="s">
        <v>19</v>
      </c>
      <c r="G215" s="408">
        <v>20</v>
      </c>
      <c r="H215" s="408">
        <v>680</v>
      </c>
      <c r="I215" s="406">
        <v>13600</v>
      </c>
      <c r="J215" s="406" t="s">
        <v>12</v>
      </c>
      <c r="K215" s="406">
        <v>1</v>
      </c>
      <c r="L215" s="408" t="s">
        <v>472</v>
      </c>
    </row>
    <row r="216" spans="1:12" x14ac:dyDescent="0.45">
      <c r="A216" s="406" t="s">
        <v>119</v>
      </c>
      <c r="B216" s="407">
        <v>46044</v>
      </c>
      <c r="C216" s="408" t="s">
        <v>260</v>
      </c>
      <c r="D216" s="408" t="s">
        <v>338</v>
      </c>
      <c r="E216" s="408">
        <v>576</v>
      </c>
      <c r="F216" s="408" t="s">
        <v>19</v>
      </c>
      <c r="G216" s="408">
        <v>20</v>
      </c>
      <c r="H216" s="408">
        <v>680</v>
      </c>
      <c r="I216" s="406">
        <v>13600</v>
      </c>
      <c r="J216" s="406" t="s">
        <v>12</v>
      </c>
      <c r="K216" s="406">
        <v>1</v>
      </c>
      <c r="L216" s="408" t="s">
        <v>472</v>
      </c>
    </row>
    <row r="217" spans="1:12" s="72" customFormat="1" x14ac:dyDescent="0.45">
      <c r="A217" s="72" t="s">
        <v>117</v>
      </c>
      <c r="B217" s="126">
        <v>46043</v>
      </c>
      <c r="C217" s="72" t="s">
        <v>341</v>
      </c>
      <c r="D217" s="72" t="s">
        <v>433</v>
      </c>
      <c r="E217" s="72" t="s">
        <v>570</v>
      </c>
      <c r="F217" s="72" t="s">
        <v>130</v>
      </c>
      <c r="G217" s="72" t="e">
        <v>#N/A</v>
      </c>
      <c r="H217" s="72" t="e">
        <v>#N/A</v>
      </c>
      <c r="I217" s="72">
        <v>5000</v>
      </c>
      <c r="J217" s="72" t="s">
        <v>12</v>
      </c>
      <c r="K217" s="72">
        <v>1</v>
      </c>
      <c r="L217" s="72" t="s">
        <v>574</v>
      </c>
    </row>
    <row r="218" spans="1:12" x14ac:dyDescent="0.45">
      <c r="A218" s="406" t="s">
        <v>119</v>
      </c>
      <c r="B218" s="407">
        <v>46043</v>
      </c>
      <c r="C218" s="408" t="s">
        <v>435</v>
      </c>
      <c r="D218" s="408" t="s">
        <v>338</v>
      </c>
      <c r="E218" s="408">
        <v>577</v>
      </c>
      <c r="F218" s="408" t="s">
        <v>19</v>
      </c>
      <c r="G218" s="408">
        <v>100</v>
      </c>
      <c r="H218" s="408">
        <v>680</v>
      </c>
      <c r="I218" s="406">
        <v>68000</v>
      </c>
      <c r="J218" s="406" t="s">
        <v>12</v>
      </c>
      <c r="K218" s="406">
        <v>1</v>
      </c>
      <c r="L218" s="408" t="s">
        <v>472</v>
      </c>
    </row>
    <row r="219" spans="1:12" x14ac:dyDescent="0.45">
      <c r="A219" s="406" t="s">
        <v>119</v>
      </c>
      <c r="B219" s="407">
        <v>46043</v>
      </c>
      <c r="C219" s="408" t="s">
        <v>435</v>
      </c>
      <c r="D219" s="408" t="s">
        <v>338</v>
      </c>
      <c r="E219" s="408">
        <v>574</v>
      </c>
      <c r="F219" s="408" t="s">
        <v>19</v>
      </c>
      <c r="G219" s="408">
        <v>20</v>
      </c>
      <c r="H219" s="408">
        <v>680</v>
      </c>
      <c r="I219" s="406">
        <v>13600</v>
      </c>
      <c r="J219" s="406" t="s">
        <v>12</v>
      </c>
      <c r="K219" s="406">
        <v>1</v>
      </c>
      <c r="L219" s="408" t="s">
        <v>472</v>
      </c>
    </row>
    <row r="220" spans="1:12" x14ac:dyDescent="0.45">
      <c r="A220" s="406" t="s">
        <v>119</v>
      </c>
      <c r="B220" s="407">
        <v>46042</v>
      </c>
      <c r="C220" s="408" t="s">
        <v>142</v>
      </c>
      <c r="D220" s="408" t="s">
        <v>339</v>
      </c>
      <c r="E220" s="408">
        <v>573</v>
      </c>
      <c r="F220" s="408" t="s">
        <v>50</v>
      </c>
      <c r="G220" s="408">
        <v>100</v>
      </c>
      <c r="H220" s="408">
        <v>920</v>
      </c>
      <c r="I220" s="406">
        <v>92000</v>
      </c>
      <c r="J220" s="406" t="s">
        <v>12</v>
      </c>
      <c r="K220" s="406">
        <v>1</v>
      </c>
      <c r="L220" s="408" t="s">
        <v>488</v>
      </c>
    </row>
    <row r="221" spans="1:12" x14ac:dyDescent="0.45">
      <c r="A221" s="406" t="s">
        <v>119</v>
      </c>
      <c r="B221" s="407">
        <v>46042</v>
      </c>
      <c r="C221" s="408" t="s">
        <v>142</v>
      </c>
      <c r="D221" s="408" t="s">
        <v>339</v>
      </c>
      <c r="E221" s="408">
        <v>572</v>
      </c>
      <c r="F221" s="408" t="s">
        <v>50</v>
      </c>
      <c r="G221" s="408">
        <v>21.521739130434781</v>
      </c>
      <c r="H221" s="408">
        <v>920</v>
      </c>
      <c r="I221" s="406">
        <v>19800</v>
      </c>
      <c r="J221" s="406" t="s">
        <v>12</v>
      </c>
      <c r="K221" s="406">
        <v>1</v>
      </c>
      <c r="L221" s="408" t="s">
        <v>488</v>
      </c>
    </row>
    <row r="222" spans="1:12" x14ac:dyDescent="0.45">
      <c r="A222" s="406" t="s">
        <v>119</v>
      </c>
      <c r="B222" s="407">
        <v>46042</v>
      </c>
      <c r="C222" s="408" t="s">
        <v>142</v>
      </c>
      <c r="D222" s="408" t="s">
        <v>212</v>
      </c>
      <c r="E222" s="408" t="s">
        <v>459</v>
      </c>
      <c r="F222" s="408" t="s">
        <v>130</v>
      </c>
      <c r="G222" s="408" t="e">
        <v>#N/A</v>
      </c>
      <c r="H222" s="408" t="e">
        <v>#N/A</v>
      </c>
      <c r="I222" s="406">
        <v>10000</v>
      </c>
      <c r="J222" s="406" t="s">
        <v>12</v>
      </c>
      <c r="K222" s="406">
        <v>1</v>
      </c>
      <c r="L222" s="408" t="s">
        <v>476</v>
      </c>
    </row>
    <row r="223" spans="1:12" x14ac:dyDescent="0.45">
      <c r="A223" s="406" t="s">
        <v>119</v>
      </c>
      <c r="B223" s="407">
        <v>46042</v>
      </c>
      <c r="C223" s="408" t="s">
        <v>142</v>
      </c>
      <c r="D223" s="408" t="s">
        <v>428</v>
      </c>
      <c r="E223" s="408" t="s">
        <v>459</v>
      </c>
      <c r="F223" s="408" t="s">
        <v>130</v>
      </c>
      <c r="G223" s="408" t="e">
        <v>#N/A</v>
      </c>
      <c r="H223" s="408" t="e">
        <v>#N/A</v>
      </c>
      <c r="I223" s="406">
        <v>555200</v>
      </c>
      <c r="J223" s="406" t="s">
        <v>21</v>
      </c>
      <c r="K223" s="406">
        <v>1</v>
      </c>
      <c r="L223" s="408" t="s">
        <v>494</v>
      </c>
    </row>
    <row r="224" spans="1:12" x14ac:dyDescent="0.45">
      <c r="A224" s="406" t="s">
        <v>119</v>
      </c>
      <c r="B224" s="407">
        <v>46041</v>
      </c>
      <c r="C224" s="408" t="s">
        <v>260</v>
      </c>
      <c r="D224" s="408" t="s">
        <v>338</v>
      </c>
      <c r="E224" s="408">
        <v>571</v>
      </c>
      <c r="F224" s="408" t="s">
        <v>19</v>
      </c>
      <c r="G224" s="408">
        <v>30</v>
      </c>
      <c r="H224" s="408">
        <v>680</v>
      </c>
      <c r="I224" s="406">
        <v>20400</v>
      </c>
      <c r="J224" s="406" t="s">
        <v>12</v>
      </c>
      <c r="K224" s="406">
        <v>1</v>
      </c>
      <c r="L224" s="408" t="s">
        <v>472</v>
      </c>
    </row>
    <row r="225" spans="1:12" x14ac:dyDescent="0.45">
      <c r="A225" s="406" t="s">
        <v>119</v>
      </c>
      <c r="B225" s="407">
        <v>46041</v>
      </c>
      <c r="C225" s="408" t="s">
        <v>260</v>
      </c>
      <c r="D225" s="408" t="s">
        <v>338</v>
      </c>
      <c r="E225" s="408">
        <v>570</v>
      </c>
      <c r="F225" s="408" t="s">
        <v>19</v>
      </c>
      <c r="G225" s="408">
        <v>80</v>
      </c>
      <c r="H225" s="408">
        <v>680</v>
      </c>
      <c r="I225" s="406">
        <v>54400</v>
      </c>
      <c r="J225" s="406" t="s">
        <v>12</v>
      </c>
      <c r="K225" s="406">
        <v>1</v>
      </c>
      <c r="L225" s="408" t="s">
        <v>472</v>
      </c>
    </row>
    <row r="226" spans="1:12" x14ac:dyDescent="0.45">
      <c r="A226" s="406" t="s">
        <v>119</v>
      </c>
      <c r="B226" s="407">
        <v>46040</v>
      </c>
      <c r="C226" s="408" t="s">
        <v>435</v>
      </c>
      <c r="D226" s="408" t="s">
        <v>145</v>
      </c>
      <c r="E226" s="408" t="s">
        <v>563</v>
      </c>
      <c r="F226" s="408" t="s">
        <v>284</v>
      </c>
      <c r="G226" s="408" t="e">
        <v>#DIV/0!</v>
      </c>
      <c r="H226" s="408">
        <v>0</v>
      </c>
      <c r="I226" s="406">
        <v>2000</v>
      </c>
      <c r="J226" s="406" t="s">
        <v>12</v>
      </c>
      <c r="K226" s="406">
        <v>1</v>
      </c>
      <c r="L226" s="408" t="s">
        <v>504</v>
      </c>
    </row>
    <row r="227" spans="1:12" s="72" customFormat="1" x14ac:dyDescent="0.45">
      <c r="A227" s="72" t="s">
        <v>117</v>
      </c>
      <c r="B227" s="126">
        <v>46039</v>
      </c>
      <c r="C227" s="72" t="s">
        <v>275</v>
      </c>
      <c r="D227" s="72" t="s">
        <v>223</v>
      </c>
      <c r="E227" s="72" t="s">
        <v>555</v>
      </c>
      <c r="F227" s="72" t="s">
        <v>130</v>
      </c>
      <c r="G227" s="72" t="e">
        <v>#N/A</v>
      </c>
      <c r="H227" s="72" t="e">
        <v>#N/A</v>
      </c>
      <c r="I227" s="72">
        <v>10000</v>
      </c>
      <c r="J227" s="72" t="s">
        <v>12</v>
      </c>
      <c r="K227" s="72">
        <v>1</v>
      </c>
      <c r="L227" s="72" t="s">
        <v>506</v>
      </c>
    </row>
    <row r="228" spans="1:12" x14ac:dyDescent="0.45">
      <c r="A228" s="406" t="s">
        <v>119</v>
      </c>
      <c r="B228" s="407">
        <v>46039</v>
      </c>
      <c r="C228" s="408" t="s">
        <v>142</v>
      </c>
      <c r="D228" s="408" t="s">
        <v>225</v>
      </c>
      <c r="E228" s="408" t="s">
        <v>556</v>
      </c>
      <c r="F228" s="408" t="s">
        <v>19</v>
      </c>
      <c r="G228" s="408">
        <v>58.823529411764703</v>
      </c>
      <c r="H228" s="408">
        <v>680</v>
      </c>
      <c r="I228" s="406">
        <v>40000</v>
      </c>
      <c r="J228" s="406" t="s">
        <v>12</v>
      </c>
      <c r="K228" s="406">
        <v>1</v>
      </c>
      <c r="L228" s="408" t="s">
        <v>474</v>
      </c>
    </row>
    <row r="229" spans="1:12" x14ac:dyDescent="0.45">
      <c r="A229" s="406" t="s">
        <v>119</v>
      </c>
      <c r="B229" s="407">
        <v>46039</v>
      </c>
      <c r="C229" s="408" t="s">
        <v>142</v>
      </c>
      <c r="D229" s="408" t="s">
        <v>428</v>
      </c>
      <c r="E229" s="408" t="s">
        <v>557</v>
      </c>
      <c r="F229" s="408" t="s">
        <v>19</v>
      </c>
      <c r="G229" s="408">
        <v>78.67647058823529</v>
      </c>
      <c r="H229" s="408">
        <v>680</v>
      </c>
      <c r="I229" s="406">
        <v>53500</v>
      </c>
      <c r="J229" s="406" t="s">
        <v>12</v>
      </c>
      <c r="K229" s="406">
        <v>1</v>
      </c>
      <c r="L229" s="408" t="s">
        <v>494</v>
      </c>
    </row>
    <row r="230" spans="1:12" x14ac:dyDescent="0.45">
      <c r="A230" s="406" t="s">
        <v>119</v>
      </c>
      <c r="B230" s="407">
        <v>46039</v>
      </c>
      <c r="C230" s="408" t="s">
        <v>142</v>
      </c>
      <c r="D230" s="408" t="s">
        <v>312</v>
      </c>
      <c r="E230" s="408" t="s">
        <v>459</v>
      </c>
      <c r="F230" s="408" t="s">
        <v>130</v>
      </c>
      <c r="G230" s="408" t="e">
        <v>#N/A</v>
      </c>
      <c r="H230" s="408" t="e">
        <v>#N/A</v>
      </c>
      <c r="I230" s="406">
        <v>1719648</v>
      </c>
      <c r="J230" s="406" t="s">
        <v>262</v>
      </c>
      <c r="K230" s="406">
        <v>1</v>
      </c>
      <c r="L230" s="408" t="s">
        <v>475</v>
      </c>
    </row>
    <row r="231" spans="1:12" x14ac:dyDescent="0.45">
      <c r="A231" s="406" t="s">
        <v>119</v>
      </c>
      <c r="B231" s="407">
        <v>46039</v>
      </c>
      <c r="C231" s="408" t="s">
        <v>142</v>
      </c>
      <c r="D231" s="408" t="s">
        <v>225</v>
      </c>
      <c r="E231" s="408" t="s">
        <v>459</v>
      </c>
      <c r="F231" s="408" t="s">
        <v>130</v>
      </c>
      <c r="G231" s="408" t="e">
        <v>#N/A</v>
      </c>
      <c r="H231" s="408" t="e">
        <v>#N/A</v>
      </c>
      <c r="I231" s="406">
        <v>40000</v>
      </c>
      <c r="J231" s="406" t="s">
        <v>21</v>
      </c>
      <c r="K231" s="406">
        <v>1</v>
      </c>
      <c r="L231" s="408" t="s">
        <v>474</v>
      </c>
    </row>
    <row r="232" spans="1:12" s="72" customFormat="1" x14ac:dyDescent="0.45">
      <c r="A232" s="72" t="s">
        <v>117</v>
      </c>
      <c r="B232" s="126">
        <v>46038</v>
      </c>
      <c r="C232" s="72" t="s">
        <v>310</v>
      </c>
      <c r="D232" s="72" t="s">
        <v>428</v>
      </c>
      <c r="E232" s="72" t="s">
        <v>550</v>
      </c>
      <c r="F232" s="72" t="s">
        <v>19</v>
      </c>
      <c r="G232" s="72">
        <v>40</v>
      </c>
      <c r="H232" s="72">
        <v>680</v>
      </c>
      <c r="I232" s="72">
        <v>27200</v>
      </c>
      <c r="J232" s="72" t="s">
        <v>12</v>
      </c>
      <c r="K232" s="72">
        <v>1</v>
      </c>
      <c r="L232" s="72" t="s">
        <v>494</v>
      </c>
    </row>
    <row r="233" spans="1:12" x14ac:dyDescent="0.45">
      <c r="A233" s="406" t="s">
        <v>119</v>
      </c>
      <c r="B233" s="407">
        <v>46038</v>
      </c>
      <c r="C233" s="408" t="s">
        <v>260</v>
      </c>
      <c r="D233" s="408" t="s">
        <v>428</v>
      </c>
      <c r="E233" s="408" t="s">
        <v>551</v>
      </c>
      <c r="F233" s="408" t="s">
        <v>50</v>
      </c>
      <c r="G233" s="408">
        <v>48.913043478260867</v>
      </c>
      <c r="H233" s="408">
        <v>920</v>
      </c>
      <c r="I233" s="406">
        <v>45000</v>
      </c>
      <c r="J233" s="406" t="s">
        <v>12</v>
      </c>
      <c r="K233" s="406">
        <v>1</v>
      </c>
      <c r="L233" s="408" t="s">
        <v>494</v>
      </c>
    </row>
    <row r="234" spans="1:12" x14ac:dyDescent="0.45">
      <c r="A234" s="406" t="s">
        <v>119</v>
      </c>
      <c r="B234" s="407">
        <v>46038</v>
      </c>
      <c r="C234" s="408" t="s">
        <v>260</v>
      </c>
      <c r="D234" s="408" t="s">
        <v>326</v>
      </c>
      <c r="E234" s="408" t="s">
        <v>553</v>
      </c>
      <c r="F234" s="408" t="s">
        <v>130</v>
      </c>
      <c r="G234" s="408" t="e">
        <v>#N/A</v>
      </c>
      <c r="H234" s="408" t="e">
        <v>#N/A</v>
      </c>
      <c r="I234" s="406">
        <v>10000</v>
      </c>
      <c r="J234" s="406" t="s">
        <v>12</v>
      </c>
      <c r="K234" s="406">
        <v>1</v>
      </c>
      <c r="L234" s="408" t="s">
        <v>554</v>
      </c>
    </row>
    <row r="235" spans="1:12" x14ac:dyDescent="0.45">
      <c r="A235" s="406" t="s">
        <v>119</v>
      </c>
      <c r="B235" s="407">
        <v>46038</v>
      </c>
      <c r="C235" s="408" t="s">
        <v>260</v>
      </c>
      <c r="D235" s="408" t="s">
        <v>225</v>
      </c>
      <c r="E235" s="408" t="s">
        <v>456</v>
      </c>
      <c r="F235" s="408" t="s">
        <v>19</v>
      </c>
      <c r="G235" s="408">
        <v>29.411764705882351</v>
      </c>
      <c r="H235" s="408">
        <v>680</v>
      </c>
      <c r="I235" s="406">
        <v>20000</v>
      </c>
      <c r="J235" s="406" t="s">
        <v>12</v>
      </c>
      <c r="K235" s="406">
        <v>1</v>
      </c>
      <c r="L235" s="408" t="s">
        <v>474</v>
      </c>
    </row>
    <row r="236" spans="1:12" s="72" customFormat="1" x14ac:dyDescent="0.45">
      <c r="A236" s="72" t="s">
        <v>117</v>
      </c>
      <c r="B236" s="126">
        <v>46037</v>
      </c>
      <c r="C236" s="72" t="s">
        <v>341</v>
      </c>
      <c r="D236" s="72" t="s">
        <v>338</v>
      </c>
      <c r="E236" s="72">
        <v>569</v>
      </c>
      <c r="F236" s="72" t="s">
        <v>19</v>
      </c>
      <c r="G236" s="72">
        <v>20</v>
      </c>
      <c r="H236" s="72">
        <v>680</v>
      </c>
      <c r="I236" s="72">
        <v>13600</v>
      </c>
      <c r="J236" s="72" t="s">
        <v>12</v>
      </c>
      <c r="K236" s="72">
        <v>1</v>
      </c>
      <c r="L236" s="72" t="s">
        <v>472</v>
      </c>
    </row>
    <row r="237" spans="1:12" x14ac:dyDescent="0.45">
      <c r="A237" s="406" t="s">
        <v>119</v>
      </c>
      <c r="B237" s="407">
        <v>46037</v>
      </c>
      <c r="C237" s="408" t="s">
        <v>435</v>
      </c>
      <c r="D237" s="408" t="s">
        <v>339</v>
      </c>
      <c r="E237" s="408">
        <v>567</v>
      </c>
      <c r="F237" s="408" t="s">
        <v>50</v>
      </c>
      <c r="G237" s="408">
        <v>200</v>
      </c>
      <c r="H237" s="408">
        <v>920</v>
      </c>
      <c r="I237" s="406">
        <v>184000</v>
      </c>
      <c r="J237" s="406" t="s">
        <v>12</v>
      </c>
      <c r="K237" s="406">
        <v>1</v>
      </c>
      <c r="L237" s="408" t="s">
        <v>488</v>
      </c>
    </row>
    <row r="238" spans="1:12" x14ac:dyDescent="0.45">
      <c r="A238" s="406" t="s">
        <v>119</v>
      </c>
      <c r="B238" s="407">
        <v>46037</v>
      </c>
      <c r="C238" s="408" t="s">
        <v>435</v>
      </c>
      <c r="D238" s="408" t="s">
        <v>338</v>
      </c>
      <c r="E238" s="408">
        <v>566</v>
      </c>
      <c r="F238" s="408" t="s">
        <v>19</v>
      </c>
      <c r="G238" s="408">
        <v>20</v>
      </c>
      <c r="H238" s="408">
        <v>680</v>
      </c>
      <c r="I238" s="406">
        <v>13600</v>
      </c>
      <c r="J238" s="406" t="s">
        <v>12</v>
      </c>
      <c r="K238" s="406">
        <v>1</v>
      </c>
      <c r="L238" s="408" t="s">
        <v>472</v>
      </c>
    </row>
    <row r="239" spans="1:12" x14ac:dyDescent="0.45">
      <c r="A239" s="406" t="s">
        <v>119</v>
      </c>
      <c r="B239" s="407">
        <v>46037</v>
      </c>
      <c r="C239" s="408" t="s">
        <v>435</v>
      </c>
      <c r="D239" s="408" t="s">
        <v>338</v>
      </c>
      <c r="E239" s="408">
        <v>565</v>
      </c>
      <c r="F239" s="408" t="s">
        <v>19</v>
      </c>
      <c r="G239" s="408">
        <v>50</v>
      </c>
      <c r="H239" s="408">
        <v>680</v>
      </c>
      <c r="I239" s="406">
        <v>34000</v>
      </c>
      <c r="J239" s="406" t="s">
        <v>12</v>
      </c>
      <c r="K239" s="406">
        <v>1</v>
      </c>
      <c r="L239" s="408" t="s">
        <v>472</v>
      </c>
    </row>
    <row r="240" spans="1:12" x14ac:dyDescent="0.45">
      <c r="A240" s="406" t="s">
        <v>119</v>
      </c>
      <c r="B240" s="407">
        <v>46037</v>
      </c>
      <c r="C240" s="408" t="s">
        <v>435</v>
      </c>
      <c r="D240" s="408" t="s">
        <v>249</v>
      </c>
      <c r="E240" s="408">
        <v>41</v>
      </c>
      <c r="F240" s="408" t="s">
        <v>19</v>
      </c>
      <c r="G240" s="408">
        <v>11.102941176470589</v>
      </c>
      <c r="H240" s="408">
        <v>680</v>
      </c>
      <c r="I240" s="406">
        <v>7550</v>
      </c>
      <c r="J240" s="406" t="s">
        <v>12</v>
      </c>
      <c r="K240" s="406">
        <v>1</v>
      </c>
      <c r="L240" s="408" t="s">
        <v>473</v>
      </c>
    </row>
    <row r="241" spans="1:12" x14ac:dyDescent="0.45">
      <c r="A241" s="406" t="s">
        <v>119</v>
      </c>
      <c r="B241" s="407">
        <v>46037</v>
      </c>
      <c r="C241" s="408" t="s">
        <v>435</v>
      </c>
      <c r="D241" s="408" t="s">
        <v>225</v>
      </c>
      <c r="E241" s="408">
        <v>140</v>
      </c>
      <c r="F241" s="408" t="s">
        <v>19</v>
      </c>
      <c r="G241" s="408">
        <v>58.823529411764703</v>
      </c>
      <c r="H241" s="408">
        <v>680</v>
      </c>
      <c r="I241" s="406">
        <v>40000</v>
      </c>
      <c r="J241" s="406" t="s">
        <v>12</v>
      </c>
      <c r="K241" s="406">
        <v>1</v>
      </c>
      <c r="L241" s="408" t="s">
        <v>474</v>
      </c>
    </row>
    <row r="242" spans="1:12" x14ac:dyDescent="0.45">
      <c r="A242" s="406" t="s">
        <v>119</v>
      </c>
      <c r="B242" s="407">
        <v>46037</v>
      </c>
      <c r="C242" s="408" t="s">
        <v>435</v>
      </c>
      <c r="D242" s="408" t="s">
        <v>436</v>
      </c>
      <c r="E242" s="408" t="s">
        <v>459</v>
      </c>
      <c r="F242" s="408" t="s">
        <v>130</v>
      </c>
      <c r="G242" s="408" t="e">
        <v>#N/A</v>
      </c>
      <c r="H242" s="408" t="e">
        <v>#N/A</v>
      </c>
      <c r="I242" s="406">
        <v>25000</v>
      </c>
      <c r="J242" s="406" t="s">
        <v>12</v>
      </c>
      <c r="K242" s="406">
        <v>1</v>
      </c>
      <c r="L242" s="408" t="s">
        <v>549</v>
      </c>
    </row>
    <row r="243" spans="1:12" x14ac:dyDescent="0.45">
      <c r="A243" s="406" t="s">
        <v>119</v>
      </c>
      <c r="B243" s="407">
        <v>46037</v>
      </c>
      <c r="C243" s="408" t="s">
        <v>435</v>
      </c>
      <c r="D243" s="408" t="s">
        <v>225</v>
      </c>
      <c r="E243" s="408" t="s">
        <v>459</v>
      </c>
      <c r="F243" s="408" t="s">
        <v>130</v>
      </c>
      <c r="G243" s="408" t="e">
        <v>#N/A</v>
      </c>
      <c r="H243" s="408" t="e">
        <v>#N/A</v>
      </c>
      <c r="I243" s="406">
        <v>60000</v>
      </c>
      <c r="J243" s="406" t="s">
        <v>21</v>
      </c>
      <c r="K243" s="406">
        <v>1</v>
      </c>
      <c r="L243" s="408" t="s">
        <v>474</v>
      </c>
    </row>
    <row r="244" spans="1:12" x14ac:dyDescent="0.45">
      <c r="A244" s="406" t="s">
        <v>119</v>
      </c>
      <c r="B244" s="407">
        <v>46036</v>
      </c>
      <c r="C244" s="408" t="s">
        <v>142</v>
      </c>
      <c r="D244" s="408" t="s">
        <v>338</v>
      </c>
      <c r="E244" s="408">
        <v>564</v>
      </c>
      <c r="F244" s="408" t="s">
        <v>19</v>
      </c>
      <c r="G244" s="408">
        <v>60</v>
      </c>
      <c r="H244" s="408">
        <v>680</v>
      </c>
      <c r="I244" s="406">
        <v>40800</v>
      </c>
      <c r="J244" s="406" t="s">
        <v>12</v>
      </c>
      <c r="K244" s="406">
        <v>1</v>
      </c>
      <c r="L244" s="408" t="s">
        <v>472</v>
      </c>
    </row>
    <row r="245" spans="1:12" x14ac:dyDescent="0.45">
      <c r="A245" s="406" t="s">
        <v>119</v>
      </c>
      <c r="B245" s="407">
        <v>46035</v>
      </c>
      <c r="C245" s="408" t="s">
        <v>260</v>
      </c>
      <c r="D245" s="408" t="s">
        <v>338</v>
      </c>
      <c r="E245" s="408">
        <v>563</v>
      </c>
      <c r="F245" s="408" t="s">
        <v>19</v>
      </c>
      <c r="G245" s="408">
        <v>30</v>
      </c>
      <c r="H245" s="408">
        <v>680</v>
      </c>
      <c r="I245" s="406">
        <v>20400</v>
      </c>
      <c r="J245" s="406" t="s">
        <v>12</v>
      </c>
      <c r="K245" s="406">
        <v>1</v>
      </c>
      <c r="L245" s="408" t="s">
        <v>472</v>
      </c>
    </row>
    <row r="246" spans="1:12" x14ac:dyDescent="0.45">
      <c r="A246" s="406" t="s">
        <v>119</v>
      </c>
      <c r="B246" s="407">
        <v>46034</v>
      </c>
      <c r="C246" s="408" t="s">
        <v>435</v>
      </c>
      <c r="D246" s="408" t="s">
        <v>338</v>
      </c>
      <c r="E246" s="408">
        <v>545</v>
      </c>
      <c r="F246" s="408" t="s">
        <v>19</v>
      </c>
      <c r="G246" s="408">
        <v>20</v>
      </c>
      <c r="H246" s="408">
        <v>680</v>
      </c>
      <c r="I246" s="406">
        <v>13600</v>
      </c>
      <c r="J246" s="406" t="s">
        <v>12</v>
      </c>
      <c r="K246" s="406">
        <v>1</v>
      </c>
      <c r="L246" s="408" t="s">
        <v>472</v>
      </c>
    </row>
    <row r="247" spans="1:12" x14ac:dyDescent="0.45">
      <c r="A247" s="406" t="s">
        <v>119</v>
      </c>
      <c r="B247" s="407">
        <v>46034</v>
      </c>
      <c r="C247" s="408" t="s">
        <v>435</v>
      </c>
      <c r="D247" s="408" t="s">
        <v>338</v>
      </c>
      <c r="E247" s="408">
        <v>561</v>
      </c>
      <c r="F247" s="408" t="s">
        <v>19</v>
      </c>
      <c r="G247" s="408">
        <v>200</v>
      </c>
      <c r="H247" s="408">
        <v>680</v>
      </c>
      <c r="I247" s="406">
        <v>136000</v>
      </c>
      <c r="J247" s="406" t="s">
        <v>12</v>
      </c>
      <c r="K247" s="406">
        <v>1</v>
      </c>
      <c r="L247" s="408" t="s">
        <v>472</v>
      </c>
    </row>
    <row r="248" spans="1:12" x14ac:dyDescent="0.45">
      <c r="A248" s="406" t="s">
        <v>119</v>
      </c>
      <c r="B248" s="407">
        <v>46034</v>
      </c>
      <c r="C248" s="408" t="s">
        <v>435</v>
      </c>
      <c r="D248" s="408" t="s">
        <v>338</v>
      </c>
      <c r="E248" s="408">
        <v>560</v>
      </c>
      <c r="F248" s="408" t="s">
        <v>19</v>
      </c>
      <c r="G248" s="408">
        <v>200</v>
      </c>
      <c r="H248" s="408">
        <v>680</v>
      </c>
      <c r="I248" s="406">
        <v>136000</v>
      </c>
      <c r="J248" s="406" t="s">
        <v>12</v>
      </c>
      <c r="K248" s="406">
        <v>1</v>
      </c>
      <c r="L248" s="408" t="s">
        <v>472</v>
      </c>
    </row>
    <row r="249" spans="1:12" x14ac:dyDescent="0.45">
      <c r="A249" s="406" t="s">
        <v>119</v>
      </c>
      <c r="B249" s="407">
        <v>46034</v>
      </c>
      <c r="C249" s="408" t="s">
        <v>435</v>
      </c>
      <c r="D249" s="408" t="s">
        <v>338</v>
      </c>
      <c r="E249" s="408">
        <v>562</v>
      </c>
      <c r="F249" s="408" t="s">
        <v>19</v>
      </c>
      <c r="G249" s="408">
        <v>150</v>
      </c>
      <c r="H249" s="408">
        <v>680</v>
      </c>
      <c r="I249" s="406">
        <v>102000</v>
      </c>
      <c r="J249" s="406" t="s">
        <v>12</v>
      </c>
      <c r="K249" s="406">
        <v>1</v>
      </c>
      <c r="L249" s="408" t="s">
        <v>472</v>
      </c>
    </row>
    <row r="250" spans="1:12" x14ac:dyDescent="0.45">
      <c r="A250" s="406" t="s">
        <v>119</v>
      </c>
      <c r="B250" s="407">
        <v>46034</v>
      </c>
      <c r="C250" s="408" t="s">
        <v>435</v>
      </c>
      <c r="D250" s="408" t="s">
        <v>225</v>
      </c>
      <c r="E250" s="408" t="s">
        <v>531</v>
      </c>
      <c r="F250" s="408" t="s">
        <v>19</v>
      </c>
      <c r="G250" s="408">
        <v>36.764705882352942</v>
      </c>
      <c r="H250" s="408">
        <v>680</v>
      </c>
      <c r="I250" s="406">
        <v>25000</v>
      </c>
      <c r="J250" s="406" t="s">
        <v>12</v>
      </c>
      <c r="K250" s="406">
        <v>1</v>
      </c>
      <c r="L250" s="408" t="s">
        <v>474</v>
      </c>
    </row>
    <row r="251" spans="1:12" x14ac:dyDescent="0.45">
      <c r="A251" s="406" t="s">
        <v>119</v>
      </c>
      <c r="B251" s="407">
        <v>46034</v>
      </c>
      <c r="C251" s="408" t="s">
        <v>435</v>
      </c>
      <c r="D251" s="408" t="s">
        <v>145</v>
      </c>
      <c r="E251" s="408" t="s">
        <v>532</v>
      </c>
      <c r="F251" s="408" t="s">
        <v>130</v>
      </c>
      <c r="G251" s="408" t="e">
        <v>#N/A</v>
      </c>
      <c r="H251" s="408" t="e">
        <v>#N/A</v>
      </c>
      <c r="I251" s="406">
        <v>20000</v>
      </c>
      <c r="J251" s="406" t="s">
        <v>12</v>
      </c>
      <c r="K251" s="406">
        <v>1</v>
      </c>
      <c r="L251" s="408" t="s">
        <v>504</v>
      </c>
    </row>
    <row r="252" spans="1:12" x14ac:dyDescent="0.45">
      <c r="A252" s="406" t="s">
        <v>119</v>
      </c>
      <c r="B252" s="407">
        <v>46033</v>
      </c>
      <c r="C252" s="408" t="s">
        <v>142</v>
      </c>
      <c r="D252" s="408" t="s">
        <v>338</v>
      </c>
      <c r="E252" s="408" t="s">
        <v>509</v>
      </c>
      <c r="F252" s="408" t="s">
        <v>19</v>
      </c>
      <c r="G252" s="408">
        <v>40</v>
      </c>
      <c r="H252" s="408">
        <v>680</v>
      </c>
      <c r="I252" s="406">
        <v>27200</v>
      </c>
      <c r="J252" s="406" t="s">
        <v>12</v>
      </c>
      <c r="K252" s="406">
        <v>1</v>
      </c>
      <c r="L252" s="408" t="s">
        <v>472</v>
      </c>
    </row>
    <row r="253" spans="1:12" x14ac:dyDescent="0.45">
      <c r="A253" s="406" t="s">
        <v>119</v>
      </c>
      <c r="B253" s="407">
        <v>46032</v>
      </c>
      <c r="C253" s="408" t="s">
        <v>260</v>
      </c>
      <c r="D253" s="408" t="s">
        <v>212</v>
      </c>
      <c r="E253" s="408" t="s">
        <v>459</v>
      </c>
      <c r="F253" s="408" t="s">
        <v>130</v>
      </c>
      <c r="G253" s="408" t="e">
        <v>#N/A</v>
      </c>
      <c r="H253" s="408" t="e">
        <v>#N/A</v>
      </c>
      <c r="I253" s="406">
        <v>26500</v>
      </c>
      <c r="J253" s="406" t="s">
        <v>12</v>
      </c>
      <c r="K253" s="406">
        <v>1</v>
      </c>
      <c r="L253" s="408" t="s">
        <v>476</v>
      </c>
    </row>
    <row r="254" spans="1:12" x14ac:dyDescent="0.45">
      <c r="A254" s="406" t="s">
        <v>119</v>
      </c>
      <c r="B254" s="407">
        <v>46031</v>
      </c>
      <c r="C254" s="408" t="s">
        <v>435</v>
      </c>
      <c r="D254" s="408" t="s">
        <v>338</v>
      </c>
      <c r="E254" s="408">
        <v>559</v>
      </c>
      <c r="F254" s="408" t="s">
        <v>19</v>
      </c>
      <c r="G254" s="408">
        <v>20</v>
      </c>
      <c r="H254" s="408">
        <v>680</v>
      </c>
      <c r="I254" s="406">
        <v>13600</v>
      </c>
      <c r="J254" s="406" t="s">
        <v>12</v>
      </c>
      <c r="K254" s="406">
        <v>1</v>
      </c>
      <c r="L254" s="408" t="s">
        <v>472</v>
      </c>
    </row>
    <row r="255" spans="1:12" x14ac:dyDescent="0.45">
      <c r="A255" s="406" t="s">
        <v>119</v>
      </c>
      <c r="B255" s="407">
        <v>46031</v>
      </c>
      <c r="C255" s="408" t="s">
        <v>435</v>
      </c>
      <c r="D255" s="408" t="s">
        <v>339</v>
      </c>
      <c r="E255" s="408">
        <v>558</v>
      </c>
      <c r="F255" s="408" t="s">
        <v>50</v>
      </c>
      <c r="G255" s="408">
        <v>40</v>
      </c>
      <c r="H255" s="408">
        <v>920</v>
      </c>
      <c r="I255" s="406">
        <v>36800</v>
      </c>
      <c r="J255" s="406" t="s">
        <v>12</v>
      </c>
      <c r="K255" s="406">
        <v>1</v>
      </c>
      <c r="L255" s="408" t="s">
        <v>488</v>
      </c>
    </row>
    <row r="256" spans="1:12" x14ac:dyDescent="0.45">
      <c r="A256" s="406" t="s">
        <v>119</v>
      </c>
      <c r="B256" s="407">
        <v>46030</v>
      </c>
      <c r="C256" s="408" t="s">
        <v>142</v>
      </c>
      <c r="D256" s="408" t="s">
        <v>338</v>
      </c>
      <c r="E256" s="408">
        <v>556</v>
      </c>
      <c r="F256" s="408" t="s">
        <v>19</v>
      </c>
      <c r="G256" s="408">
        <v>10</v>
      </c>
      <c r="H256" s="408">
        <v>680</v>
      </c>
      <c r="I256" s="406">
        <v>6800</v>
      </c>
      <c r="J256" s="406" t="s">
        <v>12</v>
      </c>
      <c r="K256" s="406">
        <v>1</v>
      </c>
      <c r="L256" s="408" t="s">
        <v>472</v>
      </c>
    </row>
    <row r="257" spans="1:12" x14ac:dyDescent="0.45">
      <c r="A257" s="406" t="s">
        <v>119</v>
      </c>
      <c r="B257" s="407">
        <v>46030</v>
      </c>
      <c r="C257" s="408" t="s">
        <v>142</v>
      </c>
      <c r="D257" s="408" t="s">
        <v>338</v>
      </c>
      <c r="E257" s="408">
        <v>555</v>
      </c>
      <c r="F257" s="408" t="s">
        <v>19</v>
      </c>
      <c r="G257" s="408">
        <v>45</v>
      </c>
      <c r="H257" s="408">
        <v>680</v>
      </c>
      <c r="I257" s="406">
        <v>30600</v>
      </c>
      <c r="J257" s="406" t="s">
        <v>12</v>
      </c>
      <c r="K257" s="406">
        <v>1</v>
      </c>
      <c r="L257" s="408" t="s">
        <v>472</v>
      </c>
    </row>
    <row r="258" spans="1:12" x14ac:dyDescent="0.45">
      <c r="A258" s="406" t="s">
        <v>119</v>
      </c>
      <c r="B258" s="407">
        <v>46030</v>
      </c>
      <c r="C258" s="408" t="s">
        <v>142</v>
      </c>
      <c r="D258" s="408" t="s">
        <v>338</v>
      </c>
      <c r="E258" s="408">
        <v>557</v>
      </c>
      <c r="F258" s="408" t="s">
        <v>19</v>
      </c>
      <c r="G258" s="408">
        <v>45</v>
      </c>
      <c r="H258" s="408">
        <v>680</v>
      </c>
      <c r="I258" s="406">
        <v>30600</v>
      </c>
      <c r="J258" s="406" t="s">
        <v>12</v>
      </c>
      <c r="K258" s="406">
        <v>1</v>
      </c>
      <c r="L258" s="408" t="s">
        <v>472</v>
      </c>
    </row>
    <row r="259" spans="1:12" s="72" customFormat="1" x14ac:dyDescent="0.45">
      <c r="A259" s="72" t="s">
        <v>117</v>
      </c>
      <c r="B259" s="126">
        <v>46029</v>
      </c>
      <c r="C259" s="72" t="s">
        <v>310</v>
      </c>
      <c r="D259" s="72" t="s">
        <v>338</v>
      </c>
      <c r="E259" s="72">
        <v>554</v>
      </c>
      <c r="F259" s="72" t="s">
        <v>19</v>
      </c>
      <c r="G259" s="72">
        <v>20</v>
      </c>
      <c r="H259" s="72">
        <v>680</v>
      </c>
      <c r="I259" s="72">
        <v>13600</v>
      </c>
      <c r="J259" s="72" t="s">
        <v>12</v>
      </c>
      <c r="K259" s="72">
        <v>1</v>
      </c>
      <c r="L259" s="72" t="s">
        <v>472</v>
      </c>
    </row>
    <row r="260" spans="1:12" x14ac:dyDescent="0.45">
      <c r="A260" s="406" t="s">
        <v>119</v>
      </c>
      <c r="B260" s="407">
        <v>46029</v>
      </c>
      <c r="C260" s="408" t="s">
        <v>260</v>
      </c>
      <c r="D260" s="408" t="s">
        <v>339</v>
      </c>
      <c r="E260" s="408">
        <v>552</v>
      </c>
      <c r="F260" s="408" t="s">
        <v>50</v>
      </c>
      <c r="G260" s="408">
        <v>20</v>
      </c>
      <c r="H260" s="408">
        <v>920</v>
      </c>
      <c r="I260" s="406">
        <v>18400</v>
      </c>
      <c r="J260" s="406" t="s">
        <v>12</v>
      </c>
      <c r="K260" s="406">
        <v>1</v>
      </c>
      <c r="L260" s="408" t="s">
        <v>488</v>
      </c>
    </row>
    <row r="261" spans="1:12" x14ac:dyDescent="0.45">
      <c r="A261" s="406" t="s">
        <v>119</v>
      </c>
      <c r="B261" s="407">
        <v>46029</v>
      </c>
      <c r="C261" s="408" t="s">
        <v>260</v>
      </c>
      <c r="D261" s="408" t="s">
        <v>338</v>
      </c>
      <c r="E261" s="408">
        <v>553</v>
      </c>
      <c r="F261" s="408" t="s">
        <v>19</v>
      </c>
      <c r="G261" s="408">
        <v>20</v>
      </c>
      <c r="H261" s="408">
        <v>680</v>
      </c>
      <c r="I261" s="406">
        <v>13600</v>
      </c>
      <c r="J261" s="406" t="s">
        <v>12</v>
      </c>
      <c r="K261" s="406">
        <v>1</v>
      </c>
      <c r="L261" s="408" t="s">
        <v>472</v>
      </c>
    </row>
    <row r="262" spans="1:12" x14ac:dyDescent="0.45">
      <c r="A262" s="406" t="s">
        <v>117</v>
      </c>
      <c r="B262" s="407">
        <v>46028</v>
      </c>
      <c r="C262" s="408" t="s">
        <v>341</v>
      </c>
      <c r="D262" s="408" t="s">
        <v>338</v>
      </c>
      <c r="E262" s="408">
        <v>551</v>
      </c>
      <c r="F262" s="408" t="s">
        <v>19</v>
      </c>
      <c r="G262" s="408">
        <v>50</v>
      </c>
      <c r="H262" s="408">
        <v>680</v>
      </c>
      <c r="I262" s="406">
        <v>34000</v>
      </c>
      <c r="J262" s="406" t="s">
        <v>12</v>
      </c>
      <c r="K262" s="406">
        <v>1</v>
      </c>
      <c r="L262" s="408" t="s">
        <v>472</v>
      </c>
    </row>
    <row r="263" spans="1:12" s="72" customFormat="1" x14ac:dyDescent="0.45">
      <c r="A263" s="72" t="s">
        <v>117</v>
      </c>
      <c r="B263" s="126">
        <v>46028</v>
      </c>
      <c r="C263" s="72" t="s">
        <v>341</v>
      </c>
      <c r="D263" s="72" t="s">
        <v>338</v>
      </c>
      <c r="E263" s="72">
        <v>0</v>
      </c>
      <c r="F263" s="72" t="s">
        <v>19</v>
      </c>
      <c r="G263" s="72">
        <v>350</v>
      </c>
      <c r="H263" s="72">
        <v>680</v>
      </c>
      <c r="I263" s="72">
        <v>238000</v>
      </c>
      <c r="J263" s="72" t="s">
        <v>12</v>
      </c>
      <c r="K263" s="72">
        <v>1</v>
      </c>
      <c r="L263" s="72" t="s">
        <v>472</v>
      </c>
    </row>
    <row r="264" spans="1:12" x14ac:dyDescent="0.45">
      <c r="A264" s="406" t="s">
        <v>119</v>
      </c>
      <c r="B264" s="407">
        <v>46028</v>
      </c>
      <c r="C264" s="408" t="s">
        <v>435</v>
      </c>
      <c r="D264" s="408" t="s">
        <v>338</v>
      </c>
      <c r="E264" s="408">
        <v>546</v>
      </c>
      <c r="F264" s="408" t="s">
        <v>19</v>
      </c>
      <c r="G264" s="408">
        <v>20</v>
      </c>
      <c r="H264" s="408">
        <v>680</v>
      </c>
      <c r="I264" s="406">
        <v>13600</v>
      </c>
      <c r="J264" s="406" t="s">
        <v>12</v>
      </c>
      <c r="K264" s="406">
        <v>1</v>
      </c>
      <c r="L264" s="408" t="s">
        <v>472</v>
      </c>
    </row>
    <row r="265" spans="1:12" x14ac:dyDescent="0.45">
      <c r="A265" s="406" t="s">
        <v>119</v>
      </c>
      <c r="B265" s="407">
        <v>46028</v>
      </c>
      <c r="C265" s="408" t="s">
        <v>435</v>
      </c>
      <c r="D265" s="408" t="s">
        <v>428</v>
      </c>
      <c r="E265" s="408" t="s">
        <v>512</v>
      </c>
      <c r="F265" s="408" t="s">
        <v>19</v>
      </c>
      <c r="G265" s="408">
        <v>91.617647058823536</v>
      </c>
      <c r="H265" s="408">
        <v>680</v>
      </c>
      <c r="I265" s="406">
        <v>62300</v>
      </c>
      <c r="J265" s="406" t="s">
        <v>12</v>
      </c>
      <c r="K265" s="406">
        <v>1</v>
      </c>
      <c r="L265" s="408" t="s">
        <v>494</v>
      </c>
    </row>
    <row r="266" spans="1:12" x14ac:dyDescent="0.45">
      <c r="A266" s="406" t="s">
        <v>117</v>
      </c>
      <c r="B266" s="407">
        <v>46027</v>
      </c>
      <c r="C266" s="408" t="s">
        <v>275</v>
      </c>
      <c r="D266" s="408" t="s">
        <v>223</v>
      </c>
      <c r="E266" s="408" t="s">
        <v>459</v>
      </c>
      <c r="F266" s="408" t="s">
        <v>130</v>
      </c>
      <c r="G266" s="408" t="e">
        <v>#N/A</v>
      </c>
      <c r="H266" s="408" t="e">
        <v>#N/A</v>
      </c>
      <c r="I266" s="406">
        <v>10000</v>
      </c>
      <c r="J266" s="406" t="s">
        <v>21</v>
      </c>
      <c r="K266" s="406">
        <v>1</v>
      </c>
      <c r="L266" s="408" t="s">
        <v>506</v>
      </c>
    </row>
    <row r="267" spans="1:12" x14ac:dyDescent="0.45">
      <c r="A267" s="406" t="s">
        <v>117</v>
      </c>
      <c r="B267" s="407">
        <v>46027</v>
      </c>
      <c r="C267" s="408" t="s">
        <v>275</v>
      </c>
      <c r="D267" s="408" t="s">
        <v>132</v>
      </c>
      <c r="E267" s="408" t="s">
        <v>459</v>
      </c>
      <c r="F267" s="408" t="s">
        <v>130</v>
      </c>
      <c r="G267" s="408" t="e">
        <v>#N/A</v>
      </c>
      <c r="H267" s="408" t="e">
        <v>#N/A</v>
      </c>
      <c r="I267" s="406">
        <v>32800</v>
      </c>
      <c r="J267" s="406" t="s">
        <v>21</v>
      </c>
      <c r="K267" s="406">
        <v>1</v>
      </c>
      <c r="L267" s="408" t="s">
        <v>507</v>
      </c>
    </row>
    <row r="268" spans="1:12" s="72" customFormat="1" x14ac:dyDescent="0.45">
      <c r="A268" s="72" t="s">
        <v>117</v>
      </c>
      <c r="B268" s="126">
        <v>46027</v>
      </c>
      <c r="C268" s="72" t="s">
        <v>275</v>
      </c>
      <c r="D268" s="72" t="s">
        <v>304</v>
      </c>
      <c r="E268" s="72" t="s">
        <v>459</v>
      </c>
      <c r="F268" s="72" t="s">
        <v>130</v>
      </c>
      <c r="G268" s="72" t="e">
        <v>#N/A</v>
      </c>
      <c r="H268" s="72" t="e">
        <v>#N/A</v>
      </c>
      <c r="I268" s="72">
        <v>40000</v>
      </c>
      <c r="J268" s="72" t="s">
        <v>21</v>
      </c>
      <c r="K268" s="72">
        <v>1</v>
      </c>
      <c r="L268" s="72" t="s">
        <v>508</v>
      </c>
    </row>
    <row r="269" spans="1:12" x14ac:dyDescent="0.45">
      <c r="A269" s="406" t="s">
        <v>119</v>
      </c>
      <c r="B269" s="407">
        <v>46027</v>
      </c>
      <c r="C269" s="408" t="s">
        <v>142</v>
      </c>
      <c r="D269" s="408" t="s">
        <v>339</v>
      </c>
      <c r="E269" s="408">
        <v>549</v>
      </c>
      <c r="F269" s="408" t="s">
        <v>50</v>
      </c>
      <c r="G269" s="408">
        <v>70</v>
      </c>
      <c r="H269" s="408">
        <v>920</v>
      </c>
      <c r="I269" s="406">
        <v>64400</v>
      </c>
      <c r="J269" s="406" t="s">
        <v>12</v>
      </c>
      <c r="K269" s="406">
        <v>1</v>
      </c>
      <c r="L269" s="408" t="s">
        <v>488</v>
      </c>
    </row>
    <row r="270" spans="1:12" x14ac:dyDescent="0.45">
      <c r="A270" s="406" t="s">
        <v>119</v>
      </c>
      <c r="B270" s="407">
        <v>46027</v>
      </c>
      <c r="C270" s="408" t="s">
        <v>142</v>
      </c>
      <c r="D270" s="408" t="s">
        <v>339</v>
      </c>
      <c r="E270" s="408">
        <v>547</v>
      </c>
      <c r="F270" s="408" t="s">
        <v>50</v>
      </c>
      <c r="G270" s="408">
        <v>35</v>
      </c>
      <c r="H270" s="408">
        <v>920</v>
      </c>
      <c r="I270" s="406">
        <v>32200</v>
      </c>
      <c r="J270" s="406" t="s">
        <v>12</v>
      </c>
      <c r="K270" s="406">
        <v>1</v>
      </c>
      <c r="L270" s="408" t="s">
        <v>488</v>
      </c>
    </row>
    <row r="271" spans="1:12" x14ac:dyDescent="0.45">
      <c r="A271" s="406" t="s">
        <v>119</v>
      </c>
      <c r="B271" s="407">
        <v>46027</v>
      </c>
      <c r="C271" s="408" t="s">
        <v>142</v>
      </c>
      <c r="D271" s="408" t="s">
        <v>212</v>
      </c>
      <c r="E271" s="408" t="s">
        <v>497</v>
      </c>
      <c r="F271" s="408" t="s">
        <v>130</v>
      </c>
      <c r="G271" s="408" t="e">
        <v>#N/A</v>
      </c>
      <c r="H271" s="408" t="e">
        <v>#N/A</v>
      </c>
      <c r="I271" s="406">
        <v>63000</v>
      </c>
      <c r="J271" s="406" t="s">
        <v>12</v>
      </c>
      <c r="K271" s="406">
        <v>1</v>
      </c>
      <c r="L271" s="408" t="s">
        <v>476</v>
      </c>
    </row>
    <row r="272" spans="1:12" x14ac:dyDescent="0.45">
      <c r="A272" s="406" t="s">
        <v>119</v>
      </c>
      <c r="B272" s="407">
        <v>46027</v>
      </c>
      <c r="C272" s="408" t="s">
        <v>142</v>
      </c>
      <c r="D272" s="408" t="s">
        <v>145</v>
      </c>
      <c r="E272" s="408" t="s">
        <v>459</v>
      </c>
      <c r="F272" s="408" t="s">
        <v>130</v>
      </c>
      <c r="G272" s="408" t="e">
        <v>#N/A</v>
      </c>
      <c r="H272" s="408" t="e">
        <v>#N/A</v>
      </c>
      <c r="I272" s="406">
        <v>40000</v>
      </c>
      <c r="J272" s="406" t="s">
        <v>21</v>
      </c>
      <c r="K272" s="406">
        <v>1</v>
      </c>
      <c r="L272" s="408" t="s">
        <v>504</v>
      </c>
    </row>
    <row r="273" spans="1:12" x14ac:dyDescent="0.45">
      <c r="A273" s="406" t="s">
        <v>119</v>
      </c>
      <c r="B273" s="407">
        <v>46027</v>
      </c>
      <c r="C273" s="408" t="s">
        <v>142</v>
      </c>
      <c r="D273" s="408" t="s">
        <v>237</v>
      </c>
      <c r="E273" s="408" t="s">
        <v>459</v>
      </c>
      <c r="F273" s="408" t="s">
        <v>130</v>
      </c>
      <c r="G273" s="408" t="e">
        <v>#N/A</v>
      </c>
      <c r="H273" s="408" t="e">
        <v>#N/A</v>
      </c>
      <c r="I273" s="406">
        <v>2400</v>
      </c>
      <c r="J273" s="406" t="s">
        <v>21</v>
      </c>
      <c r="K273" s="406">
        <v>1</v>
      </c>
      <c r="L273" s="408" t="s">
        <v>505</v>
      </c>
    </row>
    <row r="274" spans="1:12" x14ac:dyDescent="0.45">
      <c r="A274" s="406" t="s">
        <v>119</v>
      </c>
      <c r="B274" s="407">
        <v>46027</v>
      </c>
      <c r="C274" s="408" t="s">
        <v>142</v>
      </c>
      <c r="D274" s="408" t="s">
        <v>212</v>
      </c>
      <c r="E274" s="408" t="s">
        <v>498</v>
      </c>
      <c r="F274" s="408" t="s">
        <v>19</v>
      </c>
      <c r="G274" s="408">
        <v>20</v>
      </c>
      <c r="H274" s="408">
        <v>680</v>
      </c>
      <c r="I274" s="406">
        <v>13600</v>
      </c>
      <c r="J274" s="406" t="s">
        <v>12</v>
      </c>
      <c r="K274" s="406">
        <v>1</v>
      </c>
      <c r="L274" s="408" t="s">
        <v>476</v>
      </c>
    </row>
    <row r="275" spans="1:12" s="72" customFormat="1" x14ac:dyDescent="0.45">
      <c r="A275" s="72" t="s">
        <v>117</v>
      </c>
      <c r="B275" s="126">
        <v>46026</v>
      </c>
      <c r="C275" s="72" t="s">
        <v>310</v>
      </c>
      <c r="D275" s="72" t="s">
        <v>212</v>
      </c>
      <c r="E275" s="72" t="s">
        <v>456</v>
      </c>
      <c r="F275" s="72" t="s">
        <v>289</v>
      </c>
      <c r="G275" s="72" t="e">
        <v>#DIV/0!</v>
      </c>
      <c r="H275" s="72">
        <v>0</v>
      </c>
      <c r="I275" s="72">
        <v>18500</v>
      </c>
      <c r="J275" s="72" t="s">
        <v>12</v>
      </c>
      <c r="K275" s="72">
        <v>1</v>
      </c>
      <c r="L275" s="72" t="s">
        <v>476</v>
      </c>
    </row>
    <row r="276" spans="1:12" x14ac:dyDescent="0.45">
      <c r="A276" s="406" t="s">
        <v>119</v>
      </c>
      <c r="B276" s="407">
        <v>46026</v>
      </c>
      <c r="C276" s="408" t="s">
        <v>260</v>
      </c>
      <c r="D276" s="408" t="s">
        <v>428</v>
      </c>
      <c r="E276" s="408" t="s">
        <v>493</v>
      </c>
      <c r="F276" s="408" t="s">
        <v>50</v>
      </c>
      <c r="G276" s="408">
        <v>46.739130434782609</v>
      </c>
      <c r="H276" s="408">
        <v>920</v>
      </c>
      <c r="I276" s="406">
        <v>43000</v>
      </c>
      <c r="J276" s="406" t="s">
        <v>12</v>
      </c>
      <c r="K276" s="406">
        <v>1</v>
      </c>
      <c r="L276" s="408" t="s">
        <v>494</v>
      </c>
    </row>
    <row r="277" spans="1:12" s="72" customFormat="1" x14ac:dyDescent="0.45">
      <c r="A277" s="72" t="s">
        <v>117</v>
      </c>
      <c r="B277" s="126">
        <v>46025</v>
      </c>
      <c r="C277" s="72" t="s">
        <v>341</v>
      </c>
      <c r="D277" s="72" t="s">
        <v>339</v>
      </c>
      <c r="E277" s="72">
        <v>532</v>
      </c>
      <c r="F277" s="72" t="s">
        <v>50</v>
      </c>
      <c r="G277" s="72">
        <v>300</v>
      </c>
      <c r="H277" s="72">
        <v>920</v>
      </c>
      <c r="I277" s="72">
        <v>276000</v>
      </c>
      <c r="J277" s="72" t="s">
        <v>12</v>
      </c>
      <c r="K277" s="72">
        <v>1</v>
      </c>
      <c r="L277" s="72" t="s">
        <v>488</v>
      </c>
    </row>
    <row r="278" spans="1:12" x14ac:dyDescent="0.45">
      <c r="A278" s="406" t="s">
        <v>119</v>
      </c>
      <c r="B278" s="407">
        <v>46025</v>
      </c>
      <c r="C278" s="408" t="s">
        <v>435</v>
      </c>
      <c r="D278" s="408" t="s">
        <v>338</v>
      </c>
      <c r="E278" s="408">
        <v>540</v>
      </c>
      <c r="F278" s="408" t="s">
        <v>19</v>
      </c>
      <c r="G278" s="408">
        <v>10</v>
      </c>
      <c r="H278" s="408">
        <v>680</v>
      </c>
      <c r="I278" s="406">
        <v>6800</v>
      </c>
      <c r="J278" s="406" t="s">
        <v>12</v>
      </c>
      <c r="K278" s="406">
        <v>1</v>
      </c>
      <c r="L278" s="408" t="s">
        <v>472</v>
      </c>
    </row>
    <row r="279" spans="1:12" x14ac:dyDescent="0.45">
      <c r="A279" s="406" t="s">
        <v>119</v>
      </c>
      <c r="B279" s="407">
        <v>46025</v>
      </c>
      <c r="C279" s="408" t="s">
        <v>435</v>
      </c>
      <c r="D279" s="408" t="s">
        <v>338</v>
      </c>
      <c r="E279" s="408">
        <v>542</v>
      </c>
      <c r="F279" s="408" t="s">
        <v>19</v>
      </c>
      <c r="G279" s="408">
        <v>20</v>
      </c>
      <c r="H279" s="408">
        <v>680</v>
      </c>
      <c r="I279" s="406">
        <v>13600</v>
      </c>
      <c r="J279" s="406" t="s">
        <v>12</v>
      </c>
      <c r="K279" s="406">
        <v>1</v>
      </c>
      <c r="L279" s="408" t="s">
        <v>472</v>
      </c>
    </row>
    <row r="280" spans="1:12" x14ac:dyDescent="0.45">
      <c r="A280" s="406" t="s">
        <v>119</v>
      </c>
      <c r="B280" s="407">
        <v>46025</v>
      </c>
      <c r="C280" s="408" t="s">
        <v>435</v>
      </c>
      <c r="D280" s="408" t="s">
        <v>338</v>
      </c>
      <c r="E280" s="408">
        <v>543</v>
      </c>
      <c r="F280" s="408" t="s">
        <v>19</v>
      </c>
      <c r="G280" s="408">
        <v>40</v>
      </c>
      <c r="H280" s="408">
        <v>680</v>
      </c>
      <c r="I280" s="406">
        <v>27200</v>
      </c>
      <c r="J280" s="406" t="s">
        <v>12</v>
      </c>
      <c r="K280" s="406">
        <v>1</v>
      </c>
      <c r="L280" s="408" t="s">
        <v>472</v>
      </c>
    </row>
    <row r="281" spans="1:12" x14ac:dyDescent="0.45">
      <c r="A281" s="406" t="s">
        <v>119</v>
      </c>
      <c r="B281" s="407">
        <v>46025</v>
      </c>
      <c r="C281" s="408" t="s">
        <v>435</v>
      </c>
      <c r="D281" s="408" t="s">
        <v>212</v>
      </c>
      <c r="E281" s="408" t="s">
        <v>490</v>
      </c>
      <c r="F281" s="408" t="s">
        <v>130</v>
      </c>
      <c r="G281" s="408" t="e">
        <v>#N/A</v>
      </c>
      <c r="H281" s="408" t="e">
        <v>#N/A</v>
      </c>
      <c r="I281" s="406">
        <v>30000</v>
      </c>
      <c r="J281" s="406" t="s">
        <v>12</v>
      </c>
      <c r="K281" s="406">
        <v>1</v>
      </c>
      <c r="L281" s="408" t="s">
        <v>476</v>
      </c>
    </row>
    <row r="282" spans="1:12" s="72" customFormat="1" x14ac:dyDescent="0.45">
      <c r="A282" s="72" t="s">
        <v>117</v>
      </c>
      <c r="B282" s="126">
        <v>46024</v>
      </c>
      <c r="C282" s="72" t="s">
        <v>275</v>
      </c>
      <c r="D282" s="72" t="s">
        <v>339</v>
      </c>
      <c r="E282" s="72" t="s">
        <v>486</v>
      </c>
      <c r="F282" s="72" t="s">
        <v>50</v>
      </c>
      <c r="G282" s="72">
        <v>150</v>
      </c>
      <c r="H282" s="72">
        <v>920</v>
      </c>
      <c r="I282" s="72">
        <v>138000</v>
      </c>
      <c r="J282" s="72" t="s">
        <v>12</v>
      </c>
      <c r="K282" s="72">
        <v>1</v>
      </c>
      <c r="L282" s="72" t="s">
        <v>488</v>
      </c>
    </row>
    <row r="283" spans="1:12" x14ac:dyDescent="0.45">
      <c r="A283" s="406" t="s">
        <v>119</v>
      </c>
      <c r="B283" s="407">
        <v>46024</v>
      </c>
      <c r="C283" s="408" t="s">
        <v>142</v>
      </c>
      <c r="D283" s="408" t="s">
        <v>446</v>
      </c>
      <c r="E283" s="408">
        <v>65</v>
      </c>
      <c r="F283" s="408" t="s">
        <v>19</v>
      </c>
      <c r="G283" s="408">
        <v>11.102941176470589</v>
      </c>
      <c r="H283" s="408">
        <v>680</v>
      </c>
      <c r="I283" s="406">
        <v>7550</v>
      </c>
      <c r="J283" s="406" t="s">
        <v>12</v>
      </c>
      <c r="K283" s="406">
        <v>1</v>
      </c>
      <c r="L283" s="408" t="s">
        <v>487</v>
      </c>
    </row>
    <row r="284" spans="1:12" x14ac:dyDescent="0.45">
      <c r="A284" s="406" t="s">
        <v>119</v>
      </c>
      <c r="B284" s="407">
        <v>46023</v>
      </c>
      <c r="C284" s="408" t="s">
        <v>260</v>
      </c>
      <c r="D284" s="408" t="s">
        <v>338</v>
      </c>
      <c r="E284" s="408" t="s">
        <v>462</v>
      </c>
      <c r="F284" s="408" t="s">
        <v>19</v>
      </c>
      <c r="G284" s="408">
        <v>10</v>
      </c>
      <c r="H284" s="408">
        <v>680</v>
      </c>
      <c r="I284" s="406">
        <v>6800</v>
      </c>
      <c r="J284" s="406" t="s">
        <v>12</v>
      </c>
      <c r="K284" s="406">
        <v>1</v>
      </c>
      <c r="L284" s="408" t="s">
        <v>472</v>
      </c>
    </row>
    <row r="285" spans="1:12" x14ac:dyDescent="0.45">
      <c r="A285" s="406" t="s">
        <v>119</v>
      </c>
      <c r="B285" s="407">
        <v>46023</v>
      </c>
      <c r="C285" s="408" t="s">
        <v>260</v>
      </c>
      <c r="D285" s="408" t="s">
        <v>249</v>
      </c>
      <c r="E285" s="408" t="s">
        <v>463</v>
      </c>
      <c r="F285" s="408" t="s">
        <v>19</v>
      </c>
      <c r="G285" s="408">
        <v>11.102941176470589</v>
      </c>
      <c r="H285" s="408">
        <v>680</v>
      </c>
      <c r="I285" s="406">
        <v>7550</v>
      </c>
      <c r="J285" s="406" t="s">
        <v>12</v>
      </c>
      <c r="K285" s="406">
        <v>1</v>
      </c>
      <c r="L285" s="408" t="s">
        <v>473</v>
      </c>
    </row>
    <row r="286" spans="1:12" x14ac:dyDescent="0.45">
      <c r="A286" s="406" t="s">
        <v>119</v>
      </c>
      <c r="B286" s="407">
        <v>46023</v>
      </c>
      <c r="C286" s="408" t="s">
        <v>260</v>
      </c>
      <c r="D286" s="408" t="s">
        <v>225</v>
      </c>
      <c r="E286" s="408" t="s">
        <v>456</v>
      </c>
      <c r="F286" s="408" t="s">
        <v>19</v>
      </c>
      <c r="G286" s="408">
        <v>36.764705882352942</v>
      </c>
      <c r="H286" s="408">
        <v>680</v>
      </c>
      <c r="I286" s="406">
        <v>25000</v>
      </c>
      <c r="J286" s="406" t="s">
        <v>12</v>
      </c>
      <c r="K286" s="406">
        <v>1</v>
      </c>
      <c r="L286" s="408" t="s">
        <v>474</v>
      </c>
    </row>
    <row r="287" spans="1:12" x14ac:dyDescent="0.45">
      <c r="A287" s="406" t="s">
        <v>119</v>
      </c>
      <c r="B287" s="407">
        <v>46023</v>
      </c>
      <c r="C287" s="408" t="s">
        <v>260</v>
      </c>
      <c r="D287" s="408" t="s">
        <v>225</v>
      </c>
      <c r="E287" s="408" t="s">
        <v>459</v>
      </c>
      <c r="F287" s="408" t="s">
        <v>19</v>
      </c>
      <c r="G287" s="408">
        <v>73.529411764705884</v>
      </c>
      <c r="H287" s="408">
        <v>680</v>
      </c>
      <c r="I287" s="406">
        <v>50000</v>
      </c>
      <c r="J287" s="406" t="s">
        <v>21</v>
      </c>
      <c r="K287" s="406">
        <v>1</v>
      </c>
      <c r="L287" s="408" t="s">
        <v>474</v>
      </c>
    </row>
    <row r="288" spans="1:12" x14ac:dyDescent="0.45">
      <c r="A288" s="406" t="s">
        <v>119</v>
      </c>
      <c r="B288" s="407">
        <v>46023</v>
      </c>
      <c r="C288" s="408" t="s">
        <v>260</v>
      </c>
      <c r="D288" s="408" t="s">
        <v>312</v>
      </c>
      <c r="E288" s="408" t="s">
        <v>459</v>
      </c>
      <c r="F288" s="408" t="s">
        <v>130</v>
      </c>
      <c r="G288" s="408" t="e">
        <v>#N/A</v>
      </c>
      <c r="H288" s="408" t="e">
        <v>#N/A</v>
      </c>
      <c r="I288" s="406">
        <v>1000000</v>
      </c>
      <c r="J288" s="406" t="s">
        <v>262</v>
      </c>
      <c r="K288" s="406">
        <v>1</v>
      </c>
      <c r="L288" s="408" t="s">
        <v>475</v>
      </c>
    </row>
    <row r="289" spans="1:12" x14ac:dyDescent="0.45">
      <c r="A289" s="406" t="s">
        <v>119</v>
      </c>
      <c r="B289" s="407">
        <v>46023</v>
      </c>
      <c r="C289" s="408" t="s">
        <v>260</v>
      </c>
      <c r="D289" s="408" t="s">
        <v>212</v>
      </c>
      <c r="E289" s="408" t="s">
        <v>459</v>
      </c>
      <c r="F289" s="408" t="s">
        <v>130</v>
      </c>
      <c r="G289" s="408" t="e">
        <v>#N/A</v>
      </c>
      <c r="H289" s="408" t="e">
        <v>#N/A</v>
      </c>
      <c r="I289" s="406">
        <v>226700</v>
      </c>
      <c r="J289" s="406" t="s">
        <v>262</v>
      </c>
      <c r="K289" s="406">
        <v>1</v>
      </c>
      <c r="L289" s="408" t="s">
        <v>476</v>
      </c>
    </row>
    <row r="290" spans="1:12" x14ac:dyDescent="0.45">
      <c r="A290" s="272" t="s">
        <v>119</v>
      </c>
      <c r="B290" s="409">
        <v>46023</v>
      </c>
      <c r="C290" s="404" t="s">
        <v>457</v>
      </c>
      <c r="D290" s="272" t="s">
        <v>193</v>
      </c>
      <c r="E290" s="272"/>
      <c r="F290" s="272"/>
      <c r="G290" s="272"/>
      <c r="H290" s="272"/>
      <c r="I290" s="272">
        <v>0</v>
      </c>
      <c r="J290" s="272" t="s">
        <v>12</v>
      </c>
      <c r="K290" s="272">
        <v>1</v>
      </c>
      <c r="L290" s="402" t="str">
        <f>CONCATENATE(Tableau10[[#This Row],[MOIS]],Tableau10[[#This Row],[CLIENT ]])</f>
        <v>1ABDOLAY FAYE</v>
      </c>
    </row>
    <row r="291" spans="1:12" x14ac:dyDescent="0.45">
      <c r="A291" s="272" t="s">
        <v>119</v>
      </c>
      <c r="B291" s="409">
        <v>46023</v>
      </c>
      <c r="C291" s="404" t="s">
        <v>457</v>
      </c>
      <c r="D291" s="272" t="s">
        <v>225</v>
      </c>
      <c r="E291" s="272"/>
      <c r="F291" s="272"/>
      <c r="G291" s="272"/>
      <c r="H291" s="272"/>
      <c r="I291" s="272">
        <v>549639</v>
      </c>
      <c r="J291" s="272" t="s">
        <v>12</v>
      </c>
      <c r="K291" s="272">
        <v>1</v>
      </c>
      <c r="L291" s="402" t="str">
        <f>CONCATENATE(Tableau10[[#This Row],[MOIS]],Tableau10[[#This Row],[CLIENT ]])</f>
        <v>1ABDOU  KARIM FALL</v>
      </c>
    </row>
    <row r="292" spans="1:12" x14ac:dyDescent="0.45">
      <c r="A292" s="272" t="s">
        <v>119</v>
      </c>
      <c r="B292" s="409">
        <v>46023</v>
      </c>
      <c r="C292" s="404" t="s">
        <v>457</v>
      </c>
      <c r="D292" s="272" t="s">
        <v>273</v>
      </c>
      <c r="E292" s="272"/>
      <c r="F292" s="272"/>
      <c r="G292" s="272"/>
      <c r="H292" s="272"/>
      <c r="I292" s="272">
        <v>0</v>
      </c>
      <c r="J292" s="272" t="s">
        <v>12</v>
      </c>
      <c r="K292" s="272">
        <v>1</v>
      </c>
      <c r="L292" s="402" t="str">
        <f>CONCATENATE(Tableau10[[#This Row],[MOIS]],Tableau10[[#This Row],[CLIENT ]])</f>
        <v>1ABDOU AZIZ DIOUF GRAISSEUR</v>
      </c>
    </row>
    <row r="293" spans="1:12" x14ac:dyDescent="0.45">
      <c r="A293" s="272" t="s">
        <v>119</v>
      </c>
      <c r="B293" s="409">
        <v>46023</v>
      </c>
      <c r="C293" s="404" t="s">
        <v>457</v>
      </c>
      <c r="D293" s="272" t="s">
        <v>316</v>
      </c>
      <c r="E293" s="272"/>
      <c r="F293" s="272"/>
      <c r="G293" s="272"/>
      <c r="H293" s="272"/>
      <c r="I293" s="272">
        <v>0</v>
      </c>
      <c r="J293" s="272" t="s">
        <v>12</v>
      </c>
      <c r="K293" s="272">
        <v>1</v>
      </c>
      <c r="L293" s="402" t="str">
        <f>CONCATENATE(Tableau10[[#This Row],[MOIS]],Tableau10[[#This Row],[CLIENT ]])</f>
        <v xml:space="preserve">1ABDOU GUEYE </v>
      </c>
    </row>
    <row r="294" spans="1:12" x14ac:dyDescent="0.45">
      <c r="A294" s="272" t="s">
        <v>119</v>
      </c>
      <c r="B294" s="409">
        <v>46023</v>
      </c>
      <c r="C294" s="404" t="s">
        <v>457</v>
      </c>
      <c r="D294" s="272" t="s">
        <v>252</v>
      </c>
      <c r="E294" s="272"/>
      <c r="F294" s="272"/>
      <c r="G294" s="272"/>
      <c r="H294" s="272"/>
      <c r="I294" s="272">
        <v>0</v>
      </c>
      <c r="J294" s="272" t="s">
        <v>12</v>
      </c>
      <c r="K294" s="272">
        <v>1</v>
      </c>
      <c r="L294" s="402" t="str">
        <f>CONCATENATE(Tableau10[[#This Row],[MOIS]],Tableau10[[#This Row],[CLIENT ]])</f>
        <v>1ABDOU GUEYE DAROU SALAMDL1306B</v>
      </c>
    </row>
    <row r="295" spans="1:12" x14ac:dyDescent="0.45">
      <c r="A295" s="272" t="s">
        <v>119</v>
      </c>
      <c r="B295" s="409">
        <v>46023</v>
      </c>
      <c r="C295" s="404" t="s">
        <v>457</v>
      </c>
      <c r="D295" s="272" t="s">
        <v>240</v>
      </c>
      <c r="E295" s="272"/>
      <c r="F295" s="272"/>
      <c r="G295" s="272"/>
      <c r="H295" s="272"/>
      <c r="I295" s="272">
        <v>0</v>
      </c>
      <c r="J295" s="272" t="s">
        <v>12</v>
      </c>
      <c r="K295" s="272">
        <v>1</v>
      </c>
      <c r="L295" s="402" t="str">
        <f>CONCATENATE(Tableau10[[#This Row],[MOIS]],Tableau10[[#This Row],[CLIENT ]])</f>
        <v>1ABLAYE FAYE DL4458C</v>
      </c>
    </row>
    <row r="296" spans="1:12" x14ac:dyDescent="0.45">
      <c r="A296" s="272" t="s">
        <v>119</v>
      </c>
      <c r="B296" s="409">
        <v>46023</v>
      </c>
      <c r="C296" s="404" t="s">
        <v>457</v>
      </c>
      <c r="D296" s="272" t="s">
        <v>247</v>
      </c>
      <c r="E296" s="272"/>
      <c r="F296" s="272"/>
      <c r="G296" s="272"/>
      <c r="H296" s="272"/>
      <c r="I296" s="272">
        <v>0</v>
      </c>
      <c r="J296" s="272" t="s">
        <v>12</v>
      </c>
      <c r="K296" s="272">
        <v>1</v>
      </c>
      <c r="L296" s="402" t="str">
        <f>CONCATENATE(Tableau10[[#This Row],[MOIS]],Tableau10[[#This Row],[CLIENT ]])</f>
        <v>1ADAMA NETOYEUSSE MBACKE 2</v>
      </c>
    </row>
    <row r="297" spans="1:12" x14ac:dyDescent="0.45">
      <c r="A297" s="272" t="s">
        <v>119</v>
      </c>
      <c r="B297" s="409">
        <v>46023</v>
      </c>
      <c r="C297" s="404" t="s">
        <v>457</v>
      </c>
      <c r="D297" s="272" t="s">
        <v>205</v>
      </c>
      <c r="E297" s="272"/>
      <c r="F297" s="272"/>
      <c r="G297" s="272"/>
      <c r="H297" s="272"/>
      <c r="I297" s="272">
        <v>0</v>
      </c>
      <c r="J297" s="272" t="s">
        <v>12</v>
      </c>
      <c r="K297" s="272">
        <v>1</v>
      </c>
      <c r="L297" s="402" t="str">
        <f>CONCATENATE(Tableau10[[#This Row],[MOIS]],Tableau10[[#This Row],[CLIENT ]])</f>
        <v>1ALIOU DIOUF GERANT</v>
      </c>
    </row>
    <row r="298" spans="1:12" x14ac:dyDescent="0.45">
      <c r="A298" s="272" t="s">
        <v>119</v>
      </c>
      <c r="B298" s="409">
        <v>46023</v>
      </c>
      <c r="C298" s="404" t="s">
        <v>457</v>
      </c>
      <c r="D298" s="272" t="s">
        <v>245</v>
      </c>
      <c r="E298" s="272"/>
      <c r="F298" s="272"/>
      <c r="G298" s="272"/>
      <c r="H298" s="272"/>
      <c r="I298" s="272">
        <v>0</v>
      </c>
      <c r="J298" s="272" t="s">
        <v>12</v>
      </c>
      <c r="K298" s="272">
        <v>1</v>
      </c>
      <c r="L298" s="402" t="str">
        <f>CONCATENATE(Tableau10[[#This Row],[MOIS]],Tableau10[[#This Row],[CLIENT ]])</f>
        <v>1AMADI AA320MG/ CLIENT KHADIM NDIAYE</v>
      </c>
    </row>
    <row r="299" spans="1:12" x14ac:dyDescent="0.45">
      <c r="A299" s="272" t="s">
        <v>119</v>
      </c>
      <c r="B299" s="409">
        <v>46023</v>
      </c>
      <c r="C299" s="404" t="s">
        <v>457</v>
      </c>
      <c r="D299" s="272" t="s">
        <v>309</v>
      </c>
      <c r="E299" s="272"/>
      <c r="F299" s="272"/>
      <c r="G299" s="272"/>
      <c r="H299" s="272"/>
      <c r="I299" s="272">
        <v>2671</v>
      </c>
      <c r="J299" s="272" t="s">
        <v>12</v>
      </c>
      <c r="K299" s="272">
        <v>1</v>
      </c>
      <c r="L299" s="402" t="str">
        <f>CONCATENATE(Tableau10[[#This Row],[MOIS]],Tableau10[[#This Row],[CLIENT ]])</f>
        <v>1AMETH DIOP POMPISTE</v>
      </c>
    </row>
    <row r="300" spans="1:12" x14ac:dyDescent="0.45">
      <c r="A300" s="272" t="s">
        <v>119</v>
      </c>
      <c r="B300" s="409">
        <v>46023</v>
      </c>
      <c r="C300" s="404" t="s">
        <v>457</v>
      </c>
      <c r="D300" s="272" t="s">
        <v>202</v>
      </c>
      <c r="E300" s="272"/>
      <c r="F300" s="272"/>
      <c r="G300" s="272"/>
      <c r="H300" s="272"/>
      <c r="I300" s="272">
        <v>113250</v>
      </c>
      <c r="J300" s="272" t="s">
        <v>12</v>
      </c>
      <c r="K300" s="272">
        <v>1</v>
      </c>
      <c r="L300" s="402" t="str">
        <f>CONCATENATE(Tableau10[[#This Row],[MOIS]],Tableau10[[#This Row],[CLIENT ]])</f>
        <v>1AUTO GUEDE OIL</v>
      </c>
    </row>
    <row r="301" spans="1:12" x14ac:dyDescent="0.45">
      <c r="A301" s="272" t="s">
        <v>119</v>
      </c>
      <c r="B301" s="409">
        <v>46023</v>
      </c>
      <c r="C301" s="404" t="s">
        <v>457</v>
      </c>
      <c r="D301" s="272" t="s">
        <v>305</v>
      </c>
      <c r="E301" s="272"/>
      <c r="F301" s="272"/>
      <c r="G301" s="272"/>
      <c r="H301" s="272"/>
      <c r="I301" s="272">
        <v>330000</v>
      </c>
      <c r="J301" s="272" t="s">
        <v>12</v>
      </c>
      <c r="K301" s="272">
        <v>1</v>
      </c>
      <c r="L301" s="402" t="str">
        <f>CONCATENATE(Tableau10[[#This Row],[MOIS]],Tableau10[[#This Row],[CLIENT ]])</f>
        <v>1BABA FALL DL6661D</v>
      </c>
    </row>
    <row r="302" spans="1:12" x14ac:dyDescent="0.45">
      <c r="A302" s="272" t="s">
        <v>119</v>
      </c>
      <c r="B302" s="409">
        <v>46023</v>
      </c>
      <c r="C302" s="404" t="s">
        <v>457</v>
      </c>
      <c r="D302" s="272" t="s">
        <v>421</v>
      </c>
      <c r="E302" s="272"/>
      <c r="F302" s="272"/>
      <c r="G302" s="272"/>
      <c r="H302" s="272"/>
      <c r="I302" s="272">
        <v>0</v>
      </c>
      <c r="J302" s="272" t="s">
        <v>12</v>
      </c>
      <c r="K302" s="272">
        <v>1</v>
      </c>
      <c r="L302" s="402" t="str">
        <f>CONCATENATE(Tableau10[[#This Row],[MOIS]],Tableau10[[#This Row],[CLIENT ]])</f>
        <v>1BABACAR FAYE AIDE POMPISTE</v>
      </c>
    </row>
    <row r="303" spans="1:12" x14ac:dyDescent="0.45">
      <c r="A303" s="272" t="s">
        <v>119</v>
      </c>
      <c r="B303" s="409">
        <v>46023</v>
      </c>
      <c r="C303" s="404" t="s">
        <v>457</v>
      </c>
      <c r="D303" s="272" t="s">
        <v>146</v>
      </c>
      <c r="E303" s="272"/>
      <c r="F303" s="272"/>
      <c r="G303" s="272"/>
      <c r="H303" s="272"/>
      <c r="I303" s="272">
        <v>0</v>
      </c>
      <c r="J303" s="272" t="s">
        <v>12</v>
      </c>
      <c r="K303" s="272">
        <v>1</v>
      </c>
      <c r="L303" s="402" t="str">
        <f>CONCATENATE(Tableau10[[#This Row],[MOIS]],Tableau10[[#This Row],[CLIENT ]])</f>
        <v>1BARA BA LAVEUR</v>
      </c>
    </row>
    <row r="304" spans="1:12" x14ac:dyDescent="0.45">
      <c r="A304" s="272" t="s">
        <v>119</v>
      </c>
      <c r="B304" s="409">
        <v>46023</v>
      </c>
      <c r="C304" s="404" t="s">
        <v>457</v>
      </c>
      <c r="D304" s="272" t="s">
        <v>145</v>
      </c>
      <c r="E304" s="272"/>
      <c r="F304" s="272"/>
      <c r="G304" s="272"/>
      <c r="H304" s="272"/>
      <c r="I304" s="272">
        <v>40000</v>
      </c>
      <c r="J304" s="272" t="s">
        <v>12</v>
      </c>
      <c r="K304" s="272">
        <v>1</v>
      </c>
      <c r="L304" s="402" t="str">
        <f>CONCATENATE(Tableau10[[#This Row],[MOIS]],Tableau10[[#This Row],[CLIENT ]])</f>
        <v>1BARA DIOP POMPISTE</v>
      </c>
    </row>
    <row r="305" spans="1:12" x14ac:dyDescent="0.45">
      <c r="A305" s="272" t="s">
        <v>119</v>
      </c>
      <c r="B305" s="409">
        <v>46023</v>
      </c>
      <c r="C305" s="404" t="s">
        <v>457</v>
      </c>
      <c r="D305" s="272" t="s">
        <v>326</v>
      </c>
      <c r="E305" s="272"/>
      <c r="F305" s="272"/>
      <c r="G305" s="272"/>
      <c r="H305" s="272"/>
      <c r="I305" s="272">
        <v>0</v>
      </c>
      <c r="J305" s="272" t="s">
        <v>12</v>
      </c>
      <c r="K305" s="272">
        <v>1</v>
      </c>
      <c r="L305" s="402" t="str">
        <f>CONCATENATE(Tableau10[[#This Row],[MOIS]],Tableau10[[#This Row],[CLIENT ]])</f>
        <v>1BOUBACAR GARDIEN</v>
      </c>
    </row>
    <row r="306" spans="1:12" x14ac:dyDescent="0.45">
      <c r="A306" s="272" t="s">
        <v>119</v>
      </c>
      <c r="B306" s="409">
        <v>46023</v>
      </c>
      <c r="C306" s="404" t="s">
        <v>457</v>
      </c>
      <c r="D306" s="272" t="s">
        <v>274</v>
      </c>
      <c r="E306" s="272"/>
      <c r="F306" s="272"/>
      <c r="G306" s="272"/>
      <c r="H306" s="272"/>
      <c r="I306" s="272">
        <v>569115</v>
      </c>
      <c r="J306" s="272" t="s">
        <v>12</v>
      </c>
      <c r="K306" s="272">
        <v>1</v>
      </c>
      <c r="L306" s="402" t="str">
        <f>CONCATENATE(Tableau10[[#This Row],[MOIS]],Tableau10[[#This Row],[CLIENT ]])</f>
        <v>1BOUTIQUE GUEDE OIL MBACKE /MAME DIARA GUEYE</v>
      </c>
    </row>
    <row r="307" spans="1:12" x14ac:dyDescent="0.45">
      <c r="A307" s="272" t="s">
        <v>119</v>
      </c>
      <c r="B307" s="409">
        <v>46023</v>
      </c>
      <c r="C307" s="404" t="s">
        <v>457</v>
      </c>
      <c r="D307" s="272" t="s">
        <v>203</v>
      </c>
      <c r="E307" s="272"/>
      <c r="F307" s="272"/>
      <c r="G307" s="272"/>
      <c r="H307" s="272"/>
      <c r="I307" s="272">
        <v>0</v>
      </c>
      <c r="J307" s="272" t="s">
        <v>12</v>
      </c>
      <c r="K307" s="272">
        <v>1</v>
      </c>
      <c r="L307" s="402" t="str">
        <f>CONCATENATE(Tableau10[[#This Row],[MOIS]],Tableau10[[#This Row],[CLIENT ]])</f>
        <v>1CAMION CITERNE GUEDE OIL</v>
      </c>
    </row>
    <row r="308" spans="1:12" x14ac:dyDescent="0.45">
      <c r="A308" s="272" t="s">
        <v>119</v>
      </c>
      <c r="B308" s="409">
        <v>46023</v>
      </c>
      <c r="C308" s="404" t="s">
        <v>457</v>
      </c>
      <c r="D308" s="272" t="s">
        <v>320</v>
      </c>
      <c r="E308" s="272"/>
      <c r="F308" s="272"/>
      <c r="G308" s="272"/>
      <c r="H308" s="272"/>
      <c r="I308" s="272">
        <v>15100</v>
      </c>
      <c r="J308" s="272" t="s">
        <v>12</v>
      </c>
      <c r="K308" s="272">
        <v>1</v>
      </c>
      <c r="L308" s="402" t="str">
        <f>CONCATENATE(Tableau10[[#This Row],[MOIS]],Tableau10[[#This Row],[CLIENT ]])</f>
        <v>1CENTRE DE SANTE MBACKE</v>
      </c>
    </row>
    <row r="309" spans="1:12" x14ac:dyDescent="0.45">
      <c r="A309" s="272" t="s">
        <v>119</v>
      </c>
      <c r="B309" s="409">
        <v>46023</v>
      </c>
      <c r="C309" s="404" t="s">
        <v>457</v>
      </c>
      <c r="D309" s="272" t="s">
        <v>199</v>
      </c>
      <c r="E309" s="272"/>
      <c r="F309" s="272"/>
      <c r="G309" s="272"/>
      <c r="H309" s="272"/>
      <c r="I309" s="272">
        <v>0</v>
      </c>
      <c r="J309" s="272" t="s">
        <v>12</v>
      </c>
      <c r="K309" s="272">
        <v>1</v>
      </c>
      <c r="L309" s="402" t="str">
        <f>CONCATENATE(Tableau10[[#This Row],[MOIS]],Tableau10[[#This Row],[CLIENT ]])</f>
        <v>1CHEIKH</v>
      </c>
    </row>
    <row r="310" spans="1:12" x14ac:dyDescent="0.45">
      <c r="A310" s="272" t="s">
        <v>119</v>
      </c>
      <c r="B310" s="409">
        <v>46023</v>
      </c>
      <c r="C310" s="404" t="s">
        <v>457</v>
      </c>
      <c r="D310" s="272" t="s">
        <v>242</v>
      </c>
      <c r="E310" s="272"/>
      <c r="F310" s="272"/>
      <c r="G310" s="272"/>
      <c r="H310" s="272"/>
      <c r="I310" s="272">
        <v>0</v>
      </c>
      <c r="J310" s="272" t="s">
        <v>12</v>
      </c>
      <c r="K310" s="272">
        <v>1</v>
      </c>
      <c r="L310" s="402" t="str">
        <f>CONCATENATE(Tableau10[[#This Row],[MOIS]],Tableau10[[#This Row],[CLIENT ]])</f>
        <v>1CHEIKH FALL MBACKE TOUBA DL2759C</v>
      </c>
    </row>
    <row r="311" spans="1:12" x14ac:dyDescent="0.45">
      <c r="A311" s="272" t="s">
        <v>119</v>
      </c>
      <c r="B311" s="409">
        <v>46023</v>
      </c>
      <c r="C311" s="404" t="s">
        <v>457</v>
      </c>
      <c r="D311" s="272" t="s">
        <v>423</v>
      </c>
      <c r="E311" s="272"/>
      <c r="F311" s="272"/>
      <c r="G311" s="272"/>
      <c r="H311" s="272"/>
      <c r="I311" s="272">
        <v>0</v>
      </c>
      <c r="J311" s="272" t="s">
        <v>12</v>
      </c>
      <c r="K311" s="272">
        <v>1</v>
      </c>
      <c r="L311" s="402" t="str">
        <f>CONCATENATE(Tableau10[[#This Row],[MOIS]],Tableau10[[#This Row],[CLIENT ]])</f>
        <v>1CHEIKH GENDARME</v>
      </c>
    </row>
    <row r="312" spans="1:12" x14ac:dyDescent="0.45">
      <c r="A312" s="272" t="s">
        <v>119</v>
      </c>
      <c r="B312" s="409">
        <v>46023</v>
      </c>
      <c r="C312" s="404" t="s">
        <v>457</v>
      </c>
      <c r="D312" s="272" t="s">
        <v>258</v>
      </c>
      <c r="E312" s="272"/>
      <c r="F312" s="272"/>
      <c r="G312" s="272"/>
      <c r="H312" s="272"/>
      <c r="I312" s="272">
        <v>0</v>
      </c>
      <c r="J312" s="272" t="s">
        <v>12</v>
      </c>
      <c r="K312" s="272">
        <v>1</v>
      </c>
      <c r="L312" s="402" t="str">
        <f>CONCATENATE(Tableau10[[#This Row],[MOIS]],Tableau10[[#This Row],[CLIENT ]])</f>
        <v>1CHEIKH MBACKE BENN DL7491C</v>
      </c>
    </row>
    <row r="313" spans="1:12" x14ac:dyDescent="0.45">
      <c r="A313" s="272" t="s">
        <v>119</v>
      </c>
      <c r="B313" s="409">
        <v>46023</v>
      </c>
      <c r="C313" s="404" t="s">
        <v>457</v>
      </c>
      <c r="D313" s="272" t="s">
        <v>424</v>
      </c>
      <c r="E313" s="272"/>
      <c r="F313" s="272"/>
      <c r="G313" s="272"/>
      <c r="H313" s="272"/>
      <c r="I313" s="272">
        <v>0</v>
      </c>
      <c r="J313" s="272" t="s">
        <v>12</v>
      </c>
      <c r="K313" s="272">
        <v>1</v>
      </c>
      <c r="L313" s="402" t="str">
        <f>CONCATENATE(Tableau10[[#This Row],[MOIS]],Tableau10[[#This Row],[CLIENT ]])</f>
        <v>1CHEIKH NDINE NGOM</v>
      </c>
    </row>
    <row r="314" spans="1:12" x14ac:dyDescent="0.45">
      <c r="A314" s="272" t="s">
        <v>119</v>
      </c>
      <c r="B314" s="401">
        <v>46023</v>
      </c>
      <c r="C314" s="404" t="s">
        <v>457</v>
      </c>
      <c r="D314" s="272" t="s">
        <v>211</v>
      </c>
      <c r="E314" s="272"/>
      <c r="F314" s="272"/>
      <c r="G314" s="272"/>
      <c r="H314" s="272"/>
      <c r="I314" s="272">
        <v>0</v>
      </c>
      <c r="J314" s="272" t="s">
        <v>12</v>
      </c>
      <c r="K314" s="272">
        <v>1</v>
      </c>
      <c r="L314" s="402" t="str">
        <f>CONCATENATE(Tableau10[[#This Row],[MOIS]],Tableau10[[#This Row],[CLIENT ]])</f>
        <v>1CHEUFFEUR GARAGE MBACKE</v>
      </c>
    </row>
    <row r="315" spans="1:12" x14ac:dyDescent="0.45">
      <c r="A315" s="272" t="s">
        <v>119</v>
      </c>
      <c r="B315" s="401">
        <v>46023</v>
      </c>
      <c r="C315" s="404" t="s">
        <v>457</v>
      </c>
      <c r="D315" s="272" t="s">
        <v>230</v>
      </c>
      <c r="E315" s="272"/>
      <c r="F315" s="272"/>
      <c r="G315" s="272"/>
      <c r="H315" s="272"/>
      <c r="I315" s="272">
        <v>0</v>
      </c>
      <c r="J315" s="272" t="s">
        <v>12</v>
      </c>
      <c r="K315" s="272">
        <v>1</v>
      </c>
      <c r="L315" s="402" t="str">
        <f>CONCATENATE(Tableau10[[#This Row],[MOIS]],Tableau10[[#This Row],[CLIENT ]])</f>
        <v>1CLIENT BENNE</v>
      </c>
    </row>
    <row r="316" spans="1:12" x14ac:dyDescent="0.45">
      <c r="A316" s="272" t="s">
        <v>119</v>
      </c>
      <c r="B316" s="401">
        <v>46023</v>
      </c>
      <c r="C316" s="404" t="s">
        <v>457</v>
      </c>
      <c r="D316" s="272" t="s">
        <v>235</v>
      </c>
      <c r="E316" s="272"/>
      <c r="F316" s="272"/>
      <c r="G316" s="272"/>
      <c r="H316" s="272"/>
      <c r="I316" s="272">
        <v>0</v>
      </c>
      <c r="J316" s="272" t="s">
        <v>12</v>
      </c>
      <c r="K316" s="272">
        <v>1</v>
      </c>
      <c r="L316" s="402" t="str">
        <f>CONCATENATE(Tableau10[[#This Row],[MOIS]],Tableau10[[#This Row],[CLIENT ]])</f>
        <v>1CLIENT OMAR NDIAYE DL5872C</v>
      </c>
    </row>
    <row r="317" spans="1:12" x14ac:dyDescent="0.45">
      <c r="A317" s="272" t="s">
        <v>119</v>
      </c>
      <c r="B317" s="401">
        <v>46023</v>
      </c>
      <c r="C317" s="404" t="s">
        <v>457</v>
      </c>
      <c r="D317" s="272" t="s">
        <v>342</v>
      </c>
      <c r="E317" s="272"/>
      <c r="F317" s="272"/>
      <c r="G317" s="272"/>
      <c r="H317" s="272"/>
      <c r="I317" s="272">
        <v>0</v>
      </c>
      <c r="J317" s="272" t="s">
        <v>12</v>
      </c>
      <c r="K317" s="272">
        <v>1</v>
      </c>
      <c r="L317" s="402" t="str">
        <f>CONCATENATE(Tableau10[[#This Row],[MOIS]],Tableau10[[#This Row],[CLIENT ]])</f>
        <v>1COMMUNE  DE MBACKE GASOIL ET SUPER</v>
      </c>
    </row>
    <row r="318" spans="1:12" x14ac:dyDescent="0.45">
      <c r="A318" s="272" t="s">
        <v>119</v>
      </c>
      <c r="B318" s="401">
        <v>46023</v>
      </c>
      <c r="C318" s="404" t="s">
        <v>457</v>
      </c>
      <c r="D318" s="272" t="s">
        <v>338</v>
      </c>
      <c r="E318" s="272"/>
      <c r="F318" s="272"/>
      <c r="G318" s="272"/>
      <c r="H318" s="272"/>
      <c r="I318" s="272">
        <v>791400</v>
      </c>
      <c r="J318" s="272" t="s">
        <v>12</v>
      </c>
      <c r="K318" s="272">
        <v>1</v>
      </c>
      <c r="L318" s="402" t="str">
        <f>CONCATENATE(Tableau10[[#This Row],[MOIS]],Tableau10[[#This Row],[CLIENT ]])</f>
        <v>1COMMUNE DE MBACKE GASOIL</v>
      </c>
    </row>
    <row r="319" spans="1:12" x14ac:dyDescent="0.45">
      <c r="A319" s="272" t="s">
        <v>119</v>
      </c>
      <c r="B319" s="401">
        <v>46023</v>
      </c>
      <c r="C319" s="404" t="s">
        <v>457</v>
      </c>
      <c r="D319" s="272" t="s">
        <v>339</v>
      </c>
      <c r="E319" s="272"/>
      <c r="F319" s="272"/>
      <c r="G319" s="272"/>
      <c r="H319" s="272"/>
      <c r="I319" s="272">
        <v>956800</v>
      </c>
      <c r="J319" s="272" t="s">
        <v>12</v>
      </c>
      <c r="K319" s="272">
        <v>1</v>
      </c>
      <c r="L319" s="402" t="str">
        <f>CONCATENATE(Tableau10[[#This Row],[MOIS]],Tableau10[[#This Row],[CLIENT ]])</f>
        <v>1COMMUNE DE MBACKE SUPER</v>
      </c>
    </row>
    <row r="320" spans="1:12" x14ac:dyDescent="0.45">
      <c r="A320" s="272" t="s">
        <v>119</v>
      </c>
      <c r="B320" s="401">
        <v>46023</v>
      </c>
      <c r="C320" s="404" t="s">
        <v>457</v>
      </c>
      <c r="D320" s="272" t="s">
        <v>201</v>
      </c>
      <c r="E320" s="272"/>
      <c r="F320" s="272"/>
      <c r="G320" s="272"/>
      <c r="H320" s="272"/>
      <c r="I320" s="272">
        <v>0</v>
      </c>
      <c r="J320" s="272" t="s">
        <v>12</v>
      </c>
      <c r="K320" s="272">
        <v>1</v>
      </c>
      <c r="L320" s="402" t="str">
        <f>CONCATENATE(Tableau10[[#This Row],[MOIS]],Tableau10[[#This Row],[CLIENT ]])</f>
        <v>1DAME DIENE</v>
      </c>
    </row>
    <row r="321" spans="1:12" x14ac:dyDescent="0.45">
      <c r="A321" s="272" t="s">
        <v>119</v>
      </c>
      <c r="B321" s="401">
        <v>46023</v>
      </c>
      <c r="C321" s="404" t="s">
        <v>457</v>
      </c>
      <c r="D321" s="272" t="s">
        <v>228</v>
      </c>
      <c r="E321" s="272"/>
      <c r="F321" s="272"/>
      <c r="G321" s="272"/>
      <c r="H321" s="272"/>
      <c r="I321" s="272">
        <v>0</v>
      </c>
      <c r="J321" s="272" t="s">
        <v>12</v>
      </c>
      <c r="K321" s="272">
        <v>1</v>
      </c>
      <c r="L321" s="402" t="str">
        <f>CONCATENATE(Tableau10[[#This Row],[MOIS]],Tableau10[[#This Row],[CLIENT ]])</f>
        <v>1DAME FAYE POMPISTE</v>
      </c>
    </row>
    <row r="322" spans="1:12" x14ac:dyDescent="0.45">
      <c r="A322" s="272" t="s">
        <v>119</v>
      </c>
      <c r="B322" s="401">
        <v>46023</v>
      </c>
      <c r="C322" s="404" t="s">
        <v>457</v>
      </c>
      <c r="D322" s="272" t="s">
        <v>271</v>
      </c>
      <c r="E322" s="272"/>
      <c r="F322" s="272"/>
      <c r="G322" s="272"/>
      <c r="H322" s="272"/>
      <c r="I322" s="272">
        <v>0</v>
      </c>
      <c r="J322" s="272" t="s">
        <v>12</v>
      </c>
      <c r="K322" s="272">
        <v>1</v>
      </c>
      <c r="L322" s="402" t="str">
        <f>CONCATENATE(Tableau10[[#This Row],[MOIS]],Tableau10[[#This Row],[CLIENT ]])</f>
        <v>1DAOUDA MBAYE NIARY BAYE FALL MBACKE DL 4526 D</v>
      </c>
    </row>
    <row r="323" spans="1:12" x14ac:dyDescent="0.45">
      <c r="A323" s="272" t="s">
        <v>119</v>
      </c>
      <c r="B323" s="401">
        <v>46023</v>
      </c>
      <c r="C323" s="404" t="s">
        <v>457</v>
      </c>
      <c r="D323" s="272" t="s">
        <v>265</v>
      </c>
      <c r="E323" s="272"/>
      <c r="F323" s="272"/>
      <c r="G323" s="272"/>
      <c r="H323" s="272"/>
      <c r="I323" s="272">
        <v>283000</v>
      </c>
      <c r="J323" s="272" t="s">
        <v>12</v>
      </c>
      <c r="K323" s="272">
        <v>1</v>
      </c>
      <c r="L323" s="402" t="str">
        <f>CONCATENATE(Tableau10[[#This Row],[MOIS]],Tableau10[[#This Row],[CLIENT ]])</f>
        <v>1DEMBA BENN DL3199C</v>
      </c>
    </row>
    <row r="324" spans="1:12" x14ac:dyDescent="0.45">
      <c r="A324" s="272" t="s">
        <v>119</v>
      </c>
      <c r="B324" s="401">
        <v>46023</v>
      </c>
      <c r="C324" s="404" t="s">
        <v>457</v>
      </c>
      <c r="D324" s="272" t="s">
        <v>216</v>
      </c>
      <c r="E324" s="272"/>
      <c r="F324" s="272"/>
      <c r="G324" s="272"/>
      <c r="H324" s="272"/>
      <c r="I324" s="272">
        <v>0</v>
      </c>
      <c r="J324" s="272" t="s">
        <v>12</v>
      </c>
      <c r="K324" s="272">
        <v>1</v>
      </c>
      <c r="L324" s="402" t="str">
        <f>CONCATENATE(Tableau10[[#This Row],[MOIS]],Tableau10[[#This Row],[CLIENT ]])</f>
        <v>1DEMBA SALL GERANT</v>
      </c>
    </row>
    <row r="325" spans="1:12" x14ac:dyDescent="0.45">
      <c r="A325" s="272" t="s">
        <v>119</v>
      </c>
      <c r="B325" s="401">
        <v>46023</v>
      </c>
      <c r="C325" s="404" t="s">
        <v>457</v>
      </c>
      <c r="D325" s="272" t="s">
        <v>306</v>
      </c>
      <c r="E325" s="272"/>
      <c r="F325" s="272"/>
      <c r="G325" s="272"/>
      <c r="H325" s="272"/>
      <c r="I325" s="272">
        <v>687300</v>
      </c>
      <c r="J325" s="272" t="s">
        <v>12</v>
      </c>
      <c r="K325" s="272">
        <v>1</v>
      </c>
      <c r="L325" s="402" t="str">
        <f>CONCATENATE(Tableau10[[#This Row],[MOIS]],Tableau10[[#This Row],[CLIENT ]])</f>
        <v>1DIAGA THIAM AA 585ND</v>
      </c>
    </row>
    <row r="326" spans="1:12" x14ac:dyDescent="0.45">
      <c r="A326" s="272" t="s">
        <v>119</v>
      </c>
      <c r="B326" s="401">
        <v>46023</v>
      </c>
      <c r="C326" s="404" t="s">
        <v>457</v>
      </c>
      <c r="D326" s="272" t="s">
        <v>231</v>
      </c>
      <c r="E326" s="272"/>
      <c r="F326" s="272"/>
      <c r="G326" s="272"/>
      <c r="H326" s="272"/>
      <c r="I326" s="272">
        <v>0</v>
      </c>
      <c r="J326" s="272" t="s">
        <v>12</v>
      </c>
      <c r="K326" s="272">
        <v>1</v>
      </c>
      <c r="L326" s="402" t="str">
        <f>CONCATENATE(Tableau10[[#This Row],[MOIS]],Tableau10[[#This Row],[CLIENT ]])</f>
        <v>1DIOP BOUTIQUE</v>
      </c>
    </row>
    <row r="327" spans="1:12" x14ac:dyDescent="0.45">
      <c r="A327" s="272" t="s">
        <v>119</v>
      </c>
      <c r="B327" s="401">
        <v>46023</v>
      </c>
      <c r="C327" s="404" t="s">
        <v>457</v>
      </c>
      <c r="D327" s="272" t="s">
        <v>209</v>
      </c>
      <c r="E327" s="272"/>
      <c r="F327" s="272"/>
      <c r="G327" s="272"/>
      <c r="H327" s="272"/>
      <c r="I327" s="272">
        <v>0</v>
      </c>
      <c r="J327" s="272" t="s">
        <v>12</v>
      </c>
      <c r="K327" s="272">
        <v>1</v>
      </c>
      <c r="L327" s="402" t="str">
        <f>CONCATENATE(Tableau10[[#This Row],[MOIS]],Tableau10[[#This Row],[CLIENT ]])</f>
        <v>1DJIBY NDIAYE</v>
      </c>
    </row>
    <row r="328" spans="1:12" x14ac:dyDescent="0.45">
      <c r="A328" s="272" t="s">
        <v>119</v>
      </c>
      <c r="B328" s="401">
        <v>46023</v>
      </c>
      <c r="C328" s="404" t="s">
        <v>457</v>
      </c>
      <c r="D328" s="272" t="s">
        <v>318</v>
      </c>
      <c r="E328" s="272"/>
      <c r="F328" s="272"/>
      <c r="G328" s="272"/>
      <c r="H328" s="272"/>
      <c r="I328" s="272">
        <v>0</v>
      </c>
      <c r="J328" s="272" t="s">
        <v>12</v>
      </c>
      <c r="K328" s="272">
        <v>1</v>
      </c>
      <c r="L328" s="402" t="str">
        <f>CONCATENATE(Tableau10[[#This Row],[MOIS]],Tableau10[[#This Row],[CLIENT ]])</f>
        <v>1EAUX ET FORETS</v>
      </c>
    </row>
    <row r="329" spans="1:12" x14ac:dyDescent="0.45">
      <c r="A329" s="272" t="s">
        <v>119</v>
      </c>
      <c r="B329" s="401">
        <v>46023</v>
      </c>
      <c r="C329" s="404" t="s">
        <v>457</v>
      </c>
      <c r="D329" s="272" t="s">
        <v>325</v>
      </c>
      <c r="E329" s="272"/>
      <c r="F329" s="272"/>
      <c r="G329" s="272"/>
      <c r="H329" s="272"/>
      <c r="I329" s="272">
        <v>188250</v>
      </c>
      <c r="J329" s="272" t="s">
        <v>12</v>
      </c>
      <c r="K329" s="272">
        <v>1</v>
      </c>
      <c r="L329" s="402" t="str">
        <f>CONCATENATE(Tableau10[[#This Row],[MOIS]],Tableau10[[#This Row],[CLIENT ]])</f>
        <v>1ECO TRANSPORT</v>
      </c>
    </row>
    <row r="330" spans="1:12" x14ac:dyDescent="0.45">
      <c r="A330" s="272" t="s">
        <v>119</v>
      </c>
      <c r="B330" s="401">
        <v>46023</v>
      </c>
      <c r="C330" s="404" t="s">
        <v>457</v>
      </c>
      <c r="D330" s="272" t="s">
        <v>267</v>
      </c>
      <c r="E330" s="272"/>
      <c r="F330" s="272"/>
      <c r="G330" s="272"/>
      <c r="H330" s="272"/>
      <c r="I330" s="272">
        <v>0</v>
      </c>
      <c r="J330" s="272" t="s">
        <v>12</v>
      </c>
      <c r="K330" s="272">
        <v>1</v>
      </c>
      <c r="L330" s="402" t="str">
        <f>CONCATENATE(Tableau10[[#This Row],[MOIS]],Tableau10[[#This Row],[CLIENT ]])</f>
        <v>1FALLOU FALL POMPISTE</v>
      </c>
    </row>
    <row r="331" spans="1:12" x14ac:dyDescent="0.45">
      <c r="A331" s="272" t="s">
        <v>119</v>
      </c>
      <c r="B331" s="401">
        <v>46023</v>
      </c>
      <c r="C331" s="404" t="s">
        <v>457</v>
      </c>
      <c r="D331" s="272" t="s">
        <v>322</v>
      </c>
      <c r="E331" s="272"/>
      <c r="F331" s="272"/>
      <c r="G331" s="272"/>
      <c r="H331" s="272"/>
      <c r="I331" s="272">
        <v>0</v>
      </c>
      <c r="J331" s="272" t="s">
        <v>12</v>
      </c>
      <c r="K331" s="272">
        <v>1</v>
      </c>
      <c r="L331" s="402" t="str">
        <f>CONCATENATE(Tableau10[[#This Row],[MOIS]],Tableau10[[#This Row],[CLIENT ]])</f>
        <v>1FALLOU MBOUP</v>
      </c>
    </row>
    <row r="332" spans="1:12" x14ac:dyDescent="0.45">
      <c r="A332" s="272" t="s">
        <v>119</v>
      </c>
      <c r="B332" s="401">
        <v>46023</v>
      </c>
      <c r="C332" s="404" t="s">
        <v>457</v>
      </c>
      <c r="D332" s="272" t="s">
        <v>222</v>
      </c>
      <c r="E332" s="272"/>
      <c r="F332" s="272"/>
      <c r="G332" s="272"/>
      <c r="H332" s="272"/>
      <c r="I332" s="272">
        <v>0</v>
      </c>
      <c r="J332" s="272" t="s">
        <v>12</v>
      </c>
      <c r="K332" s="272">
        <v>1</v>
      </c>
      <c r="L332" s="402" t="str">
        <f>CONCATENATE(Tableau10[[#This Row],[MOIS]],Tableau10[[#This Row],[CLIENT ]])</f>
        <v>1FAYE EIFFAGE</v>
      </c>
    </row>
    <row r="333" spans="1:12" x14ac:dyDescent="0.45">
      <c r="A333" s="272" t="s">
        <v>119</v>
      </c>
      <c r="B333" s="401">
        <v>46023</v>
      </c>
      <c r="C333" s="404" t="s">
        <v>457</v>
      </c>
      <c r="D333" s="272" t="s">
        <v>241</v>
      </c>
      <c r="E333" s="272"/>
      <c r="F333" s="272"/>
      <c r="G333" s="272"/>
      <c r="H333" s="272"/>
      <c r="I333" s="272">
        <v>0</v>
      </c>
      <c r="J333" s="272" t="s">
        <v>12</v>
      </c>
      <c r="K333" s="272">
        <v>1</v>
      </c>
      <c r="L333" s="402" t="str">
        <f>CONCATENATE(Tableau10[[#This Row],[MOIS]],Tableau10[[#This Row],[CLIENT ]])</f>
        <v>1GORA LAVEUR</v>
      </c>
    </row>
    <row r="334" spans="1:12" x14ac:dyDescent="0.45">
      <c r="A334" s="272" t="s">
        <v>119</v>
      </c>
      <c r="B334" s="401">
        <v>46023</v>
      </c>
      <c r="C334" s="404" t="s">
        <v>457</v>
      </c>
      <c r="D334" s="272" t="s">
        <v>207</v>
      </c>
      <c r="E334" s="272"/>
      <c r="F334" s="272"/>
      <c r="G334" s="272"/>
      <c r="H334" s="272"/>
      <c r="I334" s="272">
        <v>0</v>
      </c>
      <c r="J334" s="272" t="s">
        <v>12</v>
      </c>
      <c r="K334" s="272">
        <v>1</v>
      </c>
      <c r="L334" s="402" t="str">
        <f>CONCATENATE(Tableau10[[#This Row],[MOIS]],Tableau10[[#This Row],[CLIENT ]])</f>
        <v>1GUEDE OIL</v>
      </c>
    </row>
    <row r="335" spans="1:12" x14ac:dyDescent="0.45">
      <c r="A335" s="272" t="s">
        <v>119</v>
      </c>
      <c r="B335" s="401">
        <v>46023</v>
      </c>
      <c r="C335" s="404" t="s">
        <v>457</v>
      </c>
      <c r="D335" s="272" t="s">
        <v>223</v>
      </c>
      <c r="E335" s="272"/>
      <c r="F335" s="272"/>
      <c r="G335" s="272"/>
      <c r="H335" s="272"/>
      <c r="I335" s="272">
        <v>10000</v>
      </c>
      <c r="J335" s="272" t="s">
        <v>12</v>
      </c>
      <c r="K335" s="272">
        <v>1</v>
      </c>
      <c r="L335" s="402" t="str">
        <f>CONCATENATE(Tableau10[[#This Row],[MOIS]],Tableau10[[#This Row],[CLIENT ]])</f>
        <v>1GUEDE TALL</v>
      </c>
    </row>
    <row r="336" spans="1:12" x14ac:dyDescent="0.45">
      <c r="A336" s="272" t="s">
        <v>119</v>
      </c>
      <c r="B336" s="401">
        <v>46023</v>
      </c>
      <c r="C336" s="404" t="s">
        <v>457</v>
      </c>
      <c r="D336" s="272" t="s">
        <v>210</v>
      </c>
      <c r="E336" s="272"/>
      <c r="F336" s="272"/>
      <c r="G336" s="272"/>
      <c r="H336" s="272"/>
      <c r="I336" s="272">
        <v>0</v>
      </c>
      <c r="J336" s="272" t="s">
        <v>12</v>
      </c>
      <c r="K336" s="272">
        <v>1</v>
      </c>
      <c r="L336" s="402" t="str">
        <f>CONCATENATE(Tableau10[[#This Row],[MOIS]],Tableau10[[#This Row],[CLIENT ]])</f>
        <v>1HOPITAL MBACKE</v>
      </c>
    </row>
    <row r="337" spans="1:12" x14ac:dyDescent="0.45">
      <c r="A337" s="272" t="s">
        <v>119</v>
      </c>
      <c r="B337" s="401">
        <v>46023</v>
      </c>
      <c r="C337" s="404" t="s">
        <v>457</v>
      </c>
      <c r="D337" s="272" t="s">
        <v>234</v>
      </c>
      <c r="E337" s="272"/>
      <c r="F337" s="272"/>
      <c r="G337" s="272"/>
      <c r="H337" s="272"/>
      <c r="I337" s="272">
        <v>0</v>
      </c>
      <c r="J337" s="272" t="s">
        <v>12</v>
      </c>
      <c r="K337" s="272">
        <v>1</v>
      </c>
      <c r="L337" s="402" t="str">
        <f>CONCATENATE(Tableau10[[#This Row],[MOIS]],Tableau10[[#This Row],[CLIENT ]])</f>
        <v>1IBRAHIMA SONKO</v>
      </c>
    </row>
    <row r="338" spans="1:12" x14ac:dyDescent="0.45">
      <c r="A338" s="272" t="s">
        <v>119</v>
      </c>
      <c r="B338" s="401">
        <v>46023</v>
      </c>
      <c r="C338" s="404" t="s">
        <v>457</v>
      </c>
      <c r="D338" s="272" t="s">
        <v>204</v>
      </c>
      <c r="E338" s="272"/>
      <c r="F338" s="272"/>
      <c r="G338" s="272"/>
      <c r="H338" s="272"/>
      <c r="I338" s="272">
        <v>282150</v>
      </c>
      <c r="J338" s="272" t="s">
        <v>12</v>
      </c>
      <c r="K338" s="272">
        <v>1</v>
      </c>
      <c r="L338" s="402" t="str">
        <f>CONCATENATE(Tableau10[[#This Row],[MOIS]],Tableau10[[#This Row],[CLIENT ]])</f>
        <v>1ILIMANE BA AA 773 NH</v>
      </c>
    </row>
    <row r="339" spans="1:12" x14ac:dyDescent="0.45">
      <c r="A339" s="272" t="s">
        <v>119</v>
      </c>
      <c r="B339" s="401">
        <v>46023</v>
      </c>
      <c r="C339" s="404" t="s">
        <v>457</v>
      </c>
      <c r="D339" s="272" t="s">
        <v>308</v>
      </c>
      <c r="E339" s="272"/>
      <c r="F339" s="272"/>
      <c r="G339" s="272"/>
      <c r="H339" s="272"/>
      <c r="I339" s="272">
        <v>698500</v>
      </c>
      <c r="J339" s="272" t="s">
        <v>12</v>
      </c>
      <c r="K339" s="272">
        <v>1</v>
      </c>
      <c r="L339" s="402" t="str">
        <f>CONCATENATE(Tableau10[[#This Row],[MOIS]],Tableau10[[#This Row],[CLIENT ]])</f>
        <v>1KHADIM KA AA 708LB</v>
      </c>
    </row>
    <row r="340" spans="1:12" x14ac:dyDescent="0.45">
      <c r="A340" s="272" t="s">
        <v>119</v>
      </c>
      <c r="B340" s="401">
        <v>46023</v>
      </c>
      <c r="C340" s="404" t="s">
        <v>457</v>
      </c>
      <c r="D340" s="272" t="s">
        <v>304</v>
      </c>
      <c r="E340" s="272"/>
      <c r="F340" s="272"/>
      <c r="G340" s="272"/>
      <c r="H340" s="272"/>
      <c r="I340" s="272">
        <v>40000</v>
      </c>
      <c r="J340" s="272" t="s">
        <v>12</v>
      </c>
      <c r="K340" s="272">
        <v>1</v>
      </c>
      <c r="L340" s="402" t="str">
        <f>CONCATENATE(Tableau10[[#This Row],[MOIS]],Tableau10[[#This Row],[CLIENT ]])</f>
        <v>1KHADIM KEBE POMPISTE</v>
      </c>
    </row>
    <row r="341" spans="1:12" x14ac:dyDescent="0.45">
      <c r="A341" s="272" t="s">
        <v>119</v>
      </c>
      <c r="B341" s="401">
        <v>46023</v>
      </c>
      <c r="C341" s="404" t="s">
        <v>457</v>
      </c>
      <c r="D341" s="272" t="s">
        <v>141</v>
      </c>
      <c r="E341" s="272"/>
      <c r="F341" s="272"/>
      <c r="G341" s="272"/>
      <c r="H341" s="272"/>
      <c r="I341" s="272">
        <v>1600</v>
      </c>
      <c r="J341" s="272" t="s">
        <v>12</v>
      </c>
      <c r="K341" s="272">
        <v>1</v>
      </c>
      <c r="L341" s="402" t="str">
        <f>CONCATENATE(Tableau10[[#This Row],[MOIS]],Tableau10[[#This Row],[CLIENT ]])</f>
        <v>1KHADIM NIANG POMPISTE</v>
      </c>
    </row>
    <row r="342" spans="1:12" x14ac:dyDescent="0.45">
      <c r="A342" s="272" t="s">
        <v>119</v>
      </c>
      <c r="B342" s="401">
        <v>46023</v>
      </c>
      <c r="C342" s="404" t="s">
        <v>457</v>
      </c>
      <c r="D342" s="272" t="s">
        <v>232</v>
      </c>
      <c r="E342" s="272"/>
      <c r="F342" s="272"/>
      <c r="G342" s="272"/>
      <c r="H342" s="272"/>
      <c r="I342" s="272">
        <v>0</v>
      </c>
      <c r="J342" s="272" t="s">
        <v>12</v>
      </c>
      <c r="K342" s="272">
        <v>1</v>
      </c>
      <c r="L342" s="402" t="str">
        <f>CONCATENATE(Tableau10[[#This Row],[MOIS]],Tableau10[[#This Row],[CLIENT ]])</f>
        <v>1LAMINE GUEYE BENNE DL2912C</v>
      </c>
    </row>
    <row r="343" spans="1:12" x14ac:dyDescent="0.45">
      <c r="A343" s="272" t="s">
        <v>119</v>
      </c>
      <c r="B343" s="401">
        <v>46023</v>
      </c>
      <c r="C343" s="404" t="s">
        <v>457</v>
      </c>
      <c r="D343" s="272" t="s">
        <v>250</v>
      </c>
      <c r="E343" s="272"/>
      <c r="F343" s="272"/>
      <c r="G343" s="272"/>
      <c r="H343" s="272"/>
      <c r="I343" s="272">
        <v>0</v>
      </c>
      <c r="J343" s="272" t="s">
        <v>12</v>
      </c>
      <c r="K343" s="272">
        <v>1</v>
      </c>
      <c r="L343" s="402" t="str">
        <f>CONCATENATE(Tableau10[[#This Row],[MOIS]],Tableau10[[#This Row],[CLIENT ]])</f>
        <v>1LAMINE SENE POMPISTE</v>
      </c>
    </row>
    <row r="344" spans="1:12" x14ac:dyDescent="0.45">
      <c r="A344" s="272" t="s">
        <v>119</v>
      </c>
      <c r="B344" s="401">
        <v>46023</v>
      </c>
      <c r="C344" s="404" t="s">
        <v>457</v>
      </c>
      <c r="D344" s="272" t="s">
        <v>251</v>
      </c>
      <c r="E344" s="272"/>
      <c r="F344" s="272"/>
      <c r="G344" s="272"/>
      <c r="H344" s="272"/>
      <c r="I344" s="272">
        <v>0</v>
      </c>
      <c r="J344" s="272" t="s">
        <v>12</v>
      </c>
      <c r="K344" s="272">
        <v>1</v>
      </c>
      <c r="L344" s="402" t="str">
        <f>CONCATENATE(Tableau10[[#This Row],[MOIS]],Tableau10[[#This Row],[CLIENT ]])</f>
        <v>1LAT DIOP GARDIEN</v>
      </c>
    </row>
    <row r="345" spans="1:12" x14ac:dyDescent="0.45">
      <c r="A345" s="272" t="s">
        <v>119</v>
      </c>
      <c r="B345" s="401">
        <v>46023</v>
      </c>
      <c r="C345" s="404" t="s">
        <v>457</v>
      </c>
      <c r="D345" s="272" t="s">
        <v>323</v>
      </c>
      <c r="E345" s="272"/>
      <c r="F345" s="272"/>
      <c r="G345" s="272"/>
      <c r="H345" s="272"/>
      <c r="I345" s="272">
        <v>0</v>
      </c>
      <c r="J345" s="272" t="s">
        <v>12</v>
      </c>
      <c r="K345" s="272">
        <v>1</v>
      </c>
      <c r="L345" s="402" t="str">
        <f>CONCATENATE(Tableau10[[#This Row],[MOIS]],Tableau10[[#This Row],[CLIENT ]])</f>
        <v>1MAGAYE CHAUFFEUR</v>
      </c>
    </row>
    <row r="346" spans="1:12" x14ac:dyDescent="0.45">
      <c r="A346" s="272" t="s">
        <v>119</v>
      </c>
      <c r="B346" s="401">
        <v>46023</v>
      </c>
      <c r="C346" s="404" t="s">
        <v>457</v>
      </c>
      <c r="D346" s="272" t="s">
        <v>224</v>
      </c>
      <c r="E346" s="272"/>
      <c r="F346" s="272"/>
      <c r="G346" s="272"/>
      <c r="H346" s="272"/>
      <c r="I346" s="272">
        <v>0</v>
      </c>
      <c r="J346" s="272" t="s">
        <v>12</v>
      </c>
      <c r="K346" s="272">
        <v>1</v>
      </c>
      <c r="L346" s="402" t="str">
        <f>CONCATENATE(Tableau10[[#This Row],[MOIS]],Tableau10[[#This Row],[CLIENT ]])</f>
        <v>1MALAW GROUPE</v>
      </c>
    </row>
    <row r="347" spans="1:12" x14ac:dyDescent="0.45">
      <c r="A347" s="272" t="s">
        <v>119</v>
      </c>
      <c r="B347" s="401">
        <v>46023</v>
      </c>
      <c r="C347" s="404" t="s">
        <v>457</v>
      </c>
      <c r="D347" s="272" t="s">
        <v>131</v>
      </c>
      <c r="E347" s="272"/>
      <c r="F347" s="272"/>
      <c r="G347" s="272"/>
      <c r="H347" s="272"/>
      <c r="I347" s="272">
        <v>0</v>
      </c>
      <c r="J347" s="272" t="s">
        <v>12</v>
      </c>
      <c r="K347" s="272">
        <v>1</v>
      </c>
      <c r="L347" s="402" t="str">
        <f>CONCATENATE(Tableau10[[#This Row],[MOIS]],Tableau10[[#This Row],[CLIENT ]])</f>
        <v>1MALICK FAYE  POMPISTE</v>
      </c>
    </row>
    <row r="348" spans="1:12" x14ac:dyDescent="0.45">
      <c r="A348" s="272" t="s">
        <v>119</v>
      </c>
      <c r="B348" s="401">
        <v>46023</v>
      </c>
      <c r="C348" s="404" t="s">
        <v>457</v>
      </c>
      <c r="D348" s="272" t="s">
        <v>256</v>
      </c>
      <c r="E348" s="272"/>
      <c r="F348" s="272"/>
      <c r="G348" s="272"/>
      <c r="H348" s="272"/>
      <c r="I348" s="272">
        <v>0</v>
      </c>
      <c r="J348" s="272" t="s">
        <v>12</v>
      </c>
      <c r="K348" s="272">
        <v>1</v>
      </c>
      <c r="L348" s="402" t="str">
        <f>CONCATENATE(Tableau10[[#This Row],[MOIS]],Tableau10[[#This Row],[CLIENT ]])</f>
        <v>1MAMADOU DIOUF CAMION SL0552C</v>
      </c>
    </row>
    <row r="349" spans="1:12" x14ac:dyDescent="0.45">
      <c r="A349" s="272" t="s">
        <v>119</v>
      </c>
      <c r="B349" s="401">
        <v>46023</v>
      </c>
      <c r="C349" s="404" t="s">
        <v>457</v>
      </c>
      <c r="D349" s="272" t="s">
        <v>425</v>
      </c>
      <c r="E349" s="272"/>
      <c r="F349" s="272"/>
      <c r="G349" s="272"/>
      <c r="H349" s="272"/>
      <c r="I349" s="272">
        <v>0</v>
      </c>
      <c r="J349" s="272" t="s">
        <v>12</v>
      </c>
      <c r="K349" s="272">
        <v>1</v>
      </c>
      <c r="L349" s="402" t="str">
        <f>CONCATENATE(Tableau10[[#This Row],[MOIS]],Tableau10[[#This Row],[CLIENT ]])</f>
        <v>1MAMADIOF</v>
      </c>
    </row>
    <row r="350" spans="1:12" x14ac:dyDescent="0.45">
      <c r="A350" s="272" t="s">
        <v>119</v>
      </c>
      <c r="B350" s="401">
        <v>46023</v>
      </c>
      <c r="C350" s="404" t="s">
        <v>457</v>
      </c>
      <c r="D350" s="272" t="s">
        <v>214</v>
      </c>
      <c r="E350" s="272"/>
      <c r="F350" s="272"/>
      <c r="G350" s="272"/>
      <c r="H350" s="272"/>
      <c r="I350" s="272">
        <v>0</v>
      </c>
      <c r="J350" s="272" t="s">
        <v>12</v>
      </c>
      <c r="K350" s="272">
        <v>1</v>
      </c>
      <c r="L350" s="402" t="str">
        <f>CONCATENATE(Tableau10[[#This Row],[MOIS]],Tableau10[[#This Row],[CLIENT ]])</f>
        <v>1MAME GOR WADE</v>
      </c>
    </row>
    <row r="351" spans="1:12" x14ac:dyDescent="0.45">
      <c r="A351" s="272" t="s">
        <v>119</v>
      </c>
      <c r="B351" s="401">
        <v>46023</v>
      </c>
      <c r="C351" s="404" t="s">
        <v>457</v>
      </c>
      <c r="D351" s="272" t="s">
        <v>218</v>
      </c>
      <c r="E351" s="272"/>
      <c r="F351" s="272"/>
      <c r="G351" s="272"/>
      <c r="H351" s="272"/>
      <c r="I351" s="272">
        <v>0</v>
      </c>
      <c r="J351" s="272" t="s">
        <v>12</v>
      </c>
      <c r="K351" s="272">
        <v>1</v>
      </c>
      <c r="L351" s="402" t="str">
        <f>CONCATENATE(Tableau10[[#This Row],[MOIS]],Tableau10[[#This Row],[CLIENT ]])</f>
        <v>1MATR GUEYE GERANT</v>
      </c>
    </row>
    <row r="352" spans="1:12" x14ac:dyDescent="0.45">
      <c r="A352" s="272" t="s">
        <v>119</v>
      </c>
      <c r="B352" s="401">
        <v>46023</v>
      </c>
      <c r="C352" s="404" t="s">
        <v>457</v>
      </c>
      <c r="D352" s="272" t="s">
        <v>314</v>
      </c>
      <c r="E352" s="272"/>
      <c r="F352" s="272"/>
      <c r="G352" s="272"/>
      <c r="H352" s="272"/>
      <c r="I352" s="272">
        <v>578500</v>
      </c>
      <c r="J352" s="272" t="s">
        <v>12</v>
      </c>
      <c r="K352" s="272">
        <v>1</v>
      </c>
      <c r="L352" s="402" t="str">
        <f>CONCATENATE(Tableau10[[#This Row],[MOIS]],Tableau10[[#This Row],[CLIENT ]])</f>
        <v>1MBAYE KA</v>
      </c>
    </row>
    <row r="353" spans="1:12" x14ac:dyDescent="0.45">
      <c r="A353" s="272" t="s">
        <v>119</v>
      </c>
      <c r="B353" s="401">
        <v>46023</v>
      </c>
      <c r="C353" s="404" t="s">
        <v>457</v>
      </c>
      <c r="D353" s="272" t="s">
        <v>264</v>
      </c>
      <c r="E353" s="272"/>
      <c r="F353" s="272"/>
      <c r="G353" s="272"/>
      <c r="H353" s="272"/>
      <c r="I353" s="272">
        <v>0</v>
      </c>
      <c r="J353" s="272" t="s">
        <v>12</v>
      </c>
      <c r="K353" s="272">
        <v>1</v>
      </c>
      <c r="L353" s="402" t="str">
        <f>CONCATENATE(Tableau10[[#This Row],[MOIS]],Tableau10[[#This Row],[CLIENT ]])</f>
        <v>1MBAYE SENE CAMION DL7668C</v>
      </c>
    </row>
    <row r="354" spans="1:12" x14ac:dyDescent="0.45">
      <c r="A354" s="272" t="s">
        <v>119</v>
      </c>
      <c r="B354" s="401">
        <v>46023</v>
      </c>
      <c r="C354" s="404" t="s">
        <v>457</v>
      </c>
      <c r="D354" s="272" t="s">
        <v>137</v>
      </c>
      <c r="E354" s="272"/>
      <c r="F354" s="272"/>
      <c r="G354" s="272"/>
      <c r="H354" s="272"/>
      <c r="I354" s="272">
        <v>0</v>
      </c>
      <c r="J354" s="272" t="s">
        <v>12</v>
      </c>
      <c r="K354" s="272">
        <v>1</v>
      </c>
      <c r="L354" s="402" t="str">
        <f>CONCATENATE(Tableau10[[#This Row],[MOIS]],Tableau10[[#This Row],[CLIENT ]])</f>
        <v>1MODOU DIA LAVEUR</v>
      </c>
    </row>
    <row r="355" spans="1:12" x14ac:dyDescent="0.45">
      <c r="A355" s="272" t="s">
        <v>119</v>
      </c>
      <c r="B355" s="401">
        <v>46023</v>
      </c>
      <c r="C355" s="404" t="s">
        <v>457</v>
      </c>
      <c r="D355" s="272" t="s">
        <v>328</v>
      </c>
      <c r="E355" s="272"/>
      <c r="F355" s="272"/>
      <c r="G355" s="272"/>
      <c r="H355" s="272"/>
      <c r="I355" s="272">
        <v>0</v>
      </c>
      <c r="J355" s="272" t="s">
        <v>12</v>
      </c>
      <c r="K355" s="272">
        <v>1</v>
      </c>
      <c r="L355" s="402" t="str">
        <f>CONCATENATE(Tableau10[[#This Row],[MOIS]],Tableau10[[#This Row],[CLIENT ]])</f>
        <v>1MODOU DIOP</v>
      </c>
    </row>
    <row r="356" spans="1:12" x14ac:dyDescent="0.45">
      <c r="A356" s="272" t="s">
        <v>119</v>
      </c>
      <c r="B356" s="401">
        <v>46023</v>
      </c>
      <c r="C356" s="404" t="s">
        <v>457</v>
      </c>
      <c r="D356" s="272" t="s">
        <v>213</v>
      </c>
      <c r="E356" s="272"/>
      <c r="F356" s="272"/>
      <c r="G356" s="272"/>
      <c r="H356" s="272"/>
      <c r="I356" s="272">
        <v>0</v>
      </c>
      <c r="J356" s="272" t="s">
        <v>12</v>
      </c>
      <c r="K356" s="272">
        <v>1</v>
      </c>
      <c r="L356" s="402" t="str">
        <f>CONCATENATE(Tableau10[[#This Row],[MOIS]],Tableau10[[#This Row],[CLIENT ]])</f>
        <v>1MODOU DIOP VIJILE MBACKE 1</v>
      </c>
    </row>
    <row r="357" spans="1:12" x14ac:dyDescent="0.45">
      <c r="A357" s="272" t="s">
        <v>119</v>
      </c>
      <c r="B357" s="401">
        <v>46023</v>
      </c>
      <c r="C357" s="404" t="s">
        <v>457</v>
      </c>
      <c r="D357" s="272" t="s">
        <v>243</v>
      </c>
      <c r="E357" s="272"/>
      <c r="F357" s="272"/>
      <c r="G357" s="272"/>
      <c r="H357" s="272"/>
      <c r="I357" s="272">
        <v>0</v>
      </c>
      <c r="J357" s="272" t="s">
        <v>12</v>
      </c>
      <c r="K357" s="272">
        <v>1</v>
      </c>
      <c r="L357" s="402" t="str">
        <f>CONCATENATE(Tableau10[[#This Row],[MOIS]],Tableau10[[#This Row],[CLIENT ]])</f>
        <v>1MODOU DIOUF TH0510C</v>
      </c>
    </row>
    <row r="358" spans="1:12" x14ac:dyDescent="0.45">
      <c r="A358" s="272" t="s">
        <v>119</v>
      </c>
      <c r="B358" s="401">
        <v>46023</v>
      </c>
      <c r="C358" s="404" t="s">
        <v>457</v>
      </c>
      <c r="D358" s="272" t="s">
        <v>253</v>
      </c>
      <c r="E358" s="272"/>
      <c r="F358" s="272"/>
      <c r="G358" s="272"/>
      <c r="H358" s="272"/>
      <c r="I358" s="272">
        <v>751805</v>
      </c>
      <c r="J358" s="272" t="s">
        <v>12</v>
      </c>
      <c r="K358" s="272">
        <v>1</v>
      </c>
      <c r="L358" s="402" t="str">
        <f>CONCATENATE(Tableau10[[#This Row],[MOIS]],Tableau10[[#This Row],[CLIENT ]])</f>
        <v>1MODOU FALL CATERPILAR LOVE FL906H</v>
      </c>
    </row>
    <row r="359" spans="1:12" x14ac:dyDescent="0.45">
      <c r="A359" s="272" t="s">
        <v>119</v>
      </c>
      <c r="B359" s="401">
        <v>46023</v>
      </c>
      <c r="C359" s="404" t="s">
        <v>457</v>
      </c>
      <c r="D359" s="272" t="s">
        <v>229</v>
      </c>
      <c r="E359" s="272"/>
      <c r="F359" s="272"/>
      <c r="G359" s="272"/>
      <c r="H359" s="272"/>
      <c r="I359" s="272">
        <v>0</v>
      </c>
      <c r="J359" s="272" t="s">
        <v>12</v>
      </c>
      <c r="K359" s="272">
        <v>1</v>
      </c>
      <c r="L359" s="402" t="str">
        <f>CONCATENATE(Tableau10[[#This Row],[MOIS]],Tableau10[[#This Row],[CLIENT ]])</f>
        <v>1MODOU GUEYE BENNE AA088KH</v>
      </c>
    </row>
    <row r="360" spans="1:12" x14ac:dyDescent="0.45">
      <c r="A360" s="272" t="s">
        <v>119</v>
      </c>
      <c r="B360" s="401">
        <v>46023</v>
      </c>
      <c r="C360" s="404" t="s">
        <v>457</v>
      </c>
      <c r="D360" s="272" t="s">
        <v>147</v>
      </c>
      <c r="E360" s="272"/>
      <c r="F360" s="272"/>
      <c r="G360" s="272"/>
      <c r="H360" s="272"/>
      <c r="I360" s="272">
        <v>0</v>
      </c>
      <c r="J360" s="272" t="s">
        <v>12</v>
      </c>
      <c r="K360" s="272">
        <v>1</v>
      </c>
      <c r="L360" s="402" t="str">
        <f>CONCATENATE(Tableau10[[#This Row],[MOIS]],Tableau10[[#This Row],[CLIENT ]])</f>
        <v>1MODOU VICILE</v>
      </c>
    </row>
    <row r="361" spans="1:12" x14ac:dyDescent="0.45">
      <c r="A361" s="272" t="s">
        <v>119</v>
      </c>
      <c r="B361" s="401">
        <v>46023</v>
      </c>
      <c r="C361" s="404" t="s">
        <v>457</v>
      </c>
      <c r="D361" s="272" t="s">
        <v>254</v>
      </c>
      <c r="E361" s="272"/>
      <c r="F361" s="272"/>
      <c r="G361" s="272"/>
      <c r="H361" s="272"/>
      <c r="I361" s="272">
        <v>0</v>
      </c>
      <c r="J361" s="272" t="s">
        <v>12</v>
      </c>
      <c r="K361" s="272">
        <v>1</v>
      </c>
      <c r="L361" s="402" t="str">
        <f>CONCATENATE(Tableau10[[#This Row],[MOIS]],Tableau10[[#This Row],[CLIENT ]])</f>
        <v>1MOR TOURE GRAISSEUR</v>
      </c>
    </row>
    <row r="362" spans="1:12" x14ac:dyDescent="0.45">
      <c r="A362" s="272" t="s">
        <v>119</v>
      </c>
      <c r="B362" s="401">
        <v>46023</v>
      </c>
      <c r="C362" s="404" t="s">
        <v>457</v>
      </c>
      <c r="D362" s="272" t="s">
        <v>257</v>
      </c>
      <c r="E362" s="272"/>
      <c r="F362" s="272"/>
      <c r="G362" s="272"/>
      <c r="H362" s="272"/>
      <c r="I362" s="272">
        <v>0</v>
      </c>
      <c r="J362" s="272" t="s">
        <v>12</v>
      </c>
      <c r="K362" s="272">
        <v>1</v>
      </c>
      <c r="L362" s="402" t="str">
        <f>CONCATENATE(Tableau10[[#This Row],[MOIS]],Tableau10[[#This Row],[CLIENT ]])</f>
        <v>1MOUHAMED DIAGAMT3924A</v>
      </c>
    </row>
    <row r="363" spans="1:12" x14ac:dyDescent="0.45">
      <c r="A363" s="272" t="s">
        <v>119</v>
      </c>
      <c r="B363" s="401">
        <v>46023</v>
      </c>
      <c r="C363" s="404" t="s">
        <v>457</v>
      </c>
      <c r="D363" s="272" t="s">
        <v>269</v>
      </c>
      <c r="E363" s="272"/>
      <c r="F363" s="272"/>
      <c r="G363" s="272"/>
      <c r="H363" s="272"/>
      <c r="I363" s="272">
        <v>0</v>
      </c>
      <c r="J363" s="272" t="s">
        <v>12</v>
      </c>
      <c r="K363" s="272">
        <v>1</v>
      </c>
      <c r="L363" s="402" t="str">
        <f>CONCATENATE(Tableau10[[#This Row],[MOIS]],Tableau10[[#This Row],[CLIENT ]])</f>
        <v>1MOUSSA FAYE COMMERCE MBACKE  DL 4071 F</v>
      </c>
    </row>
    <row r="364" spans="1:12" x14ac:dyDescent="0.45">
      <c r="A364" s="272" t="s">
        <v>119</v>
      </c>
      <c r="B364" s="401">
        <v>46023</v>
      </c>
      <c r="C364" s="404" t="s">
        <v>457</v>
      </c>
      <c r="D364" s="272" t="s">
        <v>263</v>
      </c>
      <c r="E364" s="272"/>
      <c r="F364" s="272"/>
      <c r="G364" s="272"/>
      <c r="H364" s="272"/>
      <c r="I364" s="272">
        <v>0</v>
      </c>
      <c r="J364" s="272" t="s">
        <v>12</v>
      </c>
      <c r="K364" s="272">
        <v>1</v>
      </c>
      <c r="L364" s="402" t="str">
        <f>CONCATENATE(Tableau10[[#This Row],[MOIS]],Tableau10[[#This Row],[CLIENT ]])</f>
        <v>1MOUSSA NGOM SL6812C</v>
      </c>
    </row>
    <row r="365" spans="1:12" x14ac:dyDescent="0.45">
      <c r="A365" s="272" t="s">
        <v>119</v>
      </c>
      <c r="B365" s="401">
        <v>46023</v>
      </c>
      <c r="C365" s="404" t="s">
        <v>457</v>
      </c>
      <c r="D365" s="272" t="s">
        <v>237</v>
      </c>
      <c r="E365" s="272"/>
      <c r="F365" s="272"/>
      <c r="G365" s="272"/>
      <c r="H365" s="272"/>
      <c r="I365" s="272">
        <v>2400</v>
      </c>
      <c r="J365" s="272" t="s">
        <v>12</v>
      </c>
      <c r="K365" s="272">
        <v>1</v>
      </c>
      <c r="L365" s="402" t="str">
        <f>CONCATENATE(Tableau10[[#This Row],[MOIS]],Tableau10[[#This Row],[CLIENT ]])</f>
        <v>1MOUSTAPHA DIAW POMPISTE</v>
      </c>
    </row>
    <row r="366" spans="1:12" x14ac:dyDescent="0.45">
      <c r="A366" s="272" t="s">
        <v>119</v>
      </c>
      <c r="B366" s="401">
        <v>46023</v>
      </c>
      <c r="C366" s="404" t="s">
        <v>457</v>
      </c>
      <c r="D366" s="272" t="s">
        <v>266</v>
      </c>
      <c r="E366" s="272"/>
      <c r="F366" s="272"/>
      <c r="G366" s="272"/>
      <c r="H366" s="272"/>
      <c r="I366" s="272">
        <v>0</v>
      </c>
      <c r="J366" s="272" t="s">
        <v>12</v>
      </c>
      <c r="K366" s="272">
        <v>1</v>
      </c>
      <c r="L366" s="402" t="str">
        <f>CONCATENATE(Tableau10[[#This Row],[MOIS]],Tableau10[[#This Row],[CLIENT ]])</f>
        <v>1MOUSTAPHA THIAM TAXIMAN DL7385C</v>
      </c>
    </row>
    <row r="367" spans="1:12" x14ac:dyDescent="0.45">
      <c r="A367" s="272" t="s">
        <v>119</v>
      </c>
      <c r="B367" s="401">
        <v>46023</v>
      </c>
      <c r="C367" s="404" t="s">
        <v>457</v>
      </c>
      <c r="D367" s="272" t="s">
        <v>239</v>
      </c>
      <c r="E367" s="272"/>
      <c r="F367" s="272"/>
      <c r="G367" s="272"/>
      <c r="H367" s="272"/>
      <c r="I367" s="272">
        <v>0</v>
      </c>
      <c r="J367" s="272" t="s">
        <v>12</v>
      </c>
      <c r="K367" s="272">
        <v>1</v>
      </c>
      <c r="L367" s="402" t="str">
        <f>CONCATENATE(Tableau10[[#This Row],[MOIS]],Tableau10[[#This Row],[CLIENT ]])</f>
        <v>1NDIOGOU NDIAYE TH6009A</v>
      </c>
    </row>
    <row r="368" spans="1:12" x14ac:dyDescent="0.45">
      <c r="A368" s="272" t="s">
        <v>119</v>
      </c>
      <c r="B368" s="401">
        <v>46023</v>
      </c>
      <c r="C368" s="404" t="s">
        <v>457</v>
      </c>
      <c r="D368" s="272" t="s">
        <v>206</v>
      </c>
      <c r="E368" s="272"/>
      <c r="F368" s="272"/>
      <c r="G368" s="272"/>
      <c r="H368" s="272"/>
      <c r="I368" s="272">
        <v>0</v>
      </c>
      <c r="J368" s="272" t="s">
        <v>12</v>
      </c>
      <c r="K368" s="272">
        <v>1</v>
      </c>
      <c r="L368" s="402" t="str">
        <f>CONCATENATE(Tableau10[[#This Row],[MOIS]],Tableau10[[#This Row],[CLIENT ]])</f>
        <v>1NGOM CHEF DE GARAGE DL8952C</v>
      </c>
    </row>
    <row r="369" spans="1:12" x14ac:dyDescent="0.45">
      <c r="A369" s="272" t="s">
        <v>119</v>
      </c>
      <c r="B369" s="401">
        <v>46023</v>
      </c>
      <c r="C369" s="404" t="s">
        <v>457</v>
      </c>
      <c r="D369" s="272" t="s">
        <v>120</v>
      </c>
      <c r="E369" s="272"/>
      <c r="F369" s="272"/>
      <c r="G369" s="272"/>
      <c r="H369" s="272"/>
      <c r="I369" s="272">
        <v>0</v>
      </c>
      <c r="J369" s="272" t="s">
        <v>12</v>
      </c>
      <c r="K369" s="272">
        <v>1</v>
      </c>
      <c r="L369" s="402" t="str">
        <f>CONCATENATE(Tableau10[[#This Row],[MOIS]],Tableau10[[#This Row],[CLIENT ]])</f>
        <v>1OMAR DIAGNE</v>
      </c>
    </row>
    <row r="370" spans="1:12" x14ac:dyDescent="0.45">
      <c r="A370" s="272" t="s">
        <v>119</v>
      </c>
      <c r="B370" s="401">
        <v>46023</v>
      </c>
      <c r="C370" s="404" t="s">
        <v>457</v>
      </c>
      <c r="D370" s="272" t="s">
        <v>133</v>
      </c>
      <c r="E370" s="272"/>
      <c r="F370" s="272"/>
      <c r="G370" s="272"/>
      <c r="H370" s="272"/>
      <c r="I370" s="272">
        <v>0</v>
      </c>
      <c r="J370" s="272" t="s">
        <v>12</v>
      </c>
      <c r="K370" s="272">
        <v>1</v>
      </c>
      <c r="L370" s="402" t="str">
        <f>CONCATENATE(Tableau10[[#This Row],[MOIS]],Tableau10[[#This Row],[CLIENT ]])</f>
        <v>1OMAR DIAGNE  POMPISTE</v>
      </c>
    </row>
    <row r="371" spans="1:12" x14ac:dyDescent="0.45">
      <c r="A371" s="272" t="s">
        <v>119</v>
      </c>
      <c r="B371" s="401">
        <v>46023</v>
      </c>
      <c r="C371" s="404" t="s">
        <v>457</v>
      </c>
      <c r="D371" s="272" t="s">
        <v>236</v>
      </c>
      <c r="E371" s="272"/>
      <c r="F371" s="272"/>
      <c r="G371" s="272"/>
      <c r="H371" s="272"/>
      <c r="I371" s="272">
        <v>0</v>
      </c>
      <c r="J371" s="272" t="s">
        <v>12</v>
      </c>
      <c r="K371" s="272">
        <v>1</v>
      </c>
      <c r="L371" s="402" t="str">
        <f>CONCATENATE(Tableau10[[#This Row],[MOIS]],Tableau10[[#This Row],[CLIENT ]])</f>
        <v>1OMAR NDIAYE  POMPISTE</v>
      </c>
    </row>
    <row r="372" spans="1:12" x14ac:dyDescent="0.45">
      <c r="A372" s="272" t="s">
        <v>119</v>
      </c>
      <c r="B372" s="401">
        <v>46023</v>
      </c>
      <c r="C372" s="404" t="s">
        <v>457</v>
      </c>
      <c r="D372" s="272" t="s">
        <v>226</v>
      </c>
      <c r="E372" s="272"/>
      <c r="F372" s="272"/>
      <c r="G372" s="272"/>
      <c r="H372" s="272"/>
      <c r="I372" s="272">
        <v>0</v>
      </c>
      <c r="J372" s="272" t="s">
        <v>12</v>
      </c>
      <c r="K372" s="272">
        <v>1</v>
      </c>
      <c r="L372" s="402" t="str">
        <f>CONCATENATE(Tableau10[[#This Row],[MOIS]],Tableau10[[#This Row],[CLIENT ]])</f>
        <v>1OMAR SY</v>
      </c>
    </row>
    <row r="373" spans="1:12" x14ac:dyDescent="0.45">
      <c r="A373" s="272" t="s">
        <v>119</v>
      </c>
      <c r="B373" s="401">
        <v>46023</v>
      </c>
      <c r="C373" s="404" t="s">
        <v>457</v>
      </c>
      <c r="D373" s="272" t="s">
        <v>426</v>
      </c>
      <c r="E373" s="272"/>
      <c r="F373" s="272"/>
      <c r="G373" s="272"/>
      <c r="H373" s="272"/>
      <c r="I373" s="272">
        <v>0</v>
      </c>
      <c r="J373" s="272" t="s">
        <v>12</v>
      </c>
      <c r="K373" s="272">
        <v>1</v>
      </c>
      <c r="L373" s="402" t="str">
        <f>CONCATENATE(Tableau10[[#This Row],[MOIS]],Tableau10[[#This Row],[CLIENT ]])</f>
        <v>1ORANGE MONEY</v>
      </c>
    </row>
    <row r="374" spans="1:12" x14ac:dyDescent="0.45">
      <c r="A374" s="272" t="s">
        <v>119</v>
      </c>
      <c r="B374" s="401">
        <v>46023</v>
      </c>
      <c r="C374" s="404" t="s">
        <v>457</v>
      </c>
      <c r="D374" s="272" t="s">
        <v>132</v>
      </c>
      <c r="E374" s="272"/>
      <c r="F374" s="272"/>
      <c r="G374" s="272"/>
      <c r="H374" s="272"/>
      <c r="I374" s="272">
        <v>84700</v>
      </c>
      <c r="J374" s="272" t="s">
        <v>12</v>
      </c>
      <c r="K374" s="272">
        <v>1</v>
      </c>
      <c r="L374" s="402" t="str">
        <f>CONCATENATE(Tableau10[[#This Row],[MOIS]],Tableau10[[#This Row],[CLIENT ]])</f>
        <v>1OUSMANE FALL  POMPISTE</v>
      </c>
    </row>
    <row r="375" spans="1:12" x14ac:dyDescent="0.45">
      <c r="A375" s="272" t="s">
        <v>119</v>
      </c>
      <c r="B375" s="401">
        <v>46023</v>
      </c>
      <c r="C375" s="404" t="s">
        <v>457</v>
      </c>
      <c r="D375" s="272" t="s">
        <v>427</v>
      </c>
      <c r="E375" s="272"/>
      <c r="F375" s="272"/>
      <c r="G375" s="272"/>
      <c r="H375" s="272"/>
      <c r="I375" s="272">
        <v>0</v>
      </c>
      <c r="J375" s="272" t="s">
        <v>12</v>
      </c>
      <c r="K375" s="272">
        <v>1</v>
      </c>
      <c r="L375" s="402" t="str">
        <f>CONCATENATE(Tableau10[[#This Row],[MOIS]],Tableau10[[#This Row],[CLIENT ]])</f>
        <v>1OUSMANE SYLLA</v>
      </c>
    </row>
    <row r="376" spans="1:12" x14ac:dyDescent="0.45">
      <c r="A376" s="272" t="s">
        <v>119</v>
      </c>
      <c r="B376" s="401">
        <v>46023</v>
      </c>
      <c r="C376" s="404" t="s">
        <v>457</v>
      </c>
      <c r="D376" s="272" t="s">
        <v>200</v>
      </c>
      <c r="E376" s="272"/>
      <c r="F376" s="272"/>
      <c r="G376" s="272"/>
      <c r="H376" s="272"/>
      <c r="I376" s="272">
        <v>0</v>
      </c>
      <c r="J376" s="272" t="s">
        <v>12</v>
      </c>
      <c r="K376" s="272">
        <v>1</v>
      </c>
      <c r="L376" s="402" t="str">
        <f>CONCATENATE(Tableau10[[#This Row],[MOIS]],Tableau10[[#This Row],[CLIENT ]])</f>
        <v>1PAPE BAO</v>
      </c>
    </row>
    <row r="377" spans="1:12" x14ac:dyDescent="0.45">
      <c r="A377" s="272" t="s">
        <v>119</v>
      </c>
      <c r="B377" s="401">
        <v>46023</v>
      </c>
      <c r="C377" s="404" t="s">
        <v>457</v>
      </c>
      <c r="D377" s="272" t="s">
        <v>233</v>
      </c>
      <c r="E377" s="272"/>
      <c r="F377" s="272"/>
      <c r="G377" s="272"/>
      <c r="H377" s="272"/>
      <c r="I377" s="272">
        <v>0</v>
      </c>
      <c r="J377" s="272" t="s">
        <v>12</v>
      </c>
      <c r="K377" s="272">
        <v>1</v>
      </c>
      <c r="L377" s="402" t="str">
        <f>CONCATENATE(Tableau10[[#This Row],[MOIS]],Tableau10[[#This Row],[CLIENT ]])</f>
        <v>1PAPE NDIAYE DL 24  48 B</v>
      </c>
    </row>
    <row r="378" spans="1:12" x14ac:dyDescent="0.45">
      <c r="A378" s="272" t="s">
        <v>119</v>
      </c>
      <c r="B378" s="401">
        <v>46023</v>
      </c>
      <c r="C378" s="404" t="s">
        <v>457</v>
      </c>
      <c r="D378" s="272" t="s">
        <v>422</v>
      </c>
      <c r="E378" s="272"/>
      <c r="F378" s="272"/>
      <c r="G378" s="272"/>
      <c r="H378" s="272"/>
      <c r="I378" s="272">
        <v>0</v>
      </c>
      <c r="J378" s="272" t="s">
        <v>12</v>
      </c>
      <c r="K378" s="272">
        <v>1</v>
      </c>
      <c r="L378" s="402" t="str">
        <f>CONCATENATE(Tableau10[[#This Row],[MOIS]],Tableau10[[#This Row],[CLIENT ]])</f>
        <v>1PAPE NDIAYE LAVEUR</v>
      </c>
    </row>
    <row r="379" spans="1:12" x14ac:dyDescent="0.45">
      <c r="A379" s="272" t="s">
        <v>119</v>
      </c>
      <c r="B379" s="401">
        <v>46023</v>
      </c>
      <c r="C379" s="404" t="s">
        <v>457</v>
      </c>
      <c r="D379" s="272" t="s">
        <v>219</v>
      </c>
      <c r="E379" s="272"/>
      <c r="F379" s="272"/>
      <c r="G379" s="272"/>
      <c r="H379" s="272"/>
      <c r="I379" s="272">
        <v>0</v>
      </c>
      <c r="J379" s="272" t="s">
        <v>12</v>
      </c>
      <c r="K379" s="272">
        <v>1</v>
      </c>
      <c r="L379" s="402" t="str">
        <f>CONCATENATE(Tableau10[[#This Row],[MOIS]],Tableau10[[#This Row],[CLIENT ]])</f>
        <v>1PAPE NDIAYE/OUSMANE</v>
      </c>
    </row>
    <row r="380" spans="1:12" x14ac:dyDescent="0.45">
      <c r="A380" s="272" t="s">
        <v>119</v>
      </c>
      <c r="B380" s="401">
        <v>46023</v>
      </c>
      <c r="C380" s="404" t="s">
        <v>457</v>
      </c>
      <c r="D380" s="272" t="s">
        <v>208</v>
      </c>
      <c r="E380" s="272"/>
      <c r="F380" s="272"/>
      <c r="G380" s="272"/>
      <c r="H380" s="272"/>
      <c r="I380" s="272">
        <v>0</v>
      </c>
      <c r="J380" s="272" t="s">
        <v>12</v>
      </c>
      <c r="K380" s="272">
        <v>1</v>
      </c>
      <c r="L380" s="402" t="str">
        <f>CONCATENATE(Tableau10[[#This Row],[MOIS]],Tableau10[[#This Row],[CLIENT ]])</f>
        <v>1PATHE KA POMPISTE</v>
      </c>
    </row>
    <row r="381" spans="1:12" x14ac:dyDescent="0.45">
      <c r="A381" s="272" t="s">
        <v>119</v>
      </c>
      <c r="B381" s="401">
        <v>46023</v>
      </c>
      <c r="C381" s="404" t="s">
        <v>457</v>
      </c>
      <c r="D381" s="272" t="s">
        <v>307</v>
      </c>
      <c r="E381" s="272"/>
      <c r="F381" s="272"/>
      <c r="G381" s="272"/>
      <c r="H381" s="272"/>
      <c r="I381" s="272">
        <v>5600</v>
      </c>
      <c r="J381" s="272" t="s">
        <v>12</v>
      </c>
      <c r="K381" s="272">
        <v>1</v>
      </c>
      <c r="L381" s="402" t="str">
        <f>CONCATENATE(Tableau10[[#This Row],[MOIS]],Tableau10[[#This Row],[CLIENT ]])</f>
        <v>1RAWANE DIEYE INSPECTEUR</v>
      </c>
    </row>
    <row r="382" spans="1:12" x14ac:dyDescent="0.45">
      <c r="A382" s="272" t="s">
        <v>119</v>
      </c>
      <c r="B382" s="401">
        <v>46023</v>
      </c>
      <c r="C382" s="404" t="s">
        <v>457</v>
      </c>
      <c r="D382" s="272" t="s">
        <v>428</v>
      </c>
      <c r="E382" s="272"/>
      <c r="F382" s="272"/>
      <c r="G382" s="272"/>
      <c r="H382" s="272"/>
      <c r="I382" s="272">
        <v>744150</v>
      </c>
      <c r="J382" s="272" t="s">
        <v>12</v>
      </c>
      <c r="K382" s="272">
        <v>1</v>
      </c>
      <c r="L382" s="402" t="str">
        <f>CONCATENATE(Tableau10[[#This Row],[MOIS]],Tableau10[[#This Row],[CLIENT ]])</f>
        <v>1S.CHEIKH MBACKE VOITURE ET CAMION</v>
      </c>
    </row>
    <row r="383" spans="1:12" x14ac:dyDescent="0.45">
      <c r="A383" s="272" t="s">
        <v>119</v>
      </c>
      <c r="B383" s="401">
        <v>46023</v>
      </c>
      <c r="C383" s="404" t="s">
        <v>457</v>
      </c>
      <c r="D383" s="272" t="s">
        <v>315</v>
      </c>
      <c r="E383" s="272"/>
      <c r="F383" s="272"/>
      <c r="G383" s="272"/>
      <c r="H383" s="272"/>
      <c r="I383" s="272">
        <v>254000</v>
      </c>
      <c r="J383" s="272" t="s">
        <v>12</v>
      </c>
      <c r="K383" s="272">
        <v>1</v>
      </c>
      <c r="L383" s="402" t="str">
        <f>CONCATENATE(Tableau10[[#This Row],[MOIS]],Tableau10[[#This Row],[CLIENT ]])</f>
        <v>1SADIO KA</v>
      </c>
    </row>
    <row r="384" spans="1:12" x14ac:dyDescent="0.45">
      <c r="A384" s="272" t="s">
        <v>119</v>
      </c>
      <c r="B384" s="401">
        <v>46023</v>
      </c>
      <c r="C384" s="404" t="s">
        <v>457</v>
      </c>
      <c r="D384" s="272" t="s">
        <v>327</v>
      </c>
      <c r="E384" s="272"/>
      <c r="F384" s="272"/>
      <c r="G384" s="272"/>
      <c r="H384" s="272"/>
      <c r="I384" s="272">
        <v>569000</v>
      </c>
      <c r="J384" s="272" t="s">
        <v>12</v>
      </c>
      <c r="K384" s="272">
        <v>1</v>
      </c>
      <c r="L384" s="402" t="str">
        <f>CONCATENATE(Tableau10[[#This Row],[MOIS]],Tableau10[[#This Row],[CLIENT ]])</f>
        <v>1SAID KA CAMION</v>
      </c>
    </row>
    <row r="385" spans="1:12" x14ac:dyDescent="0.45">
      <c r="A385" s="272" t="s">
        <v>119</v>
      </c>
      <c r="B385" s="401">
        <v>46023</v>
      </c>
      <c r="C385" s="404" t="s">
        <v>457</v>
      </c>
      <c r="D385" s="272" t="s">
        <v>332</v>
      </c>
      <c r="E385" s="272"/>
      <c r="F385" s="272"/>
      <c r="G385" s="272"/>
      <c r="H385" s="272"/>
      <c r="I385" s="272">
        <v>0</v>
      </c>
      <c r="J385" s="272" t="s">
        <v>12</v>
      </c>
      <c r="K385" s="272">
        <v>1</v>
      </c>
      <c r="L385" s="402" t="str">
        <f>CONCATENATE(Tableau10[[#This Row],[MOIS]],Tableau10[[#This Row],[CLIENT ]])</f>
        <v>1SAMBA GARDIEN</v>
      </c>
    </row>
    <row r="386" spans="1:12" x14ac:dyDescent="0.45">
      <c r="A386" s="272" t="s">
        <v>119</v>
      </c>
      <c r="B386" s="401">
        <v>46023</v>
      </c>
      <c r="C386" s="404" t="s">
        <v>457</v>
      </c>
      <c r="D386" s="272" t="s">
        <v>312</v>
      </c>
      <c r="E386" s="272"/>
      <c r="F386" s="272"/>
      <c r="G386" s="272"/>
      <c r="H386" s="272"/>
      <c r="I386" s="272">
        <v>4024513</v>
      </c>
      <c r="J386" s="272" t="s">
        <v>12</v>
      </c>
      <c r="K386" s="272">
        <v>1</v>
      </c>
      <c r="L386" s="402" t="str">
        <f>CONCATENATE(Tableau10[[#This Row],[MOIS]],Tableau10[[#This Row],[CLIENT ]])</f>
        <v>1SAREQ GROUP</v>
      </c>
    </row>
    <row r="387" spans="1:12" x14ac:dyDescent="0.45">
      <c r="A387" s="272" t="s">
        <v>119</v>
      </c>
      <c r="B387" s="401">
        <v>46023</v>
      </c>
      <c r="C387" s="404" t="s">
        <v>457</v>
      </c>
      <c r="D387" s="272" t="s">
        <v>221</v>
      </c>
      <c r="E387" s="272"/>
      <c r="F387" s="272"/>
      <c r="G387" s="272"/>
      <c r="H387" s="272"/>
      <c r="I387" s="272">
        <v>79100</v>
      </c>
      <c r="J387" s="272" t="s">
        <v>12</v>
      </c>
      <c r="K387" s="272">
        <v>1</v>
      </c>
      <c r="L387" s="402" t="str">
        <f>CONCATENATE(Tableau10[[#This Row],[MOIS]],Tableau10[[#This Row],[CLIENT ]])</f>
        <v>1SERIGNE BAKHERE</v>
      </c>
    </row>
    <row r="388" spans="1:12" x14ac:dyDescent="0.45">
      <c r="A388" s="272" t="s">
        <v>119</v>
      </c>
      <c r="B388" s="401">
        <v>46023</v>
      </c>
      <c r="C388" s="404" t="s">
        <v>457</v>
      </c>
      <c r="D388" s="272" t="s">
        <v>270</v>
      </c>
      <c r="E388" s="272"/>
      <c r="F388" s="272"/>
      <c r="G388" s="272"/>
      <c r="H388" s="272"/>
      <c r="I388" s="272">
        <v>128350</v>
      </c>
      <c r="J388" s="272" t="s">
        <v>12</v>
      </c>
      <c r="K388" s="272">
        <v>1</v>
      </c>
      <c r="L388" s="402" t="str">
        <f>CONCATENATE(Tableau10[[#This Row],[MOIS]],Tableau10[[#This Row],[CLIENT ]])</f>
        <v>1SERIGNE CHEIKH MBACKE KHELCOM FUT</v>
      </c>
    </row>
    <row r="389" spans="1:12" x14ac:dyDescent="0.45">
      <c r="A389" s="272" t="s">
        <v>119</v>
      </c>
      <c r="B389" s="401">
        <v>46023</v>
      </c>
      <c r="C389" s="404" t="s">
        <v>457</v>
      </c>
      <c r="D389" s="272" t="s">
        <v>217</v>
      </c>
      <c r="E389" s="272"/>
      <c r="F389" s="272"/>
      <c r="G389" s="272"/>
      <c r="H389" s="272"/>
      <c r="I389" s="272">
        <v>0</v>
      </c>
      <c r="J389" s="272" t="s">
        <v>12</v>
      </c>
      <c r="K389" s="272">
        <v>1</v>
      </c>
      <c r="L389" s="402" t="str">
        <f>CONCATENATE(Tableau10[[#This Row],[MOIS]],Tableau10[[#This Row],[CLIENT ]])</f>
        <v>1SERIGNE DJILY DAROU SALAM DL4750C</v>
      </c>
    </row>
    <row r="390" spans="1:12" x14ac:dyDescent="0.45">
      <c r="A390" s="272" t="s">
        <v>119</v>
      </c>
      <c r="B390" s="401">
        <v>46023</v>
      </c>
      <c r="C390" s="404" t="s">
        <v>457</v>
      </c>
      <c r="D390" s="272" t="s">
        <v>212</v>
      </c>
      <c r="E390" s="272"/>
      <c r="F390" s="272"/>
      <c r="G390" s="272"/>
      <c r="H390" s="272"/>
      <c r="I390" s="272">
        <v>226700</v>
      </c>
      <c r="J390" s="272" t="s">
        <v>12</v>
      </c>
      <c r="K390" s="272">
        <v>1</v>
      </c>
      <c r="L390" s="402" t="str">
        <f>CONCATENATE(Tableau10[[#This Row],[MOIS]],Tableau10[[#This Row],[CLIENT ]])</f>
        <v>1SERIGNE GUEDE</v>
      </c>
    </row>
    <row r="391" spans="1:12" x14ac:dyDescent="0.45">
      <c r="A391" s="272" t="s">
        <v>119</v>
      </c>
      <c r="B391" s="401">
        <v>46023</v>
      </c>
      <c r="C391" s="404" t="s">
        <v>457</v>
      </c>
      <c r="D391" s="272" t="s">
        <v>259</v>
      </c>
      <c r="E391" s="272"/>
      <c r="F391" s="272"/>
      <c r="G391" s="272"/>
      <c r="H391" s="272"/>
      <c r="I391" s="272">
        <v>0</v>
      </c>
      <c r="J391" s="272" t="s">
        <v>12</v>
      </c>
      <c r="K391" s="272">
        <v>1</v>
      </c>
      <c r="L391" s="402" t="str">
        <f>CONCATENATE(Tableau10[[#This Row],[MOIS]],Tableau10[[#This Row],[CLIENT ]])</f>
        <v>1SERIGNE IBRAHIMA BOUSSO</v>
      </c>
    </row>
    <row r="392" spans="1:12" x14ac:dyDescent="0.45">
      <c r="A392" s="272" t="s">
        <v>119</v>
      </c>
      <c r="B392" s="401">
        <v>46023</v>
      </c>
      <c r="C392" s="404" t="s">
        <v>457</v>
      </c>
      <c r="D392" s="272" t="s">
        <v>196</v>
      </c>
      <c r="E392" s="272"/>
      <c r="F392" s="272"/>
      <c r="G392" s="272"/>
      <c r="H392" s="272"/>
      <c r="I392" s="272">
        <v>0</v>
      </c>
      <c r="J392" s="272" t="s">
        <v>12</v>
      </c>
      <c r="K392" s="272">
        <v>1</v>
      </c>
      <c r="L392" s="402" t="str">
        <f>CONCATENATE(Tableau10[[#This Row],[MOIS]],Tableau10[[#This Row],[CLIENT ]])</f>
        <v>1SERIGNE K BOUSS</v>
      </c>
    </row>
    <row r="393" spans="1:12" x14ac:dyDescent="0.45">
      <c r="A393" s="272" t="s">
        <v>119</v>
      </c>
      <c r="B393" s="401">
        <v>46023</v>
      </c>
      <c r="C393" s="404" t="s">
        <v>457</v>
      </c>
      <c r="D393" s="272" t="s">
        <v>343</v>
      </c>
      <c r="E393" s="272"/>
      <c r="F393" s="272"/>
      <c r="G393" s="272"/>
      <c r="H393" s="272"/>
      <c r="I393" s="272">
        <v>0</v>
      </c>
      <c r="J393" s="272" t="s">
        <v>12</v>
      </c>
      <c r="K393" s="272">
        <v>1</v>
      </c>
      <c r="L393" s="402" t="str">
        <f>CONCATENATE(Tableau10[[#This Row],[MOIS]],Tableau10[[#This Row],[CLIENT ]])</f>
        <v>1SERIGNE MODOU LO</v>
      </c>
    </row>
    <row r="394" spans="1:12" x14ac:dyDescent="0.45">
      <c r="A394" s="272" t="s">
        <v>119</v>
      </c>
      <c r="B394" s="401">
        <v>46023</v>
      </c>
      <c r="C394" s="404" t="s">
        <v>457</v>
      </c>
      <c r="D394" s="272" t="s">
        <v>246</v>
      </c>
      <c r="E394" s="272"/>
      <c r="F394" s="272"/>
      <c r="G394" s="272"/>
      <c r="H394" s="272"/>
      <c r="I394" s="272">
        <v>0</v>
      </c>
      <c r="J394" s="272" t="s">
        <v>12</v>
      </c>
      <c r="K394" s="272">
        <v>1</v>
      </c>
      <c r="L394" s="402" t="str">
        <f>CONCATENATE(Tableau10[[#This Row],[MOIS]],Tableau10[[#This Row],[CLIENT ]])</f>
        <v>1SERIGNE MOULAYE BOUSSO/BAMBA GERANT</v>
      </c>
    </row>
    <row r="395" spans="1:12" x14ac:dyDescent="0.45">
      <c r="A395" s="272" t="s">
        <v>119</v>
      </c>
      <c r="B395" s="401">
        <v>46023</v>
      </c>
      <c r="C395" s="404" t="s">
        <v>457</v>
      </c>
      <c r="D395" s="272" t="s">
        <v>429</v>
      </c>
      <c r="E395" s="272"/>
      <c r="F395" s="272"/>
      <c r="G395" s="272"/>
      <c r="H395" s="272"/>
      <c r="I395" s="272">
        <v>0</v>
      </c>
      <c r="J395" s="272" t="s">
        <v>12</v>
      </c>
      <c r="K395" s="272">
        <v>1</v>
      </c>
      <c r="L395" s="402" t="str">
        <f>CONCATENATE(Tableau10[[#This Row],[MOIS]],Tableau10[[#This Row],[CLIENT ]])</f>
        <v xml:space="preserve">1SERIGNE OMAR DIAGNE </v>
      </c>
    </row>
    <row r="396" spans="1:12" x14ac:dyDescent="0.45">
      <c r="A396" s="272" t="s">
        <v>119</v>
      </c>
      <c r="B396" s="401">
        <v>46023</v>
      </c>
      <c r="C396" s="404" t="s">
        <v>457</v>
      </c>
      <c r="D396" s="272" t="s">
        <v>227</v>
      </c>
      <c r="E396" s="272"/>
      <c r="F396" s="272"/>
      <c r="G396" s="272"/>
      <c r="H396" s="272"/>
      <c r="I396" s="272">
        <v>0</v>
      </c>
      <c r="J396" s="272" t="s">
        <v>12</v>
      </c>
      <c r="K396" s="272">
        <v>1</v>
      </c>
      <c r="L396" s="402" t="str">
        <f>CONCATENATE(Tableau10[[#This Row],[MOIS]],Tableau10[[#This Row],[CLIENT ]])</f>
        <v>1SERIGNE SAMB DL7065D</v>
      </c>
    </row>
    <row r="397" spans="1:12" x14ac:dyDescent="0.45">
      <c r="A397" s="272" t="s">
        <v>119</v>
      </c>
      <c r="B397" s="401">
        <v>46023</v>
      </c>
      <c r="C397" s="404" t="s">
        <v>457</v>
      </c>
      <c r="D397" s="272" t="s">
        <v>215</v>
      </c>
      <c r="E397" s="272"/>
      <c r="F397" s="272"/>
      <c r="G397" s="272"/>
      <c r="H397" s="272"/>
      <c r="I397" s="272">
        <v>524800</v>
      </c>
      <c r="J397" s="272" t="s">
        <v>12</v>
      </c>
      <c r="K397" s="272">
        <v>1</v>
      </c>
      <c r="L397" s="402" t="str">
        <f>CONCATENATE(Tableau10[[#This Row],[MOIS]],Tableau10[[#This Row],[CLIENT ]])</f>
        <v>1SERIGNE SIDY BOUSSO AA559DH</v>
      </c>
    </row>
    <row r="398" spans="1:12" x14ac:dyDescent="0.45">
      <c r="A398" s="272" t="s">
        <v>119</v>
      </c>
      <c r="B398" s="401">
        <v>46023</v>
      </c>
      <c r="C398" s="404" t="s">
        <v>457</v>
      </c>
      <c r="D398" s="272" t="s">
        <v>197</v>
      </c>
      <c r="E398" s="272"/>
      <c r="F398" s="272"/>
      <c r="G398" s="272"/>
      <c r="H398" s="272"/>
      <c r="I398" s="272">
        <v>2856290</v>
      </c>
      <c r="J398" s="272" t="s">
        <v>12</v>
      </c>
      <c r="K398" s="272">
        <v>1</v>
      </c>
      <c r="L398" s="402" t="str">
        <f>CONCATENATE(Tableau10[[#This Row],[MOIS]],Tableau10[[#This Row],[CLIENT ]])</f>
        <v>1SERIGNE TALLA MECANICIEN AA224PP</v>
      </c>
    </row>
    <row r="399" spans="1:12" x14ac:dyDescent="0.45">
      <c r="A399" s="272" t="s">
        <v>119</v>
      </c>
      <c r="B399" s="401">
        <v>46023</v>
      </c>
      <c r="C399" s="404" t="s">
        <v>457</v>
      </c>
      <c r="D399" s="272" t="s">
        <v>249</v>
      </c>
      <c r="E399" s="272"/>
      <c r="F399" s="272"/>
      <c r="G399" s="272"/>
      <c r="H399" s="272"/>
      <c r="I399" s="272">
        <v>7550</v>
      </c>
      <c r="J399" s="272" t="s">
        <v>12</v>
      </c>
      <c r="K399" s="272">
        <v>1</v>
      </c>
      <c r="L399" s="402" t="str">
        <f>CONCATENATE(Tableau10[[#This Row],[MOIS]],Tableau10[[#This Row],[CLIENT ]])</f>
        <v>1SERVICE  D HYGIENE</v>
      </c>
    </row>
    <row r="400" spans="1:12" x14ac:dyDescent="0.45">
      <c r="A400" s="272" t="s">
        <v>119</v>
      </c>
      <c r="B400" s="401">
        <v>46023</v>
      </c>
      <c r="C400" s="404" t="s">
        <v>457</v>
      </c>
      <c r="D400" s="272" t="s">
        <v>255</v>
      </c>
      <c r="E400" s="272"/>
      <c r="F400" s="272"/>
      <c r="G400" s="272"/>
      <c r="H400" s="272"/>
      <c r="I400" s="272">
        <v>0</v>
      </c>
      <c r="J400" s="272" t="s">
        <v>12</v>
      </c>
      <c r="K400" s="272">
        <v>1</v>
      </c>
      <c r="L400" s="402" t="str">
        <f>CONCATENATE(Tableau10[[#This Row],[MOIS]],Tableau10[[#This Row],[CLIENT ]])</f>
        <v>1SERVICE IEF MBACKE</v>
      </c>
    </row>
    <row r="401" spans="1:12" x14ac:dyDescent="0.45">
      <c r="A401" s="272" t="s">
        <v>119</v>
      </c>
      <c r="B401" s="401">
        <v>46023</v>
      </c>
      <c r="C401" s="404" t="s">
        <v>457</v>
      </c>
      <c r="D401" s="272" t="s">
        <v>238</v>
      </c>
      <c r="E401" s="272"/>
      <c r="F401" s="272"/>
      <c r="G401" s="272"/>
      <c r="H401" s="272"/>
      <c r="I401" s="272">
        <v>13100</v>
      </c>
      <c r="J401" s="272" t="s">
        <v>12</v>
      </c>
      <c r="K401" s="272">
        <v>1</v>
      </c>
      <c r="L401" s="402" t="str">
        <f>CONCATENATE(Tableau10[[#This Row],[MOIS]],Tableau10[[#This Row],[CLIENT ]])</f>
        <v xml:space="preserve">1SERVICE JEUNESSE </v>
      </c>
    </row>
    <row r="402" spans="1:12" x14ac:dyDescent="0.45">
      <c r="A402" s="272" t="s">
        <v>119</v>
      </c>
      <c r="B402" s="401">
        <v>46023</v>
      </c>
      <c r="C402" s="404" t="s">
        <v>457</v>
      </c>
      <c r="D402" s="272" t="s">
        <v>248</v>
      </c>
      <c r="E402" s="272"/>
      <c r="F402" s="272"/>
      <c r="G402" s="272"/>
      <c r="H402" s="272"/>
      <c r="I402" s="272">
        <v>0</v>
      </c>
      <c r="J402" s="272" t="s">
        <v>12</v>
      </c>
      <c r="K402" s="272">
        <v>1</v>
      </c>
      <c r="L402" s="402" t="str">
        <f>CONCATENATE(Tableau10[[#This Row],[MOIS]],Tableau10[[#This Row],[CLIENT ]])</f>
        <v>1SERVICE SPORT MBACKE</v>
      </c>
    </row>
    <row r="403" spans="1:12" x14ac:dyDescent="0.45">
      <c r="A403" s="272" t="s">
        <v>119</v>
      </c>
      <c r="B403" s="401">
        <v>46023</v>
      </c>
      <c r="C403" s="404" t="s">
        <v>457</v>
      </c>
      <c r="D403" s="272" t="s">
        <v>194</v>
      </c>
      <c r="E403" s="272"/>
      <c r="F403" s="272"/>
      <c r="G403" s="272"/>
      <c r="H403" s="272"/>
      <c r="I403" s="272">
        <v>0</v>
      </c>
      <c r="J403" s="272" t="s">
        <v>12</v>
      </c>
      <c r="K403" s="272">
        <v>1</v>
      </c>
      <c r="L403" s="402" t="str">
        <f>CONCATENATE(Tableau10[[#This Row],[MOIS]],Tableau10[[#This Row],[CLIENT ]])</f>
        <v>1SOPRIATA SAHEL INDISTRIES</v>
      </c>
    </row>
    <row r="404" spans="1:12" x14ac:dyDescent="0.45">
      <c r="A404" s="272" t="s">
        <v>119</v>
      </c>
      <c r="B404" s="401">
        <v>46023</v>
      </c>
      <c r="C404" s="404" t="s">
        <v>457</v>
      </c>
      <c r="D404" s="272" t="s">
        <v>303</v>
      </c>
      <c r="E404" s="272"/>
      <c r="F404" s="272"/>
      <c r="G404" s="272"/>
      <c r="H404" s="272"/>
      <c r="I404" s="272">
        <v>290535</v>
      </c>
      <c r="J404" s="272" t="s">
        <v>12</v>
      </c>
      <c r="K404" s="272">
        <v>1</v>
      </c>
      <c r="L404" s="402" t="str">
        <f>CONCATENATE(Tableau10[[#This Row],[MOIS]],Tableau10[[#This Row],[CLIENT ]])</f>
        <v>1SOULEYMANE VIJILE</v>
      </c>
    </row>
    <row r="405" spans="1:12" x14ac:dyDescent="0.45">
      <c r="A405" s="272" t="s">
        <v>119</v>
      </c>
      <c r="B405" s="401">
        <v>46023</v>
      </c>
      <c r="C405" s="404" t="s">
        <v>457</v>
      </c>
      <c r="D405" s="272" t="s">
        <v>244</v>
      </c>
      <c r="E405" s="272"/>
      <c r="F405" s="272"/>
      <c r="G405" s="272"/>
      <c r="H405" s="272"/>
      <c r="I405" s="272">
        <v>0</v>
      </c>
      <c r="J405" s="272" t="s">
        <v>12</v>
      </c>
      <c r="K405" s="272">
        <v>1</v>
      </c>
      <c r="L405" s="402" t="str">
        <f>CONCATENATE(Tableau10[[#This Row],[MOIS]],Tableau10[[#This Row],[CLIENT ]])</f>
        <v>1TALLA NDOYE AA236</v>
      </c>
    </row>
    <row r="406" spans="1:12" x14ac:dyDescent="0.45">
      <c r="A406" s="272" t="s">
        <v>119</v>
      </c>
      <c r="B406" s="401">
        <v>46023</v>
      </c>
      <c r="C406" s="404" t="s">
        <v>457</v>
      </c>
      <c r="D406" s="272" t="s">
        <v>220</v>
      </c>
      <c r="E406" s="272"/>
      <c r="F406" s="272"/>
      <c r="G406" s="272"/>
      <c r="H406" s="272"/>
      <c r="I406" s="272">
        <v>0</v>
      </c>
      <c r="J406" s="272" t="s">
        <v>12</v>
      </c>
      <c r="K406" s="272">
        <v>1</v>
      </c>
      <c r="L406" s="402" t="str">
        <f>CONCATENATE(Tableau10[[#This Row],[MOIS]],Tableau10[[#This Row],[CLIENT ]])</f>
        <v>1THIAMBA DIOL/OUSMANE</v>
      </c>
    </row>
    <row r="407" spans="1:12" x14ac:dyDescent="0.45">
      <c r="A407" s="272" t="s">
        <v>119</v>
      </c>
      <c r="B407" s="401">
        <v>46023</v>
      </c>
      <c r="C407" s="404" t="s">
        <v>457</v>
      </c>
      <c r="D407" s="272" t="s">
        <v>195</v>
      </c>
      <c r="E407" s="272"/>
      <c r="F407" s="272"/>
      <c r="G407" s="272"/>
      <c r="H407" s="272"/>
      <c r="I407" s="272">
        <v>0</v>
      </c>
      <c r="J407" s="272" t="s">
        <v>12</v>
      </c>
      <c r="K407" s="272">
        <v>1</v>
      </c>
      <c r="L407" s="402" t="str">
        <f>CONCATENATE(Tableau10[[#This Row],[MOIS]],Tableau10[[#This Row],[CLIENT ]])</f>
        <v>1THIERNO</v>
      </c>
    </row>
    <row r="408" spans="1:12" x14ac:dyDescent="0.45">
      <c r="A408" s="272" t="s">
        <v>119</v>
      </c>
      <c r="B408" s="401">
        <v>46023</v>
      </c>
      <c r="C408" s="404" t="s">
        <v>457</v>
      </c>
      <c r="D408" s="272" t="s">
        <v>319</v>
      </c>
      <c r="E408" s="272"/>
      <c r="F408" s="272"/>
      <c r="G408" s="272"/>
      <c r="H408" s="272"/>
      <c r="I408" s="272">
        <v>30000</v>
      </c>
      <c r="J408" s="272" t="s">
        <v>12</v>
      </c>
      <c r="K408" s="272">
        <v>1</v>
      </c>
      <c r="L408" s="402" t="str">
        <f>CONCATENATE(Tableau10[[#This Row],[MOIS]],Tableau10[[#This Row],[CLIENT ]])</f>
        <v>1URBANISME</v>
      </c>
    </row>
    <row r="409" spans="1:12" x14ac:dyDescent="0.45">
      <c r="A409" s="272" t="s">
        <v>119</v>
      </c>
      <c r="B409" s="401">
        <v>46023</v>
      </c>
      <c r="C409" s="404" t="s">
        <v>457</v>
      </c>
      <c r="D409" s="272" t="s">
        <v>198</v>
      </c>
      <c r="E409" s="272"/>
      <c r="F409" s="272"/>
      <c r="G409" s="272"/>
      <c r="H409" s="272"/>
      <c r="I409" s="272">
        <v>0</v>
      </c>
      <c r="J409" s="272" t="s">
        <v>12</v>
      </c>
      <c r="K409" s="272">
        <v>1</v>
      </c>
      <c r="L409" s="402" t="str">
        <f>CONCATENATE(Tableau10[[#This Row],[MOIS]],Tableau10[[#This Row],[CLIENT ]])</f>
        <v>1WAVE</v>
      </c>
    </row>
    <row r="410" spans="1:12" x14ac:dyDescent="0.45">
      <c r="A410" s="272" t="s">
        <v>119</v>
      </c>
      <c r="B410" s="401">
        <v>46023</v>
      </c>
      <c r="C410" s="404" t="s">
        <v>457</v>
      </c>
      <c r="D410" s="272" t="s">
        <v>433</v>
      </c>
      <c r="E410" s="272"/>
      <c r="F410" s="272"/>
      <c r="G410" s="272"/>
      <c r="H410" s="272"/>
      <c r="I410" s="272">
        <v>11</v>
      </c>
      <c r="J410" s="272" t="s">
        <v>12</v>
      </c>
      <c r="K410" s="272">
        <v>1</v>
      </c>
      <c r="L410" s="402" t="str">
        <f>CONCATENATE(Tableau10[[#This Row],[MOIS]],Tableau10[[#This Row],[CLIENT ]])</f>
        <v xml:space="preserve">1SEYDOU BA POMPISTE </v>
      </c>
    </row>
    <row r="411" spans="1:12" x14ac:dyDescent="0.45">
      <c r="A411" s="272" t="s">
        <v>119</v>
      </c>
      <c r="B411" s="401">
        <v>46023</v>
      </c>
      <c r="C411" s="404" t="s">
        <v>457</v>
      </c>
      <c r="D411" s="272" t="s">
        <v>436</v>
      </c>
      <c r="E411" s="272"/>
      <c r="F411" s="272"/>
      <c r="G411" s="272"/>
      <c r="H411" s="272"/>
      <c r="I411" s="272">
        <v>0</v>
      </c>
      <c r="J411" s="272" t="s">
        <v>12</v>
      </c>
      <c r="K411" s="272">
        <v>1</v>
      </c>
      <c r="L411" s="402" t="str">
        <f>CONCATENATE(Tableau10[[#This Row],[MOIS]],Tableau10[[#This Row],[CLIENT ]])</f>
        <v>1KOSSO GAYE POMPISTE</v>
      </c>
    </row>
    <row r="412" spans="1:12" x14ac:dyDescent="0.45">
      <c r="A412" s="272" t="s">
        <v>119</v>
      </c>
      <c r="B412" s="401">
        <v>46023</v>
      </c>
      <c r="C412" s="404" t="s">
        <v>457</v>
      </c>
      <c r="D412" s="272" t="s">
        <v>439</v>
      </c>
      <c r="E412" s="272"/>
      <c r="F412" s="272"/>
      <c r="G412" s="272"/>
      <c r="H412" s="272"/>
      <c r="I412" s="272">
        <v>200000</v>
      </c>
      <c r="J412" s="272" t="s">
        <v>12</v>
      </c>
      <c r="K412" s="272">
        <v>1</v>
      </c>
      <c r="L412" s="402" t="str">
        <f>CONCATENATE(Tableau10[[#This Row],[MOIS]],Tableau10[[#This Row],[CLIENT ]])</f>
        <v xml:space="preserve">1BINTO BOUTIQUE </v>
      </c>
    </row>
    <row r="413" spans="1:12" x14ac:dyDescent="0.45">
      <c r="A413" s="272" t="s">
        <v>119</v>
      </c>
      <c r="B413" s="401">
        <v>46023</v>
      </c>
      <c r="C413" s="404" t="s">
        <v>457</v>
      </c>
      <c r="D413" s="272" t="s">
        <v>442</v>
      </c>
      <c r="E413" s="272"/>
      <c r="F413" s="272"/>
      <c r="G413" s="272"/>
      <c r="H413" s="272"/>
      <c r="I413" s="272">
        <v>0</v>
      </c>
      <c r="J413" s="272" t="s">
        <v>12</v>
      </c>
      <c r="K413" s="272">
        <v>1</v>
      </c>
      <c r="L413" s="402" t="str">
        <f>CONCATENATE(Tableau10[[#This Row],[MOIS]],Tableau10[[#This Row],[CLIENT ]])</f>
        <v xml:space="preserve">1SERIGNE DAME SOW GRAISSEUR </v>
      </c>
    </row>
    <row r="414" spans="1:12" x14ac:dyDescent="0.45">
      <c r="A414" s="272" t="s">
        <v>119</v>
      </c>
      <c r="B414" s="401">
        <v>46023</v>
      </c>
      <c r="C414" s="404" t="s">
        <v>457</v>
      </c>
      <c r="D414" s="272" t="s">
        <v>443</v>
      </c>
      <c r="E414" s="272"/>
      <c r="F414" s="272"/>
      <c r="G414" s="272"/>
      <c r="H414" s="272"/>
      <c r="I414" s="272">
        <v>0</v>
      </c>
      <c r="J414" s="272" t="s">
        <v>12</v>
      </c>
      <c r="K414" s="272">
        <v>1</v>
      </c>
      <c r="L414" s="402" t="str">
        <f>CONCATENATE(Tableau10[[#This Row],[MOIS]],Tableau10[[#This Row],[CLIENT ]])</f>
        <v xml:space="preserve">1ALIOU GUEYE  LAVEUR </v>
      </c>
    </row>
    <row r="415" spans="1:12" x14ac:dyDescent="0.45">
      <c r="A415" s="272" t="s">
        <v>119</v>
      </c>
      <c r="B415" s="401">
        <v>46023</v>
      </c>
      <c r="C415" s="404" t="s">
        <v>457</v>
      </c>
      <c r="D415" s="272" t="s">
        <v>445</v>
      </c>
      <c r="E415" s="272"/>
      <c r="F415" s="272"/>
      <c r="G415" s="272"/>
      <c r="H415" s="272"/>
      <c r="I415" s="272">
        <v>120800</v>
      </c>
      <c r="J415" s="272" t="s">
        <v>12</v>
      </c>
      <c r="K415" s="272">
        <v>1</v>
      </c>
      <c r="L415" s="402" t="str">
        <f>CONCATENATE(Tableau10[[#This Row],[MOIS]],Tableau10[[#This Row],[CLIENT ]])</f>
        <v>1SERIGNE CHEIKH MBACKE GUEDE</v>
      </c>
    </row>
    <row r="416" spans="1:12" x14ac:dyDescent="0.45">
      <c r="A416" s="272" t="s">
        <v>119</v>
      </c>
      <c r="B416" s="401">
        <v>46023</v>
      </c>
      <c r="C416" s="404" t="s">
        <v>457</v>
      </c>
      <c r="D416" s="272" t="s">
        <v>446</v>
      </c>
      <c r="E416" s="272"/>
      <c r="F416" s="272"/>
      <c r="G416" s="272"/>
      <c r="H416" s="272"/>
      <c r="I416" s="272">
        <v>7550</v>
      </c>
      <c r="J416" s="272" t="s">
        <v>12</v>
      </c>
      <c r="K416" s="272">
        <v>1</v>
      </c>
      <c r="L416" s="402" t="str">
        <f>CONCATENATE(Tableau10[[#This Row],[MOIS]],Tableau10[[#This Row],[CLIENT ]])</f>
        <v>1CPRS</v>
      </c>
    </row>
  </sheetData>
  <phoneticPr fontId="88" type="noConversion"/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4"/>
  <dimension ref="A1:X76"/>
  <sheetViews>
    <sheetView showRuler="0" zoomScaleNormal="100" zoomScalePageLayoutView="94" workbookViewId="0">
      <selection activeCell="G5" sqref="G5"/>
    </sheetView>
  </sheetViews>
  <sheetFormatPr baseColWidth="10" defaultColWidth="11.59765625" defaultRowHeight="14.25" x14ac:dyDescent="0.45"/>
  <cols>
    <col min="1" max="1" width="20.59765625" style="32" customWidth="1"/>
    <col min="2" max="2" width="11.73046875" style="32" customWidth="1"/>
    <col min="3" max="3" width="0.73046875" style="32" hidden="1" customWidth="1"/>
    <col min="4" max="4" width="0.3984375" style="32" hidden="1" customWidth="1"/>
    <col min="5" max="5" width="16.86328125" style="32" customWidth="1"/>
    <col min="6" max="6" width="9.86328125" style="32" customWidth="1"/>
    <col min="7" max="7" width="32.265625" style="32" bestFit="1" customWidth="1"/>
    <col min="8" max="8" width="9.73046875" style="32" customWidth="1"/>
    <col min="9" max="9" width="22.3984375" style="32" bestFit="1" customWidth="1"/>
    <col min="10" max="10" width="9.59765625" style="32" customWidth="1"/>
    <col min="11" max="11" width="32.265625" style="32" bestFit="1" customWidth="1"/>
    <col min="12" max="12" width="16.73046875" style="32" bestFit="1" customWidth="1"/>
    <col min="13" max="13" width="17" style="32" customWidth="1"/>
    <col min="14" max="14" width="14.265625" style="32" bestFit="1" customWidth="1"/>
    <col min="15" max="15" width="11.59765625" style="32"/>
    <col min="16" max="16" width="31.1328125" style="32" bestFit="1" customWidth="1"/>
    <col min="17" max="17" width="11.59765625" style="32"/>
    <col min="18" max="18" width="16.73046875" style="32" customWidth="1"/>
    <col min="19" max="20" width="12.265625" style="32" bestFit="1" customWidth="1"/>
    <col min="21" max="21" width="14.73046875" style="32" customWidth="1"/>
    <col min="22" max="22" width="12.265625" style="32" bestFit="1" customWidth="1"/>
    <col min="23" max="16384" width="11.59765625" style="32"/>
  </cols>
  <sheetData>
    <row r="1" spans="1:24" ht="56.1" customHeight="1" thickBot="1" x14ac:dyDescent="0.5">
      <c r="A1" s="134" t="s">
        <v>67</v>
      </c>
      <c r="B1" s="458" t="s">
        <v>48</v>
      </c>
      <c r="C1" s="459"/>
      <c r="D1" s="459"/>
      <c r="E1" s="459"/>
      <c r="F1" s="460"/>
      <c r="G1" s="133"/>
      <c r="K1" s="131"/>
      <c r="L1" s="132"/>
      <c r="M1" s="33" t="s">
        <v>53</v>
      </c>
      <c r="N1" s="33">
        <f>ROWS(Tableau8115[[CLIENT ]])</f>
        <v>2</v>
      </c>
      <c r="O1" s="33"/>
      <c r="P1" s="33"/>
      <c r="Q1" s="33"/>
      <c r="R1" s="33"/>
      <c r="S1" s="34" t="s">
        <v>72</v>
      </c>
      <c r="T1" s="33"/>
      <c r="U1" s="33" t="s">
        <v>53</v>
      </c>
      <c r="V1" s="33">
        <f>ROWS(Tableau10[[CLIENT ]])</f>
        <v>415</v>
      </c>
      <c r="W1" s="33"/>
      <c r="X1" s="132"/>
    </row>
    <row r="2" spans="1:24" ht="26.45" customHeight="1" thickBot="1" x14ac:dyDescent="0.5">
      <c r="A2" s="135">
        <f>factureclient!A2</f>
        <v>12</v>
      </c>
      <c r="B2" s="455" t="str">
        <f>factureclient!B2</f>
        <v>MCG SARL</v>
      </c>
      <c r="C2" s="456"/>
      <c r="D2" s="456"/>
      <c r="E2" s="456"/>
      <c r="F2" s="457"/>
      <c r="K2" s="131"/>
      <c r="L2" s="132"/>
      <c r="M2" s="33" t="s">
        <v>51</v>
      </c>
      <c r="N2" s="33">
        <f>COUNTBLANK(Tableau8115[[CLIENT ]])</f>
        <v>2</v>
      </c>
      <c r="O2" s="33"/>
      <c r="P2" s="33"/>
      <c r="Q2" s="33"/>
      <c r="R2" s="33"/>
      <c r="S2" s="34" t="str">
        <f>CONCATENATE(A2,B2)</f>
        <v>12MCG SARL</v>
      </c>
      <c r="T2" s="33"/>
      <c r="U2" s="33" t="s">
        <v>51</v>
      </c>
      <c r="V2" s="33">
        <f>COUNTBLANK(Tableau10[[CLIENT ]])</f>
        <v>0</v>
      </c>
      <c r="W2" s="33"/>
      <c r="X2" s="132"/>
    </row>
    <row r="3" spans="1:24" x14ac:dyDescent="0.45">
      <c r="K3" s="131"/>
      <c r="L3" s="132"/>
      <c r="M3" s="33" t="s">
        <v>52</v>
      </c>
      <c r="N3" s="33">
        <f>N1-N2</f>
        <v>0</v>
      </c>
      <c r="O3" s="33"/>
      <c r="P3" s="33"/>
      <c r="Q3" s="461"/>
      <c r="R3" s="461"/>
      <c r="S3" s="33"/>
      <c r="T3" s="35"/>
      <c r="U3" s="33" t="s">
        <v>52</v>
      </c>
      <c r="V3" s="33">
        <f>V1-V2</f>
        <v>415</v>
      </c>
      <c r="W3" s="33"/>
      <c r="X3" s="132"/>
    </row>
    <row r="4" spans="1:24" x14ac:dyDescent="0.45">
      <c r="Q4" s="453"/>
      <c r="R4" s="453"/>
      <c r="S4" s="38"/>
      <c r="T4" s="453"/>
      <c r="U4" s="453"/>
      <c r="V4" s="38"/>
    </row>
    <row r="5" spans="1:24" x14ac:dyDescent="0.45">
      <c r="C5" s="32" t="s">
        <v>87</v>
      </c>
      <c r="D5" s="32" t="s">
        <v>86</v>
      </c>
      <c r="E5" s="32" t="str">
        <f>CONCATENATE(,C5," ",D5," ",B2)</f>
        <v>Etat Client: MCG SARL</v>
      </c>
      <c r="Q5" s="453"/>
      <c r="R5" s="453"/>
      <c r="S5" s="38"/>
      <c r="T5" s="453"/>
      <c r="U5" s="453"/>
      <c r="V5" s="38"/>
    </row>
    <row r="6" spans="1:24" x14ac:dyDescent="0.45">
      <c r="Q6" s="453"/>
      <c r="R6" s="453"/>
      <c r="S6" s="37"/>
      <c r="T6" s="453"/>
      <c r="U6" s="453"/>
      <c r="V6" s="37"/>
    </row>
    <row r="7" spans="1:24" x14ac:dyDescent="0.45">
      <c r="Q7" s="453"/>
      <c r="R7" s="453"/>
      <c r="S7" s="37"/>
      <c r="T7" s="453"/>
      <c r="U7" s="453"/>
      <c r="V7" s="37"/>
    </row>
    <row r="8" spans="1:24" x14ac:dyDescent="0.45">
      <c r="B8" s="41"/>
      <c r="Q8" s="36"/>
      <c r="R8" s="36"/>
      <c r="S8" s="39"/>
      <c r="T8" s="36"/>
      <c r="U8" s="36"/>
      <c r="V8" s="39"/>
    </row>
    <row r="9" spans="1:24" x14ac:dyDescent="0.45">
      <c r="B9" s="41"/>
      <c r="Q9" s="36"/>
      <c r="R9" s="36"/>
      <c r="S9" s="39"/>
      <c r="T9" s="36"/>
      <c r="U9" s="36"/>
      <c r="V9" s="39"/>
    </row>
    <row r="10" spans="1:24" x14ac:dyDescent="0.45">
      <c r="B10" s="41"/>
      <c r="K10" s="57" t="s">
        <v>262</v>
      </c>
      <c r="Q10" s="36"/>
      <c r="R10" s="36"/>
      <c r="S10" s="39"/>
      <c r="T10" s="36"/>
      <c r="U10" s="36"/>
      <c r="V10" s="39"/>
    </row>
    <row r="11" spans="1:24" x14ac:dyDescent="0.45">
      <c r="G11" s="188" t="s">
        <v>67</v>
      </c>
      <c r="H11" s="188"/>
      <c r="I11" s="185">
        <f>A2</f>
        <v>12</v>
      </c>
      <c r="J11" s="185"/>
      <c r="K11" s="188" t="s">
        <v>67</v>
      </c>
      <c r="L11" s="188"/>
      <c r="M11" s="42">
        <f>I11-1</f>
        <v>11</v>
      </c>
      <c r="N11" s="188" t="s">
        <v>67</v>
      </c>
      <c r="O11" s="188"/>
      <c r="P11" s="42">
        <f>M11-1</f>
        <v>10</v>
      </c>
      <c r="R11" s="453"/>
      <c r="S11" s="453"/>
      <c r="T11" s="37"/>
      <c r="U11" s="453"/>
      <c r="V11" s="453"/>
      <c r="W11" s="37"/>
      <c r="X11" s="37"/>
    </row>
    <row r="12" spans="1:24" x14ac:dyDescent="0.45">
      <c r="G12" s="188" t="s">
        <v>23</v>
      </c>
      <c r="H12" s="188"/>
      <c r="I12" s="185" t="str">
        <f>B2</f>
        <v>MCG SARL</v>
      </c>
      <c r="J12" s="185"/>
      <c r="K12" s="188" t="s">
        <v>23</v>
      </c>
      <c r="L12" s="188"/>
      <c r="M12" s="42" t="str">
        <f>I12</f>
        <v>MCG SARL</v>
      </c>
      <c r="N12" s="188" t="s">
        <v>23</v>
      </c>
      <c r="O12" s="188"/>
      <c r="P12" s="42" t="str">
        <f>M12</f>
        <v>MCG SARL</v>
      </c>
      <c r="R12" s="453"/>
      <c r="S12" s="453"/>
      <c r="T12" s="37"/>
      <c r="U12" s="453"/>
      <c r="V12" s="453"/>
      <c r="W12" s="37"/>
      <c r="X12" s="38"/>
    </row>
    <row r="13" spans="1:24" x14ac:dyDescent="0.45">
      <c r="G13" s="188" t="s">
        <v>12</v>
      </c>
      <c r="H13" s="188"/>
      <c r="I13" s="186">
        <f>SUMIFS(Tableau10[MTE],Tableau10[MOIS],I11,Tableau10[[CLIENT ]],I12,Tableau10[DSG],G13)</f>
        <v>0</v>
      </c>
      <c r="J13" s="186"/>
      <c r="K13" s="188" t="s">
        <v>12</v>
      </c>
      <c r="L13" s="188"/>
      <c r="M13" s="43">
        <f>SUMIFS(Tableau10[MTE],Tableau10[MOIS],M11,Tableau10[[CLIENT ]],M12,Tableau10[DSG],K13)</f>
        <v>0</v>
      </c>
      <c r="N13" s="188" t="s">
        <v>12</v>
      </c>
      <c r="O13" s="188"/>
      <c r="P13" s="43">
        <f>SUMIFS(Tableau10[MTE],Tableau10[MOIS],P11,Tableau10[[CLIENT ]],P12,Tableau10[DSG],N13)</f>
        <v>0</v>
      </c>
      <c r="R13" s="453"/>
      <c r="S13" s="453"/>
      <c r="T13" s="38"/>
      <c r="U13" s="453"/>
      <c r="V13" s="453"/>
      <c r="W13" s="38"/>
      <c r="X13" s="38"/>
    </row>
    <row r="14" spans="1:24" x14ac:dyDescent="0.45">
      <c r="G14" s="188" t="s">
        <v>21</v>
      </c>
      <c r="H14" s="188"/>
      <c r="I14" s="186">
        <f>(SUMIFS(Tableau10[MTE],Tableau10[MOIS],I11,Tableau10[[CLIENT ]],I12,Tableau10[DSG],G14))+(SUMIFS(Tableau10[MTE],Tableau10[MOIS],I11,Tableau10[[CLIENT ]],I12,Tableau10[DSG],K10))</f>
        <v>0</v>
      </c>
      <c r="J14" s="186"/>
      <c r="K14" s="188" t="s">
        <v>21</v>
      </c>
      <c r="L14" s="188"/>
      <c r="M14" s="43">
        <f>SUMIFS(Tableau10[MTE],Tableau10[MOIS],M11,Tableau10[[CLIENT ]],M12,Tableau10[DSG],K14)+(SUMIFS(Tableau10[MTE],Tableau10[MOIS],M11,Tableau10[[CLIENT ]],M12,Tableau10[DSG],$K$10))</f>
        <v>0</v>
      </c>
      <c r="N14" s="188" t="s">
        <v>21</v>
      </c>
      <c r="O14" s="188"/>
      <c r="P14" s="43">
        <f>SUMIFS(Tableau10[MTE],Tableau10[MOIS],P11,Tableau10[[CLIENT ]],P12,Tableau10[DSG],N14)+(SUMIFS(Tableau10[MTE],Tableau10[MOIS],P11,Tableau10[[CLIENT ]],P12,Tableau10[DSG],$K$10))</f>
        <v>0</v>
      </c>
      <c r="R14" s="453"/>
      <c r="S14" s="453"/>
      <c r="T14" s="38"/>
      <c r="U14" s="453"/>
      <c r="V14" s="453"/>
      <c r="W14" s="38"/>
      <c r="X14" s="37"/>
    </row>
    <row r="15" spans="1:24" x14ac:dyDescent="0.45">
      <c r="G15" s="188" t="s">
        <v>13</v>
      </c>
      <c r="H15" s="188"/>
      <c r="I15" s="185">
        <f>SUMIFS(Tableau10[MTE],Tableau10[MOIS],I11,Tableau10[[CLIENT ]],I12,Tableau10[DSG],G15)</f>
        <v>0</v>
      </c>
      <c r="J15" s="185"/>
      <c r="K15" s="188" t="s">
        <v>13</v>
      </c>
      <c r="L15" s="188"/>
      <c r="M15" s="42">
        <f>SUMIFS(Tableau10[MTE],Tableau10[MOIS],M11,Tableau10[[CLIENT ]],M12,Tableau10[DSG],K15)</f>
        <v>0</v>
      </c>
      <c r="N15" s="188" t="s">
        <v>13</v>
      </c>
      <c r="O15" s="188"/>
      <c r="P15" s="42">
        <f>SUMIFS(Tableau10[MTE],Tableau10[MOIS],P11,Tableau10[[CLIENT ]],P12,Tableau10[DSG],N15)</f>
        <v>0</v>
      </c>
      <c r="R15" s="453"/>
      <c r="S15" s="453"/>
      <c r="T15" s="37"/>
      <c r="U15" s="453"/>
      <c r="V15" s="453"/>
      <c r="W15" s="37"/>
      <c r="X15" s="37"/>
    </row>
    <row r="16" spans="1:24" x14ac:dyDescent="0.45">
      <c r="G16" s="188" t="s">
        <v>22</v>
      </c>
      <c r="H16" s="188"/>
      <c r="I16" s="185">
        <f>SUMIFS(Tableau10[MTE],Tableau10[MOIS],I11,Tableau10[[CLIENT ]],I12,Tableau10[DSG],G16)</f>
        <v>0</v>
      </c>
      <c r="J16" s="185"/>
      <c r="K16" s="188" t="s">
        <v>22</v>
      </c>
      <c r="L16" s="188"/>
      <c r="M16" s="42">
        <f>SUMIFS(Tableau10[MTE],Tableau10[MOIS],M11,Tableau10[[CLIENT ]],M12,Tableau10[DSG],K16)</f>
        <v>0</v>
      </c>
      <c r="N16" s="188" t="s">
        <v>22</v>
      </c>
      <c r="O16" s="188"/>
      <c r="P16" s="42">
        <f>SUMIFS(Tableau10[MTE],Tableau10[MOIS],P11,Tableau10[[CLIENT ]],P12,Tableau10[DSG],N16)</f>
        <v>0</v>
      </c>
      <c r="R16" s="453"/>
      <c r="S16" s="453"/>
      <c r="T16" s="37"/>
      <c r="U16" s="453"/>
      <c r="V16" s="453"/>
      <c r="W16" s="37"/>
      <c r="X16" s="39"/>
    </row>
    <row r="17" spans="7:24" ht="14.85" customHeight="1" x14ac:dyDescent="0.45">
      <c r="G17" s="188" t="s">
        <v>98</v>
      </c>
      <c r="H17" s="188"/>
      <c r="I17" s="187">
        <f>I13-I14</f>
        <v>0</v>
      </c>
      <c r="J17" s="187"/>
      <c r="K17" s="188" t="s">
        <v>98</v>
      </c>
      <c r="L17" s="188"/>
      <c r="M17" s="44">
        <f>M13-M14</f>
        <v>0</v>
      </c>
      <c r="N17" s="188" t="s">
        <v>98</v>
      </c>
      <c r="O17" s="188"/>
      <c r="P17" s="44">
        <f>P13-P14</f>
        <v>0</v>
      </c>
      <c r="R17" s="453"/>
      <c r="S17" s="453"/>
      <c r="T17" s="39"/>
      <c r="U17" s="453"/>
      <c r="V17" s="453"/>
      <c r="W17" s="39"/>
      <c r="X17" s="37"/>
    </row>
    <row r="18" spans="7:24" x14ac:dyDescent="0.45">
      <c r="G18" s="189" t="s">
        <v>97</v>
      </c>
      <c r="H18" s="190"/>
      <c r="I18" s="187">
        <f>M19</f>
        <v>481734</v>
      </c>
      <c r="J18" s="187"/>
      <c r="K18" s="189" t="s">
        <v>97</v>
      </c>
      <c r="L18" s="190"/>
      <c r="M18" s="44">
        <f>P19</f>
        <v>481734</v>
      </c>
      <c r="N18" s="189" t="s">
        <v>97</v>
      </c>
      <c r="O18" s="190"/>
      <c r="P18" s="44">
        <f>M33</f>
        <v>481734</v>
      </c>
      <c r="R18" s="454"/>
      <c r="S18" s="454"/>
      <c r="T18" s="39"/>
      <c r="U18" s="454"/>
      <c r="V18" s="454"/>
      <c r="W18" s="39"/>
    </row>
    <row r="19" spans="7:24" x14ac:dyDescent="0.45">
      <c r="G19" s="189" t="s">
        <v>99</v>
      </c>
      <c r="H19" s="190"/>
      <c r="I19" s="187">
        <f>I17+I18</f>
        <v>481734</v>
      </c>
      <c r="J19" s="187"/>
      <c r="K19" s="189" t="s">
        <v>99</v>
      </c>
      <c r="L19" s="190"/>
      <c r="M19" s="44">
        <f>M17+M18</f>
        <v>481734</v>
      </c>
      <c r="N19" s="189" t="s">
        <v>99</v>
      </c>
      <c r="O19" s="190"/>
      <c r="P19" s="44">
        <f>P17+P18</f>
        <v>481734</v>
      </c>
      <c r="R19" s="454"/>
      <c r="S19" s="454"/>
      <c r="T19" s="39"/>
      <c r="U19" s="454"/>
      <c r="V19" s="454"/>
      <c r="W19" s="39"/>
    </row>
    <row r="25" spans="7:24" x14ac:dyDescent="0.45">
      <c r="K25" s="188" t="s">
        <v>67</v>
      </c>
      <c r="L25" s="188"/>
      <c r="M25" s="42">
        <f>P11-1</f>
        <v>9</v>
      </c>
      <c r="N25" s="188" t="s">
        <v>67</v>
      </c>
      <c r="O25" s="188"/>
      <c r="P25" s="42">
        <f>M25-1</f>
        <v>8</v>
      </c>
    </row>
    <row r="26" spans="7:24" x14ac:dyDescent="0.45">
      <c r="K26" s="188" t="s">
        <v>23</v>
      </c>
      <c r="L26" s="188"/>
      <c r="M26" s="42" t="str">
        <f>P12</f>
        <v>MCG SARL</v>
      </c>
      <c r="N26" s="188" t="s">
        <v>23</v>
      </c>
      <c r="O26" s="188"/>
      <c r="P26" s="42" t="str">
        <f>M26</f>
        <v>MCG SARL</v>
      </c>
    </row>
    <row r="27" spans="7:24" x14ac:dyDescent="0.45">
      <c r="K27" s="188" t="s">
        <v>12</v>
      </c>
      <c r="L27" s="188"/>
      <c r="M27" s="43">
        <f>SUMIFS(Tableau10[MTE],Tableau10[MOIS],M25,Tableau10[[CLIENT ]],M26,Tableau10[DSG],K27)</f>
        <v>0</v>
      </c>
      <c r="N27" s="188" t="s">
        <v>12</v>
      </c>
      <c r="O27" s="188"/>
      <c r="P27" s="43">
        <f>SUMIFS(Tableau10[MTE],Tableau10[MOIS],P25,Tableau10[[CLIENT ]],P26,Tableau10[DSG],N27)</f>
        <v>0</v>
      </c>
    </row>
    <row r="28" spans="7:24" x14ac:dyDescent="0.45">
      <c r="K28" s="188" t="s">
        <v>21</v>
      </c>
      <c r="L28" s="188"/>
      <c r="M28" s="43">
        <f>SUMIFS(Tableau10[MTE],Tableau10[MOIS],M25,Tableau10[[CLIENT ]],M26,Tableau10[DSG],K28)+(SUMIFS(Tableau10[MTE],Tableau10[MOIS],M25,Tableau10[[CLIENT ]],M26,Tableau10[DSG],$K$10))</f>
        <v>0</v>
      </c>
      <c r="N28" s="188" t="s">
        <v>21</v>
      </c>
      <c r="O28" s="188"/>
      <c r="P28" s="43">
        <f>SUMIFS(Tableau10[MTE],Tableau10[MOIS],P25,Tableau10[[CLIENT ]],P26,Tableau10[DSG],N28)+(SUMIFS(Tableau10[MTE],Tableau10[MOIS],P25,Tableau10[[CLIENT ]],P26,Tableau10[DSG],$K$10))</f>
        <v>0</v>
      </c>
    </row>
    <row r="29" spans="7:24" x14ac:dyDescent="0.45">
      <c r="K29" s="188" t="s">
        <v>13</v>
      </c>
      <c r="L29" s="188"/>
      <c r="M29" s="42">
        <f>SUMIFS(Tableau10[MTE],Tableau10[MOIS],M25,Tableau10[[CLIENT ]],M26,Tableau10[DSG],K29)</f>
        <v>0</v>
      </c>
      <c r="N29" s="188" t="s">
        <v>13</v>
      </c>
      <c r="O29" s="188"/>
      <c r="P29" s="42">
        <f>SUMIFS(Tableau10[MTE],Tableau10[MOIS],P25,Tableau10[[CLIENT ]],P26,Tableau10[DSG],N29)</f>
        <v>0</v>
      </c>
    </row>
    <row r="30" spans="7:24" x14ac:dyDescent="0.45">
      <c r="K30" s="188" t="s">
        <v>22</v>
      </c>
      <c r="L30" s="188"/>
      <c r="M30" s="42">
        <f>SUMIFS(Tableau10[MTE],Tableau10[MOIS],M25,Tableau10[[CLIENT ]],M26,Tableau10[DSG],K30)</f>
        <v>0</v>
      </c>
      <c r="N30" s="188" t="s">
        <v>22</v>
      </c>
      <c r="O30" s="188"/>
      <c r="P30" s="42">
        <f>SUMIFS(Tableau10[MTE],Tableau10[MOIS],P25,Tableau10[[CLIENT ]],P26,Tableau10[DSG],N30)</f>
        <v>0</v>
      </c>
    </row>
    <row r="31" spans="7:24" x14ac:dyDescent="0.45">
      <c r="K31" s="188" t="s">
        <v>98</v>
      </c>
      <c r="L31" s="188"/>
      <c r="M31" s="44">
        <f>M27-M28</f>
        <v>0</v>
      </c>
      <c r="N31" s="188" t="s">
        <v>98</v>
      </c>
      <c r="O31" s="188"/>
      <c r="P31" s="44">
        <f>P27-P28</f>
        <v>0</v>
      </c>
      <c r="R31" s="453"/>
      <c r="S31" s="453"/>
      <c r="T31" s="37"/>
      <c r="U31" s="453"/>
      <c r="V31" s="453"/>
      <c r="W31" s="37"/>
    </row>
    <row r="32" spans="7:24" x14ac:dyDescent="0.45">
      <c r="K32" s="189" t="s">
        <v>97</v>
      </c>
      <c r="L32" s="190"/>
      <c r="M32" s="44">
        <f>P33</f>
        <v>481734</v>
      </c>
      <c r="N32" s="189" t="s">
        <v>97</v>
      </c>
      <c r="O32" s="190"/>
      <c r="P32" s="44">
        <f>M43</f>
        <v>481734</v>
      </c>
      <c r="R32" s="453"/>
      <c r="S32" s="453"/>
      <c r="T32" s="37"/>
      <c r="U32" s="453"/>
      <c r="V32" s="453"/>
      <c r="W32" s="37"/>
    </row>
    <row r="33" spans="11:24" x14ac:dyDescent="0.45">
      <c r="K33" s="189" t="s">
        <v>99</v>
      </c>
      <c r="L33" s="190"/>
      <c r="M33" s="44">
        <f>M31+M32</f>
        <v>481734</v>
      </c>
      <c r="N33" s="189" t="s">
        <v>99</v>
      </c>
      <c r="O33" s="190"/>
      <c r="P33" s="44">
        <f>P31+P32</f>
        <v>481734</v>
      </c>
      <c r="R33" s="453"/>
      <c r="S33" s="453"/>
      <c r="T33" s="38"/>
      <c r="U33" s="453"/>
      <c r="V33" s="453"/>
      <c r="W33" s="38"/>
    </row>
    <row r="34" spans="11:24" x14ac:dyDescent="0.45">
      <c r="R34" s="453"/>
      <c r="S34" s="453"/>
      <c r="T34" s="38"/>
      <c r="U34" s="453"/>
      <c r="V34" s="453"/>
      <c r="W34" s="38"/>
    </row>
    <row r="35" spans="11:24" x14ac:dyDescent="0.45">
      <c r="K35" s="188" t="s">
        <v>67</v>
      </c>
      <c r="L35" s="188"/>
      <c r="M35" s="42">
        <f>P25-1</f>
        <v>7</v>
      </c>
      <c r="N35" s="188" t="s">
        <v>67</v>
      </c>
      <c r="O35" s="188"/>
      <c r="P35" s="42">
        <f>M35-1</f>
        <v>6</v>
      </c>
      <c r="R35" s="453"/>
      <c r="S35" s="453"/>
      <c r="T35" s="37"/>
      <c r="U35" s="453"/>
      <c r="V35" s="453"/>
      <c r="W35" s="37"/>
    </row>
    <row r="36" spans="11:24" x14ac:dyDescent="0.45">
      <c r="K36" s="188" t="s">
        <v>23</v>
      </c>
      <c r="L36" s="188"/>
      <c r="M36" s="42" t="str">
        <f>P26</f>
        <v>MCG SARL</v>
      </c>
      <c r="N36" s="188" t="s">
        <v>23</v>
      </c>
      <c r="O36" s="188"/>
      <c r="P36" s="42" t="str">
        <f>M36</f>
        <v>MCG SARL</v>
      </c>
      <c r="R36" s="453"/>
      <c r="S36" s="453"/>
      <c r="T36" s="37"/>
      <c r="U36" s="453"/>
      <c r="V36" s="453"/>
      <c r="W36" s="37"/>
    </row>
    <row r="37" spans="11:24" x14ac:dyDescent="0.45">
      <c r="K37" s="188" t="s">
        <v>12</v>
      </c>
      <c r="L37" s="188"/>
      <c r="M37" s="43">
        <f>SUMIFS(Tableau10[MTE],Tableau10[MOIS],M35,Tableau10[[CLIENT ]],M36,Tableau10[DSG],K37)</f>
        <v>0</v>
      </c>
      <c r="N37" s="188" t="s">
        <v>12</v>
      </c>
      <c r="O37" s="188"/>
      <c r="P37" s="43">
        <f>SUMIFS(Tableau10[MTE],Tableau10[MOIS],P35,Tableau10[[CLIENT ]],P36,Tableau10[DSG],N37)</f>
        <v>0</v>
      </c>
      <c r="R37" s="453"/>
      <c r="S37" s="453"/>
      <c r="T37" s="39"/>
      <c r="U37" s="453"/>
      <c r="V37" s="453"/>
      <c r="W37" s="39"/>
      <c r="X37" s="37"/>
    </row>
    <row r="38" spans="11:24" x14ac:dyDescent="0.45">
      <c r="K38" s="188" t="s">
        <v>21</v>
      </c>
      <c r="L38" s="188"/>
      <c r="M38" s="43">
        <f>SUMIFS(Tableau10[MTE],Tableau10[MOIS],M35,Tableau10[[CLIENT ]],M36,Tableau10[DSG],K38)+(SUMIFS(Tableau10[MTE],Tableau10[MOIS],M35,Tableau10[[CLIENT ]],M36,Tableau10[DSG],$K$10))</f>
        <v>0</v>
      </c>
      <c r="N38" s="188" t="s">
        <v>21</v>
      </c>
      <c r="O38" s="188"/>
      <c r="P38" s="43">
        <f>SUMIFS(Tableau10[MTE],Tableau10[MOIS],P35,Tableau10[[CLIENT ]],P36,Tableau10[DSG],N38)+(SUMIFS(Tableau10[MTE],Tableau10[MOIS],P35,Tableau10[[CLIENT ]],P36,Tableau10[DSG],$K$10))</f>
        <v>0</v>
      </c>
      <c r="R38" s="454"/>
      <c r="S38" s="454"/>
      <c r="T38" s="39"/>
      <c r="U38" s="454"/>
      <c r="V38" s="454"/>
      <c r="W38" s="39"/>
      <c r="X38" s="37"/>
    </row>
    <row r="39" spans="11:24" ht="16.5" customHeight="1" x14ac:dyDescent="0.45">
      <c r="K39" s="188" t="s">
        <v>13</v>
      </c>
      <c r="L39" s="188"/>
      <c r="M39" s="42">
        <f>SUMIFS(Tableau10[MTE],Tableau10[MOIS],M35,Tableau10[[CLIENT ]],M36,Tableau10[DSG],K39)</f>
        <v>0</v>
      </c>
      <c r="N39" s="188" t="s">
        <v>13</v>
      </c>
      <c r="O39" s="188"/>
      <c r="P39" s="42">
        <f>SUMIFS(Tableau10[MTE],Tableau10[MOIS],P35,Tableau10[[CLIENT ]],P36,Tableau10[DSG],N39)</f>
        <v>0</v>
      </c>
      <c r="R39" s="454"/>
      <c r="S39" s="454"/>
      <c r="T39" s="39"/>
      <c r="U39" s="454"/>
      <c r="V39" s="454"/>
      <c r="W39" s="39"/>
      <c r="X39" s="38"/>
    </row>
    <row r="40" spans="11:24" x14ac:dyDescent="0.45">
      <c r="K40" s="188" t="s">
        <v>22</v>
      </c>
      <c r="L40" s="188"/>
      <c r="M40" s="42">
        <f>SUMIFS(Tableau10[MTE],Tableau10[MOIS],M35,Tableau10[[CLIENT ]],M36,Tableau10[DSG],K40)</f>
        <v>0</v>
      </c>
      <c r="N40" s="188" t="s">
        <v>22</v>
      </c>
      <c r="O40" s="188"/>
      <c r="P40" s="42">
        <f>SUMIFS(Tableau10[MTE],Tableau10[MOIS],P35,Tableau10[[CLIENT ]],P36,Tableau10[DSG],N40)</f>
        <v>0</v>
      </c>
      <c r="S40" s="453"/>
      <c r="T40" s="453"/>
      <c r="U40" s="38"/>
      <c r="V40" s="453"/>
      <c r="W40" s="453"/>
      <c r="X40" s="38"/>
    </row>
    <row r="41" spans="11:24" x14ac:dyDescent="0.45">
      <c r="K41" s="188" t="s">
        <v>98</v>
      </c>
      <c r="L41" s="188"/>
      <c r="M41" s="44">
        <f>M37-M38</f>
        <v>0</v>
      </c>
      <c r="N41" s="188" t="s">
        <v>98</v>
      </c>
      <c r="O41" s="188"/>
      <c r="P41" s="44">
        <f>P37-P38</f>
        <v>0</v>
      </c>
      <c r="S41" s="453"/>
      <c r="T41" s="453"/>
      <c r="U41" s="37"/>
      <c r="V41" s="453"/>
      <c r="W41" s="453"/>
      <c r="X41" s="37"/>
    </row>
    <row r="42" spans="11:24" x14ac:dyDescent="0.45">
      <c r="K42" s="189" t="s">
        <v>97</v>
      </c>
      <c r="L42" s="190"/>
      <c r="M42" s="44">
        <f>P43</f>
        <v>481734</v>
      </c>
      <c r="N42" s="189" t="s">
        <v>97</v>
      </c>
      <c r="O42" s="190"/>
      <c r="P42" s="44">
        <f>M54</f>
        <v>481734</v>
      </c>
      <c r="S42" s="453"/>
      <c r="T42" s="453"/>
      <c r="U42" s="37"/>
      <c r="V42" s="453"/>
      <c r="W42" s="453"/>
      <c r="X42" s="37"/>
    </row>
    <row r="43" spans="11:24" x14ac:dyDescent="0.45">
      <c r="K43" s="189" t="s">
        <v>99</v>
      </c>
      <c r="L43" s="190"/>
      <c r="M43" s="44">
        <f>M41+M42</f>
        <v>481734</v>
      </c>
      <c r="N43" s="189" t="s">
        <v>99</v>
      </c>
      <c r="O43" s="190"/>
      <c r="P43" s="44">
        <f>P41+P42</f>
        <v>481734</v>
      </c>
      <c r="S43" s="453"/>
      <c r="T43" s="453"/>
      <c r="U43" s="39"/>
      <c r="V43" s="453"/>
      <c r="W43" s="453"/>
      <c r="X43" s="39"/>
    </row>
    <row r="44" spans="11:24" x14ac:dyDescent="0.45">
      <c r="S44" s="453"/>
      <c r="T44" s="453"/>
      <c r="U44" s="37"/>
      <c r="V44" s="453"/>
      <c r="W44" s="453"/>
      <c r="X44" s="37"/>
    </row>
    <row r="46" spans="11:24" x14ac:dyDescent="0.45">
      <c r="K46" s="188" t="s">
        <v>67</v>
      </c>
      <c r="L46" s="188"/>
      <c r="M46" s="42">
        <f>P35-1</f>
        <v>5</v>
      </c>
      <c r="N46" s="188" t="s">
        <v>67</v>
      </c>
      <c r="O46" s="188"/>
      <c r="P46" s="42">
        <f>M46-1</f>
        <v>4</v>
      </c>
      <c r="S46" s="453"/>
      <c r="T46" s="453"/>
      <c r="U46" s="37"/>
      <c r="V46" s="453"/>
      <c r="W46" s="453"/>
      <c r="X46" s="37"/>
    </row>
    <row r="47" spans="11:24" x14ac:dyDescent="0.45">
      <c r="K47" s="188" t="s">
        <v>23</v>
      </c>
      <c r="L47" s="188"/>
      <c r="M47" s="42" t="str">
        <f>P36</f>
        <v>MCG SARL</v>
      </c>
      <c r="N47" s="188" t="s">
        <v>23</v>
      </c>
      <c r="O47" s="188"/>
      <c r="P47" s="42" t="str">
        <f>M47</f>
        <v>MCG SARL</v>
      </c>
      <c r="S47" s="453"/>
      <c r="T47" s="453"/>
      <c r="U47" s="37"/>
      <c r="V47" s="453"/>
      <c r="W47" s="453"/>
      <c r="X47" s="37"/>
    </row>
    <row r="48" spans="11:24" x14ac:dyDescent="0.45">
      <c r="K48" s="188" t="s">
        <v>12</v>
      </c>
      <c r="L48" s="188"/>
      <c r="M48" s="43">
        <f>SUMIFS(Tableau10[MTE],Tableau10[MOIS],M46,Tableau10[[CLIENT ]],M47,Tableau10[DSG],K48)</f>
        <v>0</v>
      </c>
      <c r="N48" s="188" t="s">
        <v>12</v>
      </c>
      <c r="O48" s="188"/>
      <c r="P48" s="43">
        <f>SUMIFS(Tableau10[MTE],Tableau10[MOIS],P46,Tableau10[[CLIENT ]],P47,Tableau10[DSG],N48)</f>
        <v>0</v>
      </c>
      <c r="S48" s="453"/>
      <c r="T48" s="453"/>
      <c r="U48" s="38"/>
      <c r="V48" s="453"/>
      <c r="W48" s="453"/>
      <c r="X48" s="38"/>
    </row>
    <row r="49" spans="11:24" x14ac:dyDescent="0.45">
      <c r="K49" s="188" t="s">
        <v>21</v>
      </c>
      <c r="L49" s="188"/>
      <c r="M49" s="43">
        <f>SUMIFS(Tableau10[MTE],Tableau10[MOIS],M46,Tableau10[[CLIENT ]],M47,Tableau10[DSG],K49)+(SUMIFS(Tableau10[MTE],Tableau10[MOIS],M46,Tableau10[[CLIENT ]],M47,Tableau10[DSG],$K$10))</f>
        <v>0</v>
      </c>
      <c r="N49" s="188" t="s">
        <v>21</v>
      </c>
      <c r="O49" s="188"/>
      <c r="P49" s="43">
        <f>SUMIFS(Tableau10[MTE],Tableau10[MOIS],P46,Tableau10[[CLIENT ]],P47,Tableau10[DSG],N49)+(SUMIFS(Tableau10[MTE],Tableau10[MOIS],P46,Tableau10[[CLIENT ]],P47,Tableau10[DSG],$K$10))</f>
        <v>0</v>
      </c>
      <c r="S49" s="453"/>
      <c r="T49" s="453"/>
      <c r="U49" s="38"/>
      <c r="V49" s="453"/>
      <c r="W49" s="453"/>
      <c r="X49" s="38"/>
    </row>
    <row r="50" spans="11:24" x14ac:dyDescent="0.45">
      <c r="K50" s="188" t="s">
        <v>13</v>
      </c>
      <c r="L50" s="188"/>
      <c r="M50" s="42">
        <f>SUMIFS(Tableau10[MTE],Tableau10[MOIS],M46,Tableau10[[CLIENT ]],M47,Tableau10[DSG],K50)</f>
        <v>0</v>
      </c>
      <c r="N50" s="188" t="s">
        <v>13</v>
      </c>
      <c r="O50" s="188"/>
      <c r="P50" s="42">
        <f>SUMIFS(Tableau10[MTE],Tableau10[MOIS],P46,Tableau10[[CLIENT ]],P47,Tableau10[DSG],N50)</f>
        <v>0</v>
      </c>
      <c r="S50" s="453"/>
      <c r="T50" s="453"/>
      <c r="U50" s="37"/>
      <c r="V50" s="453"/>
      <c r="W50" s="453"/>
      <c r="X50" s="37"/>
    </row>
    <row r="51" spans="11:24" x14ac:dyDescent="0.45">
      <c r="K51" s="188" t="s">
        <v>22</v>
      </c>
      <c r="L51" s="188"/>
      <c r="M51" s="42">
        <f>SUMIFS(Tableau10[MTE],Tableau10[MOIS],M46,Tableau10[[CLIENT ]],M47,Tableau10[DSG],K51)</f>
        <v>0</v>
      </c>
      <c r="N51" s="188" t="s">
        <v>22</v>
      </c>
      <c r="O51" s="188"/>
      <c r="P51" s="42">
        <f>SUMIFS(Tableau10[MTE],Tableau10[MOIS],P46,Tableau10[[CLIENT ]],P47,Tableau10[DSG],N51)</f>
        <v>0</v>
      </c>
      <c r="S51" s="453"/>
      <c r="T51" s="453"/>
      <c r="U51" s="37"/>
      <c r="V51" s="453"/>
      <c r="W51" s="453"/>
      <c r="X51" s="37"/>
    </row>
    <row r="52" spans="11:24" x14ac:dyDescent="0.45">
      <c r="K52" s="188" t="s">
        <v>98</v>
      </c>
      <c r="L52" s="188"/>
      <c r="M52" s="44">
        <f>M48-M49</f>
        <v>0</v>
      </c>
      <c r="N52" s="188" t="s">
        <v>98</v>
      </c>
      <c r="O52" s="188"/>
      <c r="P52" s="44">
        <f>P48-P49</f>
        <v>0</v>
      </c>
      <c r="S52" s="453"/>
      <c r="T52" s="453"/>
      <c r="U52" s="39"/>
      <c r="V52" s="453"/>
      <c r="W52" s="453"/>
      <c r="X52" s="39"/>
    </row>
    <row r="53" spans="11:24" x14ac:dyDescent="0.45">
      <c r="K53" s="189" t="s">
        <v>97</v>
      </c>
      <c r="L53" s="190"/>
      <c r="M53" s="44">
        <f>P54</f>
        <v>481734</v>
      </c>
      <c r="N53" s="189" t="s">
        <v>97</v>
      </c>
      <c r="O53" s="190"/>
      <c r="P53" s="44">
        <f>M65</f>
        <v>481734</v>
      </c>
      <c r="S53" s="453"/>
      <c r="T53" s="453"/>
      <c r="U53" s="37"/>
      <c r="V53" s="453"/>
      <c r="W53" s="453"/>
      <c r="X53" s="37"/>
    </row>
    <row r="54" spans="11:24" x14ac:dyDescent="0.45">
      <c r="K54" s="189" t="s">
        <v>99</v>
      </c>
      <c r="L54" s="190"/>
      <c r="M54" s="44">
        <f>M52+M53</f>
        <v>481734</v>
      </c>
      <c r="N54" s="189" t="s">
        <v>99</v>
      </c>
      <c r="O54" s="190"/>
      <c r="P54" s="44">
        <f>P52+P53</f>
        <v>481734</v>
      </c>
    </row>
    <row r="55" spans="11:24" x14ac:dyDescent="0.45">
      <c r="S55" s="453"/>
      <c r="T55" s="453"/>
      <c r="U55" s="37"/>
      <c r="V55" s="453"/>
      <c r="W55" s="453"/>
      <c r="X55" s="37"/>
    </row>
    <row r="56" spans="11:24" x14ac:dyDescent="0.45">
      <c r="S56" s="453"/>
      <c r="T56" s="453"/>
      <c r="U56" s="37"/>
      <c r="V56" s="453"/>
      <c r="W56" s="453"/>
      <c r="X56" s="37"/>
    </row>
    <row r="57" spans="11:24" x14ac:dyDescent="0.45">
      <c r="K57" s="188" t="s">
        <v>67</v>
      </c>
      <c r="L57" s="188"/>
      <c r="M57" s="42">
        <f>P46-1</f>
        <v>3</v>
      </c>
      <c r="N57" s="188" t="s">
        <v>67</v>
      </c>
      <c r="O57" s="188"/>
      <c r="P57" s="42">
        <f>M57-1</f>
        <v>2</v>
      </c>
      <c r="S57" s="453"/>
      <c r="T57" s="453"/>
      <c r="U57" s="38"/>
      <c r="V57" s="453"/>
      <c r="W57" s="453"/>
      <c r="X57" s="38"/>
    </row>
    <row r="58" spans="11:24" x14ac:dyDescent="0.45">
      <c r="K58" s="188" t="s">
        <v>23</v>
      </c>
      <c r="L58" s="188"/>
      <c r="M58" s="42" t="str">
        <f>P47</f>
        <v>MCG SARL</v>
      </c>
      <c r="N58" s="188" t="s">
        <v>23</v>
      </c>
      <c r="O58" s="188"/>
      <c r="P58" s="42" t="str">
        <f>M58</f>
        <v>MCG SARL</v>
      </c>
      <c r="S58" s="453"/>
      <c r="T58" s="453"/>
      <c r="U58" s="38"/>
      <c r="V58" s="453"/>
      <c r="W58" s="453"/>
      <c r="X58" s="38"/>
    </row>
    <row r="59" spans="11:24" x14ac:dyDescent="0.45">
      <c r="K59" s="188" t="s">
        <v>12</v>
      </c>
      <c r="L59" s="188"/>
      <c r="M59" s="43">
        <f>SUMIFS(Tableau10[MTE],Tableau10[MOIS],M57,Tableau10[[CLIENT ]],M58,Tableau10[DSG],K59)</f>
        <v>481740</v>
      </c>
      <c r="N59" s="188" t="s">
        <v>12</v>
      </c>
      <c r="O59" s="188"/>
      <c r="P59" s="43">
        <f>SUMIFS(Tableau10[MTE],Tableau10[MOIS],P57,Tableau10[[CLIENT ]],P58,Tableau10[DSG],N59)</f>
        <v>562494</v>
      </c>
      <c r="S59" s="453"/>
      <c r="T59" s="453"/>
      <c r="U59" s="37"/>
      <c r="V59" s="453"/>
      <c r="W59" s="453"/>
      <c r="X59" s="37"/>
    </row>
    <row r="60" spans="11:24" x14ac:dyDescent="0.45">
      <c r="K60" s="188" t="s">
        <v>21</v>
      </c>
      <c r="L60" s="188"/>
      <c r="M60" s="43">
        <f>SUMIFS(Tableau10[MTE],Tableau10[MOIS],M57,Tableau10[[CLIENT ]],M58,Tableau10[DSG],K60)+(SUMIFS(Tableau10[MTE],Tableau10[MOIS],M57,Tableau10[[CLIENT ]],M58,Tableau10[DSG],$K$10))</f>
        <v>129200</v>
      </c>
      <c r="N60" s="188" t="s">
        <v>21</v>
      </c>
      <c r="O60" s="188"/>
      <c r="P60" s="43">
        <f>SUMIFS(Tableau10[MTE],Tableau10[MOIS],P57,Tableau10[[CLIENT ]],P58,Tableau10[DSG],N60)+(SUMIFS(Tableau10[MTE],Tableau10[MOIS],P57,Tableau10[[CLIENT ]],P58,Tableau10[DSG],$K$10))</f>
        <v>433300</v>
      </c>
      <c r="S60" s="453"/>
      <c r="T60" s="453"/>
      <c r="U60" s="37"/>
      <c r="V60" s="453"/>
      <c r="W60" s="453"/>
      <c r="X60" s="37"/>
    </row>
    <row r="61" spans="11:24" x14ac:dyDescent="0.45">
      <c r="K61" s="188" t="s">
        <v>13</v>
      </c>
      <c r="L61" s="188"/>
      <c r="M61" s="42">
        <f>SUMIFS(Tableau10[MTE],Tableau10[MOIS],M57,Tableau10[[CLIENT ]],M58,Tableau10[DSG],K61)</f>
        <v>0</v>
      </c>
      <c r="N61" s="188" t="s">
        <v>13</v>
      </c>
      <c r="O61" s="188"/>
      <c r="P61" s="42">
        <f>SUMIFS(Tableau10[MTE],Tableau10[MOIS],P57,Tableau10[[CLIENT ]],P58,Tableau10[DSG],N61)</f>
        <v>0</v>
      </c>
      <c r="S61" s="453"/>
      <c r="T61" s="453"/>
      <c r="U61" s="39"/>
      <c r="V61" s="453"/>
      <c r="W61" s="453"/>
      <c r="X61" s="39"/>
    </row>
    <row r="62" spans="11:24" x14ac:dyDescent="0.45">
      <c r="K62" s="188" t="s">
        <v>22</v>
      </c>
      <c r="L62" s="188"/>
      <c r="M62" s="42">
        <f>SUMIFS(Tableau10[MTE],Tableau10[MOIS],M57,Tableau10[[CLIENT ]],M58,Tableau10[DSG],K62)</f>
        <v>0</v>
      </c>
      <c r="N62" s="188" t="s">
        <v>22</v>
      </c>
      <c r="O62" s="188"/>
      <c r="P62" s="42">
        <f>SUMIFS(Tableau10[MTE],Tableau10[MOIS],P57,Tableau10[[CLIENT ]],P58,Tableau10[DSG],N62)</f>
        <v>0</v>
      </c>
      <c r="S62" s="453"/>
      <c r="T62" s="453"/>
      <c r="U62" s="37"/>
      <c r="V62" s="453"/>
      <c r="W62" s="453"/>
      <c r="X62" s="37"/>
    </row>
    <row r="63" spans="11:24" x14ac:dyDescent="0.45">
      <c r="K63" s="188" t="s">
        <v>98</v>
      </c>
      <c r="L63" s="188"/>
      <c r="M63" s="44">
        <f>M59-M60</f>
        <v>352540</v>
      </c>
      <c r="N63" s="188" t="s">
        <v>98</v>
      </c>
      <c r="O63" s="188"/>
      <c r="P63" s="44">
        <f>P59-P60</f>
        <v>129194</v>
      </c>
    </row>
    <row r="64" spans="11:24" x14ac:dyDescent="0.45">
      <c r="K64" s="189" t="s">
        <v>97</v>
      </c>
      <c r="L64" s="190"/>
      <c r="M64" s="44">
        <f>P65</f>
        <v>129194</v>
      </c>
      <c r="N64" s="189" t="s">
        <v>97</v>
      </c>
      <c r="O64" s="190"/>
      <c r="P64" s="44">
        <f>M76</f>
        <v>0</v>
      </c>
    </row>
    <row r="65" spans="11:16" x14ac:dyDescent="0.45">
      <c r="K65" s="189" t="s">
        <v>99</v>
      </c>
      <c r="L65" s="190"/>
      <c r="M65" s="44">
        <f>M63+M64</f>
        <v>481734</v>
      </c>
      <c r="N65" s="189" t="s">
        <v>99</v>
      </c>
      <c r="O65" s="190"/>
      <c r="P65" s="44">
        <f>P63+P64</f>
        <v>129194</v>
      </c>
    </row>
    <row r="68" spans="11:16" x14ac:dyDescent="0.45">
      <c r="K68" s="188" t="s">
        <v>67</v>
      </c>
      <c r="L68" s="188"/>
      <c r="M68" s="42">
        <f>P57-1</f>
        <v>1</v>
      </c>
      <c r="N68" s="188"/>
      <c r="O68" s="188"/>
      <c r="P68" s="42"/>
    </row>
    <row r="69" spans="11:16" x14ac:dyDescent="0.45">
      <c r="K69" s="188" t="s">
        <v>23</v>
      </c>
      <c r="L69" s="188"/>
      <c r="M69" s="42" t="str">
        <f>P58</f>
        <v>MCG SARL</v>
      </c>
      <c r="N69" s="188"/>
      <c r="O69" s="188"/>
      <c r="P69" s="42"/>
    </row>
    <row r="70" spans="11:16" x14ac:dyDescent="0.45">
      <c r="K70" s="188" t="s">
        <v>12</v>
      </c>
      <c r="L70" s="188"/>
      <c r="M70" s="43">
        <f>SUMIFS(Tableau10[MTE],Tableau10[MOIS],M68,Tableau10[[CLIENT ]],M69,Tableau10[DSG],K70)</f>
        <v>0</v>
      </c>
      <c r="N70" s="188"/>
      <c r="O70" s="188"/>
      <c r="P70" s="43"/>
    </row>
    <row r="71" spans="11:16" x14ac:dyDescent="0.45">
      <c r="K71" s="188" t="s">
        <v>21</v>
      </c>
      <c r="L71" s="188"/>
      <c r="M71" s="43">
        <f>SUMIFS(Tableau10[MTE],Tableau10[MOIS],M68,Tableau10[[CLIENT ]],M69,Tableau10[DSG],K71)+(SUMIFS(Tableau10[MTE],Tableau10[MOIS],M68,Tableau10[[CLIENT ]],M69,Tableau10[DSG],$K$10))</f>
        <v>0</v>
      </c>
      <c r="N71" s="188"/>
      <c r="O71" s="188"/>
      <c r="P71" s="43"/>
    </row>
    <row r="72" spans="11:16" x14ac:dyDescent="0.45">
      <c r="K72" s="188" t="s">
        <v>13</v>
      </c>
      <c r="L72" s="188"/>
      <c r="M72" s="42">
        <f>SUMIFS(Tableau10[MTE],Tableau10[MOIS],M68,Tableau10[[CLIENT ]],M69,Tableau10[DSG],K72)</f>
        <v>0</v>
      </c>
      <c r="N72" s="188"/>
      <c r="O72" s="188"/>
      <c r="P72" s="42"/>
    </row>
    <row r="73" spans="11:16" x14ac:dyDescent="0.45">
      <c r="K73" s="188" t="s">
        <v>22</v>
      </c>
      <c r="L73" s="188"/>
      <c r="M73" s="42">
        <f>SUMIFS(Tableau10[MTE],Tableau10[MOIS],M68,Tableau10[[CLIENT ]],M69,Tableau10[DSG],K73)</f>
        <v>0</v>
      </c>
      <c r="N73" s="188"/>
      <c r="O73" s="188"/>
      <c r="P73" s="42"/>
    </row>
    <row r="74" spans="11:16" x14ac:dyDescent="0.45">
      <c r="K74" s="188" t="s">
        <v>98</v>
      </c>
      <c r="L74" s="188"/>
      <c r="M74" s="44">
        <f>M70-M71</f>
        <v>0</v>
      </c>
      <c r="N74" s="188"/>
      <c r="O74" s="188"/>
      <c r="P74" s="44"/>
    </row>
    <row r="75" spans="11:16" x14ac:dyDescent="0.45">
      <c r="K75" s="189" t="s">
        <v>97</v>
      </c>
      <c r="L75" s="190"/>
      <c r="M75" s="44">
        <f>P76</f>
        <v>0</v>
      </c>
      <c r="N75" s="189"/>
      <c r="O75" s="190"/>
      <c r="P75" s="44"/>
    </row>
    <row r="76" spans="11:16" x14ac:dyDescent="0.45">
      <c r="K76" s="189" t="s">
        <v>99</v>
      </c>
      <c r="L76" s="190"/>
      <c r="M76" s="44">
        <f>M74+M75</f>
        <v>0</v>
      </c>
      <c r="N76" s="189"/>
      <c r="O76" s="190"/>
      <c r="P76" s="44"/>
    </row>
  </sheetData>
  <mergeCells count="89">
    <mergeCell ref="B1:F1"/>
    <mergeCell ref="Q5:R5"/>
    <mergeCell ref="T5:U5"/>
    <mergeCell ref="Q6:R6"/>
    <mergeCell ref="T6:U6"/>
    <mergeCell ref="Q3:R3"/>
    <mergeCell ref="Q4:R4"/>
    <mergeCell ref="T4:U4"/>
    <mergeCell ref="R12:S12"/>
    <mergeCell ref="U12:V12"/>
    <mergeCell ref="R11:S11"/>
    <mergeCell ref="U11:V11"/>
    <mergeCell ref="B2:F2"/>
    <mergeCell ref="Q7:R7"/>
    <mergeCell ref="T7:U7"/>
    <mergeCell ref="R15:S15"/>
    <mergeCell ref="U15:V15"/>
    <mergeCell ref="R14:S14"/>
    <mergeCell ref="U14:V14"/>
    <mergeCell ref="R13:S13"/>
    <mergeCell ref="U13:V13"/>
    <mergeCell ref="R18:S18"/>
    <mergeCell ref="U18:V18"/>
    <mergeCell ref="R17:S17"/>
    <mergeCell ref="U17:V17"/>
    <mergeCell ref="R16:S16"/>
    <mergeCell ref="U16:V16"/>
    <mergeCell ref="R31:S31"/>
    <mergeCell ref="U31:V31"/>
    <mergeCell ref="R32:S32"/>
    <mergeCell ref="U32:V32"/>
    <mergeCell ref="R19:S19"/>
    <mergeCell ref="U19:V19"/>
    <mergeCell ref="R35:S35"/>
    <mergeCell ref="U35:V35"/>
    <mergeCell ref="R36:S36"/>
    <mergeCell ref="U36:V36"/>
    <mergeCell ref="R33:S33"/>
    <mergeCell ref="U33:V33"/>
    <mergeCell ref="R34:S34"/>
    <mergeCell ref="U34:V34"/>
    <mergeCell ref="R39:S39"/>
    <mergeCell ref="U39:V39"/>
    <mergeCell ref="S40:T40"/>
    <mergeCell ref="V40:W40"/>
    <mergeCell ref="R37:S37"/>
    <mergeCell ref="U37:V37"/>
    <mergeCell ref="R38:S38"/>
    <mergeCell ref="U38:V38"/>
    <mergeCell ref="S43:T43"/>
    <mergeCell ref="V43:W43"/>
    <mergeCell ref="S44:T44"/>
    <mergeCell ref="V44:W44"/>
    <mergeCell ref="S41:T41"/>
    <mergeCell ref="V41:W41"/>
    <mergeCell ref="S42:T42"/>
    <mergeCell ref="V42:W42"/>
    <mergeCell ref="S48:T48"/>
    <mergeCell ref="V48:W48"/>
    <mergeCell ref="S49:T49"/>
    <mergeCell ref="V49:W49"/>
    <mergeCell ref="S46:T46"/>
    <mergeCell ref="V46:W46"/>
    <mergeCell ref="S47:T47"/>
    <mergeCell ref="V47:W47"/>
    <mergeCell ref="S52:T52"/>
    <mergeCell ref="V52:W52"/>
    <mergeCell ref="S53:T53"/>
    <mergeCell ref="V53:W53"/>
    <mergeCell ref="S50:T50"/>
    <mergeCell ref="V50:W50"/>
    <mergeCell ref="S51:T51"/>
    <mergeCell ref="V51:W51"/>
    <mergeCell ref="S57:T57"/>
    <mergeCell ref="V57:W57"/>
    <mergeCell ref="S58:T58"/>
    <mergeCell ref="V58:W58"/>
    <mergeCell ref="S55:T55"/>
    <mergeCell ref="V55:W55"/>
    <mergeCell ref="S56:T56"/>
    <mergeCell ref="V56:W56"/>
    <mergeCell ref="S61:T61"/>
    <mergeCell ref="V61:W61"/>
    <mergeCell ref="S62:T62"/>
    <mergeCell ref="V62:W62"/>
    <mergeCell ref="S59:T59"/>
    <mergeCell ref="V59:W59"/>
    <mergeCell ref="S60:T60"/>
    <mergeCell ref="V60:W60"/>
  </mergeCells>
  <conditionalFormatting sqref="S8:S10 V8:V10">
    <cfRule type="cellIs" dxfId="36" priority="34" operator="greaterThan">
      <formula>0</formula>
    </cfRule>
  </conditionalFormatting>
  <conditionalFormatting sqref="U43">
    <cfRule type="cellIs" dxfId="35" priority="33" operator="greaterThan">
      <formula>0</formula>
    </cfRule>
  </conditionalFormatting>
  <conditionalFormatting sqref="U44">
    <cfRule type="cellIs" dxfId="34" priority="32" operator="greaterThan">
      <formula>0</formula>
    </cfRule>
  </conditionalFormatting>
  <conditionalFormatting sqref="X43">
    <cfRule type="cellIs" dxfId="33" priority="31" operator="greaterThan">
      <formula>0</formula>
    </cfRule>
  </conditionalFormatting>
  <conditionalFormatting sqref="X44">
    <cfRule type="cellIs" dxfId="32" priority="30" operator="greaterThan">
      <formula>0</formula>
    </cfRule>
  </conditionalFormatting>
  <conditionalFormatting sqref="U52">
    <cfRule type="cellIs" dxfId="31" priority="29" operator="greaterThan">
      <formula>0</formula>
    </cfRule>
  </conditionalFormatting>
  <conditionalFormatting sqref="U53">
    <cfRule type="cellIs" dxfId="30" priority="28" operator="greaterThan">
      <formula>0</formula>
    </cfRule>
  </conditionalFormatting>
  <conditionalFormatting sqref="X52">
    <cfRule type="cellIs" dxfId="29" priority="27" operator="greaterThan">
      <formula>0</formula>
    </cfRule>
  </conditionalFormatting>
  <conditionalFormatting sqref="X53">
    <cfRule type="cellIs" dxfId="28" priority="26" operator="greaterThan">
      <formula>0</formula>
    </cfRule>
  </conditionalFormatting>
  <conditionalFormatting sqref="X16">
    <cfRule type="cellIs" dxfId="27" priority="25" operator="greaterThan">
      <formula>0</formula>
    </cfRule>
  </conditionalFormatting>
  <conditionalFormatting sqref="X17">
    <cfRule type="cellIs" dxfId="26" priority="24" operator="greaterThan">
      <formula>0</formula>
    </cfRule>
  </conditionalFormatting>
  <conditionalFormatting sqref="U61">
    <cfRule type="cellIs" dxfId="25" priority="23" operator="greaterThan">
      <formula>0</formula>
    </cfRule>
  </conditionalFormatting>
  <conditionalFormatting sqref="U62">
    <cfRule type="cellIs" dxfId="24" priority="22" operator="greaterThan">
      <formula>0</formula>
    </cfRule>
  </conditionalFormatting>
  <conditionalFormatting sqref="X61">
    <cfRule type="cellIs" dxfId="23" priority="21" operator="greaterThan">
      <formula>0</formula>
    </cfRule>
  </conditionalFormatting>
  <conditionalFormatting sqref="X62">
    <cfRule type="cellIs" dxfId="22" priority="20" operator="greaterThan">
      <formula>0</formula>
    </cfRule>
  </conditionalFormatting>
  <conditionalFormatting sqref="T17:T19">
    <cfRule type="cellIs" dxfId="21" priority="17" operator="greaterThan">
      <formula>0</formula>
    </cfRule>
  </conditionalFormatting>
  <conditionalFormatting sqref="W17:W19">
    <cfRule type="cellIs" dxfId="20" priority="16" operator="greaterThan">
      <formula>0</formula>
    </cfRule>
  </conditionalFormatting>
  <conditionalFormatting sqref="T37:T39">
    <cfRule type="cellIs" dxfId="19" priority="15" operator="greaterThan">
      <formula>0</formula>
    </cfRule>
  </conditionalFormatting>
  <conditionalFormatting sqref="W37:W39">
    <cfRule type="cellIs" dxfId="18" priority="14" operator="greaterThan">
      <formula>0</formula>
    </cfRule>
  </conditionalFormatting>
  <conditionalFormatting sqref="I17:I19">
    <cfRule type="cellIs" dxfId="17" priority="13" operator="greaterThan">
      <formula>0</formula>
    </cfRule>
  </conditionalFormatting>
  <conditionalFormatting sqref="M17:M19">
    <cfRule type="cellIs" dxfId="16" priority="12" operator="greaterThan">
      <formula>0</formula>
    </cfRule>
  </conditionalFormatting>
  <conditionalFormatting sqref="P17:P19">
    <cfRule type="cellIs" dxfId="15" priority="11" operator="greaterThan">
      <formula>0</formula>
    </cfRule>
  </conditionalFormatting>
  <conditionalFormatting sqref="M31:M33">
    <cfRule type="cellIs" dxfId="14" priority="10" operator="greaterThan">
      <formula>0</formula>
    </cfRule>
  </conditionalFormatting>
  <conditionalFormatting sqref="P31:P33">
    <cfRule type="cellIs" dxfId="13" priority="9" operator="greaterThan">
      <formula>0</formula>
    </cfRule>
  </conditionalFormatting>
  <conditionalFormatting sqref="M41:M43">
    <cfRule type="cellIs" dxfId="12" priority="8" operator="greaterThan">
      <formula>0</formula>
    </cfRule>
  </conditionalFormatting>
  <conditionalFormatting sqref="P41:P43">
    <cfRule type="cellIs" dxfId="11" priority="7" operator="greaterThan">
      <formula>0</formula>
    </cfRule>
  </conditionalFormatting>
  <conditionalFormatting sqref="M52:M54">
    <cfRule type="cellIs" dxfId="10" priority="6" operator="greaterThan">
      <formula>0</formula>
    </cfRule>
  </conditionalFormatting>
  <conditionalFormatting sqref="P52:P54">
    <cfRule type="cellIs" dxfId="9" priority="5" operator="greaterThan">
      <formula>0</formula>
    </cfRule>
  </conditionalFormatting>
  <conditionalFormatting sqref="M63:M65">
    <cfRule type="cellIs" dxfId="8" priority="4" operator="greaterThan">
      <formula>0</formula>
    </cfRule>
  </conditionalFormatting>
  <conditionalFormatting sqref="P63:P65">
    <cfRule type="cellIs" dxfId="7" priority="3" operator="greaterThan">
      <formula>0</formula>
    </cfRule>
  </conditionalFormatting>
  <conditionalFormatting sqref="M74:M76">
    <cfRule type="cellIs" dxfId="6" priority="2" operator="greaterThan">
      <formula>0</formula>
    </cfRule>
  </conditionalFormatting>
  <conditionalFormatting sqref="P74:P76">
    <cfRule type="cellIs" dxfId="5" priority="1" operator="greaterThan">
      <formula>0</formula>
    </cfRule>
  </conditionalFormatting>
  <pageMargins left="0.15833333333333333" right="8.4175084175084174E-3" top="0.75" bottom="0.75" header="0.3" footer="0.3"/>
  <pageSetup paperSize="9" orientation="portrait" horizontalDpi="360" verticalDpi="36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5"/>
  <dimension ref="A1:AH150"/>
  <sheetViews>
    <sheetView showGridLines="0" topLeftCell="T1" workbookViewId="0">
      <selection activeCell="Z2" sqref="Z2"/>
    </sheetView>
  </sheetViews>
  <sheetFormatPr baseColWidth="10" defaultColWidth="11.59765625" defaultRowHeight="14.25" x14ac:dyDescent="0.45"/>
  <cols>
    <col min="1" max="1" width="22.73046875" bestFit="1" customWidth="1"/>
    <col min="3" max="3" width="19.73046875" bestFit="1" customWidth="1"/>
    <col min="5" max="5" width="34.59765625" bestFit="1" customWidth="1"/>
    <col min="9" max="9" width="28.265625" customWidth="1"/>
    <col min="15" max="15" width="16.73046875" bestFit="1" customWidth="1"/>
    <col min="17" max="17" width="18.59765625" bestFit="1" customWidth="1"/>
    <col min="26" max="26" width="15.59765625" bestFit="1" customWidth="1"/>
  </cols>
  <sheetData>
    <row r="1" spans="1:34" x14ac:dyDescent="0.45">
      <c r="A1" t="s">
        <v>40</v>
      </c>
      <c r="C1" s="1" t="s">
        <v>1</v>
      </c>
      <c r="E1" s="3" t="s">
        <v>55</v>
      </c>
      <c r="G1" t="s">
        <v>59</v>
      </c>
      <c r="I1" s="59"/>
      <c r="J1" s="59"/>
      <c r="K1" s="11" t="s">
        <v>11</v>
      </c>
      <c r="M1" s="12" t="s">
        <v>82</v>
      </c>
      <c r="O1" t="s">
        <v>71</v>
      </c>
      <c r="Q1" t="s">
        <v>11</v>
      </c>
      <c r="S1" t="s">
        <v>96</v>
      </c>
      <c r="V1" t="s">
        <v>387</v>
      </c>
      <c r="Y1" t="s">
        <v>38</v>
      </c>
      <c r="Z1" t="s">
        <v>329</v>
      </c>
    </row>
    <row r="2" spans="1:34" x14ac:dyDescent="0.45">
      <c r="A2" s="53" t="s">
        <v>142</v>
      </c>
      <c r="C2" s="5" t="s">
        <v>19</v>
      </c>
      <c r="E2" s="7" t="s">
        <v>12</v>
      </c>
      <c r="G2" s="51" t="s">
        <v>36</v>
      </c>
      <c r="I2" s="64"/>
      <c r="J2" s="363"/>
      <c r="K2" s="11" t="s">
        <v>77</v>
      </c>
      <c r="M2">
        <v>1</v>
      </c>
      <c r="O2" t="s">
        <v>119</v>
      </c>
      <c r="Q2" t="s">
        <v>30</v>
      </c>
      <c r="S2" t="s">
        <v>409</v>
      </c>
      <c r="V2" t="s">
        <v>388</v>
      </c>
      <c r="Y2" s="2">
        <f ca="1">TODAY()</f>
        <v>46097</v>
      </c>
      <c r="Z2" s="174">
        <f ca="1">NOW()</f>
        <v>46097.616509837964</v>
      </c>
      <c r="AA2" s="2">
        <v>46097.616337615742</v>
      </c>
      <c r="AE2" s="366">
        <v>46097</v>
      </c>
      <c r="AF2" s="2">
        <f>AE2+1</f>
        <v>46098</v>
      </c>
      <c r="AG2" s="2"/>
      <c r="AH2">
        <f>+YEAR(AE2)</f>
        <v>2026</v>
      </c>
    </row>
    <row r="3" spans="1:34" x14ac:dyDescent="0.45">
      <c r="A3" s="31" t="s">
        <v>309</v>
      </c>
      <c r="C3" s="5" t="s">
        <v>50</v>
      </c>
      <c r="E3" s="7" t="s">
        <v>21</v>
      </c>
      <c r="G3" s="51" t="s">
        <v>37</v>
      </c>
      <c r="I3" s="64"/>
      <c r="J3" s="363"/>
      <c r="K3" s="11" t="s">
        <v>76</v>
      </c>
      <c r="M3">
        <v>2</v>
      </c>
      <c r="O3" t="s">
        <v>117</v>
      </c>
      <c r="Q3" t="s">
        <v>27</v>
      </c>
      <c r="S3" t="s">
        <v>109</v>
      </c>
      <c r="V3" t="s">
        <v>389</v>
      </c>
      <c r="AF3" s="2">
        <v>46096</v>
      </c>
    </row>
    <row r="4" spans="1:34" x14ac:dyDescent="0.45">
      <c r="A4" s="31" t="s">
        <v>275</v>
      </c>
      <c r="C4" s="1" t="s">
        <v>109</v>
      </c>
      <c r="E4" s="7" t="s">
        <v>13</v>
      </c>
      <c r="I4" s="64"/>
      <c r="J4" s="363"/>
      <c r="M4">
        <v>3</v>
      </c>
      <c r="O4" t="s">
        <v>14</v>
      </c>
      <c r="Q4" t="s">
        <v>95</v>
      </c>
      <c r="S4" t="s">
        <v>413</v>
      </c>
    </row>
    <row r="5" spans="1:34" x14ac:dyDescent="0.45">
      <c r="A5" s="139" t="s">
        <v>268</v>
      </c>
      <c r="C5" s="1" t="s">
        <v>130</v>
      </c>
      <c r="E5" s="7" t="s">
        <v>22</v>
      </c>
      <c r="I5" s="64"/>
      <c r="J5" s="363"/>
      <c r="M5">
        <v>4</v>
      </c>
      <c r="O5" t="s">
        <v>411</v>
      </c>
      <c r="S5" s="362" t="s">
        <v>277</v>
      </c>
    </row>
    <row r="6" spans="1:34" x14ac:dyDescent="0.45">
      <c r="A6" s="139" t="s">
        <v>310</v>
      </c>
      <c r="C6" s="1" t="str">
        <f>DIRECTION!M6</f>
        <v>HUILE VRAC</v>
      </c>
      <c r="E6" s="7" t="s">
        <v>262</v>
      </c>
      <c r="I6" s="64"/>
      <c r="J6" s="363"/>
      <c r="M6">
        <v>5</v>
      </c>
      <c r="S6" s="362" t="s">
        <v>414</v>
      </c>
    </row>
    <row r="7" spans="1:34" x14ac:dyDescent="0.45">
      <c r="A7" s="31" t="s">
        <v>260</v>
      </c>
      <c r="C7" s="1" t="str">
        <f>DIRECTION!M7</f>
        <v>ATF TYPE A</v>
      </c>
      <c r="E7" s="7" t="s">
        <v>277</v>
      </c>
      <c r="I7" s="64"/>
      <c r="J7" s="363"/>
      <c r="M7">
        <v>6</v>
      </c>
    </row>
    <row r="8" spans="1:34" x14ac:dyDescent="0.45">
      <c r="A8" s="31" t="s">
        <v>341</v>
      </c>
      <c r="C8" s="1" t="str">
        <f>DIRECTION!M8</f>
        <v>LIQUID JAUNE 500</v>
      </c>
      <c r="E8" s="7"/>
      <c r="I8" s="64"/>
      <c r="J8" s="363"/>
      <c r="M8">
        <v>7</v>
      </c>
    </row>
    <row r="9" spans="1:34" x14ac:dyDescent="0.45">
      <c r="A9" s="31" t="s">
        <v>434</v>
      </c>
      <c r="C9" s="1" t="str">
        <f>DIRECTION!M9</f>
        <v xml:space="preserve">WYNN'S </v>
      </c>
      <c r="E9" s="8"/>
      <c r="I9" s="64"/>
      <c r="J9" s="363"/>
      <c r="M9">
        <v>8</v>
      </c>
    </row>
    <row r="10" spans="1:34" x14ac:dyDescent="0.45">
      <c r="A10" s="31" t="s">
        <v>435</v>
      </c>
      <c r="C10" s="1" t="str">
        <f>DIRECTION!M10</f>
        <v>LIQUID JAUNE 1000</v>
      </c>
      <c r="I10" s="64"/>
      <c r="J10" s="363"/>
      <c r="M10">
        <v>9</v>
      </c>
    </row>
    <row r="11" spans="1:34" x14ac:dyDescent="0.45">
      <c r="A11" s="31"/>
      <c r="C11" s="1" t="str">
        <f>DIRECTION!M11</f>
        <v>POMPE ORO</v>
      </c>
      <c r="I11" s="64"/>
      <c r="J11" s="363"/>
      <c r="M11">
        <v>10</v>
      </c>
    </row>
    <row r="12" spans="1:34" x14ac:dyDescent="0.45">
      <c r="A12" s="31"/>
      <c r="C12" s="1" t="str">
        <f>DIRECTION!M12</f>
        <v xml:space="preserve">ATF DIRECTION </v>
      </c>
      <c r="I12" s="64"/>
      <c r="J12" s="363"/>
      <c r="M12">
        <v>11</v>
      </c>
    </row>
    <row r="13" spans="1:34" x14ac:dyDescent="0.45">
      <c r="A13" s="31"/>
      <c r="C13" s="1" t="str">
        <f>DIRECTION!M13</f>
        <v>APIX 20W50 1L</v>
      </c>
      <c r="I13" s="64"/>
      <c r="J13" s="363"/>
      <c r="M13">
        <v>12</v>
      </c>
    </row>
    <row r="14" spans="1:34" x14ac:dyDescent="0.45">
      <c r="A14" s="31"/>
      <c r="C14" s="1" t="str">
        <f>DIRECTION!M14</f>
        <v>APIX 15W40 1L</v>
      </c>
      <c r="I14" s="64"/>
      <c r="J14" s="363"/>
    </row>
    <row r="15" spans="1:34" x14ac:dyDescent="0.45">
      <c r="A15" s="31"/>
      <c r="C15" s="1" t="str">
        <f>DIRECTION!M15</f>
        <v>ANTIGEL ROUGE 1L</v>
      </c>
      <c r="I15" s="64"/>
      <c r="J15" s="363"/>
    </row>
    <row r="16" spans="1:34" x14ac:dyDescent="0.45">
      <c r="A16" s="31"/>
      <c r="C16" s="1" t="str">
        <f>DIRECTION!M16</f>
        <v>ANTIGEL VERT 1L</v>
      </c>
      <c r="I16" s="64"/>
      <c r="J16" s="363"/>
    </row>
    <row r="17" spans="1:10" x14ac:dyDescent="0.45">
      <c r="A17" s="31"/>
      <c r="C17" s="1" t="str">
        <f>DIRECTION!M17</f>
        <v>APIX 20W50 5L</v>
      </c>
      <c r="I17" s="64"/>
      <c r="J17" s="363"/>
    </row>
    <row r="18" spans="1:10" x14ac:dyDescent="0.45">
      <c r="A18" s="31"/>
      <c r="C18" s="1" t="str">
        <f>DIRECTION!M18</f>
        <v>APIX 15W40 5L</v>
      </c>
      <c r="I18" s="64"/>
      <c r="J18" s="363"/>
    </row>
    <row r="19" spans="1:10" x14ac:dyDescent="0.45">
      <c r="A19" s="31"/>
      <c r="C19" s="1" t="str">
        <f>DIRECTION!M19</f>
        <v>APIX 5W30 5L</v>
      </c>
      <c r="I19" s="64"/>
      <c r="J19" s="363"/>
    </row>
    <row r="20" spans="1:10" x14ac:dyDescent="0.45">
      <c r="A20" s="31"/>
      <c r="C20" s="1" t="str">
        <f>DIRECTION!M20</f>
        <v>APIX 5W40 5L</v>
      </c>
      <c r="I20" s="64"/>
      <c r="J20" s="363"/>
    </row>
    <row r="21" spans="1:10" x14ac:dyDescent="0.45">
      <c r="A21" s="31"/>
      <c r="C21" s="1" t="str">
        <f>DIRECTION!M21</f>
        <v>APIX 10W40 5L</v>
      </c>
      <c r="I21" s="64"/>
      <c r="J21" s="363"/>
    </row>
    <row r="22" spans="1:10" x14ac:dyDescent="0.45">
      <c r="A22" s="31"/>
      <c r="C22" s="1" t="str">
        <f>DIRECTION!M22</f>
        <v>ANTIGEL ROUGE 5L</v>
      </c>
      <c r="I22" s="64"/>
      <c r="J22" s="363"/>
    </row>
    <row r="23" spans="1:10" x14ac:dyDescent="0.45">
      <c r="A23" s="31"/>
      <c r="C23" s="1" t="str">
        <f>DIRECTION!M23</f>
        <v>ANTIGEL VERT 5L</v>
      </c>
      <c r="I23" s="64"/>
      <c r="J23" s="363"/>
    </row>
    <row r="24" spans="1:10" x14ac:dyDescent="0.45">
      <c r="A24" s="31"/>
      <c r="C24" s="1" t="str">
        <f>DIRECTION!M24</f>
        <v>CARTOUCHE HUIL RENAULT 7420-541-379</v>
      </c>
      <c r="I24" s="64"/>
      <c r="J24" s="363"/>
    </row>
    <row r="25" spans="1:10" x14ac:dyDescent="0.45">
      <c r="A25" s="31"/>
      <c r="C25" s="1" t="str">
        <f>DIRECTION!M25</f>
        <v>CARTOUCHE Z144 AD</v>
      </c>
      <c r="I25" s="64"/>
      <c r="J25" s="363"/>
    </row>
    <row r="26" spans="1:10" x14ac:dyDescent="0.45">
      <c r="A26" s="31"/>
      <c r="C26" s="1" t="str">
        <f>DIRECTION!M26</f>
        <v>CARTOUCHE Z293 MISTFATE</v>
      </c>
      <c r="I26" s="64"/>
      <c r="J26" s="363"/>
    </row>
    <row r="27" spans="1:10" x14ac:dyDescent="0.45">
      <c r="A27" s="31"/>
      <c r="C27" s="1" t="str">
        <f>DIRECTION!M27</f>
        <v>CARTOUCHE M323AD</v>
      </c>
      <c r="I27" s="64"/>
      <c r="J27" s="363"/>
    </row>
    <row r="28" spans="1:10" x14ac:dyDescent="0.45">
      <c r="A28" s="31"/>
      <c r="C28" s="1" t="str">
        <f>DIRECTION!M28</f>
        <v>AMBASSADOR GEAR OIL SAE 140</v>
      </c>
      <c r="I28" s="64"/>
      <c r="J28" s="363"/>
    </row>
    <row r="29" spans="1:10" x14ac:dyDescent="0.45">
      <c r="A29" s="31"/>
      <c r="C29" s="1" t="str">
        <f>DIRECTION!M29</f>
        <v>SILEX250ML</v>
      </c>
      <c r="I29" s="64"/>
      <c r="J29" s="363"/>
    </row>
    <row r="30" spans="1:10" x14ac:dyDescent="0.45">
      <c r="A30" s="31"/>
      <c r="C30" s="1" t="str">
        <f>DIRECTION!M30</f>
        <v>X</v>
      </c>
      <c r="I30" s="64"/>
      <c r="J30" s="363"/>
    </row>
    <row r="31" spans="1:10" x14ac:dyDescent="0.45">
      <c r="A31" s="31"/>
      <c r="C31" s="1" t="str">
        <f>DIRECTION!M31</f>
        <v>X</v>
      </c>
      <c r="I31" s="64"/>
      <c r="J31" s="363"/>
    </row>
    <row r="32" spans="1:10" x14ac:dyDescent="0.45">
      <c r="A32" s="31"/>
      <c r="C32" s="1" t="str">
        <f>DIRECTION!M32</f>
        <v>X</v>
      </c>
      <c r="I32" s="64"/>
      <c r="J32" s="363"/>
    </row>
    <row r="33" spans="1:10" x14ac:dyDescent="0.45">
      <c r="A33" s="31"/>
      <c r="C33" s="1" t="str">
        <f>DIRECTION!M33</f>
        <v>X</v>
      </c>
      <c r="I33" s="64"/>
      <c r="J33" s="363"/>
    </row>
    <row r="34" spans="1:10" x14ac:dyDescent="0.45">
      <c r="A34" s="31"/>
      <c r="C34" s="1" t="str">
        <f>DIRECTION!M34</f>
        <v>X</v>
      </c>
      <c r="I34" s="64"/>
      <c r="J34" s="363"/>
    </row>
    <row r="35" spans="1:10" x14ac:dyDescent="0.45">
      <c r="A35" s="31"/>
      <c r="C35" s="1">
        <f>DIRECTION!M35</f>
        <v>0</v>
      </c>
      <c r="I35" s="64"/>
      <c r="J35" s="363"/>
    </row>
    <row r="36" spans="1:10" x14ac:dyDescent="0.45">
      <c r="A36" s="31"/>
      <c r="C36" s="1">
        <f>DIRECTION!M36</f>
        <v>0</v>
      </c>
      <c r="I36" s="64"/>
      <c r="J36" s="363"/>
    </row>
    <row r="37" spans="1:10" x14ac:dyDescent="0.45">
      <c r="A37" s="31"/>
      <c r="C37" s="1">
        <f>DIRECTION!M37</f>
        <v>0</v>
      </c>
      <c r="I37" s="64"/>
      <c r="J37" s="363"/>
    </row>
    <row r="38" spans="1:10" x14ac:dyDescent="0.45">
      <c r="A38" s="31"/>
      <c r="C38" s="1">
        <f>DIRECTION!M38</f>
        <v>0</v>
      </c>
      <c r="I38" s="64"/>
      <c r="J38" s="363"/>
    </row>
    <row r="39" spans="1:10" x14ac:dyDescent="0.45">
      <c r="A39" s="31"/>
      <c r="C39" s="1">
        <f>DIRECTION!M71</f>
        <v>0</v>
      </c>
      <c r="I39" s="64"/>
      <c r="J39" s="363"/>
    </row>
    <row r="40" spans="1:10" x14ac:dyDescent="0.45">
      <c r="A40" s="31"/>
      <c r="C40" s="1"/>
      <c r="I40" s="64"/>
      <c r="J40" s="363"/>
    </row>
    <row r="41" spans="1:10" x14ac:dyDescent="0.45">
      <c r="I41" s="64"/>
      <c r="J41" s="363"/>
    </row>
    <row r="42" spans="1:10" x14ac:dyDescent="0.45">
      <c r="I42" s="64"/>
      <c r="J42" s="363"/>
    </row>
    <row r="43" spans="1:10" x14ac:dyDescent="0.45">
      <c r="I43" s="64"/>
      <c r="J43" s="363"/>
    </row>
    <row r="44" spans="1:10" x14ac:dyDescent="0.45">
      <c r="I44" s="64"/>
      <c r="J44" s="363"/>
    </row>
    <row r="45" spans="1:10" x14ac:dyDescent="0.45">
      <c r="I45" s="64"/>
      <c r="J45" s="363"/>
    </row>
    <row r="46" spans="1:10" x14ac:dyDescent="0.45">
      <c r="I46" s="64"/>
      <c r="J46" s="363"/>
    </row>
    <row r="47" spans="1:10" x14ac:dyDescent="0.45">
      <c r="I47" s="64"/>
      <c r="J47" s="363"/>
    </row>
    <row r="48" spans="1:10" x14ac:dyDescent="0.45">
      <c r="I48" s="64"/>
      <c r="J48" s="363"/>
    </row>
    <row r="49" spans="9:10" x14ac:dyDescent="0.45">
      <c r="I49" s="64"/>
      <c r="J49" s="363"/>
    </row>
    <row r="50" spans="9:10" x14ac:dyDescent="0.45">
      <c r="I50" s="64"/>
      <c r="J50" s="363"/>
    </row>
    <row r="51" spans="9:10" x14ac:dyDescent="0.45">
      <c r="I51" s="64"/>
      <c r="J51" s="363"/>
    </row>
    <row r="52" spans="9:10" x14ac:dyDescent="0.45">
      <c r="I52" s="64"/>
      <c r="J52" s="363"/>
    </row>
    <row r="53" spans="9:10" x14ac:dyDescent="0.45">
      <c r="I53" s="64"/>
      <c r="J53" s="363"/>
    </row>
    <row r="54" spans="9:10" x14ac:dyDescent="0.45">
      <c r="I54" s="64"/>
      <c r="J54" s="363"/>
    </row>
    <row r="55" spans="9:10" x14ac:dyDescent="0.45">
      <c r="I55" s="64"/>
      <c r="J55" s="363"/>
    </row>
    <row r="56" spans="9:10" x14ac:dyDescent="0.45">
      <c r="I56" s="64"/>
      <c r="J56" s="363"/>
    </row>
    <row r="57" spans="9:10" x14ac:dyDescent="0.45">
      <c r="I57" s="64"/>
      <c r="J57" s="363"/>
    </row>
    <row r="58" spans="9:10" x14ac:dyDescent="0.45">
      <c r="I58" s="64"/>
      <c r="J58" s="363"/>
    </row>
    <row r="59" spans="9:10" x14ac:dyDescent="0.45">
      <c r="I59" s="64"/>
      <c r="J59" s="363"/>
    </row>
    <row r="60" spans="9:10" x14ac:dyDescent="0.45">
      <c r="I60" s="64"/>
      <c r="J60" s="363"/>
    </row>
    <row r="61" spans="9:10" x14ac:dyDescent="0.45">
      <c r="I61" s="64"/>
      <c r="J61" s="363"/>
    </row>
    <row r="62" spans="9:10" x14ac:dyDescent="0.45">
      <c r="I62" s="64"/>
      <c r="J62" s="363"/>
    </row>
    <row r="63" spans="9:10" x14ac:dyDescent="0.45">
      <c r="I63" s="64"/>
      <c r="J63" s="363"/>
    </row>
    <row r="64" spans="9:10" x14ac:dyDescent="0.45">
      <c r="I64" s="64"/>
      <c r="J64" s="363"/>
    </row>
    <row r="65" spans="9:10" x14ac:dyDescent="0.45">
      <c r="I65" s="64"/>
      <c r="J65" s="363"/>
    </row>
    <row r="66" spans="9:10" x14ac:dyDescent="0.45">
      <c r="I66" s="64"/>
      <c r="J66" s="363"/>
    </row>
    <row r="67" spans="9:10" x14ac:dyDescent="0.45">
      <c r="I67" s="64"/>
      <c r="J67" s="363"/>
    </row>
    <row r="68" spans="9:10" x14ac:dyDescent="0.45">
      <c r="I68" s="64"/>
      <c r="J68" s="363"/>
    </row>
    <row r="69" spans="9:10" x14ac:dyDescent="0.45">
      <c r="I69" s="64"/>
      <c r="J69" s="363"/>
    </row>
    <row r="70" spans="9:10" x14ac:dyDescent="0.45">
      <c r="I70" s="64"/>
      <c r="J70" s="363"/>
    </row>
    <row r="71" spans="9:10" x14ac:dyDescent="0.45">
      <c r="I71" s="64"/>
      <c r="J71" s="363"/>
    </row>
    <row r="72" spans="9:10" x14ac:dyDescent="0.45">
      <c r="I72" s="64"/>
      <c r="J72" s="363"/>
    </row>
    <row r="73" spans="9:10" x14ac:dyDescent="0.45">
      <c r="I73" s="64"/>
      <c r="J73" s="363"/>
    </row>
    <row r="74" spans="9:10" x14ac:dyDescent="0.45">
      <c r="I74" s="64"/>
      <c r="J74" s="363"/>
    </row>
    <row r="75" spans="9:10" x14ac:dyDescent="0.45">
      <c r="I75" s="64"/>
      <c r="J75" s="363"/>
    </row>
    <row r="76" spans="9:10" x14ac:dyDescent="0.45">
      <c r="I76" s="64"/>
      <c r="J76" s="363"/>
    </row>
    <row r="77" spans="9:10" x14ac:dyDescent="0.45">
      <c r="I77" s="64"/>
      <c r="J77" s="363"/>
    </row>
    <row r="78" spans="9:10" x14ac:dyDescent="0.45">
      <c r="I78" s="64"/>
      <c r="J78" s="363"/>
    </row>
    <row r="79" spans="9:10" x14ac:dyDescent="0.45">
      <c r="I79" s="64"/>
      <c r="J79" s="363"/>
    </row>
    <row r="80" spans="9:10" x14ac:dyDescent="0.45">
      <c r="I80" s="64"/>
      <c r="J80" s="363"/>
    </row>
    <row r="81" spans="9:10" x14ac:dyDescent="0.45">
      <c r="I81" s="64"/>
      <c r="J81" s="363"/>
    </row>
    <row r="82" spans="9:10" x14ac:dyDescent="0.45">
      <c r="I82" s="64"/>
      <c r="J82" s="363"/>
    </row>
    <row r="83" spans="9:10" x14ac:dyDescent="0.45">
      <c r="I83" s="64"/>
      <c r="J83" s="363"/>
    </row>
    <row r="84" spans="9:10" x14ac:dyDescent="0.45">
      <c r="I84" s="64"/>
      <c r="J84" s="363"/>
    </row>
    <row r="85" spans="9:10" x14ac:dyDescent="0.45">
      <c r="I85" s="64"/>
      <c r="J85" s="363"/>
    </row>
    <row r="86" spans="9:10" x14ac:dyDescent="0.45">
      <c r="I86" s="64"/>
      <c r="J86" s="363"/>
    </row>
    <row r="87" spans="9:10" x14ac:dyDescent="0.45">
      <c r="I87" s="64"/>
      <c r="J87" s="363"/>
    </row>
    <row r="88" spans="9:10" x14ac:dyDescent="0.45">
      <c r="I88" s="64"/>
      <c r="J88" s="363"/>
    </row>
    <row r="89" spans="9:10" x14ac:dyDescent="0.45">
      <c r="I89" s="64"/>
      <c r="J89" s="363"/>
    </row>
    <row r="90" spans="9:10" x14ac:dyDescent="0.45">
      <c r="I90" s="64"/>
      <c r="J90" s="363"/>
    </row>
    <row r="91" spans="9:10" x14ac:dyDescent="0.45">
      <c r="I91" s="64"/>
      <c r="J91" s="363"/>
    </row>
    <row r="92" spans="9:10" x14ac:dyDescent="0.45">
      <c r="I92" s="64"/>
      <c r="J92" s="363"/>
    </row>
    <row r="93" spans="9:10" x14ac:dyDescent="0.45">
      <c r="I93" s="64"/>
      <c r="J93" s="363"/>
    </row>
    <row r="94" spans="9:10" x14ac:dyDescent="0.45">
      <c r="I94" s="64"/>
      <c r="J94" s="363"/>
    </row>
    <row r="95" spans="9:10" x14ac:dyDescent="0.45">
      <c r="I95" s="64"/>
      <c r="J95" s="363"/>
    </row>
    <row r="96" spans="9:10" x14ac:dyDescent="0.45">
      <c r="I96" s="64"/>
      <c r="J96" s="363"/>
    </row>
    <row r="97" spans="9:10" x14ac:dyDescent="0.45">
      <c r="I97" s="64"/>
      <c r="J97" s="363"/>
    </row>
    <row r="98" spans="9:10" x14ac:dyDescent="0.45">
      <c r="I98" s="64"/>
      <c r="J98" s="363"/>
    </row>
    <row r="99" spans="9:10" x14ac:dyDescent="0.45">
      <c r="I99" s="64"/>
      <c r="J99" s="363"/>
    </row>
    <row r="100" spans="9:10" x14ac:dyDescent="0.45">
      <c r="I100" s="64"/>
      <c r="J100" s="363"/>
    </row>
    <row r="101" spans="9:10" x14ac:dyDescent="0.45">
      <c r="I101" s="64"/>
      <c r="J101" s="363"/>
    </row>
    <row r="102" spans="9:10" x14ac:dyDescent="0.45">
      <c r="I102" s="64"/>
      <c r="J102" s="363"/>
    </row>
    <row r="103" spans="9:10" x14ac:dyDescent="0.45">
      <c r="I103" s="64"/>
      <c r="J103" s="363"/>
    </row>
    <row r="104" spans="9:10" x14ac:dyDescent="0.45">
      <c r="I104" s="64"/>
      <c r="J104" s="363"/>
    </row>
    <row r="105" spans="9:10" x14ac:dyDescent="0.45">
      <c r="I105" s="64"/>
      <c r="J105" s="363"/>
    </row>
    <row r="106" spans="9:10" x14ac:dyDescent="0.45">
      <c r="I106" s="64"/>
      <c r="J106" s="363"/>
    </row>
    <row r="107" spans="9:10" x14ac:dyDescent="0.45">
      <c r="I107" s="64"/>
      <c r="J107" s="363"/>
    </row>
    <row r="108" spans="9:10" x14ac:dyDescent="0.45">
      <c r="I108" s="64"/>
      <c r="J108" s="363"/>
    </row>
    <row r="109" spans="9:10" x14ac:dyDescent="0.45">
      <c r="I109" s="64"/>
      <c r="J109" s="363"/>
    </row>
    <row r="110" spans="9:10" x14ac:dyDescent="0.45">
      <c r="I110" s="64"/>
      <c r="J110" s="363"/>
    </row>
    <row r="111" spans="9:10" x14ac:dyDescent="0.45">
      <c r="I111" s="64"/>
      <c r="J111" s="363"/>
    </row>
    <row r="112" spans="9:10" x14ac:dyDescent="0.45">
      <c r="I112" s="64"/>
      <c r="J112" s="363"/>
    </row>
    <row r="113" spans="9:10" x14ac:dyDescent="0.45">
      <c r="I113" s="64"/>
      <c r="J113" s="363"/>
    </row>
    <row r="114" spans="9:10" x14ac:dyDescent="0.45">
      <c r="I114" s="64"/>
      <c r="J114" s="363"/>
    </row>
    <row r="115" spans="9:10" x14ac:dyDescent="0.45">
      <c r="I115" s="64"/>
      <c r="J115" s="363"/>
    </row>
    <row r="116" spans="9:10" x14ac:dyDescent="0.45">
      <c r="I116" s="64"/>
      <c r="J116" s="363"/>
    </row>
    <row r="117" spans="9:10" x14ac:dyDescent="0.45">
      <c r="I117" s="64"/>
      <c r="J117" s="363"/>
    </row>
    <row r="118" spans="9:10" x14ac:dyDescent="0.45">
      <c r="I118" s="64"/>
      <c r="J118" s="363"/>
    </row>
    <row r="119" spans="9:10" x14ac:dyDescent="0.45">
      <c r="I119" s="64"/>
      <c r="J119" s="363"/>
    </row>
    <row r="120" spans="9:10" x14ac:dyDescent="0.45">
      <c r="I120" s="64"/>
      <c r="J120" s="363"/>
    </row>
    <row r="121" spans="9:10" x14ac:dyDescent="0.45">
      <c r="I121" s="64"/>
      <c r="J121" s="363"/>
    </row>
    <row r="122" spans="9:10" x14ac:dyDescent="0.45">
      <c r="I122" s="64"/>
      <c r="J122" s="363"/>
    </row>
    <row r="123" spans="9:10" x14ac:dyDescent="0.45">
      <c r="I123" s="64"/>
      <c r="J123" s="363"/>
    </row>
    <row r="124" spans="9:10" x14ac:dyDescent="0.45">
      <c r="I124" s="64"/>
      <c r="J124" s="363"/>
    </row>
    <row r="125" spans="9:10" x14ac:dyDescent="0.45">
      <c r="I125" s="64"/>
      <c r="J125" s="363"/>
    </row>
    <row r="126" spans="9:10" x14ac:dyDescent="0.45">
      <c r="I126" s="64"/>
      <c r="J126" s="363"/>
    </row>
    <row r="127" spans="9:10" x14ac:dyDescent="0.45">
      <c r="I127" s="64"/>
      <c r="J127" s="363"/>
    </row>
    <row r="128" spans="9:10" x14ac:dyDescent="0.45">
      <c r="I128" s="64"/>
      <c r="J128" s="363"/>
    </row>
    <row r="129" spans="9:10" x14ac:dyDescent="0.45">
      <c r="I129" s="64"/>
      <c r="J129" s="363"/>
    </row>
    <row r="130" spans="9:10" x14ac:dyDescent="0.45">
      <c r="I130" s="64"/>
      <c r="J130" s="363"/>
    </row>
    <row r="131" spans="9:10" x14ac:dyDescent="0.45">
      <c r="I131" s="64"/>
      <c r="J131" s="363"/>
    </row>
    <row r="132" spans="9:10" x14ac:dyDescent="0.45">
      <c r="I132" s="64"/>
      <c r="J132" s="363"/>
    </row>
    <row r="133" spans="9:10" x14ac:dyDescent="0.45">
      <c r="I133" s="64"/>
      <c r="J133" s="363"/>
    </row>
    <row r="134" spans="9:10" x14ac:dyDescent="0.45">
      <c r="I134" s="64"/>
      <c r="J134" s="363"/>
    </row>
    <row r="135" spans="9:10" x14ac:dyDescent="0.45">
      <c r="I135" s="64"/>
      <c r="J135" s="363"/>
    </row>
    <row r="136" spans="9:10" x14ac:dyDescent="0.45">
      <c r="I136" s="64"/>
      <c r="J136" s="363"/>
    </row>
    <row r="137" spans="9:10" x14ac:dyDescent="0.45">
      <c r="I137" s="64"/>
      <c r="J137" s="363"/>
    </row>
    <row r="138" spans="9:10" x14ac:dyDescent="0.45">
      <c r="I138" s="64"/>
      <c r="J138" s="363"/>
    </row>
    <row r="139" spans="9:10" x14ac:dyDescent="0.45">
      <c r="I139" s="64"/>
      <c r="J139" s="363"/>
    </row>
    <row r="140" spans="9:10" x14ac:dyDescent="0.45">
      <c r="I140" s="64"/>
      <c r="J140" s="363"/>
    </row>
    <row r="141" spans="9:10" x14ac:dyDescent="0.45">
      <c r="I141" s="64"/>
      <c r="J141" s="363"/>
    </row>
    <row r="142" spans="9:10" x14ac:dyDescent="0.45">
      <c r="I142" s="64"/>
      <c r="J142" s="363"/>
    </row>
    <row r="143" spans="9:10" x14ac:dyDescent="0.45">
      <c r="I143" s="64"/>
      <c r="J143" s="363"/>
    </row>
    <row r="144" spans="9:10" x14ac:dyDescent="0.45">
      <c r="I144" s="64"/>
      <c r="J144" s="363"/>
    </row>
    <row r="145" spans="9:10" x14ac:dyDescent="0.45">
      <c r="I145" s="64"/>
      <c r="J145" s="363"/>
    </row>
    <row r="146" spans="9:10" x14ac:dyDescent="0.45">
      <c r="I146" s="64"/>
      <c r="J146" s="363"/>
    </row>
    <row r="147" spans="9:10" x14ac:dyDescent="0.45">
      <c r="I147" s="64"/>
      <c r="J147" s="363"/>
    </row>
    <row r="148" spans="9:10" x14ac:dyDescent="0.45">
      <c r="I148" s="64"/>
      <c r="J148" s="363"/>
    </row>
    <row r="149" spans="9:10" x14ac:dyDescent="0.45">
      <c r="I149" s="64"/>
      <c r="J149" s="363"/>
    </row>
    <row r="150" spans="9:10" x14ac:dyDescent="0.45">
      <c r="I150" s="64"/>
      <c r="J150" s="363"/>
    </row>
  </sheetData>
  <pageMargins left="0.7" right="0.7" top="0.75" bottom="0.75" header="0.3" footer="0.3"/>
  <pageSetup paperSize="9"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6"/>
  <dimension ref="A1:O299"/>
  <sheetViews>
    <sheetView showGridLines="0" workbookViewId="0">
      <selection activeCell="C18" sqref="C18"/>
    </sheetView>
  </sheetViews>
  <sheetFormatPr baseColWidth="10" defaultColWidth="11.59765625" defaultRowHeight="14.25" x14ac:dyDescent="0.45"/>
  <cols>
    <col min="1" max="1" width="11.59765625" style="2"/>
    <col min="2" max="2" width="22.265625" customWidth="1"/>
    <col min="3" max="3" width="15.265625" customWidth="1"/>
    <col min="6" max="6" width="12.265625" customWidth="1"/>
    <col min="8" max="8" width="12.265625" customWidth="1"/>
    <col min="10" max="10" width="15" customWidth="1"/>
    <col min="12" max="12" width="17" customWidth="1"/>
  </cols>
  <sheetData>
    <row r="1" spans="1:15" x14ac:dyDescent="0.45">
      <c r="A1" s="2" t="s">
        <v>0</v>
      </c>
      <c r="B1" s="294" t="s">
        <v>398</v>
      </c>
      <c r="C1" s="294" t="s">
        <v>399</v>
      </c>
      <c r="D1" t="s">
        <v>45</v>
      </c>
      <c r="E1" t="s">
        <v>16</v>
      </c>
      <c r="F1" s="294" t="s">
        <v>400</v>
      </c>
      <c r="G1" t="s">
        <v>17</v>
      </c>
      <c r="H1" t="s">
        <v>39</v>
      </c>
      <c r="I1" t="s">
        <v>2</v>
      </c>
      <c r="J1" t="s">
        <v>49</v>
      </c>
      <c r="K1" s="294" t="s">
        <v>401</v>
      </c>
      <c r="L1" t="s">
        <v>20</v>
      </c>
      <c r="M1" t="s">
        <v>47</v>
      </c>
      <c r="N1" t="s">
        <v>66</v>
      </c>
      <c r="O1" t="s">
        <v>100</v>
      </c>
    </row>
    <row r="2" spans="1:15" x14ac:dyDescent="0.45">
      <c r="A2" s="2">
        <v>46096</v>
      </c>
      <c r="B2" s="294" t="s">
        <v>117</v>
      </c>
      <c r="C2" s="294" t="s">
        <v>19</v>
      </c>
      <c r="D2">
        <v>4671715</v>
      </c>
      <c r="E2">
        <v>4672386</v>
      </c>
      <c r="F2" s="294">
        <v>671</v>
      </c>
      <c r="G2">
        <v>680</v>
      </c>
      <c r="H2">
        <v>456280</v>
      </c>
      <c r="I2">
        <v>0</v>
      </c>
      <c r="J2">
        <v>0</v>
      </c>
      <c r="K2" s="294">
        <v>0</v>
      </c>
      <c r="M2">
        <v>13700</v>
      </c>
      <c r="N2">
        <f>MONTH(Tableau12[[#This Row],[DATE]])</f>
        <v>3</v>
      </c>
    </row>
    <row r="3" spans="1:15" x14ac:dyDescent="0.45">
      <c r="A3" s="2">
        <v>46096</v>
      </c>
      <c r="B3" s="294" t="s">
        <v>117</v>
      </c>
      <c r="C3" s="294" t="s">
        <v>3</v>
      </c>
      <c r="D3">
        <v>2149372</v>
      </c>
      <c r="E3">
        <v>2149456</v>
      </c>
      <c r="F3" s="294">
        <v>84</v>
      </c>
      <c r="G3">
        <v>920</v>
      </c>
      <c r="H3">
        <v>77280</v>
      </c>
      <c r="I3">
        <v>0</v>
      </c>
      <c r="J3">
        <v>0</v>
      </c>
      <c r="K3" s="294">
        <v>0</v>
      </c>
      <c r="M3">
        <v>6050</v>
      </c>
      <c r="N3">
        <f>MONTH(Tableau12[[#This Row],[DATE]])</f>
        <v>3</v>
      </c>
    </row>
    <row r="4" spans="1:15" x14ac:dyDescent="0.45">
      <c r="A4" s="2">
        <v>46096</v>
      </c>
      <c r="B4" s="294" t="s">
        <v>119</v>
      </c>
      <c r="C4" s="294" t="s">
        <v>19</v>
      </c>
      <c r="D4">
        <v>2604739</v>
      </c>
      <c r="E4">
        <v>2605993</v>
      </c>
      <c r="F4" s="294">
        <v>1254</v>
      </c>
      <c r="G4">
        <v>680</v>
      </c>
      <c r="H4">
        <v>852720</v>
      </c>
      <c r="I4">
        <v>0</v>
      </c>
      <c r="J4">
        <v>0</v>
      </c>
      <c r="K4" s="294">
        <v>0</v>
      </c>
      <c r="M4">
        <v>14680</v>
      </c>
      <c r="N4">
        <f>MONTH(Tableau12[[#This Row],[DATE]])</f>
        <v>3</v>
      </c>
    </row>
    <row r="5" spans="1:15" x14ac:dyDescent="0.45">
      <c r="A5" s="2">
        <v>46096</v>
      </c>
      <c r="B5" s="294" t="s">
        <v>119</v>
      </c>
      <c r="C5" s="294" t="s">
        <v>3</v>
      </c>
      <c r="D5">
        <v>311735</v>
      </c>
      <c r="E5">
        <v>312073</v>
      </c>
      <c r="F5" s="294">
        <v>338</v>
      </c>
      <c r="G5">
        <v>920</v>
      </c>
      <c r="H5">
        <v>310960</v>
      </c>
      <c r="I5">
        <v>0</v>
      </c>
      <c r="J5">
        <v>0</v>
      </c>
      <c r="K5" s="294">
        <v>0</v>
      </c>
      <c r="M5">
        <v>7200</v>
      </c>
      <c r="N5">
        <f>MONTH(Tableau12[[#This Row],[DATE]])</f>
        <v>3</v>
      </c>
    </row>
    <row r="6" spans="1:15" x14ac:dyDescent="0.45">
      <c r="A6" s="2">
        <v>46095</v>
      </c>
      <c r="B6" s="294" t="s">
        <v>117</v>
      </c>
      <c r="C6" s="294" t="s">
        <v>19</v>
      </c>
      <c r="D6">
        <v>4671016</v>
      </c>
      <c r="E6">
        <v>4671715</v>
      </c>
      <c r="F6" s="294">
        <v>699</v>
      </c>
      <c r="G6">
        <v>680</v>
      </c>
      <c r="H6">
        <v>475320</v>
      </c>
      <c r="I6">
        <v>0</v>
      </c>
      <c r="J6">
        <v>0</v>
      </c>
      <c r="K6" s="294">
        <v>0</v>
      </c>
      <c r="M6">
        <v>14300</v>
      </c>
      <c r="N6">
        <f>MONTH(Tableau12[[#This Row],[DATE]])</f>
        <v>3</v>
      </c>
    </row>
    <row r="7" spans="1:15" x14ac:dyDescent="0.45">
      <c r="A7" s="2">
        <v>46095</v>
      </c>
      <c r="B7" s="294" t="s">
        <v>117</v>
      </c>
      <c r="C7" s="294" t="s">
        <v>3</v>
      </c>
      <c r="D7">
        <v>2149216</v>
      </c>
      <c r="E7">
        <v>2149372</v>
      </c>
      <c r="F7" s="294">
        <v>156</v>
      </c>
      <c r="G7">
        <v>920</v>
      </c>
      <c r="H7">
        <v>143520</v>
      </c>
      <c r="I7">
        <v>0</v>
      </c>
      <c r="J7">
        <v>0</v>
      </c>
      <c r="K7" s="294">
        <v>0</v>
      </c>
      <c r="M7">
        <v>6100</v>
      </c>
      <c r="N7">
        <f>MONTH(Tableau12[[#This Row],[DATE]])</f>
        <v>3</v>
      </c>
    </row>
    <row r="8" spans="1:15" x14ac:dyDescent="0.45">
      <c r="A8" s="2">
        <v>46095</v>
      </c>
      <c r="B8" s="294" t="s">
        <v>119</v>
      </c>
      <c r="C8" s="294" t="s">
        <v>19</v>
      </c>
      <c r="D8">
        <v>2603254</v>
      </c>
      <c r="E8">
        <v>2604739</v>
      </c>
      <c r="F8" s="294">
        <v>1485</v>
      </c>
      <c r="G8">
        <v>680</v>
      </c>
      <c r="H8">
        <v>1009800</v>
      </c>
      <c r="I8">
        <v>0</v>
      </c>
      <c r="J8">
        <v>0</v>
      </c>
      <c r="K8" s="294">
        <v>7000</v>
      </c>
      <c r="M8">
        <v>16030</v>
      </c>
      <c r="N8">
        <f>MONTH(Tableau12[[#This Row],[DATE]])</f>
        <v>3</v>
      </c>
    </row>
    <row r="9" spans="1:15" x14ac:dyDescent="0.45">
      <c r="A9" s="2">
        <v>46095</v>
      </c>
      <c r="B9" s="294" t="s">
        <v>119</v>
      </c>
      <c r="C9" s="294" t="s">
        <v>3</v>
      </c>
      <c r="D9">
        <v>311237</v>
      </c>
      <c r="E9">
        <v>311735</v>
      </c>
      <c r="F9" s="294">
        <v>498</v>
      </c>
      <c r="G9">
        <v>920</v>
      </c>
      <c r="H9">
        <v>458160</v>
      </c>
      <c r="I9">
        <v>0</v>
      </c>
      <c r="J9">
        <v>0</v>
      </c>
      <c r="K9" s="294">
        <v>3000</v>
      </c>
      <c r="M9">
        <v>7500</v>
      </c>
      <c r="N9">
        <f>MONTH(Tableau12[[#This Row],[DATE]])</f>
        <v>3</v>
      </c>
    </row>
    <row r="10" spans="1:15" x14ac:dyDescent="0.45">
      <c r="A10" s="2">
        <v>46094</v>
      </c>
      <c r="B10" s="294" t="s">
        <v>117</v>
      </c>
      <c r="C10" s="294" t="s">
        <v>19</v>
      </c>
      <c r="D10">
        <v>4670033</v>
      </c>
      <c r="E10">
        <v>4671016</v>
      </c>
      <c r="F10" s="294">
        <v>983</v>
      </c>
      <c r="G10">
        <v>680</v>
      </c>
      <c r="H10">
        <v>668440</v>
      </c>
      <c r="I10">
        <v>0</v>
      </c>
      <c r="J10">
        <v>0</v>
      </c>
      <c r="K10" s="294">
        <v>0</v>
      </c>
      <c r="M10">
        <v>15000</v>
      </c>
      <c r="N10">
        <f>MONTH(Tableau12[[#This Row],[DATE]])</f>
        <v>3</v>
      </c>
    </row>
    <row r="11" spans="1:15" x14ac:dyDescent="0.45">
      <c r="A11" s="2">
        <v>46094</v>
      </c>
      <c r="B11" s="294" t="s">
        <v>117</v>
      </c>
      <c r="C11" s="294" t="s">
        <v>3</v>
      </c>
      <c r="D11">
        <v>2149064</v>
      </c>
      <c r="E11">
        <v>2149216</v>
      </c>
      <c r="F11" s="294">
        <v>152</v>
      </c>
      <c r="G11">
        <v>920</v>
      </c>
      <c r="H11">
        <v>139840</v>
      </c>
      <c r="I11">
        <v>0</v>
      </c>
      <c r="J11">
        <v>0</v>
      </c>
      <c r="K11" s="294">
        <v>0</v>
      </c>
      <c r="M11">
        <v>6250</v>
      </c>
      <c r="N11">
        <f>MONTH(Tableau12[[#This Row],[DATE]])</f>
        <v>3</v>
      </c>
    </row>
    <row r="12" spans="1:15" x14ac:dyDescent="0.45">
      <c r="A12" s="2">
        <v>46094</v>
      </c>
      <c r="B12" s="294" t="s">
        <v>119</v>
      </c>
      <c r="C12" s="294" t="s">
        <v>19</v>
      </c>
      <c r="D12">
        <v>2602036</v>
      </c>
      <c r="E12">
        <v>2603254</v>
      </c>
      <c r="F12" s="294">
        <v>1218</v>
      </c>
      <c r="G12">
        <v>680</v>
      </c>
      <c r="H12">
        <v>828240</v>
      </c>
      <c r="I12">
        <v>0</v>
      </c>
      <c r="J12">
        <v>0</v>
      </c>
      <c r="K12" s="294">
        <v>0</v>
      </c>
      <c r="M12">
        <v>10600</v>
      </c>
      <c r="N12">
        <f>MONTH(Tableau12[[#This Row],[DATE]])</f>
        <v>3</v>
      </c>
    </row>
    <row r="13" spans="1:15" x14ac:dyDescent="0.45">
      <c r="A13" s="2">
        <v>46094</v>
      </c>
      <c r="B13" s="294" t="s">
        <v>119</v>
      </c>
      <c r="C13" s="294" t="s">
        <v>3</v>
      </c>
      <c r="D13">
        <v>310591</v>
      </c>
      <c r="E13">
        <v>311237</v>
      </c>
      <c r="F13" s="294">
        <v>646</v>
      </c>
      <c r="G13">
        <v>920</v>
      </c>
      <c r="H13">
        <v>594320</v>
      </c>
      <c r="I13">
        <v>0</v>
      </c>
      <c r="J13">
        <v>0</v>
      </c>
      <c r="K13" s="294">
        <v>0</v>
      </c>
      <c r="M13">
        <v>5000</v>
      </c>
      <c r="N13">
        <f>MONTH(Tableau12[[#This Row],[DATE]])</f>
        <v>3</v>
      </c>
    </row>
    <row r="14" spans="1:15" x14ac:dyDescent="0.45">
      <c r="A14" s="2">
        <v>46093</v>
      </c>
      <c r="B14" s="294" t="s">
        <v>117</v>
      </c>
      <c r="C14" s="294" t="s">
        <v>19</v>
      </c>
      <c r="D14">
        <v>4669352</v>
      </c>
      <c r="E14">
        <v>4670033</v>
      </c>
      <c r="F14" s="294">
        <v>681</v>
      </c>
      <c r="G14">
        <v>680</v>
      </c>
      <c r="H14">
        <v>463080</v>
      </c>
      <c r="I14">
        <v>0</v>
      </c>
      <c r="J14">
        <v>0</v>
      </c>
      <c r="K14" s="294">
        <v>0</v>
      </c>
      <c r="M14">
        <v>15950</v>
      </c>
      <c r="N14">
        <f>MONTH(Tableau12[[#This Row],[DATE]])</f>
        <v>3</v>
      </c>
    </row>
    <row r="15" spans="1:15" x14ac:dyDescent="0.45">
      <c r="A15" s="2">
        <v>46093</v>
      </c>
      <c r="B15" s="294" t="s">
        <v>117</v>
      </c>
      <c r="C15" s="294" t="s">
        <v>3</v>
      </c>
      <c r="D15">
        <v>2148892</v>
      </c>
      <c r="E15">
        <v>2149064</v>
      </c>
      <c r="F15" s="294">
        <v>172</v>
      </c>
      <c r="G15">
        <v>920</v>
      </c>
      <c r="H15">
        <v>158240</v>
      </c>
      <c r="I15">
        <v>0</v>
      </c>
      <c r="J15">
        <v>0</v>
      </c>
      <c r="K15" s="294">
        <v>0</v>
      </c>
      <c r="M15">
        <v>6450</v>
      </c>
      <c r="N15">
        <f>MONTH(Tableau12[[#This Row],[DATE]])</f>
        <v>3</v>
      </c>
    </row>
    <row r="16" spans="1:15" x14ac:dyDescent="0.45">
      <c r="A16" s="2">
        <v>46093</v>
      </c>
      <c r="B16" s="294" t="s">
        <v>119</v>
      </c>
      <c r="C16" s="294" t="s">
        <v>19</v>
      </c>
      <c r="D16">
        <v>2601153</v>
      </c>
      <c r="E16">
        <v>2602036</v>
      </c>
      <c r="F16" s="294">
        <v>883</v>
      </c>
      <c r="G16">
        <v>680</v>
      </c>
      <c r="H16">
        <v>600440</v>
      </c>
      <c r="I16">
        <v>0</v>
      </c>
      <c r="J16">
        <v>0</v>
      </c>
      <c r="K16" s="294">
        <v>0</v>
      </c>
      <c r="M16">
        <v>11880</v>
      </c>
      <c r="N16">
        <f>MONTH(Tableau12[[#This Row],[DATE]])</f>
        <v>3</v>
      </c>
    </row>
    <row r="17" spans="1:14" x14ac:dyDescent="0.45">
      <c r="A17" s="2">
        <v>46093</v>
      </c>
      <c r="B17" s="294" t="s">
        <v>119</v>
      </c>
      <c r="C17" s="294" t="s">
        <v>3</v>
      </c>
      <c r="D17">
        <v>310161</v>
      </c>
      <c r="E17">
        <v>310591</v>
      </c>
      <c r="F17" s="294">
        <v>430</v>
      </c>
      <c r="G17">
        <v>920</v>
      </c>
      <c r="H17">
        <v>395600</v>
      </c>
      <c r="I17">
        <v>0</v>
      </c>
      <c r="J17">
        <v>0</v>
      </c>
      <c r="K17" s="294">
        <v>0</v>
      </c>
      <c r="M17">
        <v>5660</v>
      </c>
      <c r="N17">
        <f>MONTH(Tableau12[[#This Row],[DATE]])</f>
        <v>3</v>
      </c>
    </row>
    <row r="18" spans="1:14" x14ac:dyDescent="0.45">
      <c r="A18" s="2">
        <v>46092</v>
      </c>
      <c r="B18" s="294" t="s">
        <v>117</v>
      </c>
      <c r="C18" s="294" t="s">
        <v>19</v>
      </c>
      <c r="D18">
        <v>4668437</v>
      </c>
      <c r="E18">
        <v>4669352</v>
      </c>
      <c r="F18" s="294">
        <v>915</v>
      </c>
      <c r="G18">
        <v>680</v>
      </c>
      <c r="H18">
        <v>622200</v>
      </c>
      <c r="I18">
        <v>0</v>
      </c>
      <c r="J18">
        <v>0</v>
      </c>
      <c r="K18" s="294">
        <v>0</v>
      </c>
      <c r="M18">
        <v>16680</v>
      </c>
      <c r="N18">
        <f>MONTH(Tableau12[[#This Row],[DATE]])</f>
        <v>3</v>
      </c>
    </row>
    <row r="19" spans="1:14" x14ac:dyDescent="0.45">
      <c r="A19" s="2">
        <v>46092</v>
      </c>
      <c r="B19" s="294" t="s">
        <v>117</v>
      </c>
      <c r="C19" s="294" t="s">
        <v>3</v>
      </c>
      <c r="D19">
        <v>2148770</v>
      </c>
      <c r="E19">
        <v>2148892</v>
      </c>
      <c r="F19" s="294">
        <v>122</v>
      </c>
      <c r="G19">
        <v>920</v>
      </c>
      <c r="H19">
        <v>112240</v>
      </c>
      <c r="I19">
        <v>0</v>
      </c>
      <c r="J19">
        <v>0</v>
      </c>
      <c r="K19" s="294">
        <v>0</v>
      </c>
      <c r="M19">
        <v>6600</v>
      </c>
      <c r="N19">
        <f>MONTH(Tableau12[[#This Row],[DATE]])</f>
        <v>3</v>
      </c>
    </row>
    <row r="20" spans="1:14" x14ac:dyDescent="0.45">
      <c r="A20" s="2">
        <v>46092</v>
      </c>
      <c r="B20" s="294" t="s">
        <v>119</v>
      </c>
      <c r="C20" s="294" t="s">
        <v>19</v>
      </c>
      <c r="D20">
        <v>2599879</v>
      </c>
      <c r="E20">
        <v>2601153</v>
      </c>
      <c r="F20" s="294">
        <v>1274</v>
      </c>
      <c r="G20">
        <v>680</v>
      </c>
      <c r="H20">
        <v>866320</v>
      </c>
      <c r="I20">
        <v>0</v>
      </c>
      <c r="J20">
        <v>0</v>
      </c>
      <c r="K20" s="294">
        <v>0</v>
      </c>
      <c r="M20">
        <v>12700</v>
      </c>
      <c r="N20">
        <f>MONTH(Tableau12[[#This Row],[DATE]])</f>
        <v>3</v>
      </c>
    </row>
    <row r="21" spans="1:14" x14ac:dyDescent="0.45">
      <c r="A21" s="2">
        <v>46092</v>
      </c>
      <c r="B21" s="294" t="s">
        <v>119</v>
      </c>
      <c r="C21" s="294" t="s">
        <v>3</v>
      </c>
      <c r="D21">
        <v>309643</v>
      </c>
      <c r="E21">
        <v>310161</v>
      </c>
      <c r="F21" s="294">
        <v>518</v>
      </c>
      <c r="G21">
        <v>920</v>
      </c>
      <c r="H21">
        <v>476560</v>
      </c>
      <c r="I21">
        <v>0</v>
      </c>
      <c r="J21">
        <v>0</v>
      </c>
      <c r="K21" s="294">
        <v>0</v>
      </c>
      <c r="M21">
        <v>6050</v>
      </c>
      <c r="N21">
        <f>MONTH(Tableau12[[#This Row],[DATE]])</f>
        <v>3</v>
      </c>
    </row>
    <row r="22" spans="1:14" x14ac:dyDescent="0.45">
      <c r="A22" s="2">
        <v>46091</v>
      </c>
      <c r="B22" s="294" t="s">
        <v>117</v>
      </c>
      <c r="C22" s="294" t="s">
        <v>19</v>
      </c>
      <c r="D22">
        <v>4667718</v>
      </c>
      <c r="E22">
        <v>4668437</v>
      </c>
      <c r="F22" s="294">
        <v>719</v>
      </c>
      <c r="G22">
        <v>680</v>
      </c>
      <c r="H22">
        <v>488920</v>
      </c>
      <c r="I22">
        <v>0</v>
      </c>
      <c r="J22">
        <v>0</v>
      </c>
      <c r="K22" s="294">
        <v>0</v>
      </c>
      <c r="M22">
        <v>17600</v>
      </c>
      <c r="N22">
        <f>MONTH(Tableau12[[#This Row],[DATE]])</f>
        <v>3</v>
      </c>
    </row>
    <row r="23" spans="1:14" x14ac:dyDescent="0.45">
      <c r="A23" s="2">
        <v>46091</v>
      </c>
      <c r="B23" s="294" t="s">
        <v>117</v>
      </c>
      <c r="C23" s="294" t="s">
        <v>3</v>
      </c>
      <c r="D23">
        <v>2148574</v>
      </c>
      <c r="E23">
        <v>2148770</v>
      </c>
      <c r="F23" s="294">
        <v>196</v>
      </c>
      <c r="G23">
        <v>920</v>
      </c>
      <c r="H23">
        <v>180320</v>
      </c>
      <c r="I23">
        <v>0</v>
      </c>
      <c r="J23">
        <v>0</v>
      </c>
      <c r="K23" s="294">
        <v>0</v>
      </c>
      <c r="M23">
        <v>6680</v>
      </c>
      <c r="N23">
        <f>MONTH(Tableau12[[#This Row],[DATE]])</f>
        <v>3</v>
      </c>
    </row>
    <row r="24" spans="1:14" x14ac:dyDescent="0.45">
      <c r="A24" s="2">
        <v>46091</v>
      </c>
      <c r="B24" s="294" t="s">
        <v>119</v>
      </c>
      <c r="C24" s="294" t="s">
        <v>19</v>
      </c>
      <c r="D24">
        <v>2598683</v>
      </c>
      <c r="E24">
        <v>2599879</v>
      </c>
      <c r="F24" s="294">
        <v>1196</v>
      </c>
      <c r="G24">
        <v>680</v>
      </c>
      <c r="H24">
        <v>813280</v>
      </c>
      <c r="I24">
        <v>0</v>
      </c>
      <c r="J24">
        <v>0</v>
      </c>
      <c r="K24" s="294">
        <v>0</v>
      </c>
      <c r="M24">
        <v>14000</v>
      </c>
      <c r="N24">
        <f>MONTH(Tableau12[[#This Row],[DATE]])</f>
        <v>3</v>
      </c>
    </row>
    <row r="25" spans="1:14" x14ac:dyDescent="0.45">
      <c r="A25" s="2">
        <v>46091</v>
      </c>
      <c r="B25" s="294" t="s">
        <v>119</v>
      </c>
      <c r="C25" s="294" t="s">
        <v>3</v>
      </c>
      <c r="D25">
        <v>309222</v>
      </c>
      <c r="E25">
        <v>309643</v>
      </c>
      <c r="F25" s="294">
        <v>421</v>
      </c>
      <c r="G25">
        <v>920</v>
      </c>
      <c r="H25">
        <v>387320</v>
      </c>
      <c r="I25">
        <v>0</v>
      </c>
      <c r="J25">
        <v>0</v>
      </c>
      <c r="K25" s="294">
        <v>0</v>
      </c>
      <c r="M25">
        <v>6600</v>
      </c>
      <c r="N25">
        <f>MONTH(Tableau12[[#This Row],[DATE]])</f>
        <v>3</v>
      </c>
    </row>
    <row r="26" spans="1:14" x14ac:dyDescent="0.45">
      <c r="A26" s="2">
        <v>46090</v>
      </c>
      <c r="B26" s="294" t="s">
        <v>117</v>
      </c>
      <c r="C26" s="294" t="s">
        <v>19</v>
      </c>
      <c r="D26">
        <v>4666801</v>
      </c>
      <c r="E26">
        <v>4667718</v>
      </c>
      <c r="F26" s="294">
        <v>917</v>
      </c>
      <c r="G26">
        <v>680</v>
      </c>
      <c r="H26">
        <v>623560</v>
      </c>
      <c r="I26">
        <v>0</v>
      </c>
      <c r="J26">
        <v>0</v>
      </c>
      <c r="K26" s="294">
        <v>0</v>
      </c>
      <c r="M26">
        <v>18300</v>
      </c>
      <c r="N26">
        <f>MONTH(Tableau12[[#This Row],[DATE]])</f>
        <v>3</v>
      </c>
    </row>
    <row r="27" spans="1:14" x14ac:dyDescent="0.45">
      <c r="A27" s="2">
        <v>46090</v>
      </c>
      <c r="B27" s="294" t="s">
        <v>117</v>
      </c>
      <c r="C27" s="294" t="s">
        <v>3</v>
      </c>
      <c r="D27">
        <v>2148409</v>
      </c>
      <c r="E27">
        <v>2148574</v>
      </c>
      <c r="F27" s="294">
        <v>165</v>
      </c>
      <c r="G27">
        <v>920</v>
      </c>
      <c r="H27">
        <v>151800</v>
      </c>
      <c r="I27">
        <v>0</v>
      </c>
      <c r="J27">
        <v>0</v>
      </c>
      <c r="K27" s="294">
        <v>0</v>
      </c>
      <c r="M27">
        <v>6950</v>
      </c>
      <c r="N27">
        <f>MONTH(Tableau12[[#This Row],[DATE]])</f>
        <v>3</v>
      </c>
    </row>
    <row r="28" spans="1:14" x14ac:dyDescent="0.45">
      <c r="A28" s="2">
        <v>46090</v>
      </c>
      <c r="B28" s="294" t="s">
        <v>119</v>
      </c>
      <c r="C28" s="294" t="s">
        <v>19</v>
      </c>
      <c r="D28">
        <v>2597719</v>
      </c>
      <c r="E28">
        <v>2598683</v>
      </c>
      <c r="F28" s="294">
        <v>964</v>
      </c>
      <c r="G28">
        <v>680</v>
      </c>
      <c r="H28">
        <v>655520</v>
      </c>
      <c r="I28">
        <v>0</v>
      </c>
      <c r="J28">
        <v>0</v>
      </c>
      <c r="K28" s="294">
        <v>0</v>
      </c>
      <c r="M28">
        <v>15250</v>
      </c>
      <c r="N28">
        <f>MONTH(Tableau12[[#This Row],[DATE]])</f>
        <v>3</v>
      </c>
    </row>
    <row r="29" spans="1:14" x14ac:dyDescent="0.45">
      <c r="A29" s="2">
        <v>46090</v>
      </c>
      <c r="B29" s="294" t="s">
        <v>119</v>
      </c>
      <c r="C29" s="294" t="s">
        <v>3</v>
      </c>
      <c r="D29">
        <v>308785</v>
      </c>
      <c r="E29">
        <v>309222</v>
      </c>
      <c r="F29" s="294">
        <v>437</v>
      </c>
      <c r="G29">
        <v>920</v>
      </c>
      <c r="H29">
        <v>402040</v>
      </c>
      <c r="I29">
        <v>0</v>
      </c>
      <c r="J29">
        <v>0</v>
      </c>
      <c r="K29" s="294">
        <v>0</v>
      </c>
      <c r="M29">
        <v>7000</v>
      </c>
      <c r="N29">
        <f>MONTH(Tableau12[[#This Row],[DATE]])</f>
        <v>3</v>
      </c>
    </row>
    <row r="30" spans="1:14" x14ac:dyDescent="0.45">
      <c r="A30" s="2">
        <v>46089</v>
      </c>
      <c r="B30" s="294" t="s">
        <v>117</v>
      </c>
      <c r="C30" s="294" t="s">
        <v>19</v>
      </c>
      <c r="D30">
        <v>4666013</v>
      </c>
      <c r="E30">
        <v>4666801</v>
      </c>
      <c r="F30" s="294">
        <v>788</v>
      </c>
      <c r="G30">
        <v>680</v>
      </c>
      <c r="H30">
        <v>535840</v>
      </c>
      <c r="I30">
        <v>0</v>
      </c>
      <c r="J30">
        <v>0</v>
      </c>
      <c r="K30" s="294">
        <v>8000</v>
      </c>
      <c r="M30">
        <v>19170</v>
      </c>
      <c r="N30">
        <f>MONTH(Tableau12[[#This Row],[DATE]])</f>
        <v>3</v>
      </c>
    </row>
    <row r="31" spans="1:14" x14ac:dyDescent="0.45">
      <c r="A31" s="2">
        <v>46089</v>
      </c>
      <c r="B31" s="294" t="s">
        <v>117</v>
      </c>
      <c r="C31" s="294" t="s">
        <v>3</v>
      </c>
      <c r="D31">
        <v>2148231</v>
      </c>
      <c r="E31">
        <v>2148409</v>
      </c>
      <c r="F31" s="294">
        <v>178</v>
      </c>
      <c r="G31">
        <v>920</v>
      </c>
      <c r="H31">
        <v>163760</v>
      </c>
      <c r="I31">
        <v>0</v>
      </c>
      <c r="J31">
        <v>0</v>
      </c>
      <c r="K31" s="294">
        <v>0</v>
      </c>
      <c r="M31">
        <v>7200</v>
      </c>
      <c r="N31">
        <f>MONTH(Tableau12[[#This Row],[DATE]])</f>
        <v>3</v>
      </c>
    </row>
    <row r="32" spans="1:14" x14ac:dyDescent="0.45">
      <c r="A32" s="2">
        <v>46089</v>
      </c>
      <c r="B32" s="294" t="s">
        <v>119</v>
      </c>
      <c r="C32" s="294" t="s">
        <v>19</v>
      </c>
      <c r="D32">
        <v>2596435</v>
      </c>
      <c r="E32">
        <v>2597719</v>
      </c>
      <c r="F32" s="294">
        <v>1284</v>
      </c>
      <c r="G32">
        <v>680</v>
      </c>
      <c r="H32">
        <v>873120</v>
      </c>
      <c r="I32">
        <v>0</v>
      </c>
      <c r="J32">
        <v>0</v>
      </c>
      <c r="K32" s="294">
        <v>10000</v>
      </c>
      <c r="M32">
        <v>16250</v>
      </c>
      <c r="N32">
        <f>MONTH(Tableau12[[#This Row],[DATE]])</f>
        <v>3</v>
      </c>
    </row>
    <row r="33" spans="1:14" x14ac:dyDescent="0.45">
      <c r="A33" s="2">
        <v>46089</v>
      </c>
      <c r="B33" s="294" t="s">
        <v>119</v>
      </c>
      <c r="C33" s="294" t="s">
        <v>3</v>
      </c>
      <c r="D33">
        <v>308245</v>
      </c>
      <c r="E33">
        <v>308785</v>
      </c>
      <c r="F33" s="294">
        <v>540</v>
      </c>
      <c r="G33">
        <v>920</v>
      </c>
      <c r="H33">
        <v>496800</v>
      </c>
      <c r="I33">
        <v>0</v>
      </c>
      <c r="J33">
        <v>0</v>
      </c>
      <c r="K33" s="294">
        <v>0</v>
      </c>
      <c r="M33">
        <v>7430</v>
      </c>
      <c r="N33">
        <f>MONTH(Tableau12[[#This Row],[DATE]])</f>
        <v>3</v>
      </c>
    </row>
    <row r="34" spans="1:14" x14ac:dyDescent="0.45">
      <c r="A34" s="2">
        <v>46088</v>
      </c>
      <c r="B34" s="294" t="s">
        <v>117</v>
      </c>
      <c r="C34" s="294" t="s">
        <v>19</v>
      </c>
      <c r="D34">
        <v>4665414</v>
      </c>
      <c r="E34">
        <v>4666013</v>
      </c>
      <c r="F34" s="294">
        <v>599</v>
      </c>
      <c r="G34">
        <v>680</v>
      </c>
      <c r="H34">
        <v>407320</v>
      </c>
      <c r="I34">
        <v>0</v>
      </c>
      <c r="J34">
        <v>0</v>
      </c>
      <c r="K34" s="294">
        <v>0</v>
      </c>
      <c r="M34">
        <v>11990</v>
      </c>
      <c r="N34">
        <f>MONTH(Tableau12[[#This Row],[DATE]])</f>
        <v>3</v>
      </c>
    </row>
    <row r="35" spans="1:14" x14ac:dyDescent="0.45">
      <c r="A35" s="2">
        <v>46088</v>
      </c>
      <c r="B35" s="294" t="s">
        <v>117</v>
      </c>
      <c r="C35" s="294" t="s">
        <v>3</v>
      </c>
      <c r="D35">
        <v>2148068</v>
      </c>
      <c r="E35">
        <v>2148231</v>
      </c>
      <c r="F35" s="294">
        <v>163</v>
      </c>
      <c r="G35">
        <v>920</v>
      </c>
      <c r="H35">
        <v>149960</v>
      </c>
      <c r="I35">
        <v>0</v>
      </c>
      <c r="J35">
        <v>0</v>
      </c>
      <c r="K35" s="294">
        <v>0</v>
      </c>
      <c r="M35">
        <v>7330</v>
      </c>
      <c r="N35">
        <f>MONTH(Tableau12[[#This Row],[DATE]])</f>
        <v>3</v>
      </c>
    </row>
    <row r="36" spans="1:14" x14ac:dyDescent="0.45">
      <c r="A36" s="2">
        <v>46088</v>
      </c>
      <c r="B36" s="294" t="s">
        <v>119</v>
      </c>
      <c r="C36" s="294" t="s">
        <v>19</v>
      </c>
      <c r="D36">
        <v>2595171</v>
      </c>
      <c r="E36">
        <v>2596435</v>
      </c>
      <c r="F36" s="294">
        <v>1264</v>
      </c>
      <c r="G36">
        <v>680</v>
      </c>
      <c r="H36">
        <v>859520</v>
      </c>
      <c r="I36">
        <v>0</v>
      </c>
      <c r="J36">
        <v>0</v>
      </c>
      <c r="K36" s="294">
        <v>0</v>
      </c>
      <c r="M36">
        <v>7600</v>
      </c>
      <c r="N36">
        <f>MONTH(Tableau12[[#This Row],[DATE]])</f>
        <v>3</v>
      </c>
    </row>
    <row r="37" spans="1:14" x14ac:dyDescent="0.45">
      <c r="A37" s="2">
        <v>46088</v>
      </c>
      <c r="B37" s="294" t="s">
        <v>119</v>
      </c>
      <c r="C37" s="294" t="s">
        <v>3</v>
      </c>
      <c r="D37">
        <v>307738</v>
      </c>
      <c r="E37">
        <v>308245</v>
      </c>
      <c r="F37" s="294">
        <v>507</v>
      </c>
      <c r="G37">
        <v>920</v>
      </c>
      <c r="H37">
        <v>466440</v>
      </c>
      <c r="I37">
        <v>0</v>
      </c>
      <c r="J37">
        <v>0</v>
      </c>
      <c r="K37" s="294">
        <v>2800</v>
      </c>
      <c r="M37">
        <v>8000</v>
      </c>
      <c r="N37">
        <f>MONTH(Tableau12[[#This Row],[DATE]])</f>
        <v>3</v>
      </c>
    </row>
    <row r="38" spans="1:14" x14ac:dyDescent="0.45">
      <c r="A38" s="2">
        <v>46087</v>
      </c>
      <c r="B38" s="294" t="s">
        <v>117</v>
      </c>
      <c r="C38" s="294" t="s">
        <v>19</v>
      </c>
      <c r="D38">
        <v>4664564</v>
      </c>
      <c r="E38">
        <v>4665414</v>
      </c>
      <c r="F38" s="294">
        <v>850</v>
      </c>
      <c r="G38">
        <v>680</v>
      </c>
      <c r="H38">
        <v>578000</v>
      </c>
      <c r="I38">
        <v>0</v>
      </c>
      <c r="J38">
        <v>0</v>
      </c>
      <c r="K38" s="294">
        <v>0</v>
      </c>
      <c r="M38">
        <v>12590</v>
      </c>
      <c r="N38">
        <f>MONTH(Tableau12[[#This Row],[DATE]])</f>
        <v>3</v>
      </c>
    </row>
    <row r="39" spans="1:14" x14ac:dyDescent="0.45">
      <c r="A39" s="2">
        <v>46087</v>
      </c>
      <c r="B39" s="294" t="s">
        <v>117</v>
      </c>
      <c r="C39" s="294" t="s">
        <v>3</v>
      </c>
      <c r="D39">
        <v>2147849</v>
      </c>
      <c r="E39">
        <v>2148068</v>
      </c>
      <c r="F39" s="294">
        <v>219</v>
      </c>
      <c r="G39">
        <v>920</v>
      </c>
      <c r="H39">
        <v>201480</v>
      </c>
      <c r="I39">
        <v>0</v>
      </c>
      <c r="J39">
        <v>0</v>
      </c>
      <c r="K39" s="294">
        <v>0</v>
      </c>
      <c r="M39">
        <v>7500</v>
      </c>
      <c r="N39">
        <f>MONTH(Tableau12[[#This Row],[DATE]])</f>
        <v>3</v>
      </c>
    </row>
    <row r="40" spans="1:14" x14ac:dyDescent="0.45">
      <c r="A40" s="2">
        <v>46087</v>
      </c>
      <c r="B40" s="294" t="s">
        <v>119</v>
      </c>
      <c r="C40" s="294" t="s">
        <v>19</v>
      </c>
      <c r="D40">
        <v>2594022</v>
      </c>
      <c r="E40">
        <v>2595171</v>
      </c>
      <c r="F40" s="294">
        <v>1149</v>
      </c>
      <c r="G40">
        <v>680</v>
      </c>
      <c r="H40">
        <v>781320</v>
      </c>
      <c r="I40">
        <v>0</v>
      </c>
      <c r="J40">
        <v>0</v>
      </c>
      <c r="K40" s="294">
        <v>0</v>
      </c>
      <c r="M40">
        <v>8850</v>
      </c>
      <c r="N40">
        <f>MONTH(Tableau12[[#This Row],[DATE]])</f>
        <v>3</v>
      </c>
    </row>
    <row r="41" spans="1:14" x14ac:dyDescent="0.45">
      <c r="A41" s="2">
        <v>46087</v>
      </c>
      <c r="B41" s="294" t="s">
        <v>119</v>
      </c>
      <c r="C41" s="294" t="s">
        <v>3</v>
      </c>
      <c r="D41">
        <v>307343</v>
      </c>
      <c r="E41">
        <v>307738</v>
      </c>
      <c r="F41" s="294">
        <v>395</v>
      </c>
      <c r="G41">
        <v>920</v>
      </c>
      <c r="H41">
        <v>363400</v>
      </c>
      <c r="I41">
        <v>0</v>
      </c>
      <c r="J41">
        <v>0</v>
      </c>
      <c r="K41" s="294">
        <v>0</v>
      </c>
      <c r="M41">
        <v>5750</v>
      </c>
      <c r="N41">
        <f>MONTH(Tableau12[[#This Row],[DATE]])</f>
        <v>3</v>
      </c>
    </row>
    <row r="42" spans="1:14" x14ac:dyDescent="0.45">
      <c r="A42" s="2">
        <v>46086</v>
      </c>
      <c r="B42" s="294" t="s">
        <v>117</v>
      </c>
      <c r="C42" s="294" t="s">
        <v>19</v>
      </c>
      <c r="D42">
        <v>4663750</v>
      </c>
      <c r="E42">
        <v>4664564</v>
      </c>
      <c r="F42" s="294">
        <v>814</v>
      </c>
      <c r="G42">
        <v>680</v>
      </c>
      <c r="H42">
        <v>553520</v>
      </c>
      <c r="I42">
        <v>0</v>
      </c>
      <c r="J42">
        <v>0</v>
      </c>
      <c r="K42" s="294">
        <v>0</v>
      </c>
      <c r="M42">
        <v>13500</v>
      </c>
      <c r="N42">
        <f>MONTH(Tableau12[[#This Row],[DATE]])</f>
        <v>3</v>
      </c>
    </row>
    <row r="43" spans="1:14" x14ac:dyDescent="0.45">
      <c r="A43" s="2">
        <v>46086</v>
      </c>
      <c r="B43" s="294" t="s">
        <v>117</v>
      </c>
      <c r="C43" s="294" t="s">
        <v>3</v>
      </c>
      <c r="D43">
        <v>2147596</v>
      </c>
      <c r="E43">
        <v>2147849</v>
      </c>
      <c r="F43" s="294">
        <v>253</v>
      </c>
      <c r="G43">
        <v>920</v>
      </c>
      <c r="H43">
        <v>232760</v>
      </c>
      <c r="I43">
        <v>0</v>
      </c>
      <c r="J43">
        <v>0</v>
      </c>
      <c r="K43" s="294">
        <v>0</v>
      </c>
      <c r="M43">
        <v>7790</v>
      </c>
      <c r="N43">
        <f>MONTH(Tableau12[[#This Row],[DATE]])</f>
        <v>3</v>
      </c>
    </row>
    <row r="44" spans="1:14" x14ac:dyDescent="0.45">
      <c r="A44" s="2">
        <v>46086</v>
      </c>
      <c r="B44" s="294" t="s">
        <v>119</v>
      </c>
      <c r="C44" s="294" t="s">
        <v>19</v>
      </c>
      <c r="D44">
        <v>2592597</v>
      </c>
      <c r="E44">
        <v>2594022</v>
      </c>
      <c r="F44" s="294">
        <v>1425</v>
      </c>
      <c r="G44">
        <v>680</v>
      </c>
      <c r="H44">
        <v>969000</v>
      </c>
      <c r="I44">
        <v>0</v>
      </c>
      <c r="J44">
        <v>0</v>
      </c>
      <c r="K44" s="294">
        <v>0</v>
      </c>
      <c r="M44">
        <v>10000</v>
      </c>
      <c r="N44">
        <f>MONTH(Tableau12[[#This Row],[DATE]])</f>
        <v>3</v>
      </c>
    </row>
    <row r="45" spans="1:14" x14ac:dyDescent="0.45">
      <c r="A45" s="2">
        <v>46086</v>
      </c>
      <c r="B45" s="294" t="s">
        <v>119</v>
      </c>
      <c r="C45" s="294" t="s">
        <v>3</v>
      </c>
      <c r="D45">
        <v>306936</v>
      </c>
      <c r="E45">
        <v>307343</v>
      </c>
      <c r="F45" s="294">
        <v>407</v>
      </c>
      <c r="G45">
        <v>920</v>
      </c>
      <c r="H45">
        <v>374440</v>
      </c>
      <c r="I45">
        <v>0</v>
      </c>
      <c r="J45">
        <v>0</v>
      </c>
      <c r="K45" s="294">
        <v>0</v>
      </c>
      <c r="M45">
        <v>6150</v>
      </c>
      <c r="N45">
        <f>MONTH(Tableau12[[#This Row],[DATE]])</f>
        <v>3</v>
      </c>
    </row>
    <row r="46" spans="1:14" x14ac:dyDescent="0.45">
      <c r="A46" s="2">
        <v>46085</v>
      </c>
      <c r="B46" s="294" t="s">
        <v>117</v>
      </c>
      <c r="C46" s="294" t="s">
        <v>19</v>
      </c>
      <c r="D46">
        <v>4662901</v>
      </c>
      <c r="E46">
        <v>4663750</v>
      </c>
      <c r="F46" s="294">
        <v>849</v>
      </c>
      <c r="G46">
        <v>680</v>
      </c>
      <c r="H46">
        <v>577320</v>
      </c>
      <c r="I46">
        <v>0</v>
      </c>
      <c r="J46">
        <v>0</v>
      </c>
      <c r="K46" s="294">
        <v>0</v>
      </c>
      <c r="M46">
        <v>14350</v>
      </c>
      <c r="N46">
        <f>MONTH(Tableau12[[#This Row],[DATE]])</f>
        <v>3</v>
      </c>
    </row>
    <row r="47" spans="1:14" x14ac:dyDescent="0.45">
      <c r="A47" s="2">
        <v>46085</v>
      </c>
      <c r="B47" s="294" t="s">
        <v>117</v>
      </c>
      <c r="C47" s="294" t="s">
        <v>3</v>
      </c>
      <c r="D47">
        <v>2147439</v>
      </c>
      <c r="E47">
        <v>2147596</v>
      </c>
      <c r="F47" s="294">
        <v>157</v>
      </c>
      <c r="G47">
        <v>920</v>
      </c>
      <c r="H47">
        <v>144440</v>
      </c>
      <c r="I47">
        <v>0</v>
      </c>
      <c r="J47">
        <v>0</v>
      </c>
      <c r="K47" s="294">
        <v>0</v>
      </c>
      <c r="M47">
        <v>7950</v>
      </c>
      <c r="N47">
        <f>MONTH(Tableau12[[#This Row],[DATE]])</f>
        <v>3</v>
      </c>
    </row>
    <row r="48" spans="1:14" x14ac:dyDescent="0.45">
      <c r="A48" s="2">
        <v>46085</v>
      </c>
      <c r="B48" s="294" t="s">
        <v>119</v>
      </c>
      <c r="C48" s="294" t="s">
        <v>19</v>
      </c>
      <c r="D48">
        <v>2591425</v>
      </c>
      <c r="E48">
        <v>2592597</v>
      </c>
      <c r="F48" s="294">
        <v>1172</v>
      </c>
      <c r="G48">
        <v>680</v>
      </c>
      <c r="H48">
        <v>796960</v>
      </c>
      <c r="I48">
        <v>0</v>
      </c>
      <c r="J48">
        <v>0</v>
      </c>
      <c r="K48" s="294">
        <v>0</v>
      </c>
      <c r="M48">
        <v>11450</v>
      </c>
      <c r="N48">
        <f>MONTH(Tableau12[[#This Row],[DATE]])</f>
        <v>3</v>
      </c>
    </row>
    <row r="49" spans="1:14" x14ac:dyDescent="0.45">
      <c r="A49" s="2">
        <v>46085</v>
      </c>
      <c r="B49" s="294" t="s">
        <v>119</v>
      </c>
      <c r="C49" s="294" t="s">
        <v>3</v>
      </c>
      <c r="D49">
        <v>306528</v>
      </c>
      <c r="E49">
        <v>306936</v>
      </c>
      <c r="F49" s="294">
        <v>408</v>
      </c>
      <c r="G49">
        <v>920</v>
      </c>
      <c r="H49">
        <v>375360</v>
      </c>
      <c r="I49">
        <v>0</v>
      </c>
      <c r="J49">
        <v>0</v>
      </c>
      <c r="K49" s="294">
        <v>0</v>
      </c>
      <c r="M49">
        <v>6550</v>
      </c>
      <c r="N49">
        <f>MONTH(Tableau12[[#This Row],[DATE]])</f>
        <v>3</v>
      </c>
    </row>
    <row r="50" spans="1:14" x14ac:dyDescent="0.45">
      <c r="A50" s="2">
        <v>46084</v>
      </c>
      <c r="B50" s="294" t="s">
        <v>117</v>
      </c>
      <c r="C50" s="294" t="s">
        <v>19</v>
      </c>
      <c r="D50">
        <v>4662113</v>
      </c>
      <c r="E50">
        <v>4662901</v>
      </c>
      <c r="F50" s="294">
        <v>788</v>
      </c>
      <c r="G50">
        <v>680</v>
      </c>
      <c r="H50">
        <v>535840</v>
      </c>
      <c r="I50">
        <v>0</v>
      </c>
      <c r="J50">
        <v>0</v>
      </c>
      <c r="K50" s="294">
        <v>0</v>
      </c>
      <c r="M50">
        <v>15250</v>
      </c>
      <c r="N50">
        <f>MONTH(Tableau12[[#This Row],[DATE]])</f>
        <v>3</v>
      </c>
    </row>
    <row r="51" spans="1:14" x14ac:dyDescent="0.45">
      <c r="A51" s="2">
        <v>46084</v>
      </c>
      <c r="B51" s="294" t="s">
        <v>117</v>
      </c>
      <c r="C51" s="294" t="s">
        <v>3</v>
      </c>
      <c r="D51">
        <v>2147240</v>
      </c>
      <c r="E51">
        <v>2147439</v>
      </c>
      <c r="F51" s="294">
        <v>199</v>
      </c>
      <c r="G51">
        <v>920</v>
      </c>
      <c r="H51">
        <v>183080</v>
      </c>
      <c r="I51">
        <v>0</v>
      </c>
      <c r="J51">
        <v>0</v>
      </c>
      <c r="K51" s="294">
        <v>0</v>
      </c>
      <c r="M51">
        <v>8180</v>
      </c>
      <c r="N51">
        <f>MONTH(Tableau12[[#This Row],[DATE]])</f>
        <v>3</v>
      </c>
    </row>
    <row r="52" spans="1:14" x14ac:dyDescent="0.45">
      <c r="A52" s="2">
        <v>46084</v>
      </c>
      <c r="B52" s="294" t="s">
        <v>119</v>
      </c>
      <c r="C52" s="294" t="s">
        <v>19</v>
      </c>
      <c r="D52">
        <v>2590112</v>
      </c>
      <c r="E52">
        <v>2591425</v>
      </c>
      <c r="F52" s="294">
        <v>1313</v>
      </c>
      <c r="G52">
        <v>680</v>
      </c>
      <c r="H52">
        <v>892840</v>
      </c>
      <c r="I52">
        <v>0</v>
      </c>
      <c r="J52">
        <v>0</v>
      </c>
      <c r="K52" s="294">
        <v>0</v>
      </c>
      <c r="M52">
        <v>12700</v>
      </c>
      <c r="N52">
        <f>MONTH(Tableau12[[#This Row],[DATE]])</f>
        <v>3</v>
      </c>
    </row>
    <row r="53" spans="1:14" x14ac:dyDescent="0.45">
      <c r="A53" s="2">
        <v>46084</v>
      </c>
      <c r="B53" s="294" t="s">
        <v>119</v>
      </c>
      <c r="C53" s="294" t="s">
        <v>3</v>
      </c>
      <c r="D53">
        <v>306093</v>
      </c>
      <c r="E53">
        <v>306528</v>
      </c>
      <c r="F53" s="294">
        <v>435</v>
      </c>
      <c r="G53">
        <v>920</v>
      </c>
      <c r="H53">
        <v>400200</v>
      </c>
      <c r="I53">
        <v>0</v>
      </c>
      <c r="J53">
        <v>0</v>
      </c>
      <c r="K53" s="294">
        <v>0</v>
      </c>
      <c r="M53">
        <v>6960</v>
      </c>
      <c r="N53">
        <f>MONTH(Tableau12[[#This Row],[DATE]])</f>
        <v>3</v>
      </c>
    </row>
    <row r="54" spans="1:14" x14ac:dyDescent="0.45">
      <c r="A54" s="2">
        <v>46083</v>
      </c>
      <c r="B54" s="294" t="s">
        <v>117</v>
      </c>
      <c r="C54" s="294" t="s">
        <v>19</v>
      </c>
      <c r="D54">
        <v>4660959</v>
      </c>
      <c r="E54">
        <v>4662113</v>
      </c>
      <c r="F54" s="294">
        <v>1154</v>
      </c>
      <c r="G54">
        <v>680</v>
      </c>
      <c r="H54">
        <v>784720</v>
      </c>
      <c r="I54">
        <v>0</v>
      </c>
      <c r="J54">
        <v>0</v>
      </c>
      <c r="K54" s="294">
        <v>0</v>
      </c>
      <c r="M54">
        <v>15990</v>
      </c>
      <c r="N54">
        <f>MONTH(Tableau12[[#This Row],[DATE]])</f>
        <v>3</v>
      </c>
    </row>
    <row r="55" spans="1:14" x14ac:dyDescent="0.45">
      <c r="A55" s="2">
        <v>46083</v>
      </c>
      <c r="B55" s="294" t="s">
        <v>117</v>
      </c>
      <c r="C55" s="294" t="s">
        <v>3</v>
      </c>
      <c r="D55">
        <v>2147060</v>
      </c>
      <c r="E55">
        <v>2147240</v>
      </c>
      <c r="F55" s="294">
        <v>180</v>
      </c>
      <c r="G55">
        <v>920</v>
      </c>
      <c r="H55">
        <v>165600</v>
      </c>
      <c r="I55">
        <v>0</v>
      </c>
      <c r="J55">
        <v>0</v>
      </c>
      <c r="K55" s="294">
        <v>0</v>
      </c>
      <c r="M55">
        <v>8450</v>
      </c>
      <c r="N55">
        <f>MONTH(Tableau12[[#This Row],[DATE]])</f>
        <v>3</v>
      </c>
    </row>
    <row r="56" spans="1:14" x14ac:dyDescent="0.45">
      <c r="A56" s="2">
        <v>46083</v>
      </c>
      <c r="B56" s="294" t="s">
        <v>119</v>
      </c>
      <c r="C56" s="294" t="s">
        <v>19</v>
      </c>
      <c r="D56">
        <v>2588837</v>
      </c>
      <c r="E56">
        <v>2590112</v>
      </c>
      <c r="F56" s="294">
        <v>1275</v>
      </c>
      <c r="G56">
        <v>680</v>
      </c>
      <c r="H56">
        <v>867000</v>
      </c>
      <c r="I56">
        <v>0</v>
      </c>
      <c r="J56">
        <v>0</v>
      </c>
      <c r="K56" s="294">
        <v>0</v>
      </c>
      <c r="M56">
        <v>14100</v>
      </c>
      <c r="N56">
        <f>MONTH(Tableau12[[#This Row],[DATE]])</f>
        <v>3</v>
      </c>
    </row>
    <row r="57" spans="1:14" x14ac:dyDescent="0.45">
      <c r="A57" s="2">
        <v>46083</v>
      </c>
      <c r="B57" s="294" t="s">
        <v>119</v>
      </c>
      <c r="C57" s="294" t="s">
        <v>3</v>
      </c>
      <c r="D57">
        <v>305655</v>
      </c>
      <c r="E57">
        <v>306093</v>
      </c>
      <c r="F57" s="294">
        <v>438</v>
      </c>
      <c r="G57">
        <v>920</v>
      </c>
      <c r="H57">
        <v>402960</v>
      </c>
      <c r="I57">
        <v>0</v>
      </c>
      <c r="J57">
        <v>0</v>
      </c>
      <c r="K57" s="294">
        <v>0</v>
      </c>
      <c r="M57">
        <v>7400</v>
      </c>
      <c r="N57">
        <f>MONTH(Tableau12[[#This Row],[DATE]])</f>
        <v>3</v>
      </c>
    </row>
    <row r="58" spans="1:14" x14ac:dyDescent="0.45">
      <c r="A58" s="2">
        <v>46082</v>
      </c>
      <c r="B58" s="294" t="s">
        <v>117</v>
      </c>
      <c r="C58" s="294" t="s">
        <v>19</v>
      </c>
      <c r="D58">
        <v>4660213</v>
      </c>
      <c r="E58">
        <v>4660959</v>
      </c>
      <c r="F58" s="294">
        <v>746</v>
      </c>
      <c r="G58">
        <v>680</v>
      </c>
      <c r="H58">
        <v>507280</v>
      </c>
      <c r="I58">
        <v>0</v>
      </c>
      <c r="J58">
        <v>0</v>
      </c>
      <c r="K58" s="294">
        <v>4000</v>
      </c>
      <c r="M58">
        <v>17190</v>
      </c>
      <c r="N58">
        <f>MONTH(Tableau12[[#This Row],[DATE]])</f>
        <v>3</v>
      </c>
    </row>
    <row r="59" spans="1:14" x14ac:dyDescent="0.45">
      <c r="A59" s="2">
        <v>46082</v>
      </c>
      <c r="B59" s="294" t="s">
        <v>117</v>
      </c>
      <c r="C59" s="294" t="s">
        <v>3</v>
      </c>
      <c r="D59">
        <v>2146929</v>
      </c>
      <c r="E59">
        <v>2147060</v>
      </c>
      <c r="F59" s="294">
        <v>131</v>
      </c>
      <c r="G59">
        <v>920</v>
      </c>
      <c r="H59">
        <v>120520</v>
      </c>
      <c r="I59">
        <v>0</v>
      </c>
      <c r="J59">
        <v>0</v>
      </c>
      <c r="K59" s="294">
        <v>2000</v>
      </c>
      <c r="M59">
        <v>8680</v>
      </c>
      <c r="N59">
        <f>MONTH(Tableau12[[#This Row],[DATE]])</f>
        <v>3</v>
      </c>
    </row>
    <row r="60" spans="1:14" x14ac:dyDescent="0.45">
      <c r="A60" s="2">
        <v>46082</v>
      </c>
      <c r="B60" s="294" t="s">
        <v>119</v>
      </c>
      <c r="C60" s="294" t="s">
        <v>19</v>
      </c>
      <c r="D60">
        <v>2587681</v>
      </c>
      <c r="E60">
        <v>2588837</v>
      </c>
      <c r="F60" s="294">
        <v>1156</v>
      </c>
      <c r="G60">
        <v>680</v>
      </c>
      <c r="H60">
        <v>786080</v>
      </c>
      <c r="I60">
        <v>0</v>
      </c>
      <c r="J60">
        <v>0</v>
      </c>
      <c r="K60" s="294">
        <v>5000</v>
      </c>
      <c r="M60">
        <v>15450</v>
      </c>
      <c r="N60">
        <f>MONTH(Tableau12[[#This Row],[DATE]])</f>
        <v>3</v>
      </c>
    </row>
    <row r="61" spans="1:14" x14ac:dyDescent="0.45">
      <c r="A61" s="2">
        <v>46082</v>
      </c>
      <c r="B61" s="294" t="s">
        <v>119</v>
      </c>
      <c r="C61" s="294" t="s">
        <v>3</v>
      </c>
      <c r="D61">
        <v>305101</v>
      </c>
      <c r="E61">
        <v>305655</v>
      </c>
      <c r="F61" s="294">
        <v>554</v>
      </c>
      <c r="G61">
        <v>920</v>
      </c>
      <c r="H61">
        <v>509680</v>
      </c>
      <c r="I61">
        <v>0</v>
      </c>
      <c r="J61">
        <v>0</v>
      </c>
      <c r="K61" s="294">
        <v>3000</v>
      </c>
      <c r="M61">
        <v>7850</v>
      </c>
      <c r="N61">
        <f>MONTH(Tableau12[[#This Row],[DATE]])</f>
        <v>3</v>
      </c>
    </row>
    <row r="62" spans="1:14" x14ac:dyDescent="0.45">
      <c r="A62" s="2">
        <v>46081</v>
      </c>
      <c r="B62" s="294" t="s">
        <v>117</v>
      </c>
      <c r="C62" s="294" t="s">
        <v>19</v>
      </c>
      <c r="D62">
        <v>4659350</v>
      </c>
      <c r="E62">
        <v>4660213</v>
      </c>
      <c r="F62" s="294">
        <v>863</v>
      </c>
      <c r="G62">
        <v>680</v>
      </c>
      <c r="H62">
        <v>586840</v>
      </c>
      <c r="I62">
        <v>0</v>
      </c>
      <c r="J62">
        <v>0</v>
      </c>
      <c r="K62" s="294">
        <v>0</v>
      </c>
      <c r="M62">
        <v>13920</v>
      </c>
      <c r="N62">
        <f>MONTH(Tableau12[[#This Row],[DATE]])</f>
        <v>2</v>
      </c>
    </row>
    <row r="63" spans="1:14" x14ac:dyDescent="0.45">
      <c r="A63" s="2">
        <v>46081</v>
      </c>
      <c r="B63" s="294" t="s">
        <v>117</v>
      </c>
      <c r="C63" s="294" t="s">
        <v>3</v>
      </c>
      <c r="D63">
        <v>2146736</v>
      </c>
      <c r="E63">
        <v>2146929</v>
      </c>
      <c r="F63" s="294">
        <v>193</v>
      </c>
      <c r="G63">
        <v>920</v>
      </c>
      <c r="H63">
        <v>177560</v>
      </c>
      <c r="I63">
        <v>0</v>
      </c>
      <c r="J63">
        <v>0</v>
      </c>
      <c r="K63" s="294">
        <v>0</v>
      </c>
      <c r="M63">
        <v>6750</v>
      </c>
      <c r="N63">
        <f>MONTH(Tableau12[[#This Row],[DATE]])</f>
        <v>2</v>
      </c>
    </row>
    <row r="64" spans="1:14" x14ac:dyDescent="0.45">
      <c r="A64" s="2">
        <v>46081</v>
      </c>
      <c r="B64" s="294" t="s">
        <v>119</v>
      </c>
      <c r="C64" s="294" t="s">
        <v>19</v>
      </c>
      <c r="D64">
        <v>2586538</v>
      </c>
      <c r="E64">
        <v>2587681</v>
      </c>
      <c r="F64" s="294">
        <v>1143</v>
      </c>
      <c r="G64">
        <v>680</v>
      </c>
      <c r="H64">
        <v>777240</v>
      </c>
      <c r="I64">
        <v>0</v>
      </c>
      <c r="J64">
        <v>0</v>
      </c>
      <c r="K64" s="294">
        <v>0</v>
      </c>
      <c r="M64">
        <v>11680</v>
      </c>
      <c r="N64">
        <f>MONTH(Tableau12[[#This Row],[DATE]])</f>
        <v>2</v>
      </c>
    </row>
    <row r="65" spans="1:14" x14ac:dyDescent="0.45">
      <c r="A65" s="2">
        <v>46081</v>
      </c>
      <c r="B65" s="294" t="s">
        <v>119</v>
      </c>
      <c r="C65" s="294" t="s">
        <v>3</v>
      </c>
      <c r="D65">
        <v>304716</v>
      </c>
      <c r="E65">
        <v>305101</v>
      </c>
      <c r="F65" s="294">
        <v>385</v>
      </c>
      <c r="G65">
        <v>920</v>
      </c>
      <c r="H65">
        <v>354200</v>
      </c>
      <c r="I65">
        <v>0</v>
      </c>
      <c r="J65">
        <v>0</v>
      </c>
      <c r="K65" s="294">
        <v>0</v>
      </c>
      <c r="M65">
        <v>5500</v>
      </c>
      <c r="N65">
        <f>MONTH(Tableau12[[#This Row],[DATE]])</f>
        <v>2</v>
      </c>
    </row>
    <row r="66" spans="1:14" x14ac:dyDescent="0.45">
      <c r="A66" s="2">
        <v>46080</v>
      </c>
      <c r="B66" s="294" t="s">
        <v>117</v>
      </c>
      <c r="C66" s="294" t="s">
        <v>19</v>
      </c>
      <c r="D66">
        <v>4658529</v>
      </c>
      <c r="E66">
        <v>4659350</v>
      </c>
      <c r="F66" s="294">
        <v>821</v>
      </c>
      <c r="G66">
        <v>680</v>
      </c>
      <c r="H66">
        <v>558280</v>
      </c>
      <c r="I66">
        <v>0</v>
      </c>
      <c r="J66">
        <v>0</v>
      </c>
      <c r="K66" s="294">
        <v>0</v>
      </c>
      <c r="M66">
        <v>14700</v>
      </c>
      <c r="N66">
        <f>MONTH(Tableau12[[#This Row],[DATE]])</f>
        <v>2</v>
      </c>
    </row>
    <row r="67" spans="1:14" x14ac:dyDescent="0.45">
      <c r="A67" s="2">
        <v>46080</v>
      </c>
      <c r="B67" s="294" t="s">
        <v>117</v>
      </c>
      <c r="C67" s="294" t="s">
        <v>3</v>
      </c>
      <c r="D67">
        <v>2146501</v>
      </c>
      <c r="E67">
        <v>2146736</v>
      </c>
      <c r="F67" s="294">
        <v>235</v>
      </c>
      <c r="G67">
        <v>920</v>
      </c>
      <c r="H67">
        <v>216200</v>
      </c>
      <c r="I67">
        <v>0</v>
      </c>
      <c r="J67">
        <v>0</v>
      </c>
      <c r="K67" s="294">
        <v>0</v>
      </c>
      <c r="M67">
        <v>6900</v>
      </c>
      <c r="N67">
        <f>MONTH(Tableau12[[#This Row],[DATE]])</f>
        <v>2</v>
      </c>
    </row>
    <row r="68" spans="1:14" x14ac:dyDescent="0.45">
      <c r="A68" s="2">
        <v>46080</v>
      </c>
      <c r="B68" s="294" t="s">
        <v>119</v>
      </c>
      <c r="C68" s="294" t="s">
        <v>19</v>
      </c>
      <c r="D68">
        <v>2585474</v>
      </c>
      <c r="E68">
        <v>2586538</v>
      </c>
      <c r="F68" s="294">
        <v>1064</v>
      </c>
      <c r="G68">
        <v>680</v>
      </c>
      <c r="H68">
        <v>723520</v>
      </c>
      <c r="I68">
        <v>0</v>
      </c>
      <c r="J68">
        <v>0</v>
      </c>
      <c r="K68" s="294">
        <v>0</v>
      </c>
      <c r="M68">
        <v>12900</v>
      </c>
      <c r="N68">
        <f>MONTH(Tableau12[[#This Row],[DATE]])</f>
        <v>2</v>
      </c>
    </row>
    <row r="69" spans="1:14" x14ac:dyDescent="0.45">
      <c r="A69" s="2">
        <v>46080</v>
      </c>
      <c r="B69" s="294" t="s">
        <v>119</v>
      </c>
      <c r="C69" s="294" t="s">
        <v>3</v>
      </c>
      <c r="D69">
        <v>304164</v>
      </c>
      <c r="E69">
        <v>304716</v>
      </c>
      <c r="F69" s="294">
        <v>552</v>
      </c>
      <c r="G69">
        <v>920</v>
      </c>
      <c r="H69">
        <v>507840</v>
      </c>
      <c r="I69">
        <v>0</v>
      </c>
      <c r="J69">
        <v>0</v>
      </c>
      <c r="K69" s="294">
        <v>0</v>
      </c>
      <c r="M69">
        <v>5980</v>
      </c>
      <c r="N69">
        <f>MONTH(Tableau12[[#This Row],[DATE]])</f>
        <v>2</v>
      </c>
    </row>
    <row r="70" spans="1:14" x14ac:dyDescent="0.45">
      <c r="A70" s="2">
        <v>46079</v>
      </c>
      <c r="B70" s="294" t="s">
        <v>117</v>
      </c>
      <c r="C70" s="294" t="s">
        <v>19</v>
      </c>
      <c r="D70">
        <v>4657740</v>
      </c>
      <c r="E70">
        <v>4658529</v>
      </c>
      <c r="F70" s="294">
        <v>789</v>
      </c>
      <c r="G70">
        <v>680</v>
      </c>
      <c r="H70">
        <v>536520</v>
      </c>
      <c r="I70">
        <v>0</v>
      </c>
      <c r="J70">
        <v>0</v>
      </c>
      <c r="K70" s="294">
        <v>0</v>
      </c>
      <c r="M70">
        <v>15500</v>
      </c>
      <c r="N70">
        <f>MONTH(Tableau12[[#This Row],[DATE]])</f>
        <v>2</v>
      </c>
    </row>
    <row r="71" spans="1:14" x14ac:dyDescent="0.45">
      <c r="A71" s="2">
        <v>46079</v>
      </c>
      <c r="B71" s="294" t="s">
        <v>117</v>
      </c>
      <c r="C71" s="294" t="s">
        <v>3</v>
      </c>
      <c r="D71">
        <v>2146351</v>
      </c>
      <c r="E71">
        <v>2146501</v>
      </c>
      <c r="F71" s="294">
        <v>150</v>
      </c>
      <c r="G71">
        <v>920</v>
      </c>
      <c r="H71">
        <v>138000</v>
      </c>
      <c r="I71">
        <v>0</v>
      </c>
      <c r="J71">
        <v>0</v>
      </c>
      <c r="K71" s="294">
        <v>0</v>
      </c>
      <c r="M71">
        <v>7150</v>
      </c>
      <c r="N71">
        <f>MONTH(Tableau12[[#This Row],[DATE]])</f>
        <v>2</v>
      </c>
    </row>
    <row r="72" spans="1:14" x14ac:dyDescent="0.45">
      <c r="A72" s="2">
        <v>46079</v>
      </c>
      <c r="B72" s="294" t="s">
        <v>119</v>
      </c>
      <c r="C72" s="294" t="s">
        <v>19</v>
      </c>
      <c r="D72">
        <v>2584235</v>
      </c>
      <c r="E72">
        <v>2585474</v>
      </c>
      <c r="F72" s="294">
        <v>1239</v>
      </c>
      <c r="G72">
        <v>680</v>
      </c>
      <c r="H72">
        <v>842520</v>
      </c>
      <c r="I72">
        <v>0</v>
      </c>
      <c r="J72">
        <v>0</v>
      </c>
      <c r="K72" s="294">
        <v>0</v>
      </c>
      <c r="M72">
        <v>13900</v>
      </c>
      <c r="N72">
        <f>MONTH(Tableau12[[#This Row],[DATE]])</f>
        <v>2</v>
      </c>
    </row>
    <row r="73" spans="1:14" x14ac:dyDescent="0.45">
      <c r="A73" s="2">
        <v>46079</v>
      </c>
      <c r="B73" s="294" t="s">
        <v>119</v>
      </c>
      <c r="C73" s="294" t="s">
        <v>3</v>
      </c>
      <c r="D73">
        <v>303745</v>
      </c>
      <c r="E73">
        <v>304164</v>
      </c>
      <c r="F73" s="294">
        <v>419</v>
      </c>
      <c r="G73">
        <v>920</v>
      </c>
      <c r="H73">
        <v>385480</v>
      </c>
      <c r="I73">
        <v>0</v>
      </c>
      <c r="J73">
        <v>0</v>
      </c>
      <c r="K73" s="294">
        <v>0</v>
      </c>
      <c r="M73">
        <v>6550</v>
      </c>
      <c r="N73">
        <f>MONTH(Tableau12[[#This Row],[DATE]])</f>
        <v>2</v>
      </c>
    </row>
    <row r="74" spans="1:14" x14ac:dyDescent="0.45">
      <c r="A74" s="2">
        <v>46078</v>
      </c>
      <c r="B74" s="294" t="s">
        <v>117</v>
      </c>
      <c r="C74" s="294" t="s">
        <v>19</v>
      </c>
      <c r="D74">
        <v>4656956</v>
      </c>
      <c r="E74">
        <v>4657740</v>
      </c>
      <c r="F74" s="294">
        <v>784</v>
      </c>
      <c r="G74">
        <v>680</v>
      </c>
      <c r="H74">
        <v>533120</v>
      </c>
      <c r="I74">
        <v>0</v>
      </c>
      <c r="J74">
        <v>0</v>
      </c>
      <c r="K74" s="294">
        <v>0</v>
      </c>
      <c r="M74">
        <v>16200</v>
      </c>
      <c r="N74">
        <f>MONTH(Tableau12[[#This Row],[DATE]])</f>
        <v>2</v>
      </c>
    </row>
    <row r="75" spans="1:14" x14ac:dyDescent="0.45">
      <c r="A75" s="2">
        <v>46078</v>
      </c>
      <c r="B75" s="294" t="s">
        <v>117</v>
      </c>
      <c r="C75" s="294" t="s">
        <v>3</v>
      </c>
      <c r="D75">
        <v>2146176</v>
      </c>
      <c r="E75">
        <v>2146351</v>
      </c>
      <c r="F75" s="294">
        <v>175</v>
      </c>
      <c r="G75">
        <v>920</v>
      </c>
      <c r="H75">
        <v>161000</v>
      </c>
      <c r="I75">
        <v>0</v>
      </c>
      <c r="J75">
        <v>0</v>
      </c>
      <c r="K75" s="294">
        <v>0</v>
      </c>
      <c r="M75">
        <v>7300</v>
      </c>
      <c r="N75">
        <f>MONTH(Tableau12[[#This Row],[DATE]])</f>
        <v>2</v>
      </c>
    </row>
    <row r="76" spans="1:14" x14ac:dyDescent="0.45">
      <c r="A76" s="2">
        <v>46078</v>
      </c>
      <c r="B76" s="294" t="s">
        <v>119</v>
      </c>
      <c r="C76" s="294" t="s">
        <v>19</v>
      </c>
      <c r="D76">
        <v>2583270</v>
      </c>
      <c r="E76">
        <v>2584235</v>
      </c>
      <c r="F76" s="294">
        <v>965</v>
      </c>
      <c r="G76">
        <v>680</v>
      </c>
      <c r="H76">
        <v>656200</v>
      </c>
      <c r="I76">
        <v>0</v>
      </c>
      <c r="J76">
        <v>0</v>
      </c>
      <c r="K76" s="294">
        <v>0</v>
      </c>
      <c r="M76">
        <v>15150</v>
      </c>
      <c r="N76">
        <f>MONTH(Tableau12[[#This Row],[DATE]])</f>
        <v>2</v>
      </c>
    </row>
    <row r="77" spans="1:14" x14ac:dyDescent="0.45">
      <c r="A77" s="2">
        <v>46078</v>
      </c>
      <c r="B77" s="294" t="s">
        <v>119</v>
      </c>
      <c r="C77" s="294" t="s">
        <v>3</v>
      </c>
      <c r="D77">
        <v>303275</v>
      </c>
      <c r="E77">
        <v>303745</v>
      </c>
      <c r="F77" s="294">
        <v>470</v>
      </c>
      <c r="G77">
        <v>920</v>
      </c>
      <c r="H77">
        <v>432400</v>
      </c>
      <c r="I77">
        <v>0</v>
      </c>
      <c r="J77">
        <v>0</v>
      </c>
      <c r="K77" s="294">
        <v>0</v>
      </c>
      <c r="M77">
        <v>6990</v>
      </c>
      <c r="N77">
        <f>MONTH(Tableau12[[#This Row],[DATE]])</f>
        <v>2</v>
      </c>
    </row>
    <row r="78" spans="1:14" x14ac:dyDescent="0.45">
      <c r="A78" s="2">
        <v>46077</v>
      </c>
      <c r="B78" s="294" t="s">
        <v>117</v>
      </c>
      <c r="C78" s="294" t="s">
        <v>19</v>
      </c>
      <c r="D78">
        <v>4656330</v>
      </c>
      <c r="E78">
        <v>4656956</v>
      </c>
      <c r="F78" s="294">
        <v>626</v>
      </c>
      <c r="G78">
        <v>680</v>
      </c>
      <c r="H78">
        <v>425680</v>
      </c>
      <c r="I78">
        <v>0</v>
      </c>
      <c r="J78">
        <v>0</v>
      </c>
      <c r="K78" s="294">
        <v>0</v>
      </c>
      <c r="M78">
        <v>17020</v>
      </c>
      <c r="N78">
        <f>MONTH(Tableau12[[#This Row],[DATE]])</f>
        <v>2</v>
      </c>
    </row>
    <row r="79" spans="1:14" x14ac:dyDescent="0.45">
      <c r="A79" s="2">
        <v>46077</v>
      </c>
      <c r="B79" s="294" t="s">
        <v>117</v>
      </c>
      <c r="C79" s="294" t="s">
        <v>3</v>
      </c>
      <c r="D79">
        <v>2146037</v>
      </c>
      <c r="E79">
        <v>2146176</v>
      </c>
      <c r="F79" s="294">
        <v>139</v>
      </c>
      <c r="G79">
        <v>920</v>
      </c>
      <c r="H79">
        <v>127880</v>
      </c>
      <c r="I79">
        <v>0</v>
      </c>
      <c r="J79">
        <v>0</v>
      </c>
      <c r="K79" s="294">
        <v>0</v>
      </c>
      <c r="M79">
        <v>7520</v>
      </c>
      <c r="N79">
        <f>MONTH(Tableau12[[#This Row],[DATE]])</f>
        <v>2</v>
      </c>
    </row>
    <row r="80" spans="1:14" x14ac:dyDescent="0.45">
      <c r="A80" s="2">
        <v>46077</v>
      </c>
      <c r="B80" s="294" t="s">
        <v>119</v>
      </c>
      <c r="C80" s="294" t="s">
        <v>19</v>
      </c>
      <c r="D80">
        <v>2581999</v>
      </c>
      <c r="E80">
        <v>2583270</v>
      </c>
      <c r="F80" s="294">
        <v>1271</v>
      </c>
      <c r="G80">
        <v>680</v>
      </c>
      <c r="H80">
        <v>864280</v>
      </c>
      <c r="I80">
        <v>0</v>
      </c>
      <c r="J80">
        <v>0</v>
      </c>
      <c r="K80" s="294">
        <v>0</v>
      </c>
      <c r="M80">
        <v>16150</v>
      </c>
      <c r="N80">
        <f>MONTH(Tableau12[[#This Row],[DATE]])</f>
        <v>2</v>
      </c>
    </row>
    <row r="81" spans="1:14" x14ac:dyDescent="0.45">
      <c r="A81" s="2">
        <v>46077</v>
      </c>
      <c r="B81" s="294" t="s">
        <v>119</v>
      </c>
      <c r="C81" s="294" t="s">
        <v>3</v>
      </c>
      <c r="D81">
        <v>302822</v>
      </c>
      <c r="E81">
        <v>303275</v>
      </c>
      <c r="F81" s="294">
        <v>453</v>
      </c>
      <c r="G81">
        <v>920</v>
      </c>
      <c r="H81">
        <v>416760</v>
      </c>
      <c r="I81">
        <v>0</v>
      </c>
      <c r="J81">
        <v>0</v>
      </c>
      <c r="K81" s="294">
        <v>0</v>
      </c>
      <c r="M81">
        <v>7200</v>
      </c>
      <c r="N81">
        <f>MONTH(Tableau12[[#This Row],[DATE]])</f>
        <v>2</v>
      </c>
    </row>
    <row r="82" spans="1:14" x14ac:dyDescent="0.45">
      <c r="A82" s="2">
        <v>46076</v>
      </c>
      <c r="B82" s="294" t="s">
        <v>117</v>
      </c>
      <c r="C82" s="294" t="s">
        <v>19</v>
      </c>
      <c r="D82">
        <v>4655377</v>
      </c>
      <c r="E82">
        <v>4656330</v>
      </c>
      <c r="F82" s="294">
        <v>953</v>
      </c>
      <c r="G82">
        <v>680</v>
      </c>
      <c r="H82">
        <v>648040</v>
      </c>
      <c r="I82">
        <v>0</v>
      </c>
      <c r="J82">
        <v>0</v>
      </c>
      <c r="K82" s="294">
        <v>0</v>
      </c>
      <c r="M82">
        <v>17700</v>
      </c>
      <c r="N82">
        <f>MONTH(Tableau12[[#This Row],[DATE]])</f>
        <v>2</v>
      </c>
    </row>
    <row r="83" spans="1:14" x14ac:dyDescent="0.45">
      <c r="A83" s="2">
        <v>46076</v>
      </c>
      <c r="B83" s="294" t="s">
        <v>117</v>
      </c>
      <c r="C83" s="294" t="s">
        <v>3</v>
      </c>
      <c r="D83">
        <v>2145909</v>
      </c>
      <c r="E83">
        <v>2146037</v>
      </c>
      <c r="F83" s="294">
        <v>128</v>
      </c>
      <c r="G83">
        <v>920</v>
      </c>
      <c r="H83">
        <v>117760</v>
      </c>
      <c r="I83">
        <v>0</v>
      </c>
      <c r="J83">
        <v>0</v>
      </c>
      <c r="K83" s="294">
        <v>0</v>
      </c>
      <c r="M83">
        <v>7650</v>
      </c>
      <c r="N83">
        <f>MONTH(Tableau12[[#This Row],[DATE]])</f>
        <v>2</v>
      </c>
    </row>
    <row r="84" spans="1:14" x14ac:dyDescent="0.45">
      <c r="A84" s="2">
        <v>46076</v>
      </c>
      <c r="B84" s="294" t="s">
        <v>119</v>
      </c>
      <c r="C84" s="294" t="s">
        <v>19</v>
      </c>
      <c r="D84">
        <v>2580443</v>
      </c>
      <c r="E84">
        <v>2581999</v>
      </c>
      <c r="F84" s="294">
        <v>1556</v>
      </c>
      <c r="G84">
        <v>680</v>
      </c>
      <c r="H84">
        <v>1058080</v>
      </c>
      <c r="I84">
        <v>0</v>
      </c>
      <c r="J84">
        <v>0</v>
      </c>
      <c r="K84" s="294">
        <v>0</v>
      </c>
      <c r="M84">
        <v>17480</v>
      </c>
      <c r="N84">
        <f>MONTH(Tableau12[[#This Row],[DATE]])</f>
        <v>2</v>
      </c>
    </row>
    <row r="85" spans="1:14" x14ac:dyDescent="0.45">
      <c r="A85" s="2">
        <v>46076</v>
      </c>
      <c r="B85" s="294" t="s">
        <v>119</v>
      </c>
      <c r="C85" s="294" t="s">
        <v>3</v>
      </c>
      <c r="D85">
        <v>302448</v>
      </c>
      <c r="E85">
        <v>302822</v>
      </c>
      <c r="F85" s="294">
        <v>374</v>
      </c>
      <c r="G85">
        <v>920</v>
      </c>
      <c r="H85">
        <v>344080</v>
      </c>
      <c r="I85">
        <v>0</v>
      </c>
      <c r="J85">
        <v>0</v>
      </c>
      <c r="K85" s="294">
        <v>0</v>
      </c>
      <c r="M85">
        <v>7650</v>
      </c>
      <c r="N85">
        <f>MONTH(Tableau12[[#This Row],[DATE]])</f>
        <v>2</v>
      </c>
    </row>
    <row r="86" spans="1:14" x14ac:dyDescent="0.45">
      <c r="A86" s="2">
        <v>46075</v>
      </c>
      <c r="B86" s="294" t="s">
        <v>117</v>
      </c>
      <c r="C86" s="294" t="s">
        <v>19</v>
      </c>
      <c r="D86">
        <v>4654551</v>
      </c>
      <c r="E86">
        <v>4655377</v>
      </c>
      <c r="F86" s="294">
        <v>826</v>
      </c>
      <c r="G86">
        <v>680</v>
      </c>
      <c r="H86">
        <v>561680</v>
      </c>
      <c r="I86">
        <v>0</v>
      </c>
      <c r="J86">
        <v>0</v>
      </c>
      <c r="K86" s="294">
        <v>0</v>
      </c>
      <c r="M86">
        <v>18600</v>
      </c>
      <c r="N86">
        <f>MONTH(Tableau12[[#This Row],[DATE]])</f>
        <v>2</v>
      </c>
    </row>
    <row r="87" spans="1:14" x14ac:dyDescent="0.45">
      <c r="A87" s="2">
        <v>46075</v>
      </c>
      <c r="B87" s="294" t="s">
        <v>117</v>
      </c>
      <c r="C87" s="294" t="s">
        <v>3</v>
      </c>
      <c r="D87">
        <v>2145759</v>
      </c>
      <c r="E87">
        <v>2145909</v>
      </c>
      <c r="F87" s="294">
        <v>150</v>
      </c>
      <c r="G87">
        <v>920</v>
      </c>
      <c r="H87">
        <v>138000</v>
      </c>
      <c r="I87">
        <v>0</v>
      </c>
      <c r="J87">
        <v>0</v>
      </c>
      <c r="K87" s="294">
        <v>0</v>
      </c>
      <c r="M87">
        <v>7780</v>
      </c>
      <c r="N87">
        <f>MONTH(Tableau12[[#This Row],[DATE]])</f>
        <v>2</v>
      </c>
    </row>
    <row r="88" spans="1:14" x14ac:dyDescent="0.45">
      <c r="A88" s="2">
        <v>46075</v>
      </c>
      <c r="B88" s="294" t="s">
        <v>119</v>
      </c>
      <c r="C88" s="294" t="s">
        <v>19</v>
      </c>
      <c r="D88">
        <v>2579155</v>
      </c>
      <c r="E88">
        <v>2580443</v>
      </c>
      <c r="F88" s="294">
        <v>1288</v>
      </c>
      <c r="G88">
        <v>680</v>
      </c>
      <c r="H88">
        <v>875840</v>
      </c>
      <c r="I88">
        <v>0</v>
      </c>
      <c r="J88">
        <v>0</v>
      </c>
      <c r="K88" s="294">
        <v>0</v>
      </c>
      <c r="M88">
        <v>19100</v>
      </c>
      <c r="N88">
        <f>MONTH(Tableau12[[#This Row],[DATE]])</f>
        <v>2</v>
      </c>
    </row>
    <row r="89" spans="1:14" x14ac:dyDescent="0.45">
      <c r="A89" s="2">
        <v>46075</v>
      </c>
      <c r="B89" s="294" t="s">
        <v>119</v>
      </c>
      <c r="C89" s="294" t="s">
        <v>3</v>
      </c>
      <c r="D89">
        <v>302077</v>
      </c>
      <c r="E89">
        <v>302448</v>
      </c>
      <c r="F89" s="294">
        <v>371</v>
      </c>
      <c r="G89">
        <v>920</v>
      </c>
      <c r="H89">
        <v>341320</v>
      </c>
      <c r="I89">
        <v>0</v>
      </c>
      <c r="J89">
        <v>0</v>
      </c>
      <c r="K89" s="294">
        <v>0</v>
      </c>
      <c r="M89">
        <v>8100</v>
      </c>
      <c r="N89">
        <f>MONTH(Tableau12[[#This Row],[DATE]])</f>
        <v>2</v>
      </c>
    </row>
    <row r="90" spans="1:14" x14ac:dyDescent="0.45">
      <c r="A90" s="2">
        <v>46074</v>
      </c>
      <c r="B90" s="294" t="s">
        <v>117</v>
      </c>
      <c r="C90" s="294" t="s">
        <v>19</v>
      </c>
      <c r="D90">
        <v>4653989</v>
      </c>
      <c r="E90">
        <v>4654551</v>
      </c>
      <c r="F90" s="294">
        <v>562</v>
      </c>
      <c r="G90">
        <v>680</v>
      </c>
      <c r="H90">
        <v>382160</v>
      </c>
      <c r="I90">
        <v>0</v>
      </c>
      <c r="J90">
        <v>0</v>
      </c>
      <c r="K90" s="294">
        <v>0</v>
      </c>
      <c r="M90">
        <v>19400</v>
      </c>
      <c r="N90">
        <f>MONTH(Tableau12[[#This Row],[DATE]])</f>
        <v>2</v>
      </c>
    </row>
    <row r="91" spans="1:14" x14ac:dyDescent="0.45">
      <c r="A91" s="2">
        <v>46074</v>
      </c>
      <c r="B91" s="294" t="s">
        <v>117</v>
      </c>
      <c r="C91" s="294" t="s">
        <v>3</v>
      </c>
      <c r="D91">
        <v>2145628</v>
      </c>
      <c r="E91">
        <v>2145759</v>
      </c>
      <c r="F91" s="294">
        <v>131</v>
      </c>
      <c r="G91">
        <v>920</v>
      </c>
      <c r="H91">
        <v>120520</v>
      </c>
      <c r="I91">
        <v>0</v>
      </c>
      <c r="J91">
        <v>0</v>
      </c>
      <c r="K91" s="294">
        <v>0</v>
      </c>
      <c r="M91">
        <v>7850</v>
      </c>
      <c r="N91">
        <f>MONTH(Tableau12[[#This Row],[DATE]])</f>
        <v>2</v>
      </c>
    </row>
    <row r="92" spans="1:14" x14ac:dyDescent="0.45">
      <c r="A92" s="2">
        <v>46074</v>
      </c>
      <c r="B92" s="294" t="s">
        <v>119</v>
      </c>
      <c r="C92" s="294" t="s">
        <v>19</v>
      </c>
      <c r="D92">
        <v>2578344</v>
      </c>
      <c r="E92">
        <v>2579155</v>
      </c>
      <c r="F92" s="294">
        <v>811</v>
      </c>
      <c r="G92">
        <v>680</v>
      </c>
      <c r="H92">
        <v>551480</v>
      </c>
      <c r="I92">
        <v>0</v>
      </c>
      <c r="J92">
        <v>0</v>
      </c>
      <c r="K92" s="294">
        <v>0</v>
      </c>
      <c r="M92">
        <v>20350</v>
      </c>
      <c r="N92">
        <f>MONTH(Tableau12[[#This Row],[DATE]])</f>
        <v>2</v>
      </c>
    </row>
    <row r="93" spans="1:14" x14ac:dyDescent="0.45">
      <c r="A93" s="2">
        <v>46074</v>
      </c>
      <c r="B93" s="294" t="s">
        <v>119</v>
      </c>
      <c r="C93" s="294" t="s">
        <v>3</v>
      </c>
      <c r="D93">
        <v>301651</v>
      </c>
      <c r="E93">
        <v>302077</v>
      </c>
      <c r="F93" s="294">
        <v>426</v>
      </c>
      <c r="G93">
        <v>920</v>
      </c>
      <c r="H93">
        <v>391920</v>
      </c>
      <c r="I93">
        <v>0</v>
      </c>
      <c r="J93">
        <v>0</v>
      </c>
      <c r="K93" s="294">
        <v>0</v>
      </c>
      <c r="M93">
        <v>8450</v>
      </c>
      <c r="N93">
        <f>MONTH(Tableau12[[#This Row],[DATE]])</f>
        <v>2</v>
      </c>
    </row>
    <row r="94" spans="1:14" x14ac:dyDescent="0.45">
      <c r="A94" s="2">
        <v>46073</v>
      </c>
      <c r="B94" s="294" t="s">
        <v>117</v>
      </c>
      <c r="C94" s="294" t="s">
        <v>19</v>
      </c>
      <c r="D94">
        <v>4652893</v>
      </c>
      <c r="E94">
        <v>4653989</v>
      </c>
      <c r="F94" s="294">
        <v>1096</v>
      </c>
      <c r="G94">
        <v>680</v>
      </c>
      <c r="H94">
        <v>745280</v>
      </c>
      <c r="I94">
        <v>0</v>
      </c>
      <c r="J94">
        <v>0</v>
      </c>
      <c r="K94" s="294">
        <v>5000</v>
      </c>
      <c r="M94">
        <v>20000</v>
      </c>
      <c r="N94">
        <f>MONTH(Tableau12[[#This Row],[DATE]])</f>
        <v>2</v>
      </c>
    </row>
    <row r="95" spans="1:14" x14ac:dyDescent="0.45">
      <c r="A95" s="2">
        <v>46073</v>
      </c>
      <c r="B95" s="294" t="s">
        <v>117</v>
      </c>
      <c r="C95" s="294" t="s">
        <v>3</v>
      </c>
      <c r="D95">
        <v>2145389</v>
      </c>
      <c r="E95">
        <v>2145628</v>
      </c>
      <c r="F95" s="294">
        <v>239</v>
      </c>
      <c r="G95">
        <v>920</v>
      </c>
      <c r="H95">
        <v>219880</v>
      </c>
      <c r="I95">
        <v>0</v>
      </c>
      <c r="J95">
        <v>0</v>
      </c>
      <c r="K95" s="294">
        <v>0</v>
      </c>
      <c r="M95">
        <v>8000</v>
      </c>
      <c r="N95">
        <f>MONTH(Tableau12[[#This Row],[DATE]])</f>
        <v>2</v>
      </c>
    </row>
    <row r="96" spans="1:14" x14ac:dyDescent="0.45">
      <c r="A96" s="2">
        <v>46073</v>
      </c>
      <c r="B96" s="294" t="s">
        <v>119</v>
      </c>
      <c r="C96" s="294" t="s">
        <v>19</v>
      </c>
      <c r="D96">
        <v>2577268</v>
      </c>
      <c r="E96">
        <v>2578344</v>
      </c>
      <c r="F96" s="294">
        <v>1076</v>
      </c>
      <c r="G96">
        <v>680</v>
      </c>
      <c r="H96">
        <v>731680</v>
      </c>
      <c r="I96">
        <v>0</v>
      </c>
      <c r="J96">
        <v>0</v>
      </c>
      <c r="K96" s="294">
        <v>7000</v>
      </c>
      <c r="M96">
        <v>21200</v>
      </c>
      <c r="N96">
        <f>MONTH(Tableau12[[#This Row],[DATE]])</f>
        <v>2</v>
      </c>
    </row>
    <row r="97" spans="1:14" x14ac:dyDescent="0.45">
      <c r="A97" s="2">
        <v>46073</v>
      </c>
      <c r="B97" s="294" t="s">
        <v>119</v>
      </c>
      <c r="C97" s="294" t="s">
        <v>3</v>
      </c>
      <c r="D97">
        <v>301295</v>
      </c>
      <c r="E97">
        <v>301651</v>
      </c>
      <c r="F97" s="294">
        <v>356</v>
      </c>
      <c r="G97">
        <v>920</v>
      </c>
      <c r="H97">
        <v>327520</v>
      </c>
      <c r="I97">
        <v>0</v>
      </c>
      <c r="J97">
        <v>0</v>
      </c>
      <c r="K97" s="294">
        <v>2000</v>
      </c>
      <c r="M97">
        <v>8900</v>
      </c>
      <c r="N97">
        <f>MONTH(Tableau12[[#This Row],[DATE]])</f>
        <v>2</v>
      </c>
    </row>
    <row r="98" spans="1:14" x14ac:dyDescent="0.45">
      <c r="A98" s="2">
        <v>46072</v>
      </c>
      <c r="B98" s="294" t="s">
        <v>117</v>
      </c>
      <c r="C98" s="294" t="s">
        <v>19</v>
      </c>
      <c r="D98">
        <v>4651489</v>
      </c>
      <c r="E98">
        <v>4652893</v>
      </c>
      <c r="F98" s="294">
        <v>1404</v>
      </c>
      <c r="G98">
        <v>680</v>
      </c>
      <c r="H98">
        <v>954720</v>
      </c>
      <c r="I98">
        <v>0</v>
      </c>
      <c r="J98">
        <v>0</v>
      </c>
      <c r="K98" s="294">
        <v>0</v>
      </c>
      <c r="M98">
        <v>16000</v>
      </c>
      <c r="N98">
        <f>MONTH(Tableau12[[#This Row],[DATE]])</f>
        <v>2</v>
      </c>
    </row>
    <row r="99" spans="1:14" x14ac:dyDescent="0.45">
      <c r="A99" s="2">
        <v>46072</v>
      </c>
      <c r="B99" s="294" t="s">
        <v>117</v>
      </c>
      <c r="C99" s="294" t="s">
        <v>3</v>
      </c>
      <c r="D99">
        <v>2145183</v>
      </c>
      <c r="E99">
        <v>2145389</v>
      </c>
      <c r="F99" s="294">
        <v>206</v>
      </c>
      <c r="G99">
        <v>920</v>
      </c>
      <c r="H99">
        <v>189520</v>
      </c>
      <c r="I99">
        <v>0</v>
      </c>
      <c r="J99">
        <v>0</v>
      </c>
      <c r="K99" s="294">
        <v>0</v>
      </c>
      <c r="M99">
        <v>8230</v>
      </c>
      <c r="N99">
        <f>MONTH(Tableau12[[#This Row],[DATE]])</f>
        <v>2</v>
      </c>
    </row>
    <row r="100" spans="1:14" x14ac:dyDescent="0.45">
      <c r="A100" s="2">
        <v>46072</v>
      </c>
      <c r="B100" s="294" t="s">
        <v>119</v>
      </c>
      <c r="C100" s="294" t="s">
        <v>19</v>
      </c>
      <c r="D100">
        <v>2576044</v>
      </c>
      <c r="E100">
        <v>2577268</v>
      </c>
      <c r="F100" s="294">
        <v>1224</v>
      </c>
      <c r="G100">
        <v>680</v>
      </c>
      <c r="H100">
        <v>832320</v>
      </c>
      <c r="I100">
        <v>0</v>
      </c>
      <c r="J100">
        <v>0</v>
      </c>
      <c r="K100" s="294">
        <v>0</v>
      </c>
      <c r="M100">
        <v>15200</v>
      </c>
      <c r="N100">
        <f>MONTH(Tableau12[[#This Row],[DATE]])</f>
        <v>2</v>
      </c>
    </row>
    <row r="101" spans="1:14" x14ac:dyDescent="0.45">
      <c r="A101" s="2">
        <v>46072</v>
      </c>
      <c r="B101" s="294" t="s">
        <v>119</v>
      </c>
      <c r="C101" s="294" t="s">
        <v>3</v>
      </c>
      <c r="D101">
        <v>300861</v>
      </c>
      <c r="E101">
        <v>301295</v>
      </c>
      <c r="F101" s="294">
        <v>434</v>
      </c>
      <c r="G101">
        <v>920</v>
      </c>
      <c r="H101">
        <v>399280</v>
      </c>
      <c r="I101">
        <v>0</v>
      </c>
      <c r="J101">
        <v>0</v>
      </c>
      <c r="K101" s="294">
        <v>0</v>
      </c>
      <c r="M101">
        <v>7250</v>
      </c>
      <c r="N101">
        <f>MONTH(Tableau12[[#This Row],[DATE]])</f>
        <v>2</v>
      </c>
    </row>
    <row r="102" spans="1:14" x14ac:dyDescent="0.45">
      <c r="A102" s="2">
        <v>46071</v>
      </c>
      <c r="B102" s="294" t="s">
        <v>117</v>
      </c>
      <c r="C102" s="294" t="s">
        <v>19</v>
      </c>
      <c r="D102">
        <v>4650201</v>
      </c>
      <c r="E102">
        <v>4651489</v>
      </c>
      <c r="F102" s="294">
        <v>1288</v>
      </c>
      <c r="G102">
        <v>680</v>
      </c>
      <c r="H102">
        <v>875840</v>
      </c>
      <c r="I102">
        <v>0</v>
      </c>
      <c r="J102">
        <v>0</v>
      </c>
      <c r="K102" s="294">
        <v>0</v>
      </c>
      <c r="M102">
        <v>17500</v>
      </c>
      <c r="N102">
        <f>MONTH(Tableau12[[#This Row],[DATE]])</f>
        <v>2</v>
      </c>
    </row>
    <row r="103" spans="1:14" x14ac:dyDescent="0.45">
      <c r="A103" s="2">
        <v>46071</v>
      </c>
      <c r="B103" s="294" t="s">
        <v>117</v>
      </c>
      <c r="C103" s="294" t="s">
        <v>3</v>
      </c>
      <c r="D103">
        <v>2144917</v>
      </c>
      <c r="E103">
        <v>2145183</v>
      </c>
      <c r="F103" s="294">
        <v>266</v>
      </c>
      <c r="G103">
        <v>920</v>
      </c>
      <c r="H103">
        <v>244720</v>
      </c>
      <c r="I103">
        <v>0</v>
      </c>
      <c r="J103">
        <v>0</v>
      </c>
      <c r="K103" s="294">
        <v>0</v>
      </c>
      <c r="M103">
        <v>8490</v>
      </c>
      <c r="N103">
        <f>MONTH(Tableau12[[#This Row],[DATE]])</f>
        <v>2</v>
      </c>
    </row>
    <row r="104" spans="1:14" x14ac:dyDescent="0.45">
      <c r="A104" s="2">
        <v>46071</v>
      </c>
      <c r="B104" s="294" t="s">
        <v>119</v>
      </c>
      <c r="C104" s="294" t="s">
        <v>19</v>
      </c>
      <c r="D104">
        <v>2574560</v>
      </c>
      <c r="E104">
        <v>2576044</v>
      </c>
      <c r="F104" s="294">
        <v>1484</v>
      </c>
      <c r="G104">
        <v>680</v>
      </c>
      <c r="H104">
        <v>1009120</v>
      </c>
      <c r="I104">
        <v>0</v>
      </c>
      <c r="J104">
        <v>0</v>
      </c>
      <c r="K104" s="294">
        <v>0</v>
      </c>
      <c r="M104">
        <v>16500</v>
      </c>
      <c r="N104">
        <f>MONTH(Tableau12[[#This Row],[DATE]])</f>
        <v>2</v>
      </c>
    </row>
    <row r="105" spans="1:14" x14ac:dyDescent="0.45">
      <c r="A105" s="2">
        <v>46071</v>
      </c>
      <c r="B105" s="294" t="s">
        <v>119</v>
      </c>
      <c r="C105" s="294" t="s">
        <v>3</v>
      </c>
      <c r="D105">
        <v>300438</v>
      </c>
      <c r="E105">
        <v>300861</v>
      </c>
      <c r="F105" s="294">
        <v>423</v>
      </c>
      <c r="G105">
        <v>920</v>
      </c>
      <c r="H105">
        <v>389160</v>
      </c>
      <c r="I105">
        <v>0</v>
      </c>
      <c r="J105">
        <v>0</v>
      </c>
      <c r="K105" s="294">
        <v>0</v>
      </c>
      <c r="M105">
        <v>7680</v>
      </c>
      <c r="N105">
        <f>MONTH(Tableau12[[#This Row],[DATE]])</f>
        <v>2</v>
      </c>
    </row>
    <row r="106" spans="1:14" x14ac:dyDescent="0.45">
      <c r="A106" s="2">
        <v>46070</v>
      </c>
      <c r="B106" s="294" t="s">
        <v>117</v>
      </c>
      <c r="C106" s="294" t="s">
        <v>19</v>
      </c>
      <c r="D106">
        <v>4648812</v>
      </c>
      <c r="E106">
        <v>4650201</v>
      </c>
      <c r="F106" s="294">
        <v>1389</v>
      </c>
      <c r="G106">
        <v>680</v>
      </c>
      <c r="H106">
        <v>944520</v>
      </c>
      <c r="I106">
        <v>0</v>
      </c>
      <c r="J106">
        <v>0</v>
      </c>
      <c r="K106" s="294">
        <v>13000</v>
      </c>
      <c r="M106">
        <v>18710</v>
      </c>
      <c r="N106">
        <f>MONTH(Tableau12[[#This Row],[DATE]])</f>
        <v>2</v>
      </c>
    </row>
    <row r="107" spans="1:14" x14ac:dyDescent="0.45">
      <c r="A107" s="2">
        <v>46070</v>
      </c>
      <c r="B107" s="294" t="s">
        <v>117</v>
      </c>
      <c r="C107" s="294" t="s">
        <v>3</v>
      </c>
      <c r="D107">
        <v>2144710</v>
      </c>
      <c r="E107">
        <v>2144917</v>
      </c>
      <c r="F107" s="294">
        <v>207</v>
      </c>
      <c r="G107">
        <v>920</v>
      </c>
      <c r="H107">
        <v>190440</v>
      </c>
      <c r="I107">
        <v>0</v>
      </c>
      <c r="J107">
        <v>0</v>
      </c>
      <c r="K107" s="294">
        <v>3000</v>
      </c>
      <c r="M107">
        <v>8700</v>
      </c>
      <c r="N107">
        <f>MONTH(Tableau12[[#This Row],[DATE]])</f>
        <v>2</v>
      </c>
    </row>
    <row r="108" spans="1:14" x14ac:dyDescent="0.45">
      <c r="A108" s="2">
        <v>46070</v>
      </c>
      <c r="B108" s="294" t="s">
        <v>119</v>
      </c>
      <c r="C108" s="294" t="s">
        <v>19</v>
      </c>
      <c r="D108">
        <v>2572981</v>
      </c>
      <c r="E108">
        <v>2574560</v>
      </c>
      <c r="F108" s="294">
        <v>1579</v>
      </c>
      <c r="G108">
        <v>680</v>
      </c>
      <c r="H108">
        <v>1073720</v>
      </c>
      <c r="I108">
        <v>0</v>
      </c>
      <c r="J108">
        <v>0</v>
      </c>
      <c r="K108" s="294">
        <v>15000</v>
      </c>
      <c r="M108">
        <v>18000</v>
      </c>
      <c r="N108">
        <f>MONTH(Tableau12[[#This Row],[DATE]])</f>
        <v>2</v>
      </c>
    </row>
    <row r="109" spans="1:14" x14ac:dyDescent="0.45">
      <c r="A109" s="2">
        <v>46070</v>
      </c>
      <c r="B109" s="294" t="s">
        <v>119</v>
      </c>
      <c r="C109" s="294" t="s">
        <v>3</v>
      </c>
      <c r="D109">
        <v>300008</v>
      </c>
      <c r="E109">
        <v>300438</v>
      </c>
      <c r="F109" s="294">
        <v>430</v>
      </c>
      <c r="G109">
        <v>920</v>
      </c>
      <c r="H109">
        <v>395600</v>
      </c>
      <c r="I109">
        <v>0</v>
      </c>
      <c r="J109">
        <v>0</v>
      </c>
      <c r="K109" s="294">
        <v>3000</v>
      </c>
      <c r="M109">
        <v>8190</v>
      </c>
      <c r="N109">
        <f>MONTH(Tableau12[[#This Row],[DATE]])</f>
        <v>2</v>
      </c>
    </row>
    <row r="110" spans="1:14" x14ac:dyDescent="0.45">
      <c r="A110" s="2">
        <v>46069</v>
      </c>
      <c r="B110" s="294" t="s">
        <v>117</v>
      </c>
      <c r="C110" s="294" t="s">
        <v>19</v>
      </c>
      <c r="D110">
        <v>4647441</v>
      </c>
      <c r="E110">
        <v>4648812</v>
      </c>
      <c r="F110" s="294">
        <v>1371</v>
      </c>
      <c r="G110">
        <v>680</v>
      </c>
      <c r="H110">
        <v>932280</v>
      </c>
      <c r="I110">
        <v>0</v>
      </c>
      <c r="J110">
        <v>0</v>
      </c>
      <c r="K110" s="294">
        <v>0</v>
      </c>
      <c r="M110">
        <v>7190</v>
      </c>
      <c r="N110">
        <f>MONTH(Tableau12[[#This Row],[DATE]])</f>
        <v>2</v>
      </c>
    </row>
    <row r="111" spans="1:14" x14ac:dyDescent="0.45">
      <c r="A111" s="2">
        <v>46069</v>
      </c>
      <c r="B111" s="294" t="s">
        <v>117</v>
      </c>
      <c r="C111" s="294" t="s">
        <v>3</v>
      </c>
      <c r="D111">
        <v>2144402</v>
      </c>
      <c r="E111">
        <v>2144710</v>
      </c>
      <c r="F111" s="294">
        <v>308</v>
      </c>
      <c r="G111">
        <v>920</v>
      </c>
      <c r="H111">
        <v>283360</v>
      </c>
      <c r="I111">
        <v>0</v>
      </c>
      <c r="J111">
        <v>0</v>
      </c>
      <c r="K111" s="294">
        <v>0</v>
      </c>
      <c r="M111">
        <v>6000</v>
      </c>
      <c r="N111">
        <f>MONTH(Tableau12[[#This Row],[DATE]])</f>
        <v>2</v>
      </c>
    </row>
    <row r="112" spans="1:14" x14ac:dyDescent="0.45">
      <c r="A112" s="2">
        <v>46069</v>
      </c>
      <c r="B112" s="294" t="s">
        <v>119</v>
      </c>
      <c r="C112" s="294" t="s">
        <v>19</v>
      </c>
      <c r="D112">
        <v>2570812</v>
      </c>
      <c r="E112">
        <v>2572981</v>
      </c>
      <c r="F112" s="294">
        <v>2169</v>
      </c>
      <c r="G112">
        <v>680</v>
      </c>
      <c r="H112">
        <v>1474920</v>
      </c>
      <c r="I112">
        <v>0</v>
      </c>
      <c r="J112">
        <v>0</v>
      </c>
      <c r="K112" s="294">
        <v>0</v>
      </c>
      <c r="M112">
        <v>4550</v>
      </c>
      <c r="N112">
        <f>MONTH(Tableau12[[#This Row],[DATE]])</f>
        <v>2</v>
      </c>
    </row>
    <row r="113" spans="1:14" x14ac:dyDescent="0.45">
      <c r="A113" s="2">
        <v>46069</v>
      </c>
      <c r="B113" s="294" t="s">
        <v>119</v>
      </c>
      <c r="C113" s="294" t="s">
        <v>3</v>
      </c>
      <c r="D113">
        <v>299416</v>
      </c>
      <c r="E113">
        <v>300008</v>
      </c>
      <c r="F113" s="294">
        <v>592</v>
      </c>
      <c r="G113">
        <v>920</v>
      </c>
      <c r="H113">
        <v>544640</v>
      </c>
      <c r="I113">
        <v>0</v>
      </c>
      <c r="J113">
        <v>0</v>
      </c>
      <c r="K113" s="294">
        <v>0</v>
      </c>
      <c r="M113">
        <v>5530</v>
      </c>
      <c r="N113">
        <f>MONTH(Tableau12[[#This Row],[DATE]])</f>
        <v>2</v>
      </c>
    </row>
    <row r="114" spans="1:14" x14ac:dyDescent="0.45">
      <c r="A114" s="2">
        <v>46068</v>
      </c>
      <c r="B114" s="294" t="s">
        <v>117</v>
      </c>
      <c r="C114" s="294" t="s">
        <v>19</v>
      </c>
      <c r="D114">
        <v>4646314</v>
      </c>
      <c r="E114">
        <v>4647441</v>
      </c>
      <c r="F114" s="294">
        <v>1127</v>
      </c>
      <c r="G114">
        <v>680</v>
      </c>
      <c r="H114">
        <v>766360</v>
      </c>
      <c r="I114">
        <v>0</v>
      </c>
      <c r="J114">
        <v>0</v>
      </c>
      <c r="K114" s="294">
        <v>0</v>
      </c>
      <c r="M114">
        <v>8600</v>
      </c>
      <c r="N114">
        <f>MONTH(Tableau12[[#This Row],[DATE]])</f>
        <v>2</v>
      </c>
    </row>
    <row r="115" spans="1:14" x14ac:dyDescent="0.45">
      <c r="A115" s="2">
        <v>46068</v>
      </c>
      <c r="B115" s="294" t="s">
        <v>117</v>
      </c>
      <c r="C115" s="294" t="s">
        <v>3</v>
      </c>
      <c r="D115">
        <v>2144162</v>
      </c>
      <c r="E115">
        <v>2144402</v>
      </c>
      <c r="F115" s="294">
        <v>240</v>
      </c>
      <c r="G115">
        <v>920</v>
      </c>
      <c r="H115">
        <v>220800</v>
      </c>
      <c r="I115">
        <v>0</v>
      </c>
      <c r="J115">
        <v>0</v>
      </c>
      <c r="K115" s="294">
        <v>0</v>
      </c>
      <c r="M115">
        <v>6300</v>
      </c>
      <c r="N115">
        <f>MONTH(Tableau12[[#This Row],[DATE]])</f>
        <v>2</v>
      </c>
    </row>
    <row r="116" spans="1:14" x14ac:dyDescent="0.45">
      <c r="A116" s="2">
        <v>46068</v>
      </c>
      <c r="B116" s="294" t="s">
        <v>119</v>
      </c>
      <c r="C116" s="294" t="s">
        <v>19</v>
      </c>
      <c r="D116">
        <v>2569652</v>
      </c>
      <c r="E116">
        <v>2570812</v>
      </c>
      <c r="F116" s="294">
        <v>1160</v>
      </c>
      <c r="G116">
        <v>680</v>
      </c>
      <c r="H116">
        <v>788800</v>
      </c>
      <c r="I116">
        <v>0</v>
      </c>
      <c r="J116">
        <v>0</v>
      </c>
      <c r="K116" s="294">
        <v>0</v>
      </c>
      <c r="M116">
        <v>6800</v>
      </c>
      <c r="N116">
        <f>MONTH(Tableau12[[#This Row],[DATE]])</f>
        <v>2</v>
      </c>
    </row>
    <row r="117" spans="1:14" x14ac:dyDescent="0.45">
      <c r="A117" s="2">
        <v>46068</v>
      </c>
      <c r="B117" s="294" t="s">
        <v>119</v>
      </c>
      <c r="C117" s="294" t="s">
        <v>3</v>
      </c>
      <c r="D117">
        <v>299027</v>
      </c>
      <c r="E117">
        <v>299416</v>
      </c>
      <c r="F117" s="294">
        <v>389</v>
      </c>
      <c r="G117">
        <v>920</v>
      </c>
      <c r="H117">
        <v>357880</v>
      </c>
      <c r="I117">
        <v>0</v>
      </c>
      <c r="J117">
        <v>0</v>
      </c>
      <c r="K117" s="294">
        <v>0</v>
      </c>
      <c r="M117">
        <v>6200</v>
      </c>
      <c r="N117">
        <f>MONTH(Tableau12[[#This Row],[DATE]])</f>
        <v>2</v>
      </c>
    </row>
    <row r="118" spans="1:14" x14ac:dyDescent="0.45">
      <c r="A118" s="2">
        <v>46067</v>
      </c>
      <c r="B118" s="294" t="s">
        <v>117</v>
      </c>
      <c r="C118" s="294" t="s">
        <v>19</v>
      </c>
      <c r="D118">
        <v>4645644</v>
      </c>
      <c r="E118">
        <v>4646314</v>
      </c>
      <c r="F118" s="294">
        <v>670</v>
      </c>
      <c r="G118">
        <v>680</v>
      </c>
      <c r="H118">
        <v>455600</v>
      </c>
      <c r="I118">
        <v>0</v>
      </c>
      <c r="J118">
        <v>0</v>
      </c>
      <c r="K118" s="294">
        <v>0</v>
      </c>
      <c r="M118">
        <v>9700</v>
      </c>
      <c r="N118">
        <f>MONTH(Tableau12[[#This Row],[DATE]])</f>
        <v>2</v>
      </c>
    </row>
    <row r="119" spans="1:14" x14ac:dyDescent="0.45">
      <c r="A119" s="2">
        <v>46067</v>
      </c>
      <c r="B119" s="294" t="s">
        <v>117</v>
      </c>
      <c r="C119" s="294" t="s">
        <v>3</v>
      </c>
      <c r="D119">
        <v>2143919</v>
      </c>
      <c r="E119">
        <v>2144162</v>
      </c>
      <c r="F119" s="294">
        <v>243</v>
      </c>
      <c r="G119">
        <v>920</v>
      </c>
      <c r="H119">
        <v>223560</v>
      </c>
      <c r="I119">
        <v>0</v>
      </c>
      <c r="J119">
        <v>0</v>
      </c>
      <c r="K119" s="294">
        <v>0</v>
      </c>
      <c r="M119">
        <v>6600</v>
      </c>
      <c r="N119">
        <f>MONTH(Tableau12[[#This Row],[DATE]])</f>
        <v>2</v>
      </c>
    </row>
    <row r="120" spans="1:14" x14ac:dyDescent="0.45">
      <c r="A120" s="2">
        <v>46067</v>
      </c>
      <c r="B120" s="294" t="s">
        <v>119</v>
      </c>
      <c r="C120" s="294" t="s">
        <v>19</v>
      </c>
      <c r="D120">
        <v>2568465</v>
      </c>
      <c r="E120">
        <v>2569652</v>
      </c>
      <c r="F120" s="294">
        <v>1187</v>
      </c>
      <c r="G120">
        <v>680</v>
      </c>
      <c r="H120">
        <v>807160</v>
      </c>
      <c r="I120">
        <v>0</v>
      </c>
      <c r="J120">
        <v>0</v>
      </c>
      <c r="K120" s="294">
        <v>0</v>
      </c>
      <c r="M120">
        <v>8000</v>
      </c>
      <c r="N120">
        <f>MONTH(Tableau12[[#This Row],[DATE]])</f>
        <v>2</v>
      </c>
    </row>
    <row r="121" spans="1:14" x14ac:dyDescent="0.45">
      <c r="A121" s="2">
        <v>46067</v>
      </c>
      <c r="B121" s="294" t="s">
        <v>119</v>
      </c>
      <c r="C121" s="294" t="s">
        <v>3</v>
      </c>
      <c r="D121">
        <v>298571</v>
      </c>
      <c r="E121">
        <v>299027</v>
      </c>
      <c r="F121" s="294">
        <v>456</v>
      </c>
      <c r="G121">
        <v>920</v>
      </c>
      <c r="H121">
        <v>419520</v>
      </c>
      <c r="I121">
        <v>0</v>
      </c>
      <c r="J121">
        <v>0</v>
      </c>
      <c r="K121" s="294">
        <v>0</v>
      </c>
      <c r="M121">
        <v>6600</v>
      </c>
      <c r="N121">
        <f>MONTH(Tableau12[[#This Row],[DATE]])</f>
        <v>2</v>
      </c>
    </row>
    <row r="122" spans="1:14" x14ac:dyDescent="0.45">
      <c r="A122" s="2">
        <v>46066</v>
      </c>
      <c r="B122" s="294" t="s">
        <v>117</v>
      </c>
      <c r="C122" s="294" t="s">
        <v>19</v>
      </c>
      <c r="D122">
        <v>4644760</v>
      </c>
      <c r="E122">
        <v>4645644</v>
      </c>
      <c r="F122" s="294">
        <v>884</v>
      </c>
      <c r="G122">
        <v>680</v>
      </c>
      <c r="H122">
        <v>601120</v>
      </c>
      <c r="I122">
        <v>0</v>
      </c>
      <c r="J122">
        <v>0</v>
      </c>
      <c r="K122" s="294">
        <v>0</v>
      </c>
      <c r="M122">
        <v>10450</v>
      </c>
      <c r="N122">
        <f>MONTH(Tableau12[[#This Row],[DATE]])</f>
        <v>2</v>
      </c>
    </row>
    <row r="123" spans="1:14" x14ac:dyDescent="0.45">
      <c r="A123" s="2">
        <v>46066</v>
      </c>
      <c r="B123" s="294" t="s">
        <v>117</v>
      </c>
      <c r="C123" s="294" t="s">
        <v>3</v>
      </c>
      <c r="D123">
        <v>2143722</v>
      </c>
      <c r="E123">
        <v>2143919</v>
      </c>
      <c r="F123" s="294">
        <v>197</v>
      </c>
      <c r="G123">
        <v>920</v>
      </c>
      <c r="H123">
        <v>181240</v>
      </c>
      <c r="I123">
        <v>0</v>
      </c>
      <c r="J123">
        <v>0</v>
      </c>
      <c r="K123" s="294">
        <v>0</v>
      </c>
      <c r="M123">
        <v>6820</v>
      </c>
      <c r="N123">
        <f>MONTH(Tableau12[[#This Row],[DATE]])</f>
        <v>2</v>
      </c>
    </row>
    <row r="124" spans="1:14" x14ac:dyDescent="0.45">
      <c r="A124" s="2">
        <v>46066</v>
      </c>
      <c r="B124" s="294" t="s">
        <v>119</v>
      </c>
      <c r="C124" s="294" t="s">
        <v>19</v>
      </c>
      <c r="D124">
        <v>2567211</v>
      </c>
      <c r="E124">
        <v>2568465</v>
      </c>
      <c r="F124" s="294">
        <v>1254</v>
      </c>
      <c r="G124">
        <v>680</v>
      </c>
      <c r="H124">
        <v>852720</v>
      </c>
      <c r="I124">
        <v>0</v>
      </c>
      <c r="J124">
        <v>0</v>
      </c>
      <c r="K124" s="294">
        <v>0</v>
      </c>
      <c r="M124">
        <v>9200</v>
      </c>
      <c r="N124">
        <f>MONTH(Tableau12[[#This Row],[DATE]])</f>
        <v>2</v>
      </c>
    </row>
    <row r="125" spans="1:14" x14ac:dyDescent="0.45">
      <c r="A125" s="2">
        <v>46066</v>
      </c>
      <c r="B125" s="294" t="s">
        <v>119</v>
      </c>
      <c r="C125" s="294" t="s">
        <v>3</v>
      </c>
      <c r="D125">
        <v>298224</v>
      </c>
      <c r="E125">
        <v>298571</v>
      </c>
      <c r="F125" s="294">
        <v>347</v>
      </c>
      <c r="G125">
        <v>920</v>
      </c>
      <c r="H125">
        <v>319240</v>
      </c>
      <c r="I125">
        <v>0</v>
      </c>
      <c r="J125">
        <v>0</v>
      </c>
      <c r="K125" s="294">
        <v>0</v>
      </c>
      <c r="M125">
        <v>7100</v>
      </c>
      <c r="N125">
        <f>MONTH(Tableau12[[#This Row],[DATE]])</f>
        <v>2</v>
      </c>
    </row>
    <row r="126" spans="1:14" x14ac:dyDescent="0.45">
      <c r="A126" s="2">
        <v>46065</v>
      </c>
      <c r="B126" s="294" t="s">
        <v>117</v>
      </c>
      <c r="C126" s="294" t="s">
        <v>19</v>
      </c>
      <c r="D126">
        <v>4643364</v>
      </c>
      <c r="E126">
        <v>4644760</v>
      </c>
      <c r="F126" s="294">
        <v>1396</v>
      </c>
      <c r="G126">
        <v>680</v>
      </c>
      <c r="H126">
        <v>949280</v>
      </c>
      <c r="I126">
        <v>0</v>
      </c>
      <c r="J126">
        <v>0</v>
      </c>
      <c r="K126" s="294">
        <v>0</v>
      </c>
      <c r="M126">
        <v>11400</v>
      </c>
      <c r="N126">
        <f>MONTH(Tableau12[[#This Row],[DATE]])</f>
        <v>2</v>
      </c>
    </row>
    <row r="127" spans="1:14" x14ac:dyDescent="0.45">
      <c r="A127" s="2">
        <v>46065</v>
      </c>
      <c r="B127" s="294" t="s">
        <v>117</v>
      </c>
      <c r="C127" s="294" t="s">
        <v>3</v>
      </c>
      <c r="D127">
        <v>2143550</v>
      </c>
      <c r="E127">
        <v>2143722</v>
      </c>
      <c r="F127" s="294">
        <v>172</v>
      </c>
      <c r="G127">
        <v>920</v>
      </c>
      <c r="H127">
        <v>158240</v>
      </c>
      <c r="I127">
        <v>0</v>
      </c>
      <c r="J127">
        <v>0</v>
      </c>
      <c r="K127" s="294">
        <v>0</v>
      </c>
      <c r="M127">
        <v>7050</v>
      </c>
      <c r="N127">
        <f>MONTH(Tableau12[[#This Row],[DATE]])</f>
        <v>2</v>
      </c>
    </row>
    <row r="128" spans="1:14" x14ac:dyDescent="0.45">
      <c r="A128" s="2">
        <v>46065</v>
      </c>
      <c r="B128" s="294" t="s">
        <v>119</v>
      </c>
      <c r="C128" s="294" t="s">
        <v>19</v>
      </c>
      <c r="D128">
        <v>2565871</v>
      </c>
      <c r="E128">
        <v>2567211</v>
      </c>
      <c r="F128" s="294">
        <v>1340</v>
      </c>
      <c r="G128">
        <v>680</v>
      </c>
      <c r="H128">
        <v>911200</v>
      </c>
      <c r="I128">
        <v>0</v>
      </c>
      <c r="J128">
        <v>0</v>
      </c>
      <c r="K128" s="294">
        <v>0</v>
      </c>
      <c r="M128">
        <v>10450</v>
      </c>
      <c r="N128">
        <f>MONTH(Tableau12[[#This Row],[DATE]])</f>
        <v>2</v>
      </c>
    </row>
    <row r="129" spans="1:14" x14ac:dyDescent="0.45">
      <c r="A129" s="2">
        <v>46065</v>
      </c>
      <c r="B129" s="294" t="s">
        <v>119</v>
      </c>
      <c r="C129" s="294" t="s">
        <v>3</v>
      </c>
      <c r="D129">
        <v>297871</v>
      </c>
      <c r="E129">
        <v>298224</v>
      </c>
      <c r="F129" s="294">
        <v>353</v>
      </c>
      <c r="G129">
        <v>920</v>
      </c>
      <c r="H129">
        <v>324760</v>
      </c>
      <c r="I129">
        <v>0</v>
      </c>
      <c r="J129">
        <v>0</v>
      </c>
      <c r="K129" s="294">
        <v>0</v>
      </c>
      <c r="M129">
        <v>7450</v>
      </c>
      <c r="N129">
        <f>MONTH(Tableau12[[#This Row],[DATE]])</f>
        <v>2</v>
      </c>
    </row>
    <row r="130" spans="1:14" x14ac:dyDescent="0.45">
      <c r="A130" s="2">
        <v>46064</v>
      </c>
      <c r="B130" s="294" t="s">
        <v>117</v>
      </c>
      <c r="C130" s="294" t="s">
        <v>19</v>
      </c>
      <c r="D130">
        <v>4642391</v>
      </c>
      <c r="E130">
        <v>4643364</v>
      </c>
      <c r="F130" s="294">
        <v>973</v>
      </c>
      <c r="G130">
        <v>680</v>
      </c>
      <c r="H130">
        <v>661640</v>
      </c>
      <c r="I130">
        <v>20</v>
      </c>
      <c r="J130">
        <v>13600</v>
      </c>
      <c r="K130" s="294">
        <v>6000</v>
      </c>
      <c r="M130">
        <v>12700</v>
      </c>
      <c r="N130">
        <f>MONTH(Tableau12[[#This Row],[DATE]])</f>
        <v>2</v>
      </c>
    </row>
    <row r="131" spans="1:14" x14ac:dyDescent="0.45">
      <c r="A131" s="2">
        <v>46064</v>
      </c>
      <c r="B131" s="294" t="s">
        <v>117</v>
      </c>
      <c r="C131" s="294" t="s">
        <v>3</v>
      </c>
      <c r="D131">
        <v>2143313</v>
      </c>
      <c r="E131">
        <v>2143550</v>
      </c>
      <c r="F131" s="294">
        <v>237</v>
      </c>
      <c r="G131">
        <v>920</v>
      </c>
      <c r="H131">
        <v>218040</v>
      </c>
      <c r="I131">
        <v>0</v>
      </c>
      <c r="J131">
        <v>0</v>
      </c>
      <c r="K131" s="294">
        <v>3000</v>
      </c>
      <c r="M131">
        <v>7200</v>
      </c>
      <c r="N131">
        <f>MONTH(Tableau12[[#This Row],[DATE]])</f>
        <v>2</v>
      </c>
    </row>
    <row r="132" spans="1:14" x14ac:dyDescent="0.45">
      <c r="A132" s="2">
        <v>46064</v>
      </c>
      <c r="B132" s="294" t="s">
        <v>119</v>
      </c>
      <c r="C132" s="294" t="s">
        <v>19</v>
      </c>
      <c r="D132">
        <v>2564216</v>
      </c>
      <c r="E132">
        <v>2565871</v>
      </c>
      <c r="F132" s="294">
        <v>1655</v>
      </c>
      <c r="G132">
        <v>680</v>
      </c>
      <c r="H132">
        <v>1125400</v>
      </c>
      <c r="I132">
        <v>0</v>
      </c>
      <c r="J132">
        <v>0</v>
      </c>
      <c r="K132" s="294">
        <v>7000</v>
      </c>
      <c r="M132">
        <v>11850</v>
      </c>
      <c r="N132">
        <f>MONTH(Tableau12[[#This Row],[DATE]])</f>
        <v>2</v>
      </c>
    </row>
    <row r="133" spans="1:14" x14ac:dyDescent="0.45">
      <c r="A133" s="2">
        <v>46064</v>
      </c>
      <c r="B133" s="294" t="s">
        <v>119</v>
      </c>
      <c r="C133" s="294" t="s">
        <v>3</v>
      </c>
      <c r="D133">
        <v>297427</v>
      </c>
      <c r="E133">
        <v>297871</v>
      </c>
      <c r="F133" s="294">
        <v>444</v>
      </c>
      <c r="G133">
        <v>920</v>
      </c>
      <c r="H133">
        <v>408480</v>
      </c>
      <c r="I133">
        <v>0</v>
      </c>
      <c r="J133">
        <v>0</v>
      </c>
      <c r="K133" s="294">
        <v>4000</v>
      </c>
      <c r="M133">
        <v>7880</v>
      </c>
      <c r="N133">
        <f>MONTH(Tableau12[[#This Row],[DATE]])</f>
        <v>2</v>
      </c>
    </row>
    <row r="134" spans="1:14" x14ac:dyDescent="0.45">
      <c r="A134" s="2">
        <v>46063</v>
      </c>
      <c r="B134" s="294" t="s">
        <v>117</v>
      </c>
      <c r="C134" s="294" t="s">
        <v>19</v>
      </c>
      <c r="D134">
        <v>4640885</v>
      </c>
      <c r="E134">
        <v>4642391</v>
      </c>
      <c r="F134" s="294">
        <v>1506</v>
      </c>
      <c r="G134">
        <v>680</v>
      </c>
      <c r="H134">
        <v>1024080</v>
      </c>
      <c r="I134">
        <v>0</v>
      </c>
      <c r="J134">
        <v>0</v>
      </c>
      <c r="K134" s="294">
        <v>0</v>
      </c>
      <c r="M134">
        <v>7700</v>
      </c>
      <c r="N134">
        <f>MONTH(Tableau12[[#This Row],[DATE]])</f>
        <v>2</v>
      </c>
    </row>
    <row r="135" spans="1:14" x14ac:dyDescent="0.45">
      <c r="A135" s="2">
        <v>46063</v>
      </c>
      <c r="B135" s="294" t="s">
        <v>117</v>
      </c>
      <c r="C135" s="294" t="s">
        <v>3</v>
      </c>
      <c r="D135">
        <v>2143106</v>
      </c>
      <c r="E135">
        <v>2143313</v>
      </c>
      <c r="F135" s="294">
        <v>207</v>
      </c>
      <c r="G135">
        <v>920</v>
      </c>
      <c r="H135">
        <v>190440</v>
      </c>
      <c r="I135">
        <v>0</v>
      </c>
      <c r="J135">
        <v>0</v>
      </c>
      <c r="K135" s="294">
        <v>0</v>
      </c>
      <c r="M135">
        <v>4500</v>
      </c>
      <c r="N135">
        <f>MONTH(Tableau12[[#This Row],[DATE]])</f>
        <v>2</v>
      </c>
    </row>
    <row r="136" spans="1:14" x14ac:dyDescent="0.45">
      <c r="A136" s="2">
        <v>46063</v>
      </c>
      <c r="B136" s="294" t="s">
        <v>119</v>
      </c>
      <c r="C136" s="294" t="s">
        <v>19</v>
      </c>
      <c r="D136">
        <v>2563104</v>
      </c>
      <c r="E136">
        <v>2564216</v>
      </c>
      <c r="F136" s="294">
        <v>1112</v>
      </c>
      <c r="G136">
        <v>680</v>
      </c>
      <c r="H136">
        <v>756160</v>
      </c>
      <c r="I136">
        <v>0</v>
      </c>
      <c r="J136">
        <v>0</v>
      </c>
      <c r="K136" s="294">
        <v>0</v>
      </c>
      <c r="M136">
        <v>6500</v>
      </c>
      <c r="N136">
        <f>MONTH(Tableau12[[#This Row],[DATE]])</f>
        <v>2</v>
      </c>
    </row>
    <row r="137" spans="1:14" x14ac:dyDescent="0.45">
      <c r="A137" s="2">
        <v>46063</v>
      </c>
      <c r="B137" s="294" t="s">
        <v>119</v>
      </c>
      <c r="C137" s="294" t="s">
        <v>3</v>
      </c>
      <c r="D137">
        <v>297014</v>
      </c>
      <c r="E137">
        <v>297427</v>
      </c>
      <c r="F137" s="294">
        <v>413</v>
      </c>
      <c r="G137">
        <v>920</v>
      </c>
      <c r="H137">
        <v>379960</v>
      </c>
      <c r="I137">
        <v>0</v>
      </c>
      <c r="J137">
        <v>0</v>
      </c>
      <c r="K137" s="294">
        <v>0</v>
      </c>
      <c r="M137">
        <v>4400</v>
      </c>
      <c r="N137">
        <f>MONTH(Tableau12[[#This Row],[DATE]])</f>
        <v>2</v>
      </c>
    </row>
    <row r="138" spans="1:14" x14ac:dyDescent="0.45">
      <c r="A138" s="2">
        <v>46062</v>
      </c>
      <c r="B138" s="294" t="s">
        <v>117</v>
      </c>
      <c r="C138" s="294" t="s">
        <v>19</v>
      </c>
      <c r="D138">
        <v>4639752</v>
      </c>
      <c r="E138">
        <v>4640885</v>
      </c>
      <c r="F138" s="294">
        <v>1133</v>
      </c>
      <c r="G138">
        <v>680</v>
      </c>
      <c r="H138">
        <v>770440</v>
      </c>
      <c r="I138">
        <v>0</v>
      </c>
      <c r="J138">
        <v>0</v>
      </c>
      <c r="K138" s="294">
        <v>0</v>
      </c>
      <c r="M138">
        <v>9300</v>
      </c>
      <c r="N138">
        <f>MONTH(Tableau12[[#This Row],[DATE]])</f>
        <v>2</v>
      </c>
    </row>
    <row r="139" spans="1:14" x14ac:dyDescent="0.45">
      <c r="A139" s="2">
        <v>46062</v>
      </c>
      <c r="B139" s="294" t="s">
        <v>117</v>
      </c>
      <c r="C139" s="294" t="s">
        <v>3</v>
      </c>
      <c r="D139">
        <v>2142857</v>
      </c>
      <c r="E139">
        <v>2143106</v>
      </c>
      <c r="F139" s="294">
        <v>249</v>
      </c>
      <c r="G139">
        <v>920</v>
      </c>
      <c r="H139">
        <v>229080</v>
      </c>
      <c r="I139">
        <v>0</v>
      </c>
      <c r="J139">
        <v>0</v>
      </c>
      <c r="K139" s="294">
        <v>0</v>
      </c>
      <c r="M139">
        <v>4700</v>
      </c>
      <c r="N139">
        <f>MONTH(Tableau12[[#This Row],[DATE]])</f>
        <v>2</v>
      </c>
    </row>
    <row r="140" spans="1:14" x14ac:dyDescent="0.45">
      <c r="A140" s="2">
        <v>46062</v>
      </c>
      <c r="B140" s="294" t="s">
        <v>119</v>
      </c>
      <c r="C140" s="294" t="s">
        <v>19</v>
      </c>
      <c r="D140">
        <v>2561054</v>
      </c>
      <c r="E140">
        <v>2563104</v>
      </c>
      <c r="F140" s="294">
        <v>2050</v>
      </c>
      <c r="G140">
        <v>680</v>
      </c>
      <c r="H140">
        <v>1394000</v>
      </c>
      <c r="I140">
        <v>0</v>
      </c>
      <c r="J140">
        <v>0</v>
      </c>
      <c r="K140" s="294">
        <v>0</v>
      </c>
      <c r="M140">
        <v>7600</v>
      </c>
      <c r="N140">
        <f>MONTH(Tableau12[[#This Row],[DATE]])</f>
        <v>2</v>
      </c>
    </row>
    <row r="141" spans="1:14" x14ac:dyDescent="0.45">
      <c r="A141" s="2">
        <v>46062</v>
      </c>
      <c r="B141" s="294" t="s">
        <v>119</v>
      </c>
      <c r="C141" s="294" t="s">
        <v>3</v>
      </c>
      <c r="D141">
        <v>296489</v>
      </c>
      <c r="E141">
        <v>297014</v>
      </c>
      <c r="F141" s="294">
        <v>525</v>
      </c>
      <c r="G141">
        <v>920</v>
      </c>
      <c r="H141">
        <v>483000</v>
      </c>
      <c r="I141">
        <v>0</v>
      </c>
      <c r="J141">
        <v>0</v>
      </c>
      <c r="K141" s="294">
        <v>0</v>
      </c>
      <c r="M141">
        <v>4800</v>
      </c>
      <c r="N141">
        <f>MONTH(Tableau12[[#This Row],[DATE]])</f>
        <v>2</v>
      </c>
    </row>
    <row r="142" spans="1:14" x14ac:dyDescent="0.45">
      <c r="A142" s="2">
        <v>46061</v>
      </c>
      <c r="B142" s="294" t="s">
        <v>117</v>
      </c>
      <c r="C142" s="294" t="s">
        <v>19</v>
      </c>
      <c r="D142">
        <v>4638635</v>
      </c>
      <c r="E142">
        <v>4639752</v>
      </c>
      <c r="F142" s="294">
        <v>1117</v>
      </c>
      <c r="G142">
        <v>680</v>
      </c>
      <c r="H142">
        <v>759560</v>
      </c>
      <c r="I142">
        <v>0</v>
      </c>
      <c r="J142">
        <v>0</v>
      </c>
      <c r="K142" s="294">
        <v>0</v>
      </c>
      <c r="M142">
        <v>10500</v>
      </c>
      <c r="N142">
        <f>MONTH(Tableau12[[#This Row],[DATE]])</f>
        <v>2</v>
      </c>
    </row>
    <row r="143" spans="1:14" x14ac:dyDescent="0.45">
      <c r="A143" s="2">
        <v>46061</v>
      </c>
      <c r="B143" s="294" t="s">
        <v>117</v>
      </c>
      <c r="C143" s="294" t="s">
        <v>3</v>
      </c>
      <c r="D143">
        <v>2142668</v>
      </c>
      <c r="E143">
        <v>2142857</v>
      </c>
      <c r="F143" s="294">
        <v>189</v>
      </c>
      <c r="G143">
        <v>920</v>
      </c>
      <c r="H143">
        <v>173880</v>
      </c>
      <c r="I143">
        <v>0</v>
      </c>
      <c r="J143">
        <v>0</v>
      </c>
      <c r="K143" s="294">
        <v>0</v>
      </c>
      <c r="M143">
        <v>4950</v>
      </c>
      <c r="N143">
        <f>MONTH(Tableau12[[#This Row],[DATE]])</f>
        <v>2</v>
      </c>
    </row>
    <row r="144" spans="1:14" x14ac:dyDescent="0.45">
      <c r="A144" s="2">
        <v>46061</v>
      </c>
      <c r="B144" s="294" t="s">
        <v>119</v>
      </c>
      <c r="C144" s="294" t="s">
        <v>19</v>
      </c>
      <c r="D144">
        <v>2559971</v>
      </c>
      <c r="E144">
        <v>2561054</v>
      </c>
      <c r="F144" s="294">
        <v>1083</v>
      </c>
      <c r="G144">
        <v>680</v>
      </c>
      <c r="H144">
        <v>736440</v>
      </c>
      <c r="I144">
        <v>0</v>
      </c>
      <c r="J144">
        <v>0</v>
      </c>
      <c r="K144" s="294">
        <v>0</v>
      </c>
      <c r="M144">
        <v>9700</v>
      </c>
      <c r="N144">
        <f>MONTH(Tableau12[[#This Row],[DATE]])</f>
        <v>2</v>
      </c>
    </row>
    <row r="145" spans="1:14" x14ac:dyDescent="0.45">
      <c r="A145" s="2">
        <v>46061</v>
      </c>
      <c r="B145" s="294" t="s">
        <v>119</v>
      </c>
      <c r="C145" s="294" t="s">
        <v>3</v>
      </c>
      <c r="D145">
        <v>296117</v>
      </c>
      <c r="E145">
        <v>296489</v>
      </c>
      <c r="F145" s="294">
        <v>372</v>
      </c>
      <c r="G145">
        <v>920</v>
      </c>
      <c r="H145">
        <v>342240</v>
      </c>
      <c r="I145">
        <v>0</v>
      </c>
      <c r="J145">
        <v>0</v>
      </c>
      <c r="K145" s="294">
        <v>0</v>
      </c>
      <c r="M145">
        <v>5350</v>
      </c>
      <c r="N145">
        <f>MONTH(Tableau12[[#This Row],[DATE]])</f>
        <v>2</v>
      </c>
    </row>
    <row r="146" spans="1:14" x14ac:dyDescent="0.45">
      <c r="A146" s="2">
        <v>46060</v>
      </c>
      <c r="B146" s="294" t="s">
        <v>117</v>
      </c>
      <c r="C146" s="294" t="s">
        <v>19</v>
      </c>
      <c r="D146">
        <v>4637679</v>
      </c>
      <c r="E146">
        <v>4638635</v>
      </c>
      <c r="F146" s="294">
        <v>956</v>
      </c>
      <c r="G146">
        <v>680</v>
      </c>
      <c r="H146">
        <v>650080</v>
      </c>
      <c r="I146">
        <v>0</v>
      </c>
      <c r="J146">
        <v>0</v>
      </c>
      <c r="K146" s="294">
        <v>0</v>
      </c>
      <c r="M146">
        <v>11600</v>
      </c>
      <c r="N146">
        <f>MONTH(Tableau12[[#This Row],[DATE]])</f>
        <v>2</v>
      </c>
    </row>
    <row r="147" spans="1:14" x14ac:dyDescent="0.45">
      <c r="A147" s="2">
        <v>46060</v>
      </c>
      <c r="B147" s="294" t="s">
        <v>117</v>
      </c>
      <c r="C147" s="294" t="s">
        <v>3</v>
      </c>
      <c r="D147">
        <v>2142318</v>
      </c>
      <c r="E147">
        <v>2142668</v>
      </c>
      <c r="F147" s="294">
        <v>350</v>
      </c>
      <c r="G147">
        <v>920</v>
      </c>
      <c r="H147">
        <v>322000</v>
      </c>
      <c r="I147">
        <v>0</v>
      </c>
      <c r="J147">
        <v>0</v>
      </c>
      <c r="K147" s="294">
        <v>0</v>
      </c>
      <c r="M147">
        <v>5150</v>
      </c>
      <c r="N147">
        <f>MONTH(Tableau12[[#This Row],[DATE]])</f>
        <v>2</v>
      </c>
    </row>
    <row r="148" spans="1:14" x14ac:dyDescent="0.45">
      <c r="A148" s="2">
        <v>46060</v>
      </c>
      <c r="B148" s="294" t="s">
        <v>119</v>
      </c>
      <c r="C148" s="294" t="s">
        <v>19</v>
      </c>
      <c r="D148">
        <v>2558766</v>
      </c>
      <c r="E148">
        <v>2559971</v>
      </c>
      <c r="F148" s="294">
        <v>1205</v>
      </c>
      <c r="G148">
        <v>680</v>
      </c>
      <c r="H148">
        <v>819400</v>
      </c>
      <c r="I148">
        <v>0</v>
      </c>
      <c r="J148">
        <v>0</v>
      </c>
      <c r="K148" s="294">
        <v>0</v>
      </c>
      <c r="M148">
        <v>10800</v>
      </c>
      <c r="N148">
        <f>MONTH(Tableau12[[#This Row],[DATE]])</f>
        <v>2</v>
      </c>
    </row>
    <row r="149" spans="1:14" x14ac:dyDescent="0.45">
      <c r="A149" s="2">
        <v>46060</v>
      </c>
      <c r="B149" s="294" t="s">
        <v>119</v>
      </c>
      <c r="C149" s="294" t="s">
        <v>3</v>
      </c>
      <c r="D149">
        <v>295621</v>
      </c>
      <c r="E149">
        <v>296117</v>
      </c>
      <c r="F149" s="294">
        <v>496</v>
      </c>
      <c r="G149">
        <v>920</v>
      </c>
      <c r="H149">
        <v>456320</v>
      </c>
      <c r="I149">
        <v>0</v>
      </c>
      <c r="J149">
        <v>0</v>
      </c>
      <c r="K149" s="294">
        <v>0</v>
      </c>
      <c r="M149">
        <v>5650</v>
      </c>
      <c r="N149">
        <f>MONTH(Tableau12[[#This Row],[DATE]])</f>
        <v>2</v>
      </c>
    </row>
    <row r="150" spans="1:14" x14ac:dyDescent="0.45">
      <c r="A150" s="2">
        <v>46059</v>
      </c>
      <c r="B150" s="294" t="s">
        <v>117</v>
      </c>
      <c r="C150" s="294" t="s">
        <v>19</v>
      </c>
      <c r="D150">
        <v>4636464</v>
      </c>
      <c r="E150">
        <v>4637679</v>
      </c>
      <c r="F150" s="294">
        <v>1215</v>
      </c>
      <c r="G150">
        <v>680</v>
      </c>
      <c r="H150">
        <v>826200</v>
      </c>
      <c r="I150">
        <v>0</v>
      </c>
      <c r="J150">
        <v>0</v>
      </c>
      <c r="K150" s="294">
        <v>0</v>
      </c>
      <c r="M150">
        <v>12650</v>
      </c>
      <c r="N150">
        <f>MONTH(Tableau12[[#This Row],[DATE]])</f>
        <v>2</v>
      </c>
    </row>
    <row r="151" spans="1:14" x14ac:dyDescent="0.45">
      <c r="A151" s="2">
        <v>46059</v>
      </c>
      <c r="B151" s="294" t="s">
        <v>117</v>
      </c>
      <c r="C151" s="294" t="s">
        <v>3</v>
      </c>
      <c r="D151">
        <v>2142077</v>
      </c>
      <c r="E151">
        <v>2142318</v>
      </c>
      <c r="F151" s="294">
        <v>241</v>
      </c>
      <c r="G151">
        <v>920</v>
      </c>
      <c r="H151">
        <v>221720</v>
      </c>
      <c r="I151">
        <v>0</v>
      </c>
      <c r="J151">
        <v>0</v>
      </c>
      <c r="K151" s="294">
        <v>0</v>
      </c>
      <c r="M151">
        <v>5450</v>
      </c>
      <c r="N151">
        <f>MONTH(Tableau12[[#This Row],[DATE]])</f>
        <v>2</v>
      </c>
    </row>
    <row r="152" spans="1:14" x14ac:dyDescent="0.45">
      <c r="A152" s="2">
        <v>46059</v>
      </c>
      <c r="B152" s="294" t="s">
        <v>119</v>
      </c>
      <c r="C152" s="294" t="s">
        <v>19</v>
      </c>
      <c r="D152">
        <v>2557483</v>
      </c>
      <c r="E152">
        <v>2558766</v>
      </c>
      <c r="F152" s="294">
        <v>1283</v>
      </c>
      <c r="G152">
        <v>680</v>
      </c>
      <c r="H152">
        <v>872440</v>
      </c>
      <c r="I152">
        <v>0</v>
      </c>
      <c r="J152">
        <v>0</v>
      </c>
      <c r="K152" s="294">
        <v>0</v>
      </c>
      <c r="M152">
        <v>11980</v>
      </c>
      <c r="N152">
        <f>MONTH(Tableau12[[#This Row],[DATE]])</f>
        <v>2</v>
      </c>
    </row>
    <row r="153" spans="1:14" x14ac:dyDescent="0.45">
      <c r="A153" s="2">
        <v>46059</v>
      </c>
      <c r="B153" s="294" t="s">
        <v>119</v>
      </c>
      <c r="C153" s="294" t="s">
        <v>3</v>
      </c>
      <c r="D153">
        <v>295252</v>
      </c>
      <c r="E153">
        <v>295621</v>
      </c>
      <c r="F153" s="294">
        <v>369</v>
      </c>
      <c r="G153">
        <v>920</v>
      </c>
      <c r="H153">
        <v>339480</v>
      </c>
      <c r="I153">
        <v>0</v>
      </c>
      <c r="J153">
        <v>0</v>
      </c>
      <c r="K153" s="294">
        <v>0</v>
      </c>
      <c r="M153">
        <v>6100</v>
      </c>
      <c r="N153">
        <f>MONTH(Tableau12[[#This Row],[DATE]])</f>
        <v>2</v>
      </c>
    </row>
    <row r="154" spans="1:14" x14ac:dyDescent="0.45">
      <c r="A154" s="2">
        <v>46058</v>
      </c>
      <c r="B154" s="294" t="s">
        <v>117</v>
      </c>
      <c r="C154" s="294" t="s">
        <v>19</v>
      </c>
      <c r="D154">
        <v>4635315</v>
      </c>
      <c r="E154">
        <v>4636464</v>
      </c>
      <c r="F154" s="294">
        <v>1149</v>
      </c>
      <c r="G154">
        <v>680</v>
      </c>
      <c r="H154">
        <v>781320</v>
      </c>
      <c r="I154">
        <v>0</v>
      </c>
      <c r="J154">
        <v>0</v>
      </c>
      <c r="K154" s="294">
        <v>0</v>
      </c>
      <c r="M154">
        <v>13900</v>
      </c>
      <c r="N154">
        <f>MONTH(Tableau12[[#This Row],[DATE]])</f>
        <v>2</v>
      </c>
    </row>
    <row r="155" spans="1:14" x14ac:dyDescent="0.45">
      <c r="A155" s="2">
        <v>46058</v>
      </c>
      <c r="B155" s="294" t="s">
        <v>117</v>
      </c>
      <c r="C155" s="294" t="s">
        <v>3</v>
      </c>
      <c r="D155">
        <v>2141883</v>
      </c>
      <c r="E155">
        <v>2142077</v>
      </c>
      <c r="F155" s="294">
        <v>194</v>
      </c>
      <c r="G155">
        <v>920</v>
      </c>
      <c r="H155">
        <v>178480</v>
      </c>
      <c r="I155">
        <v>0</v>
      </c>
      <c r="J155">
        <v>0</v>
      </c>
      <c r="K155" s="294">
        <v>0</v>
      </c>
      <c r="M155">
        <v>5700</v>
      </c>
      <c r="N155">
        <f>MONTH(Tableau12[[#This Row],[DATE]])</f>
        <v>2</v>
      </c>
    </row>
    <row r="156" spans="1:14" x14ac:dyDescent="0.45">
      <c r="A156" s="2">
        <v>46058</v>
      </c>
      <c r="B156" s="294" t="s">
        <v>119</v>
      </c>
      <c r="C156" s="294" t="s">
        <v>19</v>
      </c>
      <c r="D156">
        <v>2555753</v>
      </c>
      <c r="E156">
        <v>2557483</v>
      </c>
      <c r="F156" s="294">
        <v>1730</v>
      </c>
      <c r="G156">
        <v>680</v>
      </c>
      <c r="H156">
        <v>1176400</v>
      </c>
      <c r="I156">
        <v>0</v>
      </c>
      <c r="J156">
        <v>0</v>
      </c>
      <c r="K156" s="294">
        <v>0</v>
      </c>
      <c r="M156">
        <v>13350</v>
      </c>
      <c r="N156">
        <f>MONTH(Tableau12[[#This Row],[DATE]])</f>
        <v>2</v>
      </c>
    </row>
    <row r="157" spans="1:14" x14ac:dyDescent="0.45">
      <c r="A157" s="2">
        <v>46058</v>
      </c>
      <c r="B157" s="294" t="s">
        <v>119</v>
      </c>
      <c r="C157" s="294" t="s">
        <v>3</v>
      </c>
      <c r="D157">
        <v>294802</v>
      </c>
      <c r="E157">
        <v>295252</v>
      </c>
      <c r="F157" s="294">
        <v>450</v>
      </c>
      <c r="G157">
        <v>920</v>
      </c>
      <c r="H157">
        <v>414000</v>
      </c>
      <c r="I157">
        <v>0</v>
      </c>
      <c r="J157">
        <v>0</v>
      </c>
      <c r="K157" s="294">
        <v>0</v>
      </c>
      <c r="M157">
        <v>6550</v>
      </c>
      <c r="N157">
        <f>MONTH(Tableau12[[#This Row],[DATE]])</f>
        <v>2</v>
      </c>
    </row>
    <row r="158" spans="1:14" x14ac:dyDescent="0.45">
      <c r="A158" s="2">
        <v>46057</v>
      </c>
      <c r="B158" s="294" t="s">
        <v>117</v>
      </c>
      <c r="C158" s="294" t="s">
        <v>19</v>
      </c>
      <c r="D158">
        <v>4633759</v>
      </c>
      <c r="E158">
        <v>4635315</v>
      </c>
      <c r="F158" s="294">
        <v>1556</v>
      </c>
      <c r="G158">
        <v>680</v>
      </c>
      <c r="H158">
        <v>1058080</v>
      </c>
      <c r="I158">
        <v>0</v>
      </c>
      <c r="J158">
        <v>0</v>
      </c>
      <c r="K158" s="294">
        <v>0</v>
      </c>
      <c r="M158">
        <v>15000</v>
      </c>
      <c r="N158">
        <f>MONTH(Tableau12[[#This Row],[DATE]])</f>
        <v>2</v>
      </c>
    </row>
    <row r="159" spans="1:14" x14ac:dyDescent="0.45">
      <c r="A159" s="2">
        <v>46057</v>
      </c>
      <c r="B159" s="294" t="s">
        <v>117</v>
      </c>
      <c r="C159" s="294" t="s">
        <v>3</v>
      </c>
      <c r="D159">
        <v>2141702</v>
      </c>
      <c r="E159">
        <v>2141883</v>
      </c>
      <c r="F159" s="294">
        <v>181</v>
      </c>
      <c r="G159">
        <v>920</v>
      </c>
      <c r="H159">
        <v>166520</v>
      </c>
      <c r="I159">
        <v>0</v>
      </c>
      <c r="J159">
        <v>0</v>
      </c>
      <c r="K159" s="294">
        <v>0</v>
      </c>
      <c r="M159">
        <v>5990</v>
      </c>
      <c r="N159">
        <f>MONTH(Tableau12[[#This Row],[DATE]])</f>
        <v>2</v>
      </c>
    </row>
    <row r="160" spans="1:14" x14ac:dyDescent="0.45">
      <c r="A160" s="2">
        <v>46057</v>
      </c>
      <c r="B160" s="294" t="s">
        <v>119</v>
      </c>
      <c r="C160" s="294" t="s">
        <v>19</v>
      </c>
      <c r="D160">
        <v>2554421</v>
      </c>
      <c r="E160">
        <v>2555753</v>
      </c>
      <c r="F160" s="294">
        <v>1332</v>
      </c>
      <c r="G160">
        <v>680</v>
      </c>
      <c r="H160">
        <v>905760</v>
      </c>
      <c r="I160">
        <v>0</v>
      </c>
      <c r="J160">
        <v>0</v>
      </c>
      <c r="K160" s="294">
        <v>0</v>
      </c>
      <c r="M160">
        <v>15150</v>
      </c>
      <c r="N160">
        <f>MONTH(Tableau12[[#This Row],[DATE]])</f>
        <v>2</v>
      </c>
    </row>
    <row r="161" spans="1:14" x14ac:dyDescent="0.45">
      <c r="A161" s="2">
        <v>46057</v>
      </c>
      <c r="B161" s="294" t="s">
        <v>119</v>
      </c>
      <c r="C161" s="294" t="s">
        <v>3</v>
      </c>
      <c r="D161">
        <v>294291</v>
      </c>
      <c r="E161">
        <v>294802</v>
      </c>
      <c r="F161" s="294">
        <v>511</v>
      </c>
      <c r="G161">
        <v>920</v>
      </c>
      <c r="H161">
        <v>470120</v>
      </c>
      <c r="I161">
        <v>0</v>
      </c>
      <c r="J161">
        <v>0</v>
      </c>
      <c r="K161" s="294">
        <v>0</v>
      </c>
      <c r="M161">
        <v>7000</v>
      </c>
      <c r="N161">
        <f>MONTH(Tableau12[[#This Row],[DATE]])</f>
        <v>2</v>
      </c>
    </row>
    <row r="162" spans="1:14" x14ac:dyDescent="0.45">
      <c r="A162" s="2">
        <v>46056</v>
      </c>
      <c r="B162" s="294" t="s">
        <v>117</v>
      </c>
      <c r="C162" s="294" t="s">
        <v>19</v>
      </c>
      <c r="D162">
        <v>4632673</v>
      </c>
      <c r="E162">
        <v>4633759</v>
      </c>
      <c r="F162" s="294">
        <v>1086</v>
      </c>
      <c r="G162">
        <v>680</v>
      </c>
      <c r="H162">
        <v>738480</v>
      </c>
      <c r="I162">
        <v>0</v>
      </c>
      <c r="J162">
        <v>0</v>
      </c>
      <c r="K162" s="294">
        <v>0</v>
      </c>
      <c r="M162">
        <v>16600</v>
      </c>
      <c r="N162">
        <f>MONTH(Tableau12[[#This Row],[DATE]])</f>
        <v>2</v>
      </c>
    </row>
    <row r="163" spans="1:14" x14ac:dyDescent="0.45">
      <c r="A163" s="2">
        <v>46056</v>
      </c>
      <c r="B163" s="294" t="s">
        <v>117</v>
      </c>
      <c r="C163" s="294" t="s">
        <v>3</v>
      </c>
      <c r="D163">
        <v>2141415</v>
      </c>
      <c r="E163">
        <v>2141702</v>
      </c>
      <c r="F163" s="294">
        <v>287</v>
      </c>
      <c r="G163">
        <v>920</v>
      </c>
      <c r="H163">
        <v>264040</v>
      </c>
      <c r="I163">
        <v>0</v>
      </c>
      <c r="J163">
        <v>0</v>
      </c>
      <c r="K163" s="294">
        <v>0</v>
      </c>
      <c r="M163">
        <v>6080</v>
      </c>
      <c r="N163">
        <f>MONTH(Tableau12[[#This Row],[DATE]])</f>
        <v>2</v>
      </c>
    </row>
    <row r="164" spans="1:14" x14ac:dyDescent="0.45">
      <c r="A164" s="2">
        <v>46056</v>
      </c>
      <c r="B164" s="294" t="s">
        <v>119</v>
      </c>
      <c r="C164" s="294" t="s">
        <v>19</v>
      </c>
      <c r="D164">
        <v>2553033</v>
      </c>
      <c r="E164">
        <v>2554421</v>
      </c>
      <c r="F164" s="294">
        <v>1388</v>
      </c>
      <c r="G164">
        <v>680</v>
      </c>
      <c r="H164">
        <v>943840</v>
      </c>
      <c r="I164">
        <v>0</v>
      </c>
      <c r="J164">
        <v>0</v>
      </c>
      <c r="K164" s="294">
        <v>0</v>
      </c>
      <c r="M164">
        <v>16500</v>
      </c>
      <c r="N164">
        <f>MONTH(Tableau12[[#This Row],[DATE]])</f>
        <v>2</v>
      </c>
    </row>
    <row r="165" spans="1:14" x14ac:dyDescent="0.45">
      <c r="A165" s="2">
        <v>46056</v>
      </c>
      <c r="B165" s="294" t="s">
        <v>119</v>
      </c>
      <c r="C165" s="294" t="s">
        <v>3</v>
      </c>
      <c r="D165">
        <v>293935</v>
      </c>
      <c r="E165">
        <v>294291</v>
      </c>
      <c r="F165" s="294">
        <v>356</v>
      </c>
      <c r="G165">
        <v>920</v>
      </c>
      <c r="H165">
        <v>327520</v>
      </c>
      <c r="I165">
        <v>0</v>
      </c>
      <c r="J165">
        <v>0</v>
      </c>
      <c r="K165" s="294">
        <v>0</v>
      </c>
      <c r="M165">
        <v>7490</v>
      </c>
      <c r="N165">
        <f>MONTH(Tableau12[[#This Row],[DATE]])</f>
        <v>2</v>
      </c>
    </row>
    <row r="166" spans="1:14" x14ac:dyDescent="0.45">
      <c r="A166" s="2">
        <v>46055</v>
      </c>
      <c r="B166" s="294" t="s">
        <v>117</v>
      </c>
      <c r="C166" s="294" t="s">
        <v>19</v>
      </c>
      <c r="D166">
        <v>4631556</v>
      </c>
      <c r="E166">
        <v>4632673</v>
      </c>
      <c r="F166" s="294">
        <v>1117</v>
      </c>
      <c r="G166">
        <v>680</v>
      </c>
      <c r="H166">
        <v>759560</v>
      </c>
      <c r="I166">
        <v>0</v>
      </c>
      <c r="J166">
        <v>0</v>
      </c>
      <c r="K166" s="294">
        <v>0</v>
      </c>
      <c r="M166">
        <v>17600</v>
      </c>
      <c r="N166">
        <f>MONTH(Tableau12[[#This Row],[DATE]])</f>
        <v>2</v>
      </c>
    </row>
    <row r="167" spans="1:14" x14ac:dyDescent="0.45">
      <c r="A167" s="2">
        <v>46055</v>
      </c>
      <c r="B167" s="294" t="s">
        <v>117</v>
      </c>
      <c r="C167" s="294" t="s">
        <v>3</v>
      </c>
      <c r="D167">
        <v>2141188</v>
      </c>
      <c r="E167">
        <v>2141415</v>
      </c>
      <c r="F167" s="294">
        <v>227</v>
      </c>
      <c r="G167">
        <v>920</v>
      </c>
      <c r="H167">
        <v>208840</v>
      </c>
      <c r="I167">
        <v>0</v>
      </c>
      <c r="J167">
        <v>0</v>
      </c>
      <c r="K167" s="294">
        <v>0</v>
      </c>
      <c r="M167">
        <v>6400</v>
      </c>
      <c r="N167">
        <f>MONTH(Tableau12[[#This Row],[DATE]])</f>
        <v>2</v>
      </c>
    </row>
    <row r="168" spans="1:14" x14ac:dyDescent="0.45">
      <c r="A168" s="2">
        <v>46055</v>
      </c>
      <c r="B168" s="294" t="s">
        <v>119</v>
      </c>
      <c r="C168" s="294" t="s">
        <v>19</v>
      </c>
      <c r="D168">
        <v>2551558</v>
      </c>
      <c r="E168">
        <v>2553033</v>
      </c>
      <c r="F168" s="294">
        <v>1475</v>
      </c>
      <c r="G168">
        <v>680</v>
      </c>
      <c r="H168">
        <v>1003000</v>
      </c>
      <c r="I168">
        <v>0</v>
      </c>
      <c r="J168">
        <v>0</v>
      </c>
      <c r="K168" s="294">
        <v>0</v>
      </c>
      <c r="M168">
        <v>17900</v>
      </c>
      <c r="N168">
        <f>MONTH(Tableau12[[#This Row],[DATE]])</f>
        <v>2</v>
      </c>
    </row>
    <row r="169" spans="1:14" x14ac:dyDescent="0.45">
      <c r="A169" s="2">
        <v>46055</v>
      </c>
      <c r="B169" s="294" t="s">
        <v>119</v>
      </c>
      <c r="C169" s="294" t="s">
        <v>3</v>
      </c>
      <c r="D169">
        <v>293398</v>
      </c>
      <c r="E169">
        <v>293935</v>
      </c>
      <c r="F169" s="294">
        <v>537</v>
      </c>
      <c r="G169">
        <v>920</v>
      </c>
      <c r="H169">
        <v>494040</v>
      </c>
      <c r="I169">
        <v>0</v>
      </c>
      <c r="J169">
        <v>0</v>
      </c>
      <c r="K169" s="294">
        <v>0</v>
      </c>
      <c r="M169">
        <v>7850</v>
      </c>
      <c r="N169">
        <f>MONTH(Tableau12[[#This Row],[DATE]])</f>
        <v>2</v>
      </c>
    </row>
    <row r="170" spans="1:14" x14ac:dyDescent="0.45">
      <c r="A170" s="2">
        <v>46054</v>
      </c>
      <c r="B170" s="294" t="s">
        <v>117</v>
      </c>
      <c r="C170" s="294" t="s">
        <v>19</v>
      </c>
      <c r="D170">
        <v>4630389</v>
      </c>
      <c r="E170">
        <v>4631556</v>
      </c>
      <c r="F170" s="294">
        <v>1167</v>
      </c>
      <c r="G170">
        <v>680</v>
      </c>
      <c r="H170">
        <v>793560</v>
      </c>
      <c r="I170">
        <v>0</v>
      </c>
      <c r="J170">
        <v>0</v>
      </c>
      <c r="K170" s="294">
        <v>13000</v>
      </c>
      <c r="M170">
        <v>18650</v>
      </c>
      <c r="N170">
        <f>MONTH(Tableau12[[#This Row],[DATE]])</f>
        <v>2</v>
      </c>
    </row>
    <row r="171" spans="1:14" x14ac:dyDescent="0.45">
      <c r="A171" s="2">
        <v>46054</v>
      </c>
      <c r="B171" s="294" t="s">
        <v>117</v>
      </c>
      <c r="C171" s="294" t="s">
        <v>3</v>
      </c>
      <c r="D171">
        <v>2140930</v>
      </c>
      <c r="E171">
        <v>2141188</v>
      </c>
      <c r="F171" s="294">
        <v>258</v>
      </c>
      <c r="G171">
        <v>920</v>
      </c>
      <c r="H171">
        <v>237360</v>
      </c>
      <c r="I171">
        <v>0</v>
      </c>
      <c r="J171">
        <v>0</v>
      </c>
      <c r="K171" s="294">
        <v>0</v>
      </c>
      <c r="M171">
        <v>6640</v>
      </c>
      <c r="N171">
        <f>MONTH(Tableau12[[#This Row],[DATE]])</f>
        <v>2</v>
      </c>
    </row>
    <row r="172" spans="1:14" x14ac:dyDescent="0.45">
      <c r="A172" s="2">
        <v>46054</v>
      </c>
      <c r="B172" s="294" t="s">
        <v>119</v>
      </c>
      <c r="C172" s="294" t="s">
        <v>19</v>
      </c>
      <c r="D172">
        <v>2550331</v>
      </c>
      <c r="E172">
        <v>2551558</v>
      </c>
      <c r="F172" s="294">
        <v>1227</v>
      </c>
      <c r="G172">
        <v>680</v>
      </c>
      <c r="H172">
        <v>834360</v>
      </c>
      <c r="I172">
        <v>0</v>
      </c>
      <c r="J172">
        <v>0</v>
      </c>
      <c r="K172" s="294">
        <v>12000</v>
      </c>
      <c r="M172">
        <v>19430</v>
      </c>
      <c r="N172">
        <f>MONTH(Tableau12[[#This Row],[DATE]])</f>
        <v>2</v>
      </c>
    </row>
    <row r="173" spans="1:14" x14ac:dyDescent="0.45">
      <c r="A173" s="2">
        <v>46054</v>
      </c>
      <c r="B173" s="294" t="s">
        <v>119</v>
      </c>
      <c r="C173" s="294" t="s">
        <v>3</v>
      </c>
      <c r="D173">
        <v>293096</v>
      </c>
      <c r="E173">
        <v>293398</v>
      </c>
      <c r="F173" s="294">
        <v>302</v>
      </c>
      <c r="G173">
        <v>920</v>
      </c>
      <c r="H173">
        <v>277840</v>
      </c>
      <c r="I173">
        <v>0</v>
      </c>
      <c r="J173">
        <v>0</v>
      </c>
      <c r="K173" s="294">
        <v>2000</v>
      </c>
      <c r="M173">
        <v>8320</v>
      </c>
      <c r="N173">
        <f>MONTH(Tableau12[[#This Row],[DATE]])</f>
        <v>2</v>
      </c>
    </row>
    <row r="174" spans="1:14" x14ac:dyDescent="0.45">
      <c r="A174" s="2">
        <v>46053</v>
      </c>
      <c r="B174" s="294" t="s">
        <v>117</v>
      </c>
      <c r="C174" s="294" t="s">
        <v>19</v>
      </c>
      <c r="D174">
        <v>4628852</v>
      </c>
      <c r="E174">
        <v>4630389</v>
      </c>
      <c r="F174" s="294">
        <v>1537</v>
      </c>
      <c r="G174">
        <v>680</v>
      </c>
      <c r="H174">
        <v>1045160</v>
      </c>
      <c r="I174">
        <v>0</v>
      </c>
      <c r="J174">
        <v>0</v>
      </c>
      <c r="K174" s="294">
        <v>0</v>
      </c>
      <c r="M174">
        <v>6880</v>
      </c>
      <c r="N174">
        <f>MONTH(Tableau12[[#This Row],[DATE]])</f>
        <v>1</v>
      </c>
    </row>
    <row r="175" spans="1:14" x14ac:dyDescent="0.45">
      <c r="A175" s="2">
        <v>46053</v>
      </c>
      <c r="B175" s="294" t="s">
        <v>117</v>
      </c>
      <c r="C175" s="294" t="s">
        <v>3</v>
      </c>
      <c r="D175">
        <v>2140600</v>
      </c>
      <c r="E175">
        <v>2140930</v>
      </c>
      <c r="F175" s="294">
        <v>330</v>
      </c>
      <c r="G175">
        <v>920</v>
      </c>
      <c r="H175">
        <v>303600</v>
      </c>
      <c r="I175">
        <v>0</v>
      </c>
      <c r="J175">
        <v>0</v>
      </c>
      <c r="K175" s="294">
        <v>0</v>
      </c>
      <c r="M175">
        <v>6890</v>
      </c>
      <c r="N175">
        <f>MONTH(Tableau12[[#This Row],[DATE]])</f>
        <v>1</v>
      </c>
    </row>
    <row r="176" spans="1:14" x14ac:dyDescent="0.45">
      <c r="A176" s="2">
        <v>46053</v>
      </c>
      <c r="B176" s="294" t="s">
        <v>119</v>
      </c>
      <c r="C176" s="294" t="s">
        <v>19</v>
      </c>
      <c r="D176">
        <v>2548559</v>
      </c>
      <c r="E176">
        <v>2550331</v>
      </c>
      <c r="F176" s="294">
        <v>1772</v>
      </c>
      <c r="G176">
        <v>680</v>
      </c>
      <c r="H176">
        <v>1204960</v>
      </c>
      <c r="I176">
        <v>0</v>
      </c>
      <c r="J176">
        <v>0</v>
      </c>
      <c r="K176" s="294">
        <v>0</v>
      </c>
      <c r="M176">
        <v>8600</v>
      </c>
      <c r="N176">
        <f>MONTH(Tableau12[[#This Row],[DATE]])</f>
        <v>1</v>
      </c>
    </row>
    <row r="177" spans="1:14" x14ac:dyDescent="0.45">
      <c r="A177" s="2">
        <v>46053</v>
      </c>
      <c r="B177" s="294" t="s">
        <v>119</v>
      </c>
      <c r="C177" s="294" t="s">
        <v>3</v>
      </c>
      <c r="D177">
        <v>292656</v>
      </c>
      <c r="E177">
        <v>293096</v>
      </c>
      <c r="F177" s="294">
        <v>440</v>
      </c>
      <c r="G177">
        <v>920</v>
      </c>
      <c r="H177">
        <v>404800</v>
      </c>
      <c r="I177">
        <v>0</v>
      </c>
      <c r="J177">
        <v>0</v>
      </c>
      <c r="K177" s="294">
        <v>0</v>
      </c>
      <c r="M177">
        <v>6680</v>
      </c>
      <c r="N177">
        <f>MONTH(Tableau12[[#This Row],[DATE]])</f>
        <v>1</v>
      </c>
    </row>
    <row r="178" spans="1:14" x14ac:dyDescent="0.45">
      <c r="A178" s="2">
        <v>46052</v>
      </c>
      <c r="B178" s="294" t="s">
        <v>117</v>
      </c>
      <c r="C178" s="294" t="s">
        <v>19</v>
      </c>
      <c r="D178">
        <v>4625875</v>
      </c>
      <c r="E178">
        <v>4628852</v>
      </c>
      <c r="F178" s="294">
        <v>2977</v>
      </c>
      <c r="G178">
        <v>680</v>
      </c>
      <c r="H178">
        <v>2024360</v>
      </c>
      <c r="I178">
        <v>0</v>
      </c>
      <c r="J178">
        <v>0</v>
      </c>
      <c r="K178" s="294">
        <v>0</v>
      </c>
      <c r="M178">
        <v>8500</v>
      </c>
      <c r="N178">
        <f>MONTH(Tableau12[[#This Row],[DATE]])</f>
        <v>1</v>
      </c>
    </row>
    <row r="179" spans="1:14" x14ac:dyDescent="0.45">
      <c r="A179" s="2">
        <v>46052</v>
      </c>
      <c r="B179" s="294" t="s">
        <v>117</v>
      </c>
      <c r="C179" s="294" t="s">
        <v>3</v>
      </c>
      <c r="D179">
        <v>2140438</v>
      </c>
      <c r="E179">
        <v>2140600</v>
      </c>
      <c r="F179" s="294">
        <v>162</v>
      </c>
      <c r="G179">
        <v>920</v>
      </c>
      <c r="H179">
        <v>149040</v>
      </c>
      <c r="I179">
        <v>0</v>
      </c>
      <c r="J179">
        <v>0</v>
      </c>
      <c r="K179" s="294">
        <v>0</v>
      </c>
      <c r="M179">
        <v>7200</v>
      </c>
      <c r="N179">
        <f>MONTH(Tableau12[[#This Row],[DATE]])</f>
        <v>1</v>
      </c>
    </row>
    <row r="180" spans="1:14" x14ac:dyDescent="0.45">
      <c r="A180" s="2">
        <v>46052</v>
      </c>
      <c r="B180" s="294" t="s">
        <v>119</v>
      </c>
      <c r="C180" s="294" t="s">
        <v>19</v>
      </c>
      <c r="D180">
        <v>2546260</v>
      </c>
      <c r="E180">
        <v>2548559</v>
      </c>
      <c r="F180" s="294">
        <v>2299</v>
      </c>
      <c r="G180">
        <v>680</v>
      </c>
      <c r="H180">
        <v>1563320</v>
      </c>
      <c r="I180">
        <v>0</v>
      </c>
      <c r="J180">
        <v>0</v>
      </c>
      <c r="K180" s="294">
        <v>0</v>
      </c>
      <c r="M180">
        <v>10400</v>
      </c>
      <c r="N180">
        <f>MONTH(Tableau12[[#This Row],[DATE]])</f>
        <v>1</v>
      </c>
    </row>
    <row r="181" spans="1:14" x14ac:dyDescent="0.45">
      <c r="A181" s="2">
        <v>46052</v>
      </c>
      <c r="B181" s="294" t="s">
        <v>119</v>
      </c>
      <c r="C181" s="294" t="s">
        <v>3</v>
      </c>
      <c r="D181">
        <v>292394</v>
      </c>
      <c r="E181">
        <v>292656</v>
      </c>
      <c r="F181" s="294">
        <v>262</v>
      </c>
      <c r="G181">
        <v>920</v>
      </c>
      <c r="H181">
        <v>241040</v>
      </c>
      <c r="I181">
        <v>0</v>
      </c>
      <c r="J181">
        <v>0</v>
      </c>
      <c r="K181" s="294">
        <v>0</v>
      </c>
      <c r="M181">
        <v>7200</v>
      </c>
      <c r="N181">
        <f>MONTH(Tableau12[[#This Row],[DATE]])</f>
        <v>1</v>
      </c>
    </row>
    <row r="182" spans="1:14" x14ac:dyDescent="0.45">
      <c r="A182" s="2">
        <v>46051</v>
      </c>
      <c r="B182" s="294" t="s">
        <v>117</v>
      </c>
      <c r="C182" s="294" t="s">
        <v>19</v>
      </c>
      <c r="D182">
        <v>4624010</v>
      </c>
      <c r="E182">
        <v>4625875</v>
      </c>
      <c r="F182" s="294">
        <v>1865</v>
      </c>
      <c r="G182">
        <v>680</v>
      </c>
      <c r="H182">
        <v>1268200</v>
      </c>
      <c r="I182">
        <v>0</v>
      </c>
      <c r="J182">
        <v>0</v>
      </c>
      <c r="K182" s="294">
        <v>0</v>
      </c>
      <c r="M182">
        <v>11450</v>
      </c>
      <c r="N182">
        <f>MONTH(Tableau12[[#This Row],[DATE]])</f>
        <v>1</v>
      </c>
    </row>
    <row r="183" spans="1:14" x14ac:dyDescent="0.45">
      <c r="A183" s="2">
        <v>46051</v>
      </c>
      <c r="B183" s="294" t="s">
        <v>117</v>
      </c>
      <c r="C183" s="294" t="s">
        <v>3</v>
      </c>
      <c r="D183">
        <v>2140068</v>
      </c>
      <c r="E183">
        <v>2140438</v>
      </c>
      <c r="F183" s="294">
        <v>370</v>
      </c>
      <c r="G183">
        <v>920</v>
      </c>
      <c r="H183">
        <v>340400</v>
      </c>
      <c r="I183">
        <v>0</v>
      </c>
      <c r="J183">
        <v>0</v>
      </c>
      <c r="K183" s="294">
        <v>0</v>
      </c>
      <c r="M183">
        <v>7300</v>
      </c>
      <c r="N183">
        <f>MONTH(Tableau12[[#This Row],[DATE]])</f>
        <v>1</v>
      </c>
    </row>
    <row r="184" spans="1:14" x14ac:dyDescent="0.45">
      <c r="A184" s="2">
        <v>46051</v>
      </c>
      <c r="B184" s="294" t="s">
        <v>119</v>
      </c>
      <c r="C184" s="294" t="s">
        <v>19</v>
      </c>
      <c r="D184">
        <v>2544146</v>
      </c>
      <c r="E184">
        <v>2546260</v>
      </c>
      <c r="F184" s="294">
        <v>2114</v>
      </c>
      <c r="G184">
        <v>680</v>
      </c>
      <c r="H184">
        <v>1437520</v>
      </c>
      <c r="I184">
        <v>0</v>
      </c>
      <c r="J184">
        <v>0</v>
      </c>
      <c r="K184" s="294">
        <v>0</v>
      </c>
      <c r="M184">
        <v>12700</v>
      </c>
      <c r="N184">
        <f>MONTH(Tableau12[[#This Row],[DATE]])</f>
        <v>1</v>
      </c>
    </row>
    <row r="185" spans="1:14" x14ac:dyDescent="0.45">
      <c r="A185" s="2">
        <v>46051</v>
      </c>
      <c r="B185" s="294" t="s">
        <v>119</v>
      </c>
      <c r="C185" s="294" t="s">
        <v>3</v>
      </c>
      <c r="D185">
        <v>291826</v>
      </c>
      <c r="E185">
        <v>292394</v>
      </c>
      <c r="F185" s="294">
        <v>568</v>
      </c>
      <c r="G185">
        <v>920</v>
      </c>
      <c r="H185">
        <v>522560</v>
      </c>
      <c r="I185">
        <v>0</v>
      </c>
      <c r="J185">
        <v>0</v>
      </c>
      <c r="K185" s="294">
        <v>0</v>
      </c>
      <c r="M185">
        <v>7450</v>
      </c>
      <c r="N185">
        <f>MONTH(Tableau12[[#This Row],[DATE]])</f>
        <v>1</v>
      </c>
    </row>
    <row r="186" spans="1:14" x14ac:dyDescent="0.45">
      <c r="A186" s="2">
        <v>46050</v>
      </c>
      <c r="B186" s="294" t="s">
        <v>117</v>
      </c>
      <c r="C186" s="294" t="s">
        <v>19</v>
      </c>
      <c r="D186">
        <v>4619010</v>
      </c>
      <c r="E186">
        <v>4624010</v>
      </c>
      <c r="F186" s="294">
        <v>5000</v>
      </c>
      <c r="G186">
        <v>680</v>
      </c>
      <c r="H186">
        <v>3400000</v>
      </c>
      <c r="I186">
        <v>0</v>
      </c>
      <c r="J186">
        <v>0</v>
      </c>
      <c r="K186" s="294">
        <v>0</v>
      </c>
      <c r="M186">
        <v>13400</v>
      </c>
      <c r="N186">
        <f>MONTH(Tableau12[[#This Row],[DATE]])</f>
        <v>1</v>
      </c>
    </row>
    <row r="187" spans="1:14" x14ac:dyDescent="0.45">
      <c r="A187" s="2">
        <v>46050</v>
      </c>
      <c r="B187" s="294" t="s">
        <v>117</v>
      </c>
      <c r="C187" s="294" t="s">
        <v>3</v>
      </c>
      <c r="D187">
        <v>2139735</v>
      </c>
      <c r="E187">
        <v>2140068</v>
      </c>
      <c r="F187" s="294">
        <v>333</v>
      </c>
      <c r="G187">
        <v>920</v>
      </c>
      <c r="H187">
        <v>306360</v>
      </c>
      <c r="I187">
        <v>0</v>
      </c>
      <c r="J187">
        <v>0</v>
      </c>
      <c r="K187" s="294">
        <v>0</v>
      </c>
      <c r="M187">
        <v>7750</v>
      </c>
      <c r="N187">
        <f>MONTH(Tableau12[[#This Row],[DATE]])</f>
        <v>1</v>
      </c>
    </row>
    <row r="188" spans="1:14" x14ac:dyDescent="0.45">
      <c r="A188" s="2">
        <v>46050</v>
      </c>
      <c r="B188" s="294" t="s">
        <v>119</v>
      </c>
      <c r="C188" s="294" t="s">
        <v>19</v>
      </c>
      <c r="D188">
        <v>2541579</v>
      </c>
      <c r="E188">
        <v>2544146</v>
      </c>
      <c r="F188" s="294">
        <v>2567</v>
      </c>
      <c r="G188">
        <v>680</v>
      </c>
      <c r="H188">
        <v>1745560</v>
      </c>
      <c r="I188">
        <v>0</v>
      </c>
      <c r="J188">
        <v>0</v>
      </c>
      <c r="K188" s="294">
        <v>0</v>
      </c>
      <c r="M188">
        <v>14800</v>
      </c>
      <c r="N188">
        <f>MONTH(Tableau12[[#This Row],[DATE]])</f>
        <v>1</v>
      </c>
    </row>
    <row r="189" spans="1:14" x14ac:dyDescent="0.45">
      <c r="A189" s="2">
        <v>46050</v>
      </c>
      <c r="B189" s="294" t="s">
        <v>119</v>
      </c>
      <c r="C189" s="294" t="s">
        <v>3</v>
      </c>
      <c r="D189">
        <v>291244</v>
      </c>
      <c r="E189">
        <v>291826</v>
      </c>
      <c r="F189" s="294">
        <v>582</v>
      </c>
      <c r="G189">
        <v>920</v>
      </c>
      <c r="H189">
        <v>535440</v>
      </c>
      <c r="I189">
        <v>0</v>
      </c>
      <c r="J189">
        <v>0</v>
      </c>
      <c r="K189" s="294">
        <v>0</v>
      </c>
      <c r="M189">
        <v>7950</v>
      </c>
      <c r="N189">
        <f>MONTH(Tableau12[[#This Row],[DATE]])</f>
        <v>1</v>
      </c>
    </row>
    <row r="190" spans="1:14" x14ac:dyDescent="0.45">
      <c r="A190" s="2">
        <v>46049</v>
      </c>
      <c r="B190" s="294" t="s">
        <v>117</v>
      </c>
      <c r="C190" s="294" t="s">
        <v>19</v>
      </c>
      <c r="D190">
        <v>4614849</v>
      </c>
      <c r="E190">
        <v>4619010</v>
      </c>
      <c r="F190" s="294">
        <v>4161</v>
      </c>
      <c r="G190">
        <v>680</v>
      </c>
      <c r="H190">
        <v>2829480</v>
      </c>
      <c r="I190">
        <v>0</v>
      </c>
      <c r="J190">
        <v>0</v>
      </c>
      <c r="K190" s="294">
        <v>9000</v>
      </c>
      <c r="M190">
        <v>18350</v>
      </c>
      <c r="N190">
        <f>MONTH(Tableau12[[#This Row],[DATE]])</f>
        <v>1</v>
      </c>
    </row>
    <row r="191" spans="1:14" x14ac:dyDescent="0.45">
      <c r="A191" s="2">
        <v>46049</v>
      </c>
      <c r="B191" s="294" t="s">
        <v>117</v>
      </c>
      <c r="C191" s="294" t="s">
        <v>3</v>
      </c>
      <c r="D191">
        <v>2139470</v>
      </c>
      <c r="E191">
        <v>2139735</v>
      </c>
      <c r="F191" s="294">
        <v>265</v>
      </c>
      <c r="G191">
        <v>920</v>
      </c>
      <c r="H191">
        <v>243800</v>
      </c>
      <c r="I191">
        <v>0</v>
      </c>
      <c r="J191">
        <v>0</v>
      </c>
      <c r="K191" s="294">
        <v>3000</v>
      </c>
      <c r="M191">
        <v>8100</v>
      </c>
      <c r="N191">
        <f>MONTH(Tableau12[[#This Row],[DATE]])</f>
        <v>1</v>
      </c>
    </row>
    <row r="192" spans="1:14" x14ac:dyDescent="0.45">
      <c r="A192" s="2">
        <v>46049</v>
      </c>
      <c r="B192" s="294" t="s">
        <v>119</v>
      </c>
      <c r="C192" s="294" t="s">
        <v>19</v>
      </c>
      <c r="D192">
        <v>2539317</v>
      </c>
      <c r="E192">
        <v>2541579</v>
      </c>
      <c r="F192" s="294">
        <v>2262</v>
      </c>
      <c r="G192">
        <v>680</v>
      </c>
      <c r="H192">
        <v>1538160</v>
      </c>
      <c r="I192">
        <v>0</v>
      </c>
      <c r="J192">
        <v>0</v>
      </c>
      <c r="K192" s="294">
        <v>0</v>
      </c>
      <c r="M192">
        <v>17400</v>
      </c>
      <c r="N192">
        <f>MONTH(Tableau12[[#This Row],[DATE]])</f>
        <v>1</v>
      </c>
    </row>
    <row r="193" spans="1:14" x14ac:dyDescent="0.45">
      <c r="A193" s="2">
        <v>46049</v>
      </c>
      <c r="B193" s="294" t="s">
        <v>119</v>
      </c>
      <c r="C193" s="294" t="s">
        <v>3</v>
      </c>
      <c r="D193">
        <v>290623</v>
      </c>
      <c r="E193">
        <v>291244</v>
      </c>
      <c r="F193" s="294">
        <v>621</v>
      </c>
      <c r="G193">
        <v>920</v>
      </c>
      <c r="H193">
        <v>571320</v>
      </c>
      <c r="I193">
        <v>0</v>
      </c>
      <c r="J193">
        <v>0</v>
      </c>
      <c r="K193" s="294">
        <v>2000</v>
      </c>
      <c r="M193">
        <v>8600</v>
      </c>
      <c r="N193">
        <f>MONTH(Tableau12[[#This Row],[DATE]])</f>
        <v>1</v>
      </c>
    </row>
    <row r="194" spans="1:14" x14ac:dyDescent="0.45">
      <c r="A194" s="2">
        <v>46048</v>
      </c>
      <c r="B194" s="294" t="s">
        <v>117</v>
      </c>
      <c r="C194" s="294" t="s">
        <v>19</v>
      </c>
      <c r="D194">
        <v>4613294</v>
      </c>
      <c r="E194">
        <v>4614849</v>
      </c>
      <c r="F194" s="294">
        <v>1555</v>
      </c>
      <c r="G194">
        <v>680</v>
      </c>
      <c r="H194">
        <v>1057400</v>
      </c>
      <c r="I194">
        <v>0</v>
      </c>
      <c r="J194">
        <v>0</v>
      </c>
      <c r="K194" s="294">
        <v>0</v>
      </c>
      <c r="M194">
        <v>13600</v>
      </c>
      <c r="N194">
        <f>MONTH(Tableau12[[#This Row],[DATE]])</f>
        <v>1</v>
      </c>
    </row>
    <row r="195" spans="1:14" x14ac:dyDescent="0.45">
      <c r="A195" s="2">
        <v>46048</v>
      </c>
      <c r="B195" s="294" t="s">
        <v>117</v>
      </c>
      <c r="C195" s="294" t="s">
        <v>3</v>
      </c>
      <c r="D195">
        <v>2139187</v>
      </c>
      <c r="E195">
        <v>2139470</v>
      </c>
      <c r="F195" s="294">
        <v>283</v>
      </c>
      <c r="G195">
        <v>920</v>
      </c>
      <c r="H195">
        <v>260360</v>
      </c>
      <c r="I195">
        <v>0</v>
      </c>
      <c r="J195">
        <v>0</v>
      </c>
      <c r="K195" s="294">
        <v>0</v>
      </c>
      <c r="M195">
        <v>5350</v>
      </c>
      <c r="N195">
        <f>MONTH(Tableau12[[#This Row],[DATE]])</f>
        <v>1</v>
      </c>
    </row>
    <row r="196" spans="1:14" x14ac:dyDescent="0.45">
      <c r="A196" s="2">
        <v>46048</v>
      </c>
      <c r="B196" s="294" t="s">
        <v>119</v>
      </c>
      <c r="C196" s="294" t="s">
        <v>19</v>
      </c>
      <c r="D196">
        <v>2537562</v>
      </c>
      <c r="E196">
        <v>2539317</v>
      </c>
      <c r="F196" s="294">
        <v>1755</v>
      </c>
      <c r="G196">
        <v>680</v>
      </c>
      <c r="H196">
        <v>1193400</v>
      </c>
      <c r="I196">
        <v>0</v>
      </c>
      <c r="J196">
        <v>0</v>
      </c>
      <c r="K196" s="294">
        <v>0</v>
      </c>
      <c r="M196">
        <v>19700</v>
      </c>
      <c r="N196">
        <f>MONTH(Tableau12[[#This Row],[DATE]])</f>
        <v>1</v>
      </c>
    </row>
    <row r="197" spans="1:14" x14ac:dyDescent="0.45">
      <c r="A197" s="2">
        <v>46048</v>
      </c>
      <c r="B197" s="294" t="s">
        <v>119</v>
      </c>
      <c r="C197" s="294" t="s">
        <v>3</v>
      </c>
      <c r="D197">
        <v>290258</v>
      </c>
      <c r="E197">
        <v>290623</v>
      </c>
      <c r="F197" s="294">
        <v>365</v>
      </c>
      <c r="G197">
        <v>920</v>
      </c>
      <c r="H197">
        <v>335800</v>
      </c>
      <c r="I197">
        <v>0</v>
      </c>
      <c r="J197">
        <v>0</v>
      </c>
      <c r="K197" s="294">
        <v>0</v>
      </c>
      <c r="M197">
        <v>7250</v>
      </c>
      <c r="N197">
        <f>MONTH(Tableau12[[#This Row],[DATE]])</f>
        <v>1</v>
      </c>
    </row>
    <row r="198" spans="1:14" x14ac:dyDescent="0.45">
      <c r="A198" s="2">
        <v>46047</v>
      </c>
      <c r="B198" s="294" t="s">
        <v>117</v>
      </c>
      <c r="C198" s="294" t="s">
        <v>19</v>
      </c>
      <c r="D198">
        <v>4611563</v>
      </c>
      <c r="E198">
        <v>4613294</v>
      </c>
      <c r="F198" s="294">
        <v>1731</v>
      </c>
      <c r="G198">
        <v>680</v>
      </c>
      <c r="H198">
        <v>1177080</v>
      </c>
      <c r="I198">
        <v>0</v>
      </c>
      <c r="J198">
        <v>0</v>
      </c>
      <c r="K198" s="294">
        <v>0</v>
      </c>
      <c r="M198">
        <v>15200</v>
      </c>
      <c r="N198">
        <f>MONTH(Tableau12[[#This Row],[DATE]])</f>
        <v>1</v>
      </c>
    </row>
    <row r="199" spans="1:14" x14ac:dyDescent="0.45">
      <c r="A199" s="2">
        <v>46047</v>
      </c>
      <c r="B199" s="294" t="s">
        <v>117</v>
      </c>
      <c r="C199" s="294" t="s">
        <v>3</v>
      </c>
      <c r="D199">
        <v>2138983</v>
      </c>
      <c r="E199">
        <v>2139187</v>
      </c>
      <c r="F199" s="294">
        <v>204</v>
      </c>
      <c r="G199">
        <v>920</v>
      </c>
      <c r="H199">
        <v>187680</v>
      </c>
      <c r="I199">
        <v>0</v>
      </c>
      <c r="J199">
        <v>0</v>
      </c>
      <c r="K199" s="294">
        <v>0</v>
      </c>
      <c r="M199">
        <v>5700</v>
      </c>
      <c r="N199">
        <f>MONTH(Tableau12[[#This Row],[DATE]])</f>
        <v>1</v>
      </c>
    </row>
    <row r="200" spans="1:14" x14ac:dyDescent="0.45">
      <c r="A200" s="2">
        <v>46047</v>
      </c>
      <c r="B200" s="294" t="s">
        <v>119</v>
      </c>
      <c r="C200" s="294" t="s">
        <v>19</v>
      </c>
      <c r="D200">
        <v>2536156</v>
      </c>
      <c r="E200">
        <v>2537562</v>
      </c>
      <c r="F200" s="294">
        <v>1406</v>
      </c>
      <c r="G200">
        <v>680</v>
      </c>
      <c r="H200">
        <v>956080</v>
      </c>
      <c r="I200">
        <v>37</v>
      </c>
      <c r="J200">
        <v>25160</v>
      </c>
      <c r="K200" s="294">
        <v>0</v>
      </c>
      <c r="M200">
        <v>21400</v>
      </c>
      <c r="N200">
        <f>MONTH(Tableau12[[#This Row],[DATE]])</f>
        <v>1</v>
      </c>
    </row>
    <row r="201" spans="1:14" x14ac:dyDescent="0.45">
      <c r="A201" s="2">
        <v>46047</v>
      </c>
      <c r="B201" s="294" t="s">
        <v>119</v>
      </c>
      <c r="C201" s="294" t="s">
        <v>3</v>
      </c>
      <c r="D201">
        <v>289774</v>
      </c>
      <c r="E201">
        <v>290258</v>
      </c>
      <c r="F201" s="294">
        <v>484</v>
      </c>
      <c r="G201">
        <v>920</v>
      </c>
      <c r="H201">
        <v>445280</v>
      </c>
      <c r="I201">
        <v>0</v>
      </c>
      <c r="J201">
        <v>0</v>
      </c>
      <c r="K201" s="294">
        <v>4000</v>
      </c>
      <c r="M201">
        <v>7600</v>
      </c>
      <c r="N201">
        <f>MONTH(Tableau12[[#This Row],[DATE]])</f>
        <v>1</v>
      </c>
    </row>
    <row r="202" spans="1:14" x14ac:dyDescent="0.45">
      <c r="A202" s="2">
        <v>46046</v>
      </c>
      <c r="B202" s="294" t="s">
        <v>117</v>
      </c>
      <c r="C202" s="294" t="s">
        <v>19</v>
      </c>
      <c r="D202">
        <v>4609622</v>
      </c>
      <c r="E202">
        <v>4611563</v>
      </c>
      <c r="F202" s="294">
        <v>1941</v>
      </c>
      <c r="G202">
        <v>680</v>
      </c>
      <c r="H202">
        <v>1319880</v>
      </c>
      <c r="I202">
        <v>0</v>
      </c>
      <c r="J202">
        <v>0</v>
      </c>
      <c r="K202" s="294">
        <v>12000</v>
      </c>
      <c r="M202">
        <v>16900</v>
      </c>
      <c r="N202">
        <f>MONTH(Tableau12[[#This Row],[DATE]])</f>
        <v>1</v>
      </c>
    </row>
    <row r="203" spans="1:14" x14ac:dyDescent="0.45">
      <c r="A203" s="2">
        <v>46046</v>
      </c>
      <c r="B203" s="294" t="s">
        <v>117</v>
      </c>
      <c r="C203" s="294" t="s">
        <v>3</v>
      </c>
      <c r="D203">
        <v>2138747</v>
      </c>
      <c r="E203">
        <v>2138983</v>
      </c>
      <c r="F203" s="294">
        <v>236</v>
      </c>
      <c r="G203">
        <v>920</v>
      </c>
      <c r="H203">
        <v>217120</v>
      </c>
      <c r="I203">
        <v>0</v>
      </c>
      <c r="J203">
        <v>0</v>
      </c>
      <c r="K203" s="294">
        <v>2000</v>
      </c>
      <c r="M203">
        <v>5870</v>
      </c>
      <c r="N203">
        <f>MONTH(Tableau12[[#This Row],[DATE]])</f>
        <v>1</v>
      </c>
    </row>
    <row r="204" spans="1:14" x14ac:dyDescent="0.45">
      <c r="A204" s="2">
        <v>46046</v>
      </c>
      <c r="B204" s="294" t="s">
        <v>119</v>
      </c>
      <c r="C204" s="294" t="s">
        <v>19</v>
      </c>
      <c r="D204">
        <v>2535063</v>
      </c>
      <c r="E204">
        <v>2536156</v>
      </c>
      <c r="F204" s="294">
        <v>1093</v>
      </c>
      <c r="G204">
        <v>680</v>
      </c>
      <c r="H204">
        <v>743240</v>
      </c>
      <c r="I204">
        <v>0</v>
      </c>
      <c r="J204">
        <v>0</v>
      </c>
      <c r="K204" s="294">
        <v>13000</v>
      </c>
      <c r="M204">
        <v>22900</v>
      </c>
      <c r="N204">
        <f>MONTH(Tableau12[[#This Row],[DATE]])</f>
        <v>1</v>
      </c>
    </row>
    <row r="205" spans="1:14" x14ac:dyDescent="0.45">
      <c r="A205" s="2">
        <v>46046</v>
      </c>
      <c r="B205" s="294" t="s">
        <v>119</v>
      </c>
      <c r="C205" s="294" t="s">
        <v>3</v>
      </c>
      <c r="D205">
        <v>289268</v>
      </c>
      <c r="E205">
        <v>289774</v>
      </c>
      <c r="F205" s="294">
        <v>506</v>
      </c>
      <c r="G205">
        <v>920</v>
      </c>
      <c r="H205">
        <v>465520</v>
      </c>
      <c r="I205">
        <v>0</v>
      </c>
      <c r="J205">
        <v>0</v>
      </c>
      <c r="K205" s="294">
        <v>0</v>
      </c>
      <c r="M205">
        <v>4170</v>
      </c>
      <c r="N205">
        <f>MONTH(Tableau12[[#This Row],[DATE]])</f>
        <v>1</v>
      </c>
    </row>
    <row r="206" spans="1:14" x14ac:dyDescent="0.45">
      <c r="A206" s="2">
        <v>46045</v>
      </c>
      <c r="B206" s="294" t="s">
        <v>117</v>
      </c>
      <c r="C206" s="294" t="s">
        <v>19</v>
      </c>
      <c r="D206">
        <v>4608597</v>
      </c>
      <c r="E206">
        <v>4609622</v>
      </c>
      <c r="F206" s="294">
        <v>1025</v>
      </c>
      <c r="G206">
        <v>680</v>
      </c>
      <c r="H206">
        <v>697000</v>
      </c>
      <c r="I206">
        <v>0</v>
      </c>
      <c r="J206">
        <v>0</v>
      </c>
      <c r="K206" s="294">
        <v>0</v>
      </c>
      <c r="M206">
        <v>6780</v>
      </c>
      <c r="N206">
        <f>MONTH(Tableau12[[#This Row],[DATE]])</f>
        <v>1</v>
      </c>
    </row>
    <row r="207" spans="1:14" x14ac:dyDescent="0.45">
      <c r="A207" s="2">
        <v>46045</v>
      </c>
      <c r="B207" s="294" t="s">
        <v>117</v>
      </c>
      <c r="C207" s="294" t="s">
        <v>3</v>
      </c>
      <c r="D207">
        <v>2138548</v>
      </c>
      <c r="E207">
        <v>2138747</v>
      </c>
      <c r="F207" s="294">
        <v>199</v>
      </c>
      <c r="G207">
        <v>920</v>
      </c>
      <c r="H207">
        <v>183080</v>
      </c>
      <c r="I207">
        <v>0</v>
      </c>
      <c r="J207">
        <v>0</v>
      </c>
      <c r="K207" s="294">
        <v>0</v>
      </c>
      <c r="M207">
        <v>4100</v>
      </c>
      <c r="N207">
        <f>MONTH(Tableau12[[#This Row],[DATE]])</f>
        <v>1</v>
      </c>
    </row>
    <row r="208" spans="1:14" x14ac:dyDescent="0.45">
      <c r="A208" s="2">
        <v>46045</v>
      </c>
      <c r="B208" s="294" t="s">
        <v>119</v>
      </c>
      <c r="C208" s="294" t="s">
        <v>19</v>
      </c>
      <c r="D208">
        <v>2533842</v>
      </c>
      <c r="E208">
        <v>2535063</v>
      </c>
      <c r="F208" s="294">
        <v>1221</v>
      </c>
      <c r="G208">
        <v>680</v>
      </c>
      <c r="H208">
        <v>830280</v>
      </c>
      <c r="I208">
        <v>0</v>
      </c>
      <c r="J208">
        <v>0</v>
      </c>
      <c r="K208" s="294">
        <v>0</v>
      </c>
      <c r="M208">
        <v>11050</v>
      </c>
      <c r="N208">
        <f>MONTH(Tableau12[[#This Row],[DATE]])</f>
        <v>1</v>
      </c>
    </row>
    <row r="209" spans="1:14" x14ac:dyDescent="0.45">
      <c r="A209" s="2">
        <v>46045</v>
      </c>
      <c r="B209" s="294" t="s">
        <v>119</v>
      </c>
      <c r="C209" s="294" t="s">
        <v>3</v>
      </c>
      <c r="D209">
        <v>288751</v>
      </c>
      <c r="E209">
        <v>289268</v>
      </c>
      <c r="F209" s="294">
        <v>517</v>
      </c>
      <c r="G209">
        <v>920</v>
      </c>
      <c r="H209">
        <v>475640</v>
      </c>
      <c r="I209">
        <v>0</v>
      </c>
      <c r="J209">
        <v>0</v>
      </c>
      <c r="K209" s="294">
        <v>0</v>
      </c>
      <c r="M209">
        <v>4650</v>
      </c>
      <c r="N209">
        <f>MONTH(Tableau12[[#This Row],[DATE]])</f>
        <v>1</v>
      </c>
    </row>
    <row r="210" spans="1:14" x14ac:dyDescent="0.45">
      <c r="A210" s="2">
        <v>46044</v>
      </c>
      <c r="B210" s="294" t="s">
        <v>117</v>
      </c>
      <c r="C210" s="294" t="s">
        <v>19</v>
      </c>
      <c r="D210">
        <v>4606502</v>
      </c>
      <c r="E210">
        <v>4608597</v>
      </c>
      <c r="F210" s="294">
        <v>2095</v>
      </c>
      <c r="G210">
        <v>680</v>
      </c>
      <c r="H210">
        <v>1424600</v>
      </c>
      <c r="I210">
        <v>0</v>
      </c>
      <c r="J210">
        <v>0</v>
      </c>
      <c r="K210" s="294">
        <v>0</v>
      </c>
      <c r="M210">
        <v>7900</v>
      </c>
      <c r="N210">
        <f>MONTH(Tableau12[[#This Row],[DATE]])</f>
        <v>1</v>
      </c>
    </row>
    <row r="211" spans="1:14" x14ac:dyDescent="0.45">
      <c r="A211" s="2">
        <v>46044</v>
      </c>
      <c r="B211" s="294" t="s">
        <v>117</v>
      </c>
      <c r="C211" s="294" t="s">
        <v>3</v>
      </c>
      <c r="D211">
        <v>2138143</v>
      </c>
      <c r="E211">
        <v>2138548</v>
      </c>
      <c r="F211" s="294">
        <v>405</v>
      </c>
      <c r="G211">
        <v>920</v>
      </c>
      <c r="H211">
        <v>372600</v>
      </c>
      <c r="I211">
        <v>0</v>
      </c>
      <c r="J211">
        <v>0</v>
      </c>
      <c r="K211" s="294">
        <v>0</v>
      </c>
      <c r="M211">
        <v>4300</v>
      </c>
      <c r="N211">
        <f>MONTH(Tableau12[[#This Row],[DATE]])</f>
        <v>1</v>
      </c>
    </row>
    <row r="212" spans="1:14" x14ac:dyDescent="0.45">
      <c r="A212" s="2">
        <v>46044</v>
      </c>
      <c r="B212" s="294" t="s">
        <v>119</v>
      </c>
      <c r="C212" s="294" t="s">
        <v>19</v>
      </c>
      <c r="D212">
        <v>2532219</v>
      </c>
      <c r="E212">
        <v>2533842</v>
      </c>
      <c r="F212" s="294">
        <v>1623</v>
      </c>
      <c r="G212">
        <v>680</v>
      </c>
      <c r="H212">
        <v>1103640</v>
      </c>
      <c r="I212">
        <v>0</v>
      </c>
      <c r="J212">
        <v>0</v>
      </c>
      <c r="K212" s="294">
        <v>0</v>
      </c>
      <c r="M212">
        <v>12300</v>
      </c>
      <c r="N212">
        <f>MONTH(Tableau12[[#This Row],[DATE]])</f>
        <v>1</v>
      </c>
    </row>
    <row r="213" spans="1:14" x14ac:dyDescent="0.45">
      <c r="A213" s="2">
        <v>46044</v>
      </c>
      <c r="B213" s="294" t="s">
        <v>119</v>
      </c>
      <c r="C213" s="294" t="s">
        <v>3</v>
      </c>
      <c r="D213">
        <v>288262</v>
      </c>
      <c r="E213">
        <v>288751</v>
      </c>
      <c r="F213" s="294">
        <v>489</v>
      </c>
      <c r="G213">
        <v>920</v>
      </c>
      <c r="H213">
        <v>449880</v>
      </c>
      <c r="I213">
        <v>0</v>
      </c>
      <c r="J213">
        <v>0</v>
      </c>
      <c r="K213" s="294">
        <v>0</v>
      </c>
      <c r="M213">
        <v>5100</v>
      </c>
      <c r="N213">
        <f>MONTH(Tableau12[[#This Row],[DATE]])</f>
        <v>1</v>
      </c>
    </row>
    <row r="214" spans="1:14" x14ac:dyDescent="0.45">
      <c r="A214" s="2">
        <v>46043</v>
      </c>
      <c r="B214" s="294" t="s">
        <v>117</v>
      </c>
      <c r="C214" s="294" t="s">
        <v>19</v>
      </c>
      <c r="D214">
        <v>4605349</v>
      </c>
      <c r="E214">
        <v>4606502</v>
      </c>
      <c r="F214" s="294">
        <v>1153</v>
      </c>
      <c r="G214">
        <v>680</v>
      </c>
      <c r="H214">
        <v>784040</v>
      </c>
      <c r="I214">
        <v>0</v>
      </c>
      <c r="J214">
        <v>0</v>
      </c>
      <c r="K214" s="294">
        <v>0</v>
      </c>
      <c r="M214">
        <v>10080</v>
      </c>
      <c r="N214">
        <f>MONTH(Tableau12[[#This Row],[DATE]])</f>
        <v>1</v>
      </c>
    </row>
    <row r="215" spans="1:14" x14ac:dyDescent="0.45">
      <c r="A215" s="2">
        <v>46043</v>
      </c>
      <c r="B215" s="294" t="s">
        <v>117</v>
      </c>
      <c r="C215" s="294" t="s">
        <v>3</v>
      </c>
      <c r="D215">
        <v>2137865</v>
      </c>
      <c r="E215">
        <v>2138143</v>
      </c>
      <c r="F215" s="294">
        <v>278</v>
      </c>
      <c r="G215">
        <v>920</v>
      </c>
      <c r="H215">
        <v>255760</v>
      </c>
      <c r="I215">
        <v>0</v>
      </c>
      <c r="J215">
        <v>0</v>
      </c>
      <c r="K215" s="294">
        <v>0</v>
      </c>
      <c r="M215">
        <v>4800</v>
      </c>
      <c r="N215">
        <f>MONTH(Tableau12[[#This Row],[DATE]])</f>
        <v>1</v>
      </c>
    </row>
    <row r="216" spans="1:14" x14ac:dyDescent="0.45">
      <c r="A216" s="2">
        <v>46043</v>
      </c>
      <c r="B216" s="294" t="s">
        <v>119</v>
      </c>
      <c r="C216" s="294" t="s">
        <v>19</v>
      </c>
      <c r="D216">
        <v>2530931</v>
      </c>
      <c r="E216">
        <v>2532219</v>
      </c>
      <c r="F216" s="294">
        <v>1288</v>
      </c>
      <c r="G216">
        <v>680</v>
      </c>
      <c r="H216">
        <v>875840</v>
      </c>
      <c r="I216">
        <v>0</v>
      </c>
      <c r="J216">
        <v>0</v>
      </c>
      <c r="K216" s="294">
        <v>0</v>
      </c>
      <c r="M216">
        <v>14000</v>
      </c>
      <c r="N216">
        <f>MONTH(Tableau12[[#This Row],[DATE]])</f>
        <v>1</v>
      </c>
    </row>
    <row r="217" spans="1:14" x14ac:dyDescent="0.45">
      <c r="A217" s="2">
        <v>46043</v>
      </c>
      <c r="B217" s="294" t="s">
        <v>119</v>
      </c>
      <c r="C217" s="294" t="s">
        <v>3</v>
      </c>
      <c r="D217">
        <v>287900</v>
      </c>
      <c r="E217">
        <v>288262</v>
      </c>
      <c r="F217" s="294">
        <v>362</v>
      </c>
      <c r="G217">
        <v>920</v>
      </c>
      <c r="H217">
        <v>333040</v>
      </c>
      <c r="I217">
        <v>0</v>
      </c>
      <c r="J217">
        <v>0</v>
      </c>
      <c r="K217" s="294">
        <v>0</v>
      </c>
      <c r="M217">
        <v>5650</v>
      </c>
      <c r="N217">
        <f>MONTH(Tableau12[[#This Row],[DATE]])</f>
        <v>1</v>
      </c>
    </row>
    <row r="218" spans="1:14" x14ac:dyDescent="0.45">
      <c r="A218" s="2">
        <v>46042</v>
      </c>
      <c r="B218" s="294" t="s">
        <v>117</v>
      </c>
      <c r="C218" s="294" t="s">
        <v>19</v>
      </c>
      <c r="D218">
        <v>4604143</v>
      </c>
      <c r="E218">
        <v>4605349</v>
      </c>
      <c r="F218" s="294">
        <v>1206</v>
      </c>
      <c r="G218">
        <v>680</v>
      </c>
      <c r="H218">
        <v>820080</v>
      </c>
      <c r="I218">
        <v>0</v>
      </c>
      <c r="J218">
        <v>0</v>
      </c>
      <c r="K218" s="294">
        <v>0</v>
      </c>
      <c r="M218">
        <v>11150</v>
      </c>
      <c r="N218">
        <f>MONTH(Tableau12[[#This Row],[DATE]])</f>
        <v>1</v>
      </c>
    </row>
    <row r="219" spans="1:14" x14ac:dyDescent="0.45">
      <c r="A219" s="2">
        <v>46042</v>
      </c>
      <c r="B219" s="294" t="s">
        <v>117</v>
      </c>
      <c r="C219" s="294" t="s">
        <v>3</v>
      </c>
      <c r="D219">
        <v>2137599</v>
      </c>
      <c r="E219">
        <v>2137865</v>
      </c>
      <c r="F219" s="294">
        <v>266</v>
      </c>
      <c r="G219">
        <v>920</v>
      </c>
      <c r="H219">
        <v>244720</v>
      </c>
      <c r="I219">
        <v>0</v>
      </c>
      <c r="J219">
        <v>0</v>
      </c>
      <c r="K219" s="294">
        <v>0</v>
      </c>
      <c r="M219">
        <v>5000</v>
      </c>
      <c r="N219">
        <f>MONTH(Tableau12[[#This Row],[DATE]])</f>
        <v>1</v>
      </c>
    </row>
    <row r="220" spans="1:14" x14ac:dyDescent="0.45">
      <c r="A220" s="2">
        <v>46042</v>
      </c>
      <c r="B220" s="294" t="s">
        <v>119</v>
      </c>
      <c r="C220" s="294" t="s">
        <v>19</v>
      </c>
      <c r="D220">
        <v>2529780</v>
      </c>
      <c r="E220">
        <v>2530931</v>
      </c>
      <c r="F220" s="294">
        <v>1151</v>
      </c>
      <c r="G220">
        <v>680</v>
      </c>
      <c r="H220">
        <v>782680</v>
      </c>
      <c r="I220">
        <v>0</v>
      </c>
      <c r="J220">
        <v>0</v>
      </c>
      <c r="K220" s="294">
        <v>0</v>
      </c>
      <c r="M220">
        <v>15300</v>
      </c>
      <c r="N220">
        <f>MONTH(Tableau12[[#This Row],[DATE]])</f>
        <v>1</v>
      </c>
    </row>
    <row r="221" spans="1:14" x14ac:dyDescent="0.45">
      <c r="A221" s="2">
        <v>46042</v>
      </c>
      <c r="B221" s="294" t="s">
        <v>119</v>
      </c>
      <c r="C221" s="294" t="s">
        <v>3</v>
      </c>
      <c r="D221">
        <v>287414</v>
      </c>
      <c r="E221">
        <v>287900</v>
      </c>
      <c r="F221" s="294">
        <v>486</v>
      </c>
      <c r="G221">
        <v>920</v>
      </c>
      <c r="H221">
        <v>447120</v>
      </c>
      <c r="I221">
        <v>0</v>
      </c>
      <c r="J221">
        <v>0</v>
      </c>
      <c r="K221" s="294">
        <v>0</v>
      </c>
      <c r="M221">
        <v>6050</v>
      </c>
      <c r="N221">
        <f>MONTH(Tableau12[[#This Row],[DATE]])</f>
        <v>1</v>
      </c>
    </row>
    <row r="222" spans="1:14" x14ac:dyDescent="0.45">
      <c r="A222" s="2">
        <v>46041</v>
      </c>
      <c r="B222" s="294" t="s">
        <v>117</v>
      </c>
      <c r="C222" s="294" t="s">
        <v>19</v>
      </c>
      <c r="D222">
        <v>4601879</v>
      </c>
      <c r="E222">
        <v>4604143</v>
      </c>
      <c r="F222" s="294">
        <v>2264</v>
      </c>
      <c r="G222">
        <v>680</v>
      </c>
      <c r="H222">
        <v>1539520</v>
      </c>
      <c r="I222">
        <v>0</v>
      </c>
      <c r="J222">
        <v>0</v>
      </c>
      <c r="K222" s="294">
        <v>0</v>
      </c>
      <c r="M222">
        <v>12400</v>
      </c>
      <c r="N222">
        <f>MONTH(Tableau12[[#This Row],[DATE]])</f>
        <v>1</v>
      </c>
    </row>
    <row r="223" spans="1:14" x14ac:dyDescent="0.45">
      <c r="A223" s="2">
        <v>46041</v>
      </c>
      <c r="B223" s="294" t="s">
        <v>117</v>
      </c>
      <c r="C223" s="294" t="s">
        <v>3</v>
      </c>
      <c r="D223">
        <v>2137272</v>
      </c>
      <c r="E223">
        <v>2137599</v>
      </c>
      <c r="F223" s="294">
        <v>327</v>
      </c>
      <c r="G223">
        <v>920</v>
      </c>
      <c r="H223">
        <v>300840</v>
      </c>
      <c r="I223">
        <v>0</v>
      </c>
      <c r="J223">
        <v>0</v>
      </c>
      <c r="K223" s="294">
        <v>0</v>
      </c>
      <c r="M223">
        <v>5300</v>
      </c>
      <c r="N223">
        <f>MONTH(Tableau12[[#This Row],[DATE]])</f>
        <v>1</v>
      </c>
    </row>
    <row r="224" spans="1:14" x14ac:dyDescent="0.45">
      <c r="A224" s="2">
        <v>46041</v>
      </c>
      <c r="B224" s="294" t="s">
        <v>119</v>
      </c>
      <c r="C224" s="294" t="s">
        <v>19</v>
      </c>
      <c r="D224">
        <v>2528009</v>
      </c>
      <c r="E224">
        <v>2529780</v>
      </c>
      <c r="F224" s="294">
        <v>1771</v>
      </c>
      <c r="G224">
        <v>680</v>
      </c>
      <c r="H224">
        <v>1204280</v>
      </c>
      <c r="I224">
        <v>0</v>
      </c>
      <c r="J224">
        <v>0</v>
      </c>
      <c r="K224" s="294">
        <v>0</v>
      </c>
      <c r="M224">
        <v>16380</v>
      </c>
      <c r="N224">
        <f>MONTH(Tableau12[[#This Row],[DATE]])</f>
        <v>1</v>
      </c>
    </row>
    <row r="225" spans="1:14" x14ac:dyDescent="0.45">
      <c r="A225" s="2">
        <v>46041</v>
      </c>
      <c r="B225" s="294" t="s">
        <v>119</v>
      </c>
      <c r="C225" s="294" t="s">
        <v>3</v>
      </c>
      <c r="D225">
        <v>286664</v>
      </c>
      <c r="E225">
        <v>287414</v>
      </c>
      <c r="F225" s="294">
        <v>750</v>
      </c>
      <c r="G225">
        <v>920</v>
      </c>
      <c r="H225">
        <v>690000</v>
      </c>
      <c r="I225">
        <v>15</v>
      </c>
      <c r="J225">
        <v>13800</v>
      </c>
      <c r="K225" s="294">
        <v>0</v>
      </c>
      <c r="M225">
        <v>6480</v>
      </c>
      <c r="N225">
        <f>MONTH(Tableau12[[#This Row],[DATE]])</f>
        <v>1</v>
      </c>
    </row>
    <row r="226" spans="1:14" x14ac:dyDescent="0.45">
      <c r="A226" s="2">
        <v>46040</v>
      </c>
      <c r="B226" s="294" t="s">
        <v>117</v>
      </c>
      <c r="C226" s="294" t="s">
        <v>19</v>
      </c>
      <c r="D226">
        <v>4600162</v>
      </c>
      <c r="E226">
        <v>4601879</v>
      </c>
      <c r="F226" s="294">
        <v>1717</v>
      </c>
      <c r="G226">
        <v>680</v>
      </c>
      <c r="H226">
        <v>1167560</v>
      </c>
      <c r="I226">
        <v>0</v>
      </c>
      <c r="J226">
        <v>0</v>
      </c>
      <c r="K226" s="294">
        <v>0</v>
      </c>
      <c r="M226">
        <v>14600</v>
      </c>
      <c r="N226">
        <f>MONTH(Tableau12[[#This Row],[DATE]])</f>
        <v>1</v>
      </c>
    </row>
    <row r="227" spans="1:14" x14ac:dyDescent="0.45">
      <c r="A227" s="2">
        <v>46040</v>
      </c>
      <c r="B227" s="294" t="s">
        <v>117</v>
      </c>
      <c r="C227" s="294" t="s">
        <v>3</v>
      </c>
      <c r="D227">
        <v>2136939</v>
      </c>
      <c r="E227">
        <v>2137272</v>
      </c>
      <c r="F227" s="294">
        <v>333</v>
      </c>
      <c r="G227">
        <v>920</v>
      </c>
      <c r="H227">
        <v>306360</v>
      </c>
      <c r="I227">
        <v>0</v>
      </c>
      <c r="J227">
        <v>0</v>
      </c>
      <c r="K227" s="294">
        <v>0</v>
      </c>
      <c r="M227">
        <v>5580</v>
      </c>
      <c r="N227">
        <f>MONTH(Tableau12[[#This Row],[DATE]])</f>
        <v>1</v>
      </c>
    </row>
    <row r="228" spans="1:14" x14ac:dyDescent="0.45">
      <c r="A228" s="2">
        <v>46040</v>
      </c>
      <c r="B228" s="294" t="s">
        <v>119</v>
      </c>
      <c r="C228" s="294" t="s">
        <v>19</v>
      </c>
      <c r="D228">
        <v>2526599</v>
      </c>
      <c r="E228">
        <v>2528009</v>
      </c>
      <c r="F228" s="294">
        <v>1410</v>
      </c>
      <c r="G228">
        <v>680</v>
      </c>
      <c r="H228">
        <v>958800</v>
      </c>
      <c r="I228">
        <v>0</v>
      </c>
      <c r="J228">
        <v>0</v>
      </c>
      <c r="K228" s="294">
        <v>0</v>
      </c>
      <c r="M228">
        <v>18250</v>
      </c>
      <c r="N228">
        <f>MONTH(Tableau12[[#This Row],[DATE]])</f>
        <v>1</v>
      </c>
    </row>
    <row r="229" spans="1:14" x14ac:dyDescent="0.45">
      <c r="A229" s="2">
        <v>46040</v>
      </c>
      <c r="B229" s="294" t="s">
        <v>119</v>
      </c>
      <c r="C229" s="294" t="s">
        <v>3</v>
      </c>
      <c r="D229">
        <v>285928</v>
      </c>
      <c r="E229">
        <v>286664</v>
      </c>
      <c r="F229" s="294">
        <v>736</v>
      </c>
      <c r="G229">
        <v>920</v>
      </c>
      <c r="H229">
        <v>677120</v>
      </c>
      <c r="I229">
        <v>0</v>
      </c>
      <c r="J229">
        <v>0</v>
      </c>
      <c r="K229" s="294">
        <v>0</v>
      </c>
      <c r="M229">
        <v>7300</v>
      </c>
      <c r="N229">
        <f>MONTH(Tableau12[[#This Row],[DATE]])</f>
        <v>1</v>
      </c>
    </row>
    <row r="230" spans="1:14" x14ac:dyDescent="0.45">
      <c r="A230" s="2">
        <v>46039</v>
      </c>
      <c r="B230" s="294" t="s">
        <v>117</v>
      </c>
      <c r="C230" s="294" t="s">
        <v>19</v>
      </c>
      <c r="D230">
        <v>4598942</v>
      </c>
      <c r="E230">
        <v>4600162</v>
      </c>
      <c r="F230" s="294">
        <v>1220</v>
      </c>
      <c r="G230">
        <v>680</v>
      </c>
      <c r="H230">
        <v>829600</v>
      </c>
      <c r="I230">
        <v>0</v>
      </c>
      <c r="J230">
        <v>0</v>
      </c>
      <c r="K230" s="294">
        <v>0</v>
      </c>
      <c r="M230">
        <v>16390</v>
      </c>
      <c r="N230">
        <f>MONTH(Tableau12[[#This Row],[DATE]])</f>
        <v>1</v>
      </c>
    </row>
    <row r="231" spans="1:14" x14ac:dyDescent="0.45">
      <c r="A231" s="2">
        <v>46039</v>
      </c>
      <c r="B231" s="294" t="s">
        <v>117</v>
      </c>
      <c r="C231" s="294" t="s">
        <v>3</v>
      </c>
      <c r="D231">
        <v>2136520</v>
      </c>
      <c r="E231">
        <v>2136939</v>
      </c>
      <c r="F231" s="294">
        <v>419</v>
      </c>
      <c r="G231">
        <v>920</v>
      </c>
      <c r="H231">
        <v>385480</v>
      </c>
      <c r="I231">
        <v>0</v>
      </c>
      <c r="J231">
        <v>0</v>
      </c>
      <c r="K231" s="294">
        <v>2000</v>
      </c>
      <c r="M231">
        <v>5950</v>
      </c>
      <c r="N231">
        <f>MONTH(Tableau12[[#This Row],[DATE]])</f>
        <v>1</v>
      </c>
    </row>
    <row r="232" spans="1:14" x14ac:dyDescent="0.45">
      <c r="A232" s="2">
        <v>46039</v>
      </c>
      <c r="B232" s="294" t="s">
        <v>119</v>
      </c>
      <c r="C232" s="294" t="s">
        <v>19</v>
      </c>
      <c r="D232">
        <v>2524672</v>
      </c>
      <c r="E232">
        <v>2526599</v>
      </c>
      <c r="F232" s="294">
        <v>1927</v>
      </c>
      <c r="G232">
        <v>680</v>
      </c>
      <c r="H232">
        <v>1310360</v>
      </c>
      <c r="I232">
        <v>0</v>
      </c>
      <c r="J232">
        <v>0</v>
      </c>
      <c r="K232" s="294">
        <v>6000</v>
      </c>
      <c r="M232">
        <v>19750</v>
      </c>
      <c r="N232">
        <f>MONTH(Tableau12[[#This Row],[DATE]])</f>
        <v>1</v>
      </c>
    </row>
    <row r="233" spans="1:14" x14ac:dyDescent="0.45">
      <c r="A233" s="2">
        <v>46039</v>
      </c>
      <c r="B233" s="294" t="s">
        <v>119</v>
      </c>
      <c r="C233" s="294" t="s">
        <v>3</v>
      </c>
      <c r="D233">
        <v>285040</v>
      </c>
      <c r="E233">
        <v>285928</v>
      </c>
      <c r="F233" s="294">
        <v>888</v>
      </c>
      <c r="G233">
        <v>920</v>
      </c>
      <c r="H233">
        <v>816960</v>
      </c>
      <c r="I233">
        <v>0</v>
      </c>
      <c r="J233">
        <v>0</v>
      </c>
      <c r="K233" s="294">
        <v>3000</v>
      </c>
      <c r="M233">
        <v>8100</v>
      </c>
      <c r="N233">
        <f>MONTH(Tableau12[[#This Row],[DATE]])</f>
        <v>1</v>
      </c>
    </row>
    <row r="234" spans="1:14" x14ac:dyDescent="0.45">
      <c r="A234" s="2">
        <v>46038</v>
      </c>
      <c r="B234" s="294" t="s">
        <v>117</v>
      </c>
      <c r="C234" s="294" t="s">
        <v>19</v>
      </c>
      <c r="D234">
        <v>4597607</v>
      </c>
      <c r="E234">
        <v>4598942</v>
      </c>
      <c r="F234" s="294">
        <v>1335</v>
      </c>
      <c r="G234">
        <v>680</v>
      </c>
      <c r="H234">
        <v>907800</v>
      </c>
      <c r="I234">
        <v>0</v>
      </c>
      <c r="J234">
        <v>0</v>
      </c>
      <c r="K234" s="294">
        <v>0</v>
      </c>
      <c r="M234">
        <v>17700</v>
      </c>
      <c r="N234">
        <f>MONTH(Tableau12[[#This Row],[DATE]])</f>
        <v>1</v>
      </c>
    </row>
    <row r="235" spans="1:14" x14ac:dyDescent="0.45">
      <c r="A235" s="2">
        <v>46038</v>
      </c>
      <c r="B235" s="294" t="s">
        <v>117</v>
      </c>
      <c r="C235" s="294" t="s">
        <v>3</v>
      </c>
      <c r="D235">
        <v>2136176</v>
      </c>
      <c r="E235">
        <v>2136520</v>
      </c>
      <c r="F235" s="294">
        <v>344</v>
      </c>
      <c r="G235">
        <v>920</v>
      </c>
      <c r="H235">
        <v>316480</v>
      </c>
      <c r="I235">
        <v>0</v>
      </c>
      <c r="J235">
        <v>0</v>
      </c>
      <c r="K235" s="294">
        <v>0</v>
      </c>
      <c r="M235">
        <v>4400</v>
      </c>
      <c r="N235">
        <f>MONTH(Tableau12[[#This Row],[DATE]])</f>
        <v>1</v>
      </c>
    </row>
    <row r="236" spans="1:14" x14ac:dyDescent="0.45">
      <c r="A236" s="2">
        <v>46038</v>
      </c>
      <c r="B236" s="294" t="s">
        <v>119</v>
      </c>
      <c r="C236" s="294" t="s">
        <v>19</v>
      </c>
      <c r="D236">
        <v>2522874</v>
      </c>
      <c r="E236">
        <v>2524672</v>
      </c>
      <c r="F236" s="294">
        <v>1798</v>
      </c>
      <c r="G236">
        <v>680</v>
      </c>
      <c r="H236">
        <v>1222640</v>
      </c>
      <c r="I236">
        <v>0</v>
      </c>
      <c r="J236">
        <v>0</v>
      </c>
      <c r="K236" s="294">
        <v>0</v>
      </c>
      <c r="M236">
        <v>15600</v>
      </c>
      <c r="N236">
        <f>MONTH(Tableau12[[#This Row],[DATE]])</f>
        <v>1</v>
      </c>
    </row>
    <row r="237" spans="1:14" x14ac:dyDescent="0.45">
      <c r="A237" s="2">
        <v>46038</v>
      </c>
      <c r="B237" s="294" t="s">
        <v>119</v>
      </c>
      <c r="C237" s="294" t="s">
        <v>3</v>
      </c>
      <c r="D237">
        <v>284243</v>
      </c>
      <c r="E237">
        <v>285040</v>
      </c>
      <c r="F237" s="294">
        <v>797</v>
      </c>
      <c r="G237">
        <v>920</v>
      </c>
      <c r="H237">
        <v>733240</v>
      </c>
      <c r="I237">
        <v>0</v>
      </c>
      <c r="J237">
        <v>0</v>
      </c>
      <c r="K237" s="294">
        <v>0</v>
      </c>
      <c r="M237">
        <v>5930</v>
      </c>
      <c r="N237">
        <f>MONTH(Tableau12[[#This Row],[DATE]])</f>
        <v>1</v>
      </c>
    </row>
    <row r="238" spans="1:14" x14ac:dyDescent="0.45">
      <c r="A238" s="2">
        <v>46037</v>
      </c>
      <c r="B238" s="294" t="s">
        <v>117</v>
      </c>
      <c r="C238" s="294" t="s">
        <v>19</v>
      </c>
      <c r="D238">
        <v>4596185</v>
      </c>
      <c r="E238">
        <v>4597607</v>
      </c>
      <c r="F238" s="294">
        <v>1422</v>
      </c>
      <c r="G238">
        <v>680</v>
      </c>
      <c r="H238">
        <v>966960</v>
      </c>
      <c r="I238">
        <v>0</v>
      </c>
      <c r="J238">
        <v>0</v>
      </c>
      <c r="K238" s="294">
        <v>13000</v>
      </c>
      <c r="M238">
        <v>19000</v>
      </c>
      <c r="N238">
        <f>MONTH(Tableau12[[#This Row],[DATE]])</f>
        <v>1</v>
      </c>
    </row>
    <row r="239" spans="1:14" x14ac:dyDescent="0.45">
      <c r="A239" s="2">
        <v>46037</v>
      </c>
      <c r="B239" s="294" t="s">
        <v>117</v>
      </c>
      <c r="C239" s="294" t="s">
        <v>3</v>
      </c>
      <c r="D239">
        <v>2135966</v>
      </c>
      <c r="E239">
        <v>2136176</v>
      </c>
      <c r="F239" s="294">
        <v>210</v>
      </c>
      <c r="G239">
        <v>920</v>
      </c>
      <c r="H239">
        <v>193200</v>
      </c>
      <c r="I239">
        <v>0</v>
      </c>
      <c r="J239">
        <v>0</v>
      </c>
      <c r="K239" s="294">
        <v>3000</v>
      </c>
      <c r="M239">
        <v>4780</v>
      </c>
      <c r="N239">
        <f>MONTH(Tableau12[[#This Row],[DATE]])</f>
        <v>1</v>
      </c>
    </row>
    <row r="240" spans="1:14" x14ac:dyDescent="0.45">
      <c r="A240" s="2">
        <v>46037</v>
      </c>
      <c r="B240" s="294" t="s">
        <v>119</v>
      </c>
      <c r="C240" s="294" t="s">
        <v>19</v>
      </c>
      <c r="D240">
        <v>2521196</v>
      </c>
      <c r="E240">
        <v>2522874</v>
      </c>
      <c r="F240" s="294">
        <v>1678</v>
      </c>
      <c r="G240">
        <v>680</v>
      </c>
      <c r="H240">
        <v>1141040</v>
      </c>
      <c r="I240">
        <v>0</v>
      </c>
      <c r="J240">
        <v>0</v>
      </c>
      <c r="K240" s="294">
        <v>7000</v>
      </c>
      <c r="M240">
        <v>17400</v>
      </c>
      <c r="N240">
        <f>MONTH(Tableau12[[#This Row],[DATE]])</f>
        <v>1</v>
      </c>
    </row>
    <row r="241" spans="1:14" x14ac:dyDescent="0.45">
      <c r="A241" s="2">
        <v>46037</v>
      </c>
      <c r="B241" s="294" t="s">
        <v>119</v>
      </c>
      <c r="C241" s="294" t="s">
        <v>3</v>
      </c>
      <c r="D241">
        <v>283585</v>
      </c>
      <c r="E241">
        <v>284243</v>
      </c>
      <c r="F241" s="294">
        <v>658</v>
      </c>
      <c r="G241">
        <v>920</v>
      </c>
      <c r="H241">
        <v>605360</v>
      </c>
      <c r="I241">
        <v>0</v>
      </c>
      <c r="J241">
        <v>0</v>
      </c>
      <c r="K241" s="294">
        <v>2000</v>
      </c>
      <c r="M241">
        <v>6800</v>
      </c>
      <c r="N241">
        <f>MONTH(Tableau12[[#This Row],[DATE]])</f>
        <v>1</v>
      </c>
    </row>
    <row r="242" spans="1:14" x14ac:dyDescent="0.45">
      <c r="A242" s="2">
        <v>46036</v>
      </c>
      <c r="B242" s="294" t="s">
        <v>117</v>
      </c>
      <c r="C242" s="294" t="s">
        <v>19</v>
      </c>
      <c r="D242">
        <v>4594859</v>
      </c>
      <c r="E242">
        <v>4596185</v>
      </c>
      <c r="F242" s="294">
        <v>1326</v>
      </c>
      <c r="G242">
        <v>680</v>
      </c>
      <c r="H242">
        <v>901680</v>
      </c>
      <c r="I242">
        <v>0</v>
      </c>
      <c r="J242">
        <v>0</v>
      </c>
      <c r="K242" s="294">
        <v>0</v>
      </c>
      <c r="M242">
        <v>7450</v>
      </c>
      <c r="N242">
        <f>MONTH(Tableau12[[#This Row],[DATE]])</f>
        <v>1</v>
      </c>
    </row>
    <row r="243" spans="1:14" x14ac:dyDescent="0.45">
      <c r="A243" s="2">
        <v>46036</v>
      </c>
      <c r="B243" s="294" t="s">
        <v>117</v>
      </c>
      <c r="C243" s="294" t="s">
        <v>3</v>
      </c>
      <c r="D243">
        <v>2135753</v>
      </c>
      <c r="E243">
        <v>2135966</v>
      </c>
      <c r="F243" s="294">
        <v>213</v>
      </c>
      <c r="G243">
        <v>920</v>
      </c>
      <c r="H243">
        <v>195960</v>
      </c>
      <c r="I243">
        <v>0</v>
      </c>
      <c r="J243">
        <v>0</v>
      </c>
      <c r="K243" s="294">
        <v>0</v>
      </c>
      <c r="M243">
        <v>2050</v>
      </c>
      <c r="N243">
        <f>MONTH(Tableau12[[#This Row],[DATE]])</f>
        <v>1</v>
      </c>
    </row>
    <row r="244" spans="1:14" x14ac:dyDescent="0.45">
      <c r="A244" s="2">
        <v>46036</v>
      </c>
      <c r="B244" s="294" t="s">
        <v>119</v>
      </c>
      <c r="C244" s="294" t="s">
        <v>19</v>
      </c>
      <c r="D244">
        <v>2520088</v>
      </c>
      <c r="E244">
        <v>2521196</v>
      </c>
      <c r="F244" s="294">
        <v>1108</v>
      </c>
      <c r="G244">
        <v>680</v>
      </c>
      <c r="H244">
        <v>753440</v>
      </c>
      <c r="I244">
        <v>0</v>
      </c>
      <c r="J244">
        <v>0</v>
      </c>
      <c r="K244" s="294">
        <v>0</v>
      </c>
      <c r="M244">
        <v>12000</v>
      </c>
      <c r="N244">
        <f>MONTH(Tableau12[[#This Row],[DATE]])</f>
        <v>1</v>
      </c>
    </row>
    <row r="245" spans="1:14" x14ac:dyDescent="0.45">
      <c r="A245" s="2">
        <v>46036</v>
      </c>
      <c r="B245" s="294" t="s">
        <v>119</v>
      </c>
      <c r="C245" s="294" t="s">
        <v>3</v>
      </c>
      <c r="D245">
        <v>283216</v>
      </c>
      <c r="E245">
        <v>283585</v>
      </c>
      <c r="F245" s="294">
        <v>369</v>
      </c>
      <c r="G245">
        <v>920</v>
      </c>
      <c r="H245">
        <v>339480</v>
      </c>
      <c r="I245">
        <v>0</v>
      </c>
      <c r="J245">
        <v>0</v>
      </c>
      <c r="K245" s="294">
        <v>0</v>
      </c>
      <c r="M245">
        <v>5400</v>
      </c>
      <c r="N245">
        <f>MONTH(Tableau12[[#This Row],[DATE]])</f>
        <v>1</v>
      </c>
    </row>
    <row r="246" spans="1:14" x14ac:dyDescent="0.45">
      <c r="A246" s="2">
        <v>46035</v>
      </c>
      <c r="B246" s="294" t="s">
        <v>117</v>
      </c>
      <c r="C246" s="294" t="s">
        <v>19</v>
      </c>
      <c r="D246">
        <v>4593356</v>
      </c>
      <c r="E246">
        <v>4594859</v>
      </c>
      <c r="F246" s="294">
        <v>1503</v>
      </c>
      <c r="G246">
        <v>680</v>
      </c>
      <c r="H246">
        <v>1022040</v>
      </c>
      <c r="I246">
        <v>10</v>
      </c>
      <c r="J246">
        <v>6800</v>
      </c>
      <c r="K246" s="294">
        <v>0</v>
      </c>
      <c r="M246">
        <v>8750</v>
      </c>
      <c r="N246">
        <f>MONTH(Tableau12[[#This Row],[DATE]])</f>
        <v>1</v>
      </c>
    </row>
    <row r="247" spans="1:14" x14ac:dyDescent="0.45">
      <c r="A247" s="2">
        <v>46035</v>
      </c>
      <c r="B247" s="294" t="s">
        <v>117</v>
      </c>
      <c r="C247" s="294" t="s">
        <v>3</v>
      </c>
      <c r="D247">
        <v>2135526</v>
      </c>
      <c r="E247">
        <v>2135753</v>
      </c>
      <c r="F247" s="294">
        <v>227</v>
      </c>
      <c r="G247">
        <v>920</v>
      </c>
      <c r="H247">
        <v>208840</v>
      </c>
      <c r="I247">
        <v>0</v>
      </c>
      <c r="J247">
        <v>0</v>
      </c>
      <c r="K247" s="294">
        <v>0</v>
      </c>
      <c r="M247">
        <v>2250</v>
      </c>
      <c r="N247">
        <f>MONTH(Tableau12[[#This Row],[DATE]])</f>
        <v>1</v>
      </c>
    </row>
    <row r="248" spans="1:14" x14ac:dyDescent="0.45">
      <c r="A248" s="2">
        <v>46035</v>
      </c>
      <c r="B248" s="294" t="s">
        <v>119</v>
      </c>
      <c r="C248" s="294" t="s">
        <v>19</v>
      </c>
      <c r="D248">
        <v>2518571</v>
      </c>
      <c r="E248">
        <v>2520088</v>
      </c>
      <c r="F248" s="294">
        <v>1517</v>
      </c>
      <c r="G248">
        <v>680</v>
      </c>
      <c r="H248">
        <v>1031560</v>
      </c>
      <c r="I248">
        <v>0</v>
      </c>
      <c r="J248">
        <v>0</v>
      </c>
      <c r="K248" s="294">
        <v>0</v>
      </c>
      <c r="M248">
        <v>13200</v>
      </c>
      <c r="N248">
        <f>MONTH(Tableau12[[#This Row],[DATE]])</f>
        <v>1</v>
      </c>
    </row>
    <row r="249" spans="1:14" x14ac:dyDescent="0.45">
      <c r="A249" s="2">
        <v>46035</v>
      </c>
      <c r="B249" s="294" t="s">
        <v>119</v>
      </c>
      <c r="C249" s="294" t="s">
        <v>3</v>
      </c>
      <c r="D249">
        <v>282764</v>
      </c>
      <c r="E249">
        <v>283216</v>
      </c>
      <c r="F249" s="294">
        <v>452</v>
      </c>
      <c r="G249">
        <v>920</v>
      </c>
      <c r="H249">
        <v>415840</v>
      </c>
      <c r="I249">
        <v>0</v>
      </c>
      <c r="J249">
        <v>0</v>
      </c>
      <c r="K249" s="294">
        <v>0</v>
      </c>
      <c r="M249">
        <v>5700</v>
      </c>
      <c r="N249">
        <f>MONTH(Tableau12[[#This Row],[DATE]])</f>
        <v>1</v>
      </c>
    </row>
    <row r="250" spans="1:14" x14ac:dyDescent="0.45">
      <c r="A250" s="2">
        <v>46034</v>
      </c>
      <c r="B250" s="294" t="s">
        <v>117</v>
      </c>
      <c r="C250" s="294" t="s">
        <v>19</v>
      </c>
      <c r="D250">
        <v>4591821</v>
      </c>
      <c r="E250">
        <v>4593356</v>
      </c>
      <c r="F250" s="294">
        <v>1535</v>
      </c>
      <c r="G250">
        <v>680</v>
      </c>
      <c r="H250">
        <v>1043800</v>
      </c>
      <c r="I250">
        <v>0</v>
      </c>
      <c r="J250">
        <v>0</v>
      </c>
      <c r="K250" s="294">
        <v>0</v>
      </c>
      <c r="M250">
        <v>10200</v>
      </c>
      <c r="N250">
        <f>MONTH(Tableau12[[#This Row],[DATE]])</f>
        <v>1</v>
      </c>
    </row>
    <row r="251" spans="1:14" x14ac:dyDescent="0.45">
      <c r="A251" s="2">
        <v>46034</v>
      </c>
      <c r="B251" s="294" t="s">
        <v>117</v>
      </c>
      <c r="C251" s="294" t="s">
        <v>3</v>
      </c>
      <c r="D251">
        <v>2135234</v>
      </c>
      <c r="E251">
        <v>2135526</v>
      </c>
      <c r="F251" s="294">
        <v>292</v>
      </c>
      <c r="G251">
        <v>920</v>
      </c>
      <c r="H251">
        <v>268640</v>
      </c>
      <c r="I251">
        <v>0</v>
      </c>
      <c r="J251">
        <v>0</v>
      </c>
      <c r="K251" s="294">
        <v>0</v>
      </c>
      <c r="M251">
        <v>2480</v>
      </c>
      <c r="N251">
        <f>MONTH(Tableau12[[#This Row],[DATE]])</f>
        <v>1</v>
      </c>
    </row>
    <row r="252" spans="1:14" x14ac:dyDescent="0.45">
      <c r="A252" s="2">
        <v>46034</v>
      </c>
      <c r="B252" s="294" t="s">
        <v>119</v>
      </c>
      <c r="C252" s="294" t="s">
        <v>19</v>
      </c>
      <c r="D252">
        <v>2516705</v>
      </c>
      <c r="E252">
        <v>2518571</v>
      </c>
      <c r="F252" s="294">
        <v>1866</v>
      </c>
      <c r="G252">
        <v>680</v>
      </c>
      <c r="H252">
        <v>1268880</v>
      </c>
      <c r="I252">
        <v>0</v>
      </c>
      <c r="J252">
        <v>0</v>
      </c>
      <c r="K252" s="294">
        <v>0</v>
      </c>
      <c r="M252">
        <v>14800</v>
      </c>
      <c r="N252">
        <f>MONTH(Tableau12[[#This Row],[DATE]])</f>
        <v>1</v>
      </c>
    </row>
    <row r="253" spans="1:14" x14ac:dyDescent="0.45">
      <c r="A253" s="2">
        <v>46034</v>
      </c>
      <c r="B253" s="294" t="s">
        <v>119</v>
      </c>
      <c r="C253" s="294" t="s">
        <v>3</v>
      </c>
      <c r="D253">
        <v>282232</v>
      </c>
      <c r="E253">
        <v>282764</v>
      </c>
      <c r="F253" s="294">
        <v>532</v>
      </c>
      <c r="G253">
        <v>920</v>
      </c>
      <c r="H253">
        <v>489440</v>
      </c>
      <c r="I253">
        <v>0</v>
      </c>
      <c r="J253">
        <v>0</v>
      </c>
      <c r="K253" s="294">
        <v>0</v>
      </c>
      <c r="M253">
        <v>6200</v>
      </c>
      <c r="N253">
        <f>MONTH(Tableau12[[#This Row],[DATE]])</f>
        <v>1</v>
      </c>
    </row>
    <row r="254" spans="1:14" x14ac:dyDescent="0.45">
      <c r="A254" s="2">
        <v>46033</v>
      </c>
      <c r="B254" s="294" t="s">
        <v>117</v>
      </c>
      <c r="C254" s="294" t="s">
        <v>19</v>
      </c>
      <c r="D254">
        <v>4590091</v>
      </c>
      <c r="E254">
        <v>4591821</v>
      </c>
      <c r="F254" s="294">
        <v>1730</v>
      </c>
      <c r="G254">
        <v>680</v>
      </c>
      <c r="H254">
        <v>1176400</v>
      </c>
      <c r="I254">
        <v>0</v>
      </c>
      <c r="J254">
        <v>0</v>
      </c>
      <c r="K254" s="294">
        <v>0</v>
      </c>
      <c r="M254">
        <v>11800</v>
      </c>
      <c r="N254">
        <f>MONTH(Tableau12[[#This Row],[DATE]])</f>
        <v>1</v>
      </c>
    </row>
    <row r="255" spans="1:14" x14ac:dyDescent="0.45">
      <c r="A255" s="2">
        <v>46033</v>
      </c>
      <c r="B255" s="294" t="s">
        <v>117</v>
      </c>
      <c r="C255" s="294" t="s">
        <v>3</v>
      </c>
      <c r="D255">
        <v>2134925</v>
      </c>
      <c r="E255">
        <v>2135234</v>
      </c>
      <c r="F255" s="294">
        <v>309</v>
      </c>
      <c r="G255">
        <v>920</v>
      </c>
      <c r="H255">
        <v>284280</v>
      </c>
      <c r="I255">
        <v>0</v>
      </c>
      <c r="J255">
        <v>0</v>
      </c>
      <c r="K255" s="294">
        <v>0</v>
      </c>
      <c r="M255">
        <v>2780</v>
      </c>
      <c r="N255">
        <f>MONTH(Tableau12[[#This Row],[DATE]])</f>
        <v>1</v>
      </c>
    </row>
    <row r="256" spans="1:14" x14ac:dyDescent="0.45">
      <c r="A256" s="2">
        <v>46033</v>
      </c>
      <c r="B256" s="294" t="s">
        <v>119</v>
      </c>
      <c r="C256" s="294" t="s">
        <v>19</v>
      </c>
      <c r="D256">
        <v>2515542</v>
      </c>
      <c r="E256">
        <v>2516705</v>
      </c>
      <c r="F256" s="294">
        <v>1163</v>
      </c>
      <c r="G256">
        <v>680</v>
      </c>
      <c r="H256">
        <v>790840</v>
      </c>
      <c r="I256">
        <v>0</v>
      </c>
      <c r="J256">
        <v>0</v>
      </c>
      <c r="K256" s="294">
        <v>0</v>
      </c>
      <c r="M256">
        <v>16700</v>
      </c>
      <c r="N256">
        <f>MONTH(Tableau12[[#This Row],[DATE]])</f>
        <v>1</v>
      </c>
    </row>
    <row r="257" spans="1:14" x14ac:dyDescent="0.45">
      <c r="A257" s="2">
        <v>46033</v>
      </c>
      <c r="B257" s="294" t="s">
        <v>119</v>
      </c>
      <c r="C257" s="294" t="s">
        <v>3</v>
      </c>
      <c r="D257">
        <v>281807</v>
      </c>
      <c r="E257">
        <v>282232</v>
      </c>
      <c r="F257" s="294">
        <v>425</v>
      </c>
      <c r="G257">
        <v>920</v>
      </c>
      <c r="H257">
        <v>391000</v>
      </c>
      <c r="I257">
        <v>0</v>
      </c>
      <c r="J257">
        <v>0</v>
      </c>
      <c r="K257" s="294">
        <v>0</v>
      </c>
      <c r="M257">
        <v>6700</v>
      </c>
      <c r="N257">
        <f>MONTH(Tableau12[[#This Row],[DATE]])</f>
        <v>1</v>
      </c>
    </row>
    <row r="258" spans="1:14" x14ac:dyDescent="0.45">
      <c r="A258" s="2">
        <v>46032</v>
      </c>
      <c r="B258" s="294" t="s">
        <v>117</v>
      </c>
      <c r="C258" s="294" t="s">
        <v>19</v>
      </c>
      <c r="D258">
        <v>4588461</v>
      </c>
      <c r="E258">
        <v>4590091</v>
      </c>
      <c r="F258" s="294">
        <v>1630</v>
      </c>
      <c r="G258">
        <v>680</v>
      </c>
      <c r="H258">
        <v>1108400</v>
      </c>
      <c r="I258">
        <v>0</v>
      </c>
      <c r="J258">
        <v>0</v>
      </c>
      <c r="K258" s="294">
        <v>0</v>
      </c>
      <c r="M258">
        <v>13600</v>
      </c>
      <c r="N258">
        <f>MONTH(Tableau12[[#This Row],[DATE]])</f>
        <v>1</v>
      </c>
    </row>
    <row r="259" spans="1:14" x14ac:dyDescent="0.45">
      <c r="A259" s="2">
        <v>46032</v>
      </c>
      <c r="B259" s="294" t="s">
        <v>117</v>
      </c>
      <c r="C259" s="294" t="s">
        <v>3</v>
      </c>
      <c r="D259">
        <v>2134530</v>
      </c>
      <c r="E259">
        <v>2134925</v>
      </c>
      <c r="F259" s="294">
        <v>395</v>
      </c>
      <c r="G259">
        <v>920</v>
      </c>
      <c r="H259">
        <v>363400</v>
      </c>
      <c r="I259">
        <v>0</v>
      </c>
      <c r="J259">
        <v>0</v>
      </c>
      <c r="K259" s="294">
        <v>0</v>
      </c>
      <c r="M259">
        <v>3050</v>
      </c>
      <c r="N259">
        <f>MONTH(Tableau12[[#This Row],[DATE]])</f>
        <v>1</v>
      </c>
    </row>
    <row r="260" spans="1:14" x14ac:dyDescent="0.45">
      <c r="A260" s="2">
        <v>46032</v>
      </c>
      <c r="B260" s="294" t="s">
        <v>119</v>
      </c>
      <c r="C260" s="294" t="s">
        <v>19</v>
      </c>
      <c r="D260">
        <v>2514377</v>
      </c>
      <c r="E260">
        <v>2515542</v>
      </c>
      <c r="F260" s="294">
        <v>1165</v>
      </c>
      <c r="G260">
        <v>680</v>
      </c>
      <c r="H260">
        <v>792200</v>
      </c>
      <c r="I260">
        <v>0</v>
      </c>
      <c r="J260">
        <v>0</v>
      </c>
      <c r="K260" s="294">
        <v>0</v>
      </c>
      <c r="M260">
        <v>17800</v>
      </c>
      <c r="N260">
        <f>MONTH(Tableau12[[#This Row],[DATE]])</f>
        <v>1</v>
      </c>
    </row>
    <row r="261" spans="1:14" x14ac:dyDescent="0.45">
      <c r="A261" s="2">
        <v>46032</v>
      </c>
      <c r="B261" s="294" t="s">
        <v>119</v>
      </c>
      <c r="C261" s="294" t="s">
        <v>3</v>
      </c>
      <c r="D261">
        <v>281357</v>
      </c>
      <c r="E261">
        <v>281807</v>
      </c>
      <c r="F261" s="294">
        <v>450</v>
      </c>
      <c r="G261">
        <v>920</v>
      </c>
      <c r="H261">
        <v>414000</v>
      </c>
      <c r="I261">
        <v>0</v>
      </c>
      <c r="J261">
        <v>0</v>
      </c>
      <c r="K261" s="294">
        <v>0</v>
      </c>
      <c r="M261">
        <v>7100</v>
      </c>
      <c r="N261">
        <f>MONTH(Tableau12[[#This Row],[DATE]])</f>
        <v>1</v>
      </c>
    </row>
    <row r="262" spans="1:14" x14ac:dyDescent="0.45">
      <c r="A262" s="2">
        <v>46031</v>
      </c>
      <c r="B262" s="294" t="s">
        <v>117</v>
      </c>
      <c r="C262" s="294" t="s">
        <v>19</v>
      </c>
      <c r="D262">
        <v>4586966</v>
      </c>
      <c r="E262">
        <v>4588461</v>
      </c>
      <c r="F262" s="294">
        <v>1495</v>
      </c>
      <c r="G262">
        <v>680</v>
      </c>
      <c r="H262">
        <v>1016600</v>
      </c>
      <c r="I262">
        <v>0</v>
      </c>
      <c r="J262">
        <v>0</v>
      </c>
      <c r="K262" s="294">
        <v>0</v>
      </c>
      <c r="M262">
        <v>15300</v>
      </c>
      <c r="N262">
        <f>MONTH(Tableau12[[#This Row],[DATE]])</f>
        <v>1</v>
      </c>
    </row>
    <row r="263" spans="1:14" x14ac:dyDescent="0.45">
      <c r="A263" s="2">
        <v>46031</v>
      </c>
      <c r="B263" s="294" t="s">
        <v>117</v>
      </c>
      <c r="C263" s="294" t="s">
        <v>3</v>
      </c>
      <c r="D263">
        <v>2134161</v>
      </c>
      <c r="E263">
        <v>2134530</v>
      </c>
      <c r="F263" s="294">
        <v>369</v>
      </c>
      <c r="G263">
        <v>920</v>
      </c>
      <c r="H263">
        <v>339480</v>
      </c>
      <c r="I263">
        <v>0</v>
      </c>
      <c r="J263">
        <v>0</v>
      </c>
      <c r="K263" s="294">
        <v>0</v>
      </c>
      <c r="M263">
        <v>3400</v>
      </c>
      <c r="N263">
        <f>MONTH(Tableau12[[#This Row],[DATE]])</f>
        <v>1</v>
      </c>
    </row>
    <row r="264" spans="1:14" x14ac:dyDescent="0.45">
      <c r="A264" s="2">
        <v>46031</v>
      </c>
      <c r="B264" s="294" t="s">
        <v>119</v>
      </c>
      <c r="C264" s="294" t="s">
        <v>19</v>
      </c>
      <c r="D264">
        <v>2513091</v>
      </c>
      <c r="E264">
        <v>2514377</v>
      </c>
      <c r="F264" s="294">
        <v>1286</v>
      </c>
      <c r="G264">
        <v>680</v>
      </c>
      <c r="H264">
        <v>874480</v>
      </c>
      <c r="I264">
        <v>0</v>
      </c>
      <c r="J264">
        <v>0</v>
      </c>
      <c r="K264" s="294">
        <v>0</v>
      </c>
      <c r="M264">
        <v>19000</v>
      </c>
      <c r="N264">
        <f>MONTH(Tableau12[[#This Row],[DATE]])</f>
        <v>1</v>
      </c>
    </row>
    <row r="265" spans="1:14" x14ac:dyDescent="0.45">
      <c r="A265" s="2">
        <v>46031</v>
      </c>
      <c r="B265" s="294" t="s">
        <v>119</v>
      </c>
      <c r="C265" s="294" t="s">
        <v>3</v>
      </c>
      <c r="D265">
        <v>280860</v>
      </c>
      <c r="E265">
        <v>281357</v>
      </c>
      <c r="F265" s="294">
        <v>497</v>
      </c>
      <c r="G265">
        <v>920</v>
      </c>
      <c r="H265">
        <v>457240</v>
      </c>
      <c r="I265">
        <v>0</v>
      </c>
      <c r="J265">
        <v>0</v>
      </c>
      <c r="K265" s="294">
        <v>0</v>
      </c>
      <c r="M265">
        <v>7600</v>
      </c>
      <c r="N265">
        <f>MONTH(Tableau12[[#This Row],[DATE]])</f>
        <v>1</v>
      </c>
    </row>
    <row r="266" spans="1:14" x14ac:dyDescent="0.45">
      <c r="A266" s="2">
        <v>46030</v>
      </c>
      <c r="B266" s="294" t="s">
        <v>117</v>
      </c>
      <c r="C266" s="294" t="s">
        <v>19</v>
      </c>
      <c r="D266">
        <v>4585148</v>
      </c>
      <c r="E266">
        <v>4586966</v>
      </c>
      <c r="F266" s="294">
        <v>1818</v>
      </c>
      <c r="G266">
        <v>680</v>
      </c>
      <c r="H266">
        <v>1236240</v>
      </c>
      <c r="I266">
        <v>0</v>
      </c>
      <c r="J266">
        <v>0</v>
      </c>
      <c r="K266" s="294">
        <v>7000</v>
      </c>
      <c r="M266">
        <v>16800</v>
      </c>
      <c r="N266">
        <f>MONTH(Tableau12[[#This Row],[DATE]])</f>
        <v>1</v>
      </c>
    </row>
    <row r="267" spans="1:14" x14ac:dyDescent="0.45">
      <c r="A267" s="2">
        <v>46030</v>
      </c>
      <c r="B267" s="294" t="s">
        <v>117</v>
      </c>
      <c r="C267" s="294" t="s">
        <v>3</v>
      </c>
      <c r="D267">
        <v>2133817</v>
      </c>
      <c r="E267">
        <v>2134161</v>
      </c>
      <c r="F267" s="294">
        <v>344</v>
      </c>
      <c r="G267">
        <v>920</v>
      </c>
      <c r="H267">
        <v>316480</v>
      </c>
      <c r="I267">
        <v>0</v>
      </c>
      <c r="J267">
        <v>0</v>
      </c>
      <c r="K267" s="294">
        <v>0</v>
      </c>
      <c r="M267">
        <v>3800</v>
      </c>
      <c r="N267">
        <f>MONTH(Tableau12[[#This Row],[DATE]])</f>
        <v>1</v>
      </c>
    </row>
    <row r="268" spans="1:14" x14ac:dyDescent="0.45">
      <c r="A268" s="2">
        <v>46030</v>
      </c>
      <c r="B268" s="294" t="s">
        <v>119</v>
      </c>
      <c r="C268" s="294" t="s">
        <v>19</v>
      </c>
      <c r="D268">
        <v>2511622</v>
      </c>
      <c r="E268">
        <v>2513091</v>
      </c>
      <c r="F268" s="294">
        <v>1469</v>
      </c>
      <c r="G268">
        <v>680</v>
      </c>
      <c r="H268">
        <v>998920</v>
      </c>
      <c r="I268">
        <v>0</v>
      </c>
      <c r="J268">
        <v>0</v>
      </c>
      <c r="K268" s="294">
        <v>10000</v>
      </c>
      <c r="M268">
        <v>20350</v>
      </c>
      <c r="N268">
        <f>MONTH(Tableau12[[#This Row],[DATE]])</f>
        <v>1</v>
      </c>
    </row>
    <row r="269" spans="1:14" x14ac:dyDescent="0.45">
      <c r="A269" s="2">
        <v>46030</v>
      </c>
      <c r="B269" s="294" t="s">
        <v>119</v>
      </c>
      <c r="C269" s="294" t="s">
        <v>3</v>
      </c>
      <c r="D269">
        <v>280493</v>
      </c>
      <c r="E269">
        <v>280860</v>
      </c>
      <c r="F269" s="294">
        <v>367</v>
      </c>
      <c r="G269">
        <v>920</v>
      </c>
      <c r="H269">
        <v>337640</v>
      </c>
      <c r="I269">
        <v>0</v>
      </c>
      <c r="J269">
        <v>0</v>
      </c>
      <c r="K269" s="294">
        <v>3000</v>
      </c>
      <c r="M269">
        <v>8100</v>
      </c>
      <c r="N269">
        <f>MONTH(Tableau12[[#This Row],[DATE]])</f>
        <v>1</v>
      </c>
    </row>
    <row r="270" spans="1:14" x14ac:dyDescent="0.45">
      <c r="A270" s="2">
        <v>46029</v>
      </c>
      <c r="B270" s="294" t="s">
        <v>117</v>
      </c>
      <c r="C270" s="294" t="s">
        <v>19</v>
      </c>
      <c r="D270">
        <v>4583657</v>
      </c>
      <c r="E270">
        <v>4585148</v>
      </c>
      <c r="F270" s="294">
        <v>1491</v>
      </c>
      <c r="G270">
        <v>680</v>
      </c>
      <c r="H270">
        <v>1013880</v>
      </c>
      <c r="I270">
        <v>0</v>
      </c>
      <c r="J270">
        <v>0</v>
      </c>
      <c r="K270" s="294">
        <v>0</v>
      </c>
      <c r="M270">
        <v>11700</v>
      </c>
      <c r="N270">
        <f>MONTH(Tableau12[[#This Row],[DATE]])</f>
        <v>1</v>
      </c>
    </row>
    <row r="271" spans="1:14" x14ac:dyDescent="0.45">
      <c r="A271" s="2">
        <v>46029</v>
      </c>
      <c r="B271" s="294" t="s">
        <v>117</v>
      </c>
      <c r="C271" s="294" t="s">
        <v>3</v>
      </c>
      <c r="D271">
        <v>2133556</v>
      </c>
      <c r="E271">
        <v>2133817</v>
      </c>
      <c r="F271" s="294">
        <v>261</v>
      </c>
      <c r="G271">
        <v>920</v>
      </c>
      <c r="H271">
        <v>240120</v>
      </c>
      <c r="I271">
        <v>0</v>
      </c>
      <c r="J271">
        <v>0</v>
      </c>
      <c r="K271" s="294">
        <v>0</v>
      </c>
      <c r="M271">
        <v>4050</v>
      </c>
      <c r="N271">
        <f>MONTH(Tableau12[[#This Row],[DATE]])</f>
        <v>1</v>
      </c>
    </row>
    <row r="272" spans="1:14" x14ac:dyDescent="0.45">
      <c r="A272" s="2">
        <v>46029</v>
      </c>
      <c r="B272" s="294" t="s">
        <v>119</v>
      </c>
      <c r="C272" s="294" t="s">
        <v>19</v>
      </c>
      <c r="D272">
        <v>2510597</v>
      </c>
      <c r="E272">
        <v>2511622</v>
      </c>
      <c r="F272" s="294">
        <v>1025</v>
      </c>
      <c r="G272">
        <v>680</v>
      </c>
      <c r="H272">
        <v>697000</v>
      </c>
      <c r="I272">
        <v>0</v>
      </c>
      <c r="J272">
        <v>0</v>
      </c>
      <c r="K272" s="294">
        <v>0</v>
      </c>
      <c r="M272">
        <v>11800</v>
      </c>
      <c r="N272">
        <f>MONTH(Tableau12[[#This Row],[DATE]])</f>
        <v>1</v>
      </c>
    </row>
    <row r="273" spans="1:14" x14ac:dyDescent="0.45">
      <c r="A273" s="2">
        <v>46029</v>
      </c>
      <c r="B273" s="294" t="s">
        <v>119</v>
      </c>
      <c r="C273" s="294" t="s">
        <v>3</v>
      </c>
      <c r="D273">
        <v>280103</v>
      </c>
      <c r="E273">
        <v>280493</v>
      </c>
      <c r="F273" s="294">
        <v>390</v>
      </c>
      <c r="G273">
        <v>920</v>
      </c>
      <c r="H273">
        <v>358800</v>
      </c>
      <c r="I273">
        <v>0</v>
      </c>
      <c r="J273">
        <v>0</v>
      </c>
      <c r="K273" s="294">
        <v>0</v>
      </c>
      <c r="M273">
        <v>5550</v>
      </c>
      <c r="N273">
        <f>MONTH(Tableau12[[#This Row],[DATE]])</f>
        <v>1</v>
      </c>
    </row>
    <row r="274" spans="1:14" x14ac:dyDescent="0.45">
      <c r="A274" s="2">
        <v>46028</v>
      </c>
      <c r="B274" s="294" t="s">
        <v>117</v>
      </c>
      <c r="C274" s="294" t="s">
        <v>19</v>
      </c>
      <c r="D274">
        <v>4582223</v>
      </c>
      <c r="E274">
        <v>4583657</v>
      </c>
      <c r="F274" s="294">
        <v>1434</v>
      </c>
      <c r="G274">
        <v>680</v>
      </c>
      <c r="H274">
        <v>975120</v>
      </c>
      <c r="I274">
        <v>0</v>
      </c>
      <c r="J274">
        <v>0</v>
      </c>
      <c r="K274" s="294">
        <v>0</v>
      </c>
      <c r="M274">
        <v>13150</v>
      </c>
      <c r="N274">
        <f>MONTH(Tableau12[[#This Row],[DATE]])</f>
        <v>1</v>
      </c>
    </row>
    <row r="275" spans="1:14" x14ac:dyDescent="0.45">
      <c r="A275" s="2">
        <v>46028</v>
      </c>
      <c r="B275" s="294" t="s">
        <v>117</v>
      </c>
      <c r="C275" s="294" t="s">
        <v>3</v>
      </c>
      <c r="D275">
        <v>2133285</v>
      </c>
      <c r="E275">
        <v>2133556</v>
      </c>
      <c r="F275" s="294">
        <v>271</v>
      </c>
      <c r="G275">
        <v>920</v>
      </c>
      <c r="H275">
        <v>249320</v>
      </c>
      <c r="I275">
        <v>0</v>
      </c>
      <c r="J275">
        <v>0</v>
      </c>
      <c r="K275" s="294">
        <v>0</v>
      </c>
      <c r="M275">
        <v>4400</v>
      </c>
      <c r="N275">
        <f>MONTH(Tableau12[[#This Row],[DATE]])</f>
        <v>1</v>
      </c>
    </row>
    <row r="276" spans="1:14" x14ac:dyDescent="0.45">
      <c r="A276" s="2">
        <v>46028</v>
      </c>
      <c r="B276" s="294" t="s">
        <v>119</v>
      </c>
      <c r="C276" s="294" t="s">
        <v>19</v>
      </c>
      <c r="D276">
        <v>2509261</v>
      </c>
      <c r="E276">
        <v>2510597</v>
      </c>
      <c r="F276" s="294">
        <v>1336</v>
      </c>
      <c r="G276">
        <v>680</v>
      </c>
      <c r="H276">
        <v>908480</v>
      </c>
      <c r="I276">
        <v>0</v>
      </c>
      <c r="J276">
        <v>0</v>
      </c>
      <c r="K276" s="294">
        <v>0</v>
      </c>
      <c r="M276">
        <v>12830</v>
      </c>
      <c r="N276">
        <f>MONTH(Tableau12[[#This Row],[DATE]])</f>
        <v>1</v>
      </c>
    </row>
    <row r="277" spans="1:14" x14ac:dyDescent="0.45">
      <c r="A277" s="2">
        <v>46028</v>
      </c>
      <c r="B277" s="294" t="s">
        <v>119</v>
      </c>
      <c r="C277" s="294" t="s">
        <v>3</v>
      </c>
      <c r="D277">
        <v>279674</v>
      </c>
      <c r="E277">
        <v>280103</v>
      </c>
      <c r="F277" s="294">
        <v>429</v>
      </c>
      <c r="G277">
        <v>920</v>
      </c>
      <c r="H277">
        <v>394680</v>
      </c>
      <c r="I277">
        <v>0</v>
      </c>
      <c r="J277">
        <v>0</v>
      </c>
      <c r="K277" s="294">
        <v>0</v>
      </c>
      <c r="M277">
        <v>6000</v>
      </c>
      <c r="N277">
        <f>MONTH(Tableau12[[#This Row],[DATE]])</f>
        <v>1</v>
      </c>
    </row>
    <row r="278" spans="1:14" x14ac:dyDescent="0.45">
      <c r="A278" s="2">
        <v>46027</v>
      </c>
      <c r="B278" s="294" t="s">
        <v>117</v>
      </c>
      <c r="C278" s="294" t="s">
        <v>19</v>
      </c>
      <c r="D278">
        <v>4580970</v>
      </c>
      <c r="E278">
        <v>4582223</v>
      </c>
      <c r="F278" s="294">
        <v>1253</v>
      </c>
      <c r="G278">
        <v>680</v>
      </c>
      <c r="H278">
        <v>852040</v>
      </c>
      <c r="I278">
        <v>0</v>
      </c>
      <c r="J278">
        <v>0</v>
      </c>
      <c r="K278" s="294">
        <v>0</v>
      </c>
      <c r="M278">
        <v>14600</v>
      </c>
      <c r="N278">
        <f>MONTH(Tableau12[[#This Row],[DATE]])</f>
        <v>1</v>
      </c>
    </row>
    <row r="279" spans="1:14" x14ac:dyDescent="0.45">
      <c r="A279" s="2">
        <v>46027</v>
      </c>
      <c r="B279" s="294" t="s">
        <v>117</v>
      </c>
      <c r="C279" s="294" t="s">
        <v>3</v>
      </c>
      <c r="D279">
        <v>2132929</v>
      </c>
      <c r="E279">
        <v>2133285</v>
      </c>
      <c r="F279" s="294">
        <v>356</v>
      </c>
      <c r="G279">
        <v>920</v>
      </c>
      <c r="H279">
        <v>327520</v>
      </c>
      <c r="I279">
        <v>0</v>
      </c>
      <c r="J279">
        <v>0</v>
      </c>
      <c r="K279" s="294">
        <v>0</v>
      </c>
      <c r="M279">
        <v>4700</v>
      </c>
      <c r="N279">
        <f>MONTH(Tableau12[[#This Row],[DATE]])</f>
        <v>1</v>
      </c>
    </row>
    <row r="280" spans="1:14" x14ac:dyDescent="0.45">
      <c r="A280" s="2">
        <v>46027</v>
      </c>
      <c r="B280" s="294" t="s">
        <v>119</v>
      </c>
      <c r="C280" s="294" t="s">
        <v>19</v>
      </c>
      <c r="D280">
        <v>2507857</v>
      </c>
      <c r="E280">
        <v>2509261</v>
      </c>
      <c r="F280" s="294">
        <v>1404</v>
      </c>
      <c r="G280">
        <v>680</v>
      </c>
      <c r="H280">
        <v>954720</v>
      </c>
      <c r="I280">
        <v>0</v>
      </c>
      <c r="J280">
        <v>0</v>
      </c>
      <c r="K280" s="294">
        <v>0</v>
      </c>
      <c r="M280">
        <v>14250</v>
      </c>
      <c r="N280">
        <f>MONTH(Tableau12[[#This Row],[DATE]])</f>
        <v>1</v>
      </c>
    </row>
    <row r="281" spans="1:14" x14ac:dyDescent="0.45">
      <c r="A281" s="2">
        <v>46027</v>
      </c>
      <c r="B281" s="294" t="s">
        <v>119</v>
      </c>
      <c r="C281" s="294" t="s">
        <v>3</v>
      </c>
      <c r="D281">
        <v>279167</v>
      </c>
      <c r="E281">
        <v>279674</v>
      </c>
      <c r="F281" s="294">
        <v>507</v>
      </c>
      <c r="G281">
        <v>920</v>
      </c>
      <c r="H281">
        <v>466440</v>
      </c>
      <c r="I281">
        <v>0</v>
      </c>
      <c r="J281">
        <v>0</v>
      </c>
      <c r="K281" s="294">
        <v>0</v>
      </c>
      <c r="M281">
        <v>6400</v>
      </c>
      <c r="N281">
        <f>MONTH(Tableau12[[#This Row],[DATE]])</f>
        <v>1</v>
      </c>
    </row>
    <row r="282" spans="1:14" x14ac:dyDescent="0.45">
      <c r="A282" s="2">
        <v>46026</v>
      </c>
      <c r="B282" s="294" t="s">
        <v>117</v>
      </c>
      <c r="C282" s="294" t="s">
        <v>19</v>
      </c>
      <c r="D282">
        <v>4579543</v>
      </c>
      <c r="E282">
        <v>4580970</v>
      </c>
      <c r="F282" s="294">
        <v>1427</v>
      </c>
      <c r="G282">
        <v>680</v>
      </c>
      <c r="H282">
        <v>970360</v>
      </c>
      <c r="I282">
        <v>0</v>
      </c>
      <c r="J282">
        <v>0</v>
      </c>
      <c r="K282" s="294">
        <v>0</v>
      </c>
      <c r="M282">
        <v>15800</v>
      </c>
      <c r="N282">
        <f>MONTH(Tableau12[[#This Row],[DATE]])</f>
        <v>1</v>
      </c>
    </row>
    <row r="283" spans="1:14" x14ac:dyDescent="0.45">
      <c r="A283" s="2">
        <v>46026</v>
      </c>
      <c r="B283" s="294" t="s">
        <v>117</v>
      </c>
      <c r="C283" s="294" t="s">
        <v>3</v>
      </c>
      <c r="D283">
        <v>2132556</v>
      </c>
      <c r="E283">
        <v>2132929</v>
      </c>
      <c r="F283" s="294">
        <v>373</v>
      </c>
      <c r="G283">
        <v>920</v>
      </c>
      <c r="H283">
        <v>343160</v>
      </c>
      <c r="I283">
        <v>0</v>
      </c>
      <c r="J283">
        <v>0</v>
      </c>
      <c r="K283" s="294">
        <v>0</v>
      </c>
      <c r="M283">
        <v>5000</v>
      </c>
      <c r="N283">
        <f>MONTH(Tableau12[[#This Row],[DATE]])</f>
        <v>1</v>
      </c>
    </row>
    <row r="284" spans="1:14" x14ac:dyDescent="0.45">
      <c r="A284" s="2">
        <v>46026</v>
      </c>
      <c r="B284" s="294" t="s">
        <v>119</v>
      </c>
      <c r="C284" s="294" t="s">
        <v>19</v>
      </c>
      <c r="D284">
        <v>2506353</v>
      </c>
      <c r="E284">
        <v>2507857</v>
      </c>
      <c r="F284" s="294">
        <v>1504</v>
      </c>
      <c r="G284">
        <v>680</v>
      </c>
      <c r="H284">
        <v>1022720</v>
      </c>
      <c r="I284">
        <v>0</v>
      </c>
      <c r="J284">
        <v>0</v>
      </c>
      <c r="K284" s="294">
        <v>0</v>
      </c>
      <c r="M284">
        <v>15700</v>
      </c>
      <c r="N284">
        <f>MONTH(Tableau12[[#This Row],[DATE]])</f>
        <v>1</v>
      </c>
    </row>
    <row r="285" spans="1:14" x14ac:dyDescent="0.45">
      <c r="A285" s="2">
        <v>46026</v>
      </c>
      <c r="B285" s="294" t="s">
        <v>119</v>
      </c>
      <c r="C285" s="294" t="s">
        <v>3</v>
      </c>
      <c r="D285">
        <v>278705</v>
      </c>
      <c r="E285">
        <v>279167</v>
      </c>
      <c r="F285" s="294">
        <v>462</v>
      </c>
      <c r="G285">
        <v>920</v>
      </c>
      <c r="H285">
        <v>425040</v>
      </c>
      <c r="I285">
        <v>0</v>
      </c>
      <c r="J285">
        <v>0</v>
      </c>
      <c r="K285" s="294">
        <v>0</v>
      </c>
      <c r="M285">
        <v>6880</v>
      </c>
      <c r="N285">
        <f>MONTH(Tableau12[[#This Row],[DATE]])</f>
        <v>1</v>
      </c>
    </row>
    <row r="286" spans="1:14" x14ac:dyDescent="0.45">
      <c r="A286" s="2">
        <v>46025</v>
      </c>
      <c r="B286" s="294" t="s">
        <v>117</v>
      </c>
      <c r="C286" s="294" t="s">
        <v>19</v>
      </c>
      <c r="D286">
        <v>4578395</v>
      </c>
      <c r="E286">
        <v>4579543</v>
      </c>
      <c r="F286" s="294">
        <v>1148</v>
      </c>
      <c r="G286">
        <v>680</v>
      </c>
      <c r="H286">
        <v>780640</v>
      </c>
      <c r="I286">
        <v>0</v>
      </c>
      <c r="J286">
        <v>0</v>
      </c>
      <c r="K286" s="294">
        <v>0</v>
      </c>
      <c r="M286">
        <v>17250</v>
      </c>
      <c r="N286">
        <f>MONTH(Tableau12[[#This Row],[DATE]])</f>
        <v>1</v>
      </c>
    </row>
    <row r="287" spans="1:14" x14ac:dyDescent="0.45">
      <c r="A287" s="2">
        <v>46025</v>
      </c>
      <c r="B287" s="294" t="s">
        <v>117</v>
      </c>
      <c r="C287" s="294" t="s">
        <v>3</v>
      </c>
      <c r="D287">
        <v>2132203</v>
      </c>
      <c r="E287">
        <v>2132556</v>
      </c>
      <c r="F287" s="294">
        <v>353</v>
      </c>
      <c r="G287">
        <v>920</v>
      </c>
      <c r="H287">
        <v>324760</v>
      </c>
      <c r="I287">
        <v>0</v>
      </c>
      <c r="J287">
        <v>0</v>
      </c>
      <c r="K287" s="294">
        <v>0</v>
      </c>
      <c r="M287">
        <v>5340</v>
      </c>
      <c r="N287">
        <f>MONTH(Tableau12[[#This Row],[DATE]])</f>
        <v>1</v>
      </c>
    </row>
    <row r="288" spans="1:14" x14ac:dyDescent="0.45">
      <c r="A288" s="2">
        <v>46025</v>
      </c>
      <c r="B288" s="294" t="s">
        <v>119</v>
      </c>
      <c r="C288" s="294" t="s">
        <v>19</v>
      </c>
      <c r="D288">
        <v>2505098</v>
      </c>
      <c r="E288">
        <v>2506353</v>
      </c>
      <c r="F288" s="294">
        <v>1255</v>
      </c>
      <c r="G288">
        <v>680</v>
      </c>
      <c r="H288">
        <v>853400</v>
      </c>
      <c r="I288">
        <v>0</v>
      </c>
      <c r="J288">
        <v>0</v>
      </c>
      <c r="K288" s="294">
        <v>0</v>
      </c>
      <c r="M288">
        <v>17200</v>
      </c>
      <c r="N288">
        <f>MONTH(Tableau12[[#This Row],[DATE]])</f>
        <v>1</v>
      </c>
    </row>
    <row r="289" spans="1:15" x14ac:dyDescent="0.45">
      <c r="A289" s="2">
        <v>46025</v>
      </c>
      <c r="B289" s="294" t="s">
        <v>119</v>
      </c>
      <c r="C289" s="294" t="s">
        <v>3</v>
      </c>
      <c r="D289">
        <v>278306</v>
      </c>
      <c r="E289">
        <v>278705</v>
      </c>
      <c r="F289" s="294">
        <v>399</v>
      </c>
      <c r="G289">
        <v>920</v>
      </c>
      <c r="H289">
        <v>367080</v>
      </c>
      <c r="I289">
        <v>0</v>
      </c>
      <c r="J289">
        <v>0</v>
      </c>
      <c r="K289" s="294">
        <v>0</v>
      </c>
      <c r="M289">
        <v>7400</v>
      </c>
      <c r="N289">
        <f>MONTH(Tableau12[[#This Row],[DATE]])</f>
        <v>1</v>
      </c>
    </row>
    <row r="290" spans="1:15" x14ac:dyDescent="0.45">
      <c r="A290" s="2">
        <v>46024</v>
      </c>
      <c r="B290" s="294" t="s">
        <v>117</v>
      </c>
      <c r="C290" s="294" t="s">
        <v>19</v>
      </c>
      <c r="D290">
        <v>4577304</v>
      </c>
      <c r="E290">
        <v>4578395</v>
      </c>
      <c r="F290" s="294">
        <v>1091</v>
      </c>
      <c r="G290">
        <v>680</v>
      </c>
      <c r="H290">
        <v>741880</v>
      </c>
      <c r="I290">
        <v>0</v>
      </c>
      <c r="J290">
        <v>0</v>
      </c>
      <c r="K290" s="294">
        <v>0</v>
      </c>
      <c r="M290">
        <v>18400</v>
      </c>
      <c r="N290">
        <f>MONTH(Tableau12[[#This Row],[DATE]])</f>
        <v>1</v>
      </c>
    </row>
    <row r="291" spans="1:15" x14ac:dyDescent="0.45">
      <c r="A291" s="2">
        <v>46024</v>
      </c>
      <c r="B291" s="294" t="s">
        <v>117</v>
      </c>
      <c r="C291" s="294" t="s">
        <v>3</v>
      </c>
      <c r="D291">
        <v>2131892</v>
      </c>
      <c r="E291">
        <v>2132203</v>
      </c>
      <c r="F291" s="294">
        <v>311</v>
      </c>
      <c r="G291">
        <v>920</v>
      </c>
      <c r="H291">
        <v>286120</v>
      </c>
      <c r="I291">
        <v>0</v>
      </c>
      <c r="J291">
        <v>0</v>
      </c>
      <c r="K291" s="294">
        <v>0</v>
      </c>
      <c r="M291">
        <v>5700</v>
      </c>
      <c r="N291">
        <f>MONTH(Tableau12[[#This Row],[DATE]])</f>
        <v>1</v>
      </c>
    </row>
    <row r="292" spans="1:15" x14ac:dyDescent="0.45">
      <c r="A292" s="2">
        <v>46024</v>
      </c>
      <c r="B292" s="294" t="s">
        <v>119</v>
      </c>
      <c r="C292" s="294" t="s">
        <v>19</v>
      </c>
      <c r="D292">
        <v>2503710</v>
      </c>
      <c r="E292">
        <v>2505098</v>
      </c>
      <c r="F292" s="294">
        <v>1388</v>
      </c>
      <c r="G292">
        <v>680</v>
      </c>
      <c r="H292">
        <v>943840</v>
      </c>
      <c r="I292">
        <v>0</v>
      </c>
      <c r="J292">
        <v>0</v>
      </c>
      <c r="K292" s="294">
        <v>0</v>
      </c>
      <c r="M292">
        <v>18500</v>
      </c>
      <c r="N292">
        <f>MONTH(Tableau12[[#This Row],[DATE]])</f>
        <v>1</v>
      </c>
    </row>
    <row r="293" spans="1:15" x14ac:dyDescent="0.45">
      <c r="A293" s="2">
        <v>46024</v>
      </c>
      <c r="B293" s="294" t="s">
        <v>119</v>
      </c>
      <c r="C293" s="294" t="s">
        <v>3</v>
      </c>
      <c r="D293">
        <v>277833</v>
      </c>
      <c r="E293">
        <v>278306</v>
      </c>
      <c r="F293" s="294">
        <v>473</v>
      </c>
      <c r="G293">
        <v>920</v>
      </c>
      <c r="H293">
        <v>435160</v>
      </c>
      <c r="I293">
        <v>0</v>
      </c>
      <c r="J293">
        <v>0</v>
      </c>
      <c r="K293" s="294">
        <v>0</v>
      </c>
      <c r="M293">
        <v>7750</v>
      </c>
      <c r="N293">
        <f>MONTH(Tableau12[[#This Row],[DATE]])</f>
        <v>1</v>
      </c>
    </row>
    <row r="294" spans="1:15" x14ac:dyDescent="0.45">
      <c r="A294" s="2">
        <v>46023</v>
      </c>
      <c r="B294" s="294" t="s">
        <v>117</v>
      </c>
      <c r="C294" s="294" t="s">
        <v>19</v>
      </c>
      <c r="D294">
        <v>4576021</v>
      </c>
      <c r="E294">
        <v>4577304</v>
      </c>
      <c r="F294" s="294">
        <v>1283</v>
      </c>
      <c r="G294">
        <v>680</v>
      </c>
      <c r="H294">
        <v>872440</v>
      </c>
      <c r="I294">
        <v>0</v>
      </c>
      <c r="J294">
        <v>0</v>
      </c>
      <c r="K294" s="294">
        <v>9000</v>
      </c>
      <c r="M294">
        <v>19550</v>
      </c>
      <c r="N294">
        <f>MONTH(Tableau12[[#This Row],[DATE]])</f>
        <v>1</v>
      </c>
    </row>
    <row r="295" spans="1:15" x14ac:dyDescent="0.45">
      <c r="A295" s="2">
        <v>46023</v>
      </c>
      <c r="B295" s="294" t="s">
        <v>117</v>
      </c>
      <c r="C295" s="294" t="s">
        <v>3</v>
      </c>
      <c r="D295">
        <v>2131612</v>
      </c>
      <c r="E295">
        <v>2131892</v>
      </c>
      <c r="F295" s="294">
        <v>280</v>
      </c>
      <c r="G295">
        <v>920</v>
      </c>
      <c r="H295">
        <v>257600</v>
      </c>
      <c r="I295">
        <v>0</v>
      </c>
      <c r="J295">
        <v>0</v>
      </c>
      <c r="K295" s="294">
        <v>2000</v>
      </c>
      <c r="M295">
        <v>6050</v>
      </c>
      <c r="N295">
        <f>MONTH(Tableau12[[#This Row],[DATE]])</f>
        <v>1</v>
      </c>
    </row>
    <row r="296" spans="1:15" x14ac:dyDescent="0.45">
      <c r="A296" s="2">
        <v>46023</v>
      </c>
      <c r="B296" s="294" t="s">
        <v>119</v>
      </c>
      <c r="C296" s="294" t="s">
        <v>19</v>
      </c>
      <c r="D296">
        <v>2502281</v>
      </c>
      <c r="E296">
        <v>2503710</v>
      </c>
      <c r="F296" s="294">
        <v>1429</v>
      </c>
      <c r="G296">
        <v>680</v>
      </c>
      <c r="H296">
        <v>971720</v>
      </c>
      <c r="I296">
        <v>0</v>
      </c>
      <c r="J296">
        <v>0</v>
      </c>
      <c r="K296" s="294">
        <v>12000</v>
      </c>
      <c r="M296">
        <v>19900</v>
      </c>
      <c r="N296">
        <f>MONTH(Tableau12[[#This Row],[DATE]])</f>
        <v>1</v>
      </c>
    </row>
    <row r="297" spans="1:15" x14ac:dyDescent="0.45">
      <c r="A297" s="2">
        <v>46023</v>
      </c>
      <c r="B297" s="294" t="s">
        <v>119</v>
      </c>
      <c r="C297" s="294" t="s">
        <v>3</v>
      </c>
      <c r="D297">
        <v>277161</v>
      </c>
      <c r="E297">
        <v>277833</v>
      </c>
      <c r="F297" s="294">
        <v>672</v>
      </c>
      <c r="G297">
        <v>920</v>
      </c>
      <c r="H297">
        <v>618240</v>
      </c>
      <c r="I297">
        <v>0</v>
      </c>
      <c r="J297">
        <v>0</v>
      </c>
      <c r="K297" s="294">
        <v>3000</v>
      </c>
      <c r="M297">
        <v>8200</v>
      </c>
      <c r="N297">
        <f>MONTH(Tableau12[[#This Row],[DATE]])</f>
        <v>1</v>
      </c>
    </row>
    <row r="298" spans="1:15" x14ac:dyDescent="0.45">
      <c r="A298" s="366">
        <v>46022</v>
      </c>
      <c r="B298" s="405" t="s">
        <v>117</v>
      </c>
      <c r="C298" s="405" t="s">
        <v>19</v>
      </c>
      <c r="D298" s="383">
        <v>4574947</v>
      </c>
      <c r="E298" s="383">
        <v>4576021</v>
      </c>
      <c r="F298" s="405">
        <v>1074</v>
      </c>
      <c r="G298" s="383">
        <v>680</v>
      </c>
      <c r="H298" s="383">
        <v>730320</v>
      </c>
      <c r="I298" s="383">
        <v>0</v>
      </c>
      <c r="J298" s="383">
        <v>0</v>
      </c>
      <c r="K298" s="405">
        <v>0</v>
      </c>
      <c r="L298" s="383"/>
      <c r="M298" s="383">
        <v>11900</v>
      </c>
      <c r="N298" s="383">
        <f>MONTH(Tableau12[[#This Row],[DATE]])</f>
        <v>12</v>
      </c>
      <c r="O298" s="383"/>
    </row>
    <row r="299" spans="1:15" x14ac:dyDescent="0.45">
      <c r="A299" s="366">
        <v>46022</v>
      </c>
      <c r="B299" s="405" t="s">
        <v>117</v>
      </c>
      <c r="C299" s="405" t="s">
        <v>3</v>
      </c>
      <c r="D299" s="383">
        <v>2131379</v>
      </c>
      <c r="E299" s="383">
        <v>2131612</v>
      </c>
      <c r="F299" s="405">
        <v>233</v>
      </c>
      <c r="G299" s="383">
        <v>920</v>
      </c>
      <c r="H299" s="383">
        <v>214360</v>
      </c>
      <c r="I299" s="383">
        <v>0</v>
      </c>
      <c r="J299" s="383">
        <v>0</v>
      </c>
      <c r="K299" s="405">
        <v>0</v>
      </c>
      <c r="L299" s="383"/>
      <c r="M299" s="383">
        <v>4250</v>
      </c>
      <c r="N299" s="383">
        <f>MONTH(Tableau12[[#This Row],[DATE]])</f>
        <v>12</v>
      </c>
      <c r="O299" s="383"/>
    </row>
  </sheetData>
  <phoneticPr fontId="8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9"/>
  <dimension ref="A1:F597"/>
  <sheetViews>
    <sheetView showGridLines="0" zoomScaleNormal="100" workbookViewId="0">
      <selection activeCell="C18" sqref="C18"/>
    </sheetView>
  </sheetViews>
  <sheetFormatPr baseColWidth="10" defaultColWidth="11.59765625" defaultRowHeight="14.25" x14ac:dyDescent="0.45"/>
  <cols>
    <col min="1" max="1" width="14.59765625" customWidth="1"/>
    <col min="2" max="2" width="11.59765625" style="2"/>
    <col min="3" max="3" width="19" bestFit="1" customWidth="1"/>
    <col min="5" max="5" width="11.73046875" customWidth="1"/>
  </cols>
  <sheetData>
    <row r="1" spans="1:6" ht="18" customHeight="1" x14ac:dyDescent="0.45">
      <c r="A1" s="4" t="s">
        <v>60</v>
      </c>
      <c r="B1" s="136" t="s">
        <v>0</v>
      </c>
      <c r="C1" s="4" t="s">
        <v>398</v>
      </c>
      <c r="D1" s="296" t="s">
        <v>399</v>
      </c>
      <c r="E1" s="296" t="s">
        <v>402</v>
      </c>
      <c r="F1" t="s">
        <v>66</v>
      </c>
    </row>
    <row r="2" spans="1:6" ht="18" customHeight="1" x14ac:dyDescent="0.45">
      <c r="A2" s="4" t="s">
        <v>275</v>
      </c>
      <c r="B2" s="136">
        <v>46096</v>
      </c>
      <c r="C2" s="4" t="s">
        <v>117</v>
      </c>
      <c r="D2" s="296" t="s">
        <v>7</v>
      </c>
      <c r="E2" s="296">
        <v>0</v>
      </c>
      <c r="F2">
        <f>MONTH(Tableau6[[#This Row],[DATE]])</f>
        <v>3</v>
      </c>
    </row>
    <row r="3" spans="1:6" ht="18" customHeight="1" x14ac:dyDescent="0.45">
      <c r="A3" s="4" t="s">
        <v>275</v>
      </c>
      <c r="B3" s="136">
        <v>46096</v>
      </c>
      <c r="C3" s="4" t="s">
        <v>117</v>
      </c>
      <c r="D3" s="296" t="s">
        <v>8</v>
      </c>
      <c r="E3" s="296">
        <v>0</v>
      </c>
      <c r="F3">
        <f>MONTH(Tableau6[[#This Row],[DATE]])</f>
        <v>3</v>
      </c>
    </row>
    <row r="4" spans="1:6" ht="18" customHeight="1" x14ac:dyDescent="0.45">
      <c r="A4" s="4">
        <v>0</v>
      </c>
      <c r="B4" s="136">
        <v>46096</v>
      </c>
      <c r="C4" s="4" t="s">
        <v>117</v>
      </c>
      <c r="D4" s="296" t="s">
        <v>7</v>
      </c>
      <c r="E4" s="296">
        <v>0</v>
      </c>
      <c r="F4">
        <f>MONTH(Tableau6[[#This Row],[DATE]])</f>
        <v>3</v>
      </c>
    </row>
    <row r="5" spans="1:6" ht="18" customHeight="1" x14ac:dyDescent="0.45">
      <c r="A5" s="4">
        <v>0</v>
      </c>
      <c r="B5" s="136">
        <v>46096</v>
      </c>
      <c r="C5" s="4" t="s">
        <v>117</v>
      </c>
      <c r="D5" s="296" t="s">
        <v>8</v>
      </c>
      <c r="E5" s="296">
        <v>0</v>
      </c>
      <c r="F5">
        <f>MONTH(Tableau6[[#This Row],[DATE]])</f>
        <v>3</v>
      </c>
    </row>
    <row r="6" spans="1:6" ht="18" customHeight="1" x14ac:dyDescent="0.45">
      <c r="A6" s="4" t="s">
        <v>142</v>
      </c>
      <c r="B6" s="136">
        <v>46096</v>
      </c>
      <c r="C6" s="4" t="s">
        <v>119</v>
      </c>
      <c r="D6" s="296" t="s">
        <v>7</v>
      </c>
      <c r="E6" s="296">
        <v>2000</v>
      </c>
      <c r="F6">
        <f>MONTH(Tableau6[[#This Row],[DATE]])</f>
        <v>3</v>
      </c>
    </row>
    <row r="7" spans="1:6" ht="18" customHeight="1" x14ac:dyDescent="0.45">
      <c r="A7" s="4" t="s">
        <v>142</v>
      </c>
      <c r="B7" s="136">
        <v>46096</v>
      </c>
      <c r="C7" s="4" t="s">
        <v>119</v>
      </c>
      <c r="D7" s="296" t="s">
        <v>8</v>
      </c>
      <c r="E7" s="296">
        <v>0</v>
      </c>
      <c r="F7">
        <f>MONTH(Tableau6[[#This Row],[DATE]])</f>
        <v>3</v>
      </c>
    </row>
    <row r="8" spans="1:6" ht="18" customHeight="1" x14ac:dyDescent="0.45">
      <c r="A8" s="4">
        <v>0</v>
      </c>
      <c r="B8" s="136">
        <v>46096</v>
      </c>
      <c r="C8" s="4" t="s">
        <v>119</v>
      </c>
      <c r="D8" s="296" t="s">
        <v>7</v>
      </c>
      <c r="E8" s="296">
        <v>0</v>
      </c>
      <c r="F8">
        <f>MONTH(Tableau6[[#This Row],[DATE]])</f>
        <v>3</v>
      </c>
    </row>
    <row r="9" spans="1:6" ht="18" customHeight="1" x14ac:dyDescent="0.45">
      <c r="A9" s="4">
        <v>0</v>
      </c>
      <c r="B9" s="136">
        <v>46096</v>
      </c>
      <c r="C9" s="4" t="s">
        <v>119</v>
      </c>
      <c r="D9" s="296" t="s">
        <v>8</v>
      </c>
      <c r="E9" s="296">
        <v>0</v>
      </c>
      <c r="F9">
        <f>MONTH(Tableau6[[#This Row],[DATE]])</f>
        <v>3</v>
      </c>
    </row>
    <row r="10" spans="1:6" ht="18" customHeight="1" x14ac:dyDescent="0.45">
      <c r="A10" s="4" t="s">
        <v>310</v>
      </c>
      <c r="B10" s="136">
        <v>46095</v>
      </c>
      <c r="C10" s="4" t="s">
        <v>117</v>
      </c>
      <c r="D10" s="296" t="s">
        <v>7</v>
      </c>
      <c r="E10" s="296">
        <v>0</v>
      </c>
      <c r="F10">
        <f>MONTH(Tableau6[[#This Row],[DATE]])</f>
        <v>3</v>
      </c>
    </row>
    <row r="11" spans="1:6" ht="18" customHeight="1" x14ac:dyDescent="0.45">
      <c r="A11" s="4" t="s">
        <v>310</v>
      </c>
      <c r="B11" s="136">
        <v>46095</v>
      </c>
      <c r="C11" s="4" t="s">
        <v>117</v>
      </c>
      <c r="D11" s="296" t="s">
        <v>8</v>
      </c>
      <c r="E11" s="296">
        <v>0</v>
      </c>
      <c r="F11">
        <f>MONTH(Tableau6[[#This Row],[DATE]])</f>
        <v>3</v>
      </c>
    </row>
    <row r="12" spans="1:6" ht="18" customHeight="1" x14ac:dyDescent="0.45">
      <c r="A12" s="4">
        <v>0</v>
      </c>
      <c r="B12" s="136">
        <v>46095</v>
      </c>
      <c r="C12" s="4" t="s">
        <v>117</v>
      </c>
      <c r="D12" s="296" t="s">
        <v>7</v>
      </c>
      <c r="E12" s="296">
        <v>0</v>
      </c>
      <c r="F12">
        <f>MONTH(Tableau6[[#This Row],[DATE]])</f>
        <v>3</v>
      </c>
    </row>
    <row r="13" spans="1:6" ht="18" customHeight="1" x14ac:dyDescent="0.45">
      <c r="A13" s="4">
        <v>0</v>
      </c>
      <c r="B13" s="136">
        <v>46095</v>
      </c>
      <c r="C13" s="4" t="s">
        <v>117</v>
      </c>
      <c r="D13" s="296" t="s">
        <v>8</v>
      </c>
      <c r="E13" s="296">
        <v>0</v>
      </c>
      <c r="F13">
        <f>MONTH(Tableau6[[#This Row],[DATE]])</f>
        <v>3</v>
      </c>
    </row>
    <row r="14" spans="1:6" ht="18" customHeight="1" x14ac:dyDescent="0.45">
      <c r="A14" s="4" t="s">
        <v>260</v>
      </c>
      <c r="B14" s="136">
        <v>46095</v>
      </c>
      <c r="C14" s="4" t="s">
        <v>119</v>
      </c>
      <c r="D14" s="296" t="s">
        <v>7</v>
      </c>
      <c r="E14" s="296">
        <v>2000</v>
      </c>
      <c r="F14">
        <f>MONTH(Tableau6[[#This Row],[DATE]])</f>
        <v>3</v>
      </c>
    </row>
    <row r="15" spans="1:6" ht="18" customHeight="1" x14ac:dyDescent="0.45">
      <c r="A15" s="4" t="s">
        <v>260</v>
      </c>
      <c r="B15" s="136">
        <v>46095</v>
      </c>
      <c r="C15" s="4" t="s">
        <v>119</v>
      </c>
      <c r="D15" s="296" t="s">
        <v>8</v>
      </c>
      <c r="E15" s="296">
        <v>0</v>
      </c>
      <c r="F15">
        <f>MONTH(Tableau6[[#This Row],[DATE]])</f>
        <v>3</v>
      </c>
    </row>
    <row r="16" spans="1:6" ht="18" customHeight="1" x14ac:dyDescent="0.45">
      <c r="A16" s="4">
        <v>0</v>
      </c>
      <c r="B16" s="136">
        <v>46095</v>
      </c>
      <c r="C16" s="4" t="s">
        <v>119</v>
      </c>
      <c r="D16" s="296" t="s">
        <v>7</v>
      </c>
      <c r="E16" s="296">
        <v>0</v>
      </c>
      <c r="F16">
        <f>MONTH(Tableau6[[#This Row],[DATE]])</f>
        <v>3</v>
      </c>
    </row>
    <row r="17" spans="1:6" ht="18" customHeight="1" x14ac:dyDescent="0.45">
      <c r="A17" s="4">
        <v>0</v>
      </c>
      <c r="B17" s="136">
        <v>46095</v>
      </c>
      <c r="C17" s="4" t="s">
        <v>119</v>
      </c>
      <c r="D17" s="296" t="s">
        <v>8</v>
      </c>
      <c r="E17" s="296">
        <v>0</v>
      </c>
      <c r="F17">
        <f>MONTH(Tableau6[[#This Row],[DATE]])</f>
        <v>3</v>
      </c>
    </row>
    <row r="18" spans="1:6" ht="18" customHeight="1" x14ac:dyDescent="0.45">
      <c r="A18" s="4" t="s">
        <v>341</v>
      </c>
      <c r="B18" s="136">
        <v>46094</v>
      </c>
      <c r="C18" s="4" t="s">
        <v>117</v>
      </c>
      <c r="D18" s="296" t="s">
        <v>7</v>
      </c>
      <c r="E18" s="296">
        <v>0</v>
      </c>
      <c r="F18">
        <f>MONTH(Tableau6[[#This Row],[DATE]])</f>
        <v>3</v>
      </c>
    </row>
    <row r="19" spans="1:6" ht="18" customHeight="1" x14ac:dyDescent="0.45">
      <c r="A19" s="4" t="s">
        <v>341</v>
      </c>
      <c r="B19" s="136">
        <v>46094</v>
      </c>
      <c r="C19" s="4" t="s">
        <v>117</v>
      </c>
      <c r="D19" s="296" t="s">
        <v>8</v>
      </c>
      <c r="E19" s="296">
        <v>0</v>
      </c>
      <c r="F19">
        <f>MONTH(Tableau6[[#This Row],[DATE]])</f>
        <v>3</v>
      </c>
    </row>
    <row r="20" spans="1:6" ht="18" customHeight="1" x14ac:dyDescent="0.45">
      <c r="A20" s="4">
        <v>0</v>
      </c>
      <c r="B20" s="136">
        <v>46094</v>
      </c>
      <c r="C20" s="4" t="s">
        <v>117</v>
      </c>
      <c r="D20" s="296" t="s">
        <v>7</v>
      </c>
      <c r="E20" s="296">
        <v>0</v>
      </c>
      <c r="F20">
        <f>MONTH(Tableau6[[#This Row],[DATE]])</f>
        <v>3</v>
      </c>
    </row>
    <row r="21" spans="1:6" ht="18" customHeight="1" x14ac:dyDescent="0.45">
      <c r="A21" s="4">
        <v>0</v>
      </c>
      <c r="B21" s="136">
        <v>46094</v>
      </c>
      <c r="C21" s="4" t="s">
        <v>117</v>
      </c>
      <c r="D21" s="296" t="s">
        <v>8</v>
      </c>
      <c r="E21" s="296">
        <v>0</v>
      </c>
      <c r="F21">
        <f>MONTH(Tableau6[[#This Row],[DATE]])</f>
        <v>3</v>
      </c>
    </row>
    <row r="22" spans="1:6" ht="18" customHeight="1" x14ac:dyDescent="0.45">
      <c r="A22" s="4" t="s">
        <v>435</v>
      </c>
      <c r="B22" s="136">
        <v>46094</v>
      </c>
      <c r="C22" s="4" t="s">
        <v>119</v>
      </c>
      <c r="D22" s="296" t="s">
        <v>7</v>
      </c>
      <c r="E22" s="296">
        <v>6000</v>
      </c>
      <c r="F22">
        <f>MONTH(Tableau6[[#This Row],[DATE]])</f>
        <v>3</v>
      </c>
    </row>
    <row r="23" spans="1:6" ht="18" customHeight="1" x14ac:dyDescent="0.45">
      <c r="A23" s="4" t="s">
        <v>435</v>
      </c>
      <c r="B23" s="136">
        <v>46094</v>
      </c>
      <c r="C23" s="4" t="s">
        <v>119</v>
      </c>
      <c r="D23" s="296" t="s">
        <v>8</v>
      </c>
      <c r="E23" s="296">
        <v>0</v>
      </c>
      <c r="F23">
        <f>MONTH(Tableau6[[#This Row],[DATE]])</f>
        <v>3</v>
      </c>
    </row>
    <row r="24" spans="1:6" ht="18" customHeight="1" x14ac:dyDescent="0.45">
      <c r="A24" s="4">
        <v>0</v>
      </c>
      <c r="B24" s="136">
        <v>46094</v>
      </c>
      <c r="C24" s="4" t="s">
        <v>119</v>
      </c>
      <c r="D24" s="296" t="s">
        <v>7</v>
      </c>
      <c r="E24" s="296">
        <v>0</v>
      </c>
      <c r="F24">
        <f>MONTH(Tableau6[[#This Row],[DATE]])</f>
        <v>3</v>
      </c>
    </row>
    <row r="25" spans="1:6" ht="18" customHeight="1" x14ac:dyDescent="0.45">
      <c r="A25" s="4">
        <v>0</v>
      </c>
      <c r="B25" s="136">
        <v>46094</v>
      </c>
      <c r="C25" s="4" t="s">
        <v>119</v>
      </c>
      <c r="D25" s="296" t="s">
        <v>8</v>
      </c>
      <c r="E25" s="296">
        <v>0</v>
      </c>
      <c r="F25">
        <f>MONTH(Tableau6[[#This Row],[DATE]])</f>
        <v>3</v>
      </c>
    </row>
    <row r="26" spans="1:6" ht="18" customHeight="1" x14ac:dyDescent="0.45">
      <c r="A26" s="4" t="s">
        <v>275</v>
      </c>
      <c r="B26" s="136">
        <v>46093</v>
      </c>
      <c r="C26" s="4" t="s">
        <v>117</v>
      </c>
      <c r="D26" s="296" t="s">
        <v>7</v>
      </c>
      <c r="E26" s="296">
        <v>0</v>
      </c>
      <c r="F26">
        <f>MONTH(Tableau6[[#This Row],[DATE]])</f>
        <v>3</v>
      </c>
    </row>
    <row r="27" spans="1:6" ht="18" customHeight="1" x14ac:dyDescent="0.45">
      <c r="A27" s="4" t="s">
        <v>275</v>
      </c>
      <c r="B27" s="136">
        <v>46093</v>
      </c>
      <c r="C27" s="4" t="s">
        <v>117</v>
      </c>
      <c r="D27" s="296" t="s">
        <v>8</v>
      </c>
      <c r="E27" s="296">
        <v>0</v>
      </c>
      <c r="F27">
        <f>MONTH(Tableau6[[#This Row],[DATE]])</f>
        <v>3</v>
      </c>
    </row>
    <row r="28" spans="1:6" ht="18" customHeight="1" x14ac:dyDescent="0.45">
      <c r="A28" s="4">
        <v>0</v>
      </c>
      <c r="B28" s="136">
        <v>46093</v>
      </c>
      <c r="C28" s="4" t="s">
        <v>117</v>
      </c>
      <c r="D28" s="296" t="s">
        <v>7</v>
      </c>
      <c r="E28" s="296">
        <v>0</v>
      </c>
      <c r="F28">
        <f>MONTH(Tableau6[[#This Row],[DATE]])</f>
        <v>3</v>
      </c>
    </row>
    <row r="29" spans="1:6" ht="18" customHeight="1" x14ac:dyDescent="0.45">
      <c r="A29" s="4">
        <v>0</v>
      </c>
      <c r="B29" s="136">
        <v>46093</v>
      </c>
      <c r="C29" s="4" t="s">
        <v>117</v>
      </c>
      <c r="D29" s="296" t="s">
        <v>8</v>
      </c>
      <c r="E29" s="296">
        <v>0</v>
      </c>
      <c r="F29">
        <f>MONTH(Tableau6[[#This Row],[DATE]])</f>
        <v>3</v>
      </c>
    </row>
    <row r="30" spans="1:6" ht="18" customHeight="1" x14ac:dyDescent="0.45">
      <c r="A30" s="4" t="s">
        <v>142</v>
      </c>
      <c r="B30" s="136">
        <v>46093</v>
      </c>
      <c r="C30" s="4" t="s">
        <v>119</v>
      </c>
      <c r="D30" s="296" t="s">
        <v>7</v>
      </c>
      <c r="E30" s="296">
        <v>4000</v>
      </c>
      <c r="F30">
        <f>MONTH(Tableau6[[#This Row],[DATE]])</f>
        <v>3</v>
      </c>
    </row>
    <row r="31" spans="1:6" ht="18" customHeight="1" x14ac:dyDescent="0.45">
      <c r="A31" s="4" t="s">
        <v>142</v>
      </c>
      <c r="B31" s="136">
        <v>46093</v>
      </c>
      <c r="C31" s="4" t="s">
        <v>119</v>
      </c>
      <c r="D31" s="296" t="s">
        <v>8</v>
      </c>
      <c r="E31" s="296">
        <v>0</v>
      </c>
      <c r="F31">
        <f>MONTH(Tableau6[[#This Row],[DATE]])</f>
        <v>3</v>
      </c>
    </row>
    <row r="32" spans="1:6" ht="18" customHeight="1" x14ac:dyDescent="0.45">
      <c r="A32" s="4">
        <v>0</v>
      </c>
      <c r="B32" s="136">
        <v>46093</v>
      </c>
      <c r="C32" s="4" t="s">
        <v>119</v>
      </c>
      <c r="D32" s="296" t="s">
        <v>7</v>
      </c>
      <c r="E32" s="296">
        <v>0</v>
      </c>
      <c r="F32">
        <f>MONTH(Tableau6[[#This Row],[DATE]])</f>
        <v>3</v>
      </c>
    </row>
    <row r="33" spans="1:6" ht="18" customHeight="1" x14ac:dyDescent="0.45">
      <c r="A33" s="4">
        <v>0</v>
      </c>
      <c r="B33" s="136">
        <v>46093</v>
      </c>
      <c r="C33" s="4" t="s">
        <v>119</v>
      </c>
      <c r="D33" s="296" t="s">
        <v>8</v>
      </c>
      <c r="E33" s="296">
        <v>0</v>
      </c>
      <c r="F33">
        <f>MONTH(Tableau6[[#This Row],[DATE]])</f>
        <v>3</v>
      </c>
    </row>
    <row r="34" spans="1:6" ht="18" customHeight="1" x14ac:dyDescent="0.45">
      <c r="A34" s="4" t="s">
        <v>310</v>
      </c>
      <c r="B34" s="136">
        <v>46092</v>
      </c>
      <c r="C34" s="4" t="s">
        <v>117</v>
      </c>
      <c r="D34" s="296" t="s">
        <v>7</v>
      </c>
      <c r="E34" s="296">
        <v>2000</v>
      </c>
      <c r="F34">
        <f>MONTH(Tableau6[[#This Row],[DATE]])</f>
        <v>3</v>
      </c>
    </row>
    <row r="35" spans="1:6" ht="18" customHeight="1" x14ac:dyDescent="0.45">
      <c r="A35" s="4" t="s">
        <v>310</v>
      </c>
      <c r="B35" s="136">
        <v>46092</v>
      </c>
      <c r="C35" s="4" t="s">
        <v>117</v>
      </c>
      <c r="D35" s="296" t="s">
        <v>8</v>
      </c>
      <c r="E35" s="296">
        <v>0</v>
      </c>
      <c r="F35">
        <f>MONTH(Tableau6[[#This Row],[DATE]])</f>
        <v>3</v>
      </c>
    </row>
    <row r="36" spans="1:6" ht="18" customHeight="1" x14ac:dyDescent="0.45">
      <c r="A36" s="4">
        <v>0</v>
      </c>
      <c r="B36" s="136">
        <v>46092</v>
      </c>
      <c r="C36" s="4" t="s">
        <v>117</v>
      </c>
      <c r="D36" s="296" t="s">
        <v>7</v>
      </c>
      <c r="E36" s="296">
        <v>0</v>
      </c>
      <c r="F36">
        <f>MONTH(Tableau6[[#This Row],[DATE]])</f>
        <v>3</v>
      </c>
    </row>
    <row r="37" spans="1:6" ht="18" customHeight="1" x14ac:dyDescent="0.45">
      <c r="A37" s="4">
        <v>0</v>
      </c>
      <c r="B37" s="136">
        <v>46092</v>
      </c>
      <c r="C37" s="4" t="s">
        <v>117</v>
      </c>
      <c r="D37" s="296" t="s">
        <v>8</v>
      </c>
      <c r="E37" s="296">
        <v>0</v>
      </c>
      <c r="F37">
        <f>MONTH(Tableau6[[#This Row],[DATE]])</f>
        <v>3</v>
      </c>
    </row>
    <row r="38" spans="1:6" ht="18" customHeight="1" x14ac:dyDescent="0.45">
      <c r="A38" s="4" t="s">
        <v>260</v>
      </c>
      <c r="B38" s="136">
        <v>46092</v>
      </c>
      <c r="C38" s="4" t="s">
        <v>119</v>
      </c>
      <c r="D38" s="296" t="s">
        <v>7</v>
      </c>
      <c r="E38" s="296">
        <v>1000</v>
      </c>
      <c r="F38">
        <f>MONTH(Tableau6[[#This Row],[DATE]])</f>
        <v>3</v>
      </c>
    </row>
    <row r="39" spans="1:6" ht="18" customHeight="1" x14ac:dyDescent="0.45">
      <c r="A39" s="4" t="s">
        <v>260</v>
      </c>
      <c r="B39" s="136">
        <v>46092</v>
      </c>
      <c r="C39" s="4" t="s">
        <v>119</v>
      </c>
      <c r="D39" s="296" t="s">
        <v>8</v>
      </c>
      <c r="E39" s="296">
        <v>0</v>
      </c>
      <c r="F39">
        <f>MONTH(Tableau6[[#This Row],[DATE]])</f>
        <v>3</v>
      </c>
    </row>
    <row r="40" spans="1:6" ht="18" customHeight="1" x14ac:dyDescent="0.45">
      <c r="A40" s="4">
        <v>0</v>
      </c>
      <c r="B40" s="136">
        <v>46092</v>
      </c>
      <c r="C40" s="4" t="s">
        <v>119</v>
      </c>
      <c r="D40" s="296" t="s">
        <v>7</v>
      </c>
      <c r="E40" s="296">
        <v>0</v>
      </c>
      <c r="F40">
        <f>MONTH(Tableau6[[#This Row],[DATE]])</f>
        <v>3</v>
      </c>
    </row>
    <row r="41" spans="1:6" ht="18" customHeight="1" x14ac:dyDescent="0.45">
      <c r="A41" s="4">
        <v>0</v>
      </c>
      <c r="B41" s="136">
        <v>46092</v>
      </c>
      <c r="C41" s="4" t="s">
        <v>119</v>
      </c>
      <c r="D41" s="296" t="s">
        <v>8</v>
      </c>
      <c r="E41" s="296">
        <v>0</v>
      </c>
      <c r="F41">
        <f>MONTH(Tableau6[[#This Row],[DATE]])</f>
        <v>3</v>
      </c>
    </row>
    <row r="42" spans="1:6" ht="18" customHeight="1" x14ac:dyDescent="0.45">
      <c r="A42" s="4" t="s">
        <v>341</v>
      </c>
      <c r="B42" s="136">
        <v>46091</v>
      </c>
      <c r="C42" s="4" t="s">
        <v>117</v>
      </c>
      <c r="D42" s="296" t="s">
        <v>7</v>
      </c>
      <c r="E42" s="296">
        <v>1000</v>
      </c>
      <c r="F42">
        <f>MONTH(Tableau6[[#This Row],[DATE]])</f>
        <v>3</v>
      </c>
    </row>
    <row r="43" spans="1:6" ht="18" customHeight="1" x14ac:dyDescent="0.45">
      <c r="A43" s="4" t="s">
        <v>341</v>
      </c>
      <c r="B43" s="136">
        <v>46091</v>
      </c>
      <c r="C43" s="4" t="s">
        <v>117</v>
      </c>
      <c r="D43" s="296" t="s">
        <v>8</v>
      </c>
      <c r="E43" s="296">
        <v>0</v>
      </c>
      <c r="F43">
        <f>MONTH(Tableau6[[#This Row],[DATE]])</f>
        <v>3</v>
      </c>
    </row>
    <row r="44" spans="1:6" ht="18" customHeight="1" x14ac:dyDescent="0.45">
      <c r="A44" s="4">
        <v>0</v>
      </c>
      <c r="B44" s="136">
        <v>46091</v>
      </c>
      <c r="C44" s="4" t="s">
        <v>117</v>
      </c>
      <c r="D44" s="296" t="s">
        <v>7</v>
      </c>
      <c r="E44" s="296">
        <v>0</v>
      </c>
      <c r="F44">
        <f>MONTH(Tableau6[[#This Row],[DATE]])</f>
        <v>3</v>
      </c>
    </row>
    <row r="45" spans="1:6" ht="18" customHeight="1" x14ac:dyDescent="0.45">
      <c r="A45" s="4">
        <v>0</v>
      </c>
      <c r="B45" s="136">
        <v>46091</v>
      </c>
      <c r="C45" s="4" t="s">
        <v>117</v>
      </c>
      <c r="D45" s="296" t="s">
        <v>8</v>
      </c>
      <c r="E45" s="296">
        <v>0</v>
      </c>
      <c r="F45">
        <f>MONTH(Tableau6[[#This Row],[DATE]])</f>
        <v>3</v>
      </c>
    </row>
    <row r="46" spans="1:6" ht="18" customHeight="1" x14ac:dyDescent="0.45">
      <c r="A46" s="4" t="s">
        <v>435</v>
      </c>
      <c r="B46" s="136">
        <v>46091</v>
      </c>
      <c r="C46" s="4" t="s">
        <v>119</v>
      </c>
      <c r="D46" s="296" t="s">
        <v>7</v>
      </c>
      <c r="E46" s="296">
        <v>3000</v>
      </c>
      <c r="F46">
        <f>MONTH(Tableau6[[#This Row],[DATE]])</f>
        <v>3</v>
      </c>
    </row>
    <row r="47" spans="1:6" ht="18" customHeight="1" x14ac:dyDescent="0.45">
      <c r="A47" s="4" t="s">
        <v>435</v>
      </c>
      <c r="B47" s="136">
        <v>46091</v>
      </c>
      <c r="C47" s="4" t="s">
        <v>119</v>
      </c>
      <c r="D47" s="296" t="s">
        <v>8</v>
      </c>
      <c r="E47" s="296">
        <v>0</v>
      </c>
      <c r="F47">
        <f>MONTH(Tableau6[[#This Row],[DATE]])</f>
        <v>3</v>
      </c>
    </row>
    <row r="48" spans="1:6" ht="18" customHeight="1" x14ac:dyDescent="0.45">
      <c r="A48" s="4">
        <v>0</v>
      </c>
      <c r="B48" s="136">
        <v>46091</v>
      </c>
      <c r="C48" s="4" t="s">
        <v>119</v>
      </c>
      <c r="D48" s="296" t="s">
        <v>7</v>
      </c>
      <c r="E48" s="296">
        <v>0</v>
      </c>
      <c r="F48">
        <f>MONTH(Tableau6[[#This Row],[DATE]])</f>
        <v>3</v>
      </c>
    </row>
    <row r="49" spans="1:6" ht="18" customHeight="1" x14ac:dyDescent="0.45">
      <c r="A49" s="4">
        <v>0</v>
      </c>
      <c r="B49" s="136">
        <v>46091</v>
      </c>
      <c r="C49" s="4" t="s">
        <v>119</v>
      </c>
      <c r="D49" s="296" t="s">
        <v>8</v>
      </c>
      <c r="E49" s="296">
        <v>0</v>
      </c>
      <c r="F49">
        <f>MONTH(Tableau6[[#This Row],[DATE]])</f>
        <v>3</v>
      </c>
    </row>
    <row r="50" spans="1:6" ht="18" customHeight="1" x14ac:dyDescent="0.45">
      <c r="A50" s="4" t="s">
        <v>275</v>
      </c>
      <c r="B50" s="136">
        <v>46090</v>
      </c>
      <c r="C50" s="4" t="s">
        <v>117</v>
      </c>
      <c r="D50" s="296" t="s">
        <v>7</v>
      </c>
      <c r="E50" s="296">
        <v>1000</v>
      </c>
      <c r="F50">
        <f>MONTH(Tableau6[[#This Row],[DATE]])</f>
        <v>3</v>
      </c>
    </row>
    <row r="51" spans="1:6" ht="18" customHeight="1" x14ac:dyDescent="0.45">
      <c r="A51" s="4" t="s">
        <v>275</v>
      </c>
      <c r="B51" s="136">
        <v>46090</v>
      </c>
      <c r="C51" s="4" t="s">
        <v>117</v>
      </c>
      <c r="D51" s="296" t="s">
        <v>8</v>
      </c>
      <c r="E51" s="296">
        <v>0</v>
      </c>
      <c r="F51">
        <f>MONTH(Tableau6[[#This Row],[DATE]])</f>
        <v>3</v>
      </c>
    </row>
    <row r="52" spans="1:6" ht="18" customHeight="1" x14ac:dyDescent="0.45">
      <c r="A52" s="4">
        <v>0</v>
      </c>
      <c r="B52" s="136">
        <v>46090</v>
      </c>
      <c r="C52" s="4" t="s">
        <v>117</v>
      </c>
      <c r="D52" s="296" t="s">
        <v>7</v>
      </c>
      <c r="E52" s="296">
        <v>0</v>
      </c>
      <c r="F52">
        <f>MONTH(Tableau6[[#This Row],[DATE]])</f>
        <v>3</v>
      </c>
    </row>
    <row r="53" spans="1:6" ht="18" customHeight="1" x14ac:dyDescent="0.45">
      <c r="A53" s="4">
        <v>0</v>
      </c>
      <c r="B53" s="136">
        <v>46090</v>
      </c>
      <c r="C53" s="4" t="s">
        <v>117</v>
      </c>
      <c r="D53" s="296" t="s">
        <v>8</v>
      </c>
      <c r="E53" s="296">
        <v>0</v>
      </c>
      <c r="F53">
        <f>MONTH(Tableau6[[#This Row],[DATE]])</f>
        <v>3</v>
      </c>
    </row>
    <row r="54" spans="1:6" ht="18" customHeight="1" x14ac:dyDescent="0.45">
      <c r="A54" s="4" t="s">
        <v>142</v>
      </c>
      <c r="B54" s="136">
        <v>46090</v>
      </c>
      <c r="C54" s="4" t="s">
        <v>119</v>
      </c>
      <c r="D54" s="296" t="s">
        <v>7</v>
      </c>
      <c r="E54" s="296">
        <v>2000</v>
      </c>
      <c r="F54">
        <f>MONTH(Tableau6[[#This Row],[DATE]])</f>
        <v>3</v>
      </c>
    </row>
    <row r="55" spans="1:6" ht="18" customHeight="1" x14ac:dyDescent="0.45">
      <c r="A55" s="4" t="s">
        <v>142</v>
      </c>
      <c r="B55" s="136">
        <v>46090</v>
      </c>
      <c r="C55" s="4" t="s">
        <v>119</v>
      </c>
      <c r="D55" s="296" t="s">
        <v>8</v>
      </c>
      <c r="E55" s="296">
        <v>0</v>
      </c>
      <c r="F55">
        <f>MONTH(Tableau6[[#This Row],[DATE]])</f>
        <v>3</v>
      </c>
    </row>
    <row r="56" spans="1:6" ht="18" customHeight="1" x14ac:dyDescent="0.45">
      <c r="A56" s="4">
        <v>0</v>
      </c>
      <c r="B56" s="136">
        <v>46090</v>
      </c>
      <c r="C56" s="4" t="s">
        <v>119</v>
      </c>
      <c r="D56" s="296" t="s">
        <v>7</v>
      </c>
      <c r="E56" s="296">
        <v>0</v>
      </c>
      <c r="F56">
        <f>MONTH(Tableau6[[#This Row],[DATE]])</f>
        <v>3</v>
      </c>
    </row>
    <row r="57" spans="1:6" ht="18" customHeight="1" x14ac:dyDescent="0.45">
      <c r="A57" s="4">
        <v>0</v>
      </c>
      <c r="B57" s="136">
        <v>46090</v>
      </c>
      <c r="C57" s="4" t="s">
        <v>119</v>
      </c>
      <c r="D57" s="296" t="s">
        <v>8</v>
      </c>
      <c r="E57" s="296">
        <v>0</v>
      </c>
      <c r="F57">
        <f>MONTH(Tableau6[[#This Row],[DATE]])</f>
        <v>3</v>
      </c>
    </row>
    <row r="58" spans="1:6" ht="18" customHeight="1" x14ac:dyDescent="0.45">
      <c r="A58" s="4" t="s">
        <v>310</v>
      </c>
      <c r="B58" s="136">
        <v>46089</v>
      </c>
      <c r="C58" s="4" t="s">
        <v>117</v>
      </c>
      <c r="D58" s="296" t="s">
        <v>7</v>
      </c>
      <c r="E58" s="296">
        <v>0</v>
      </c>
      <c r="F58">
        <f>MONTH(Tableau6[[#This Row],[DATE]])</f>
        <v>3</v>
      </c>
    </row>
    <row r="59" spans="1:6" ht="18" customHeight="1" x14ac:dyDescent="0.45">
      <c r="A59" s="4" t="s">
        <v>310</v>
      </c>
      <c r="B59" s="136">
        <v>46089</v>
      </c>
      <c r="C59" s="4" t="s">
        <v>117</v>
      </c>
      <c r="D59" s="296" t="s">
        <v>8</v>
      </c>
      <c r="E59" s="296">
        <v>0</v>
      </c>
      <c r="F59">
        <f>MONTH(Tableau6[[#This Row],[DATE]])</f>
        <v>3</v>
      </c>
    </row>
    <row r="60" spans="1:6" ht="18" customHeight="1" x14ac:dyDescent="0.45">
      <c r="A60" s="4">
        <v>0</v>
      </c>
      <c r="B60" s="136">
        <v>46089</v>
      </c>
      <c r="C60" s="4" t="s">
        <v>117</v>
      </c>
      <c r="D60" s="296" t="s">
        <v>7</v>
      </c>
      <c r="E60" s="296">
        <v>0</v>
      </c>
      <c r="F60">
        <f>MONTH(Tableau6[[#This Row],[DATE]])</f>
        <v>3</v>
      </c>
    </row>
    <row r="61" spans="1:6" ht="18" customHeight="1" x14ac:dyDescent="0.45">
      <c r="A61" s="4">
        <v>0</v>
      </c>
      <c r="B61" s="136">
        <v>46089</v>
      </c>
      <c r="C61" s="4" t="s">
        <v>117</v>
      </c>
      <c r="D61" s="296" t="s">
        <v>8</v>
      </c>
      <c r="E61" s="296">
        <v>0</v>
      </c>
      <c r="F61">
        <f>MONTH(Tableau6[[#This Row],[DATE]])</f>
        <v>3</v>
      </c>
    </row>
    <row r="62" spans="1:6" ht="18" customHeight="1" x14ac:dyDescent="0.45">
      <c r="A62" s="4" t="s">
        <v>260</v>
      </c>
      <c r="B62" s="136">
        <v>46089</v>
      </c>
      <c r="C62" s="4" t="s">
        <v>119</v>
      </c>
      <c r="D62" s="296" t="s">
        <v>7</v>
      </c>
      <c r="E62" s="296">
        <v>0</v>
      </c>
      <c r="F62">
        <f>MONTH(Tableau6[[#This Row],[DATE]])</f>
        <v>3</v>
      </c>
    </row>
    <row r="63" spans="1:6" ht="18" customHeight="1" x14ac:dyDescent="0.45">
      <c r="A63" s="4" t="s">
        <v>260</v>
      </c>
      <c r="B63" s="136">
        <v>46089</v>
      </c>
      <c r="C63" s="4" t="s">
        <v>119</v>
      </c>
      <c r="D63" s="296" t="s">
        <v>8</v>
      </c>
      <c r="E63" s="296">
        <v>0</v>
      </c>
      <c r="F63">
        <f>MONTH(Tableau6[[#This Row],[DATE]])</f>
        <v>3</v>
      </c>
    </row>
    <row r="64" spans="1:6" ht="18" customHeight="1" x14ac:dyDescent="0.45">
      <c r="A64" s="4">
        <v>0</v>
      </c>
      <c r="B64" s="136">
        <v>46089</v>
      </c>
      <c r="C64" s="4" t="s">
        <v>119</v>
      </c>
      <c r="D64" s="296" t="s">
        <v>7</v>
      </c>
      <c r="E64" s="296">
        <v>0</v>
      </c>
      <c r="F64">
        <f>MONTH(Tableau6[[#This Row],[DATE]])</f>
        <v>3</v>
      </c>
    </row>
    <row r="65" spans="1:6" ht="18" customHeight="1" x14ac:dyDescent="0.45">
      <c r="A65" s="4">
        <v>0</v>
      </c>
      <c r="B65" s="136">
        <v>46089</v>
      </c>
      <c r="C65" s="4" t="s">
        <v>119</v>
      </c>
      <c r="D65" s="296" t="s">
        <v>8</v>
      </c>
      <c r="E65" s="296">
        <v>0</v>
      </c>
      <c r="F65">
        <f>MONTH(Tableau6[[#This Row],[DATE]])</f>
        <v>3</v>
      </c>
    </row>
    <row r="66" spans="1:6" ht="18" customHeight="1" x14ac:dyDescent="0.45">
      <c r="A66" s="4" t="s">
        <v>341</v>
      </c>
      <c r="B66" s="136">
        <v>46088</v>
      </c>
      <c r="C66" s="4" t="s">
        <v>117</v>
      </c>
      <c r="D66" s="296" t="s">
        <v>7</v>
      </c>
      <c r="E66" s="296">
        <v>5000</v>
      </c>
      <c r="F66">
        <f>MONTH(Tableau6[[#This Row],[DATE]])</f>
        <v>3</v>
      </c>
    </row>
    <row r="67" spans="1:6" ht="18" customHeight="1" x14ac:dyDescent="0.45">
      <c r="A67" s="4" t="s">
        <v>341</v>
      </c>
      <c r="B67" s="136">
        <v>46088</v>
      </c>
      <c r="C67" s="4" t="s">
        <v>117</v>
      </c>
      <c r="D67" s="296" t="s">
        <v>8</v>
      </c>
      <c r="E67" s="296">
        <v>0</v>
      </c>
      <c r="F67">
        <f>MONTH(Tableau6[[#This Row],[DATE]])</f>
        <v>3</v>
      </c>
    </row>
    <row r="68" spans="1:6" ht="18" customHeight="1" x14ac:dyDescent="0.45">
      <c r="A68" s="4">
        <v>0</v>
      </c>
      <c r="B68" s="136">
        <v>46088</v>
      </c>
      <c r="C68" s="4" t="s">
        <v>117</v>
      </c>
      <c r="D68" s="296" t="s">
        <v>7</v>
      </c>
      <c r="E68" s="296">
        <v>0</v>
      </c>
      <c r="F68">
        <f>MONTH(Tableau6[[#This Row],[DATE]])</f>
        <v>3</v>
      </c>
    </row>
    <row r="69" spans="1:6" ht="18" customHeight="1" x14ac:dyDescent="0.45">
      <c r="A69" s="4">
        <v>0</v>
      </c>
      <c r="B69" s="136">
        <v>46088</v>
      </c>
      <c r="C69" s="4" t="s">
        <v>117</v>
      </c>
      <c r="D69" s="296" t="s">
        <v>8</v>
      </c>
      <c r="E69" s="296">
        <v>0</v>
      </c>
      <c r="F69">
        <f>MONTH(Tableau6[[#This Row],[DATE]])</f>
        <v>3</v>
      </c>
    </row>
    <row r="70" spans="1:6" ht="18" customHeight="1" x14ac:dyDescent="0.45">
      <c r="A70" s="4" t="s">
        <v>435</v>
      </c>
      <c r="B70" s="136">
        <v>46088</v>
      </c>
      <c r="C70" s="4" t="s">
        <v>119</v>
      </c>
      <c r="D70" s="296" t="s">
        <v>7</v>
      </c>
      <c r="E70" s="296">
        <v>4500</v>
      </c>
      <c r="F70">
        <f>MONTH(Tableau6[[#This Row],[DATE]])</f>
        <v>3</v>
      </c>
    </row>
    <row r="71" spans="1:6" ht="18" customHeight="1" x14ac:dyDescent="0.45">
      <c r="A71" s="4" t="s">
        <v>435</v>
      </c>
      <c r="B71" s="136">
        <v>46088</v>
      </c>
      <c r="C71" s="4" t="s">
        <v>119</v>
      </c>
      <c r="D71" s="296" t="s">
        <v>8</v>
      </c>
      <c r="E71" s="296">
        <v>0</v>
      </c>
      <c r="F71">
        <f>MONTH(Tableau6[[#This Row],[DATE]])</f>
        <v>3</v>
      </c>
    </row>
    <row r="72" spans="1:6" ht="18" customHeight="1" x14ac:dyDescent="0.45">
      <c r="A72" s="4">
        <v>0</v>
      </c>
      <c r="B72" s="136">
        <v>46088</v>
      </c>
      <c r="C72" s="4" t="s">
        <v>119</v>
      </c>
      <c r="D72" s="296" t="s">
        <v>7</v>
      </c>
      <c r="E72" s="296">
        <v>0</v>
      </c>
      <c r="F72">
        <f>MONTH(Tableau6[[#This Row],[DATE]])</f>
        <v>3</v>
      </c>
    </row>
    <row r="73" spans="1:6" ht="18" customHeight="1" x14ac:dyDescent="0.45">
      <c r="A73" s="4">
        <v>0</v>
      </c>
      <c r="B73" s="136">
        <v>46088</v>
      </c>
      <c r="C73" s="4" t="s">
        <v>119</v>
      </c>
      <c r="D73" s="296" t="s">
        <v>8</v>
      </c>
      <c r="E73" s="296">
        <v>0</v>
      </c>
      <c r="F73">
        <f>MONTH(Tableau6[[#This Row],[DATE]])</f>
        <v>3</v>
      </c>
    </row>
    <row r="74" spans="1:6" ht="18" customHeight="1" x14ac:dyDescent="0.45">
      <c r="A74" s="4" t="s">
        <v>275</v>
      </c>
      <c r="B74" s="136">
        <v>46087</v>
      </c>
      <c r="C74" s="4" t="s">
        <v>117</v>
      </c>
      <c r="D74" s="296" t="s">
        <v>7</v>
      </c>
      <c r="E74" s="296">
        <v>0</v>
      </c>
      <c r="F74">
        <f>MONTH(Tableau6[[#This Row],[DATE]])</f>
        <v>3</v>
      </c>
    </row>
    <row r="75" spans="1:6" ht="18" customHeight="1" x14ac:dyDescent="0.45">
      <c r="A75" s="4" t="s">
        <v>275</v>
      </c>
      <c r="B75" s="136">
        <v>46087</v>
      </c>
      <c r="C75" s="4" t="s">
        <v>117</v>
      </c>
      <c r="D75" s="296" t="s">
        <v>8</v>
      </c>
      <c r="E75" s="296">
        <v>0</v>
      </c>
      <c r="F75">
        <f>MONTH(Tableau6[[#This Row],[DATE]])</f>
        <v>3</v>
      </c>
    </row>
    <row r="76" spans="1:6" ht="18" customHeight="1" x14ac:dyDescent="0.45">
      <c r="A76" s="4">
        <v>0</v>
      </c>
      <c r="B76" s="136">
        <v>46087</v>
      </c>
      <c r="C76" s="4" t="s">
        <v>117</v>
      </c>
      <c r="D76" s="296" t="s">
        <v>7</v>
      </c>
      <c r="E76" s="296">
        <v>0</v>
      </c>
      <c r="F76">
        <f>MONTH(Tableau6[[#This Row],[DATE]])</f>
        <v>3</v>
      </c>
    </row>
    <row r="77" spans="1:6" ht="18" customHeight="1" x14ac:dyDescent="0.45">
      <c r="A77" s="4">
        <v>0</v>
      </c>
      <c r="B77" s="136">
        <v>46087</v>
      </c>
      <c r="C77" s="4" t="s">
        <v>117</v>
      </c>
      <c r="D77" s="296" t="s">
        <v>8</v>
      </c>
      <c r="E77" s="296">
        <v>0</v>
      </c>
      <c r="F77">
        <f>MONTH(Tableau6[[#This Row],[DATE]])</f>
        <v>3</v>
      </c>
    </row>
    <row r="78" spans="1:6" ht="18" customHeight="1" x14ac:dyDescent="0.45">
      <c r="A78" s="4" t="s">
        <v>142</v>
      </c>
      <c r="B78" s="136">
        <v>46087</v>
      </c>
      <c r="C78" s="4" t="s">
        <v>119</v>
      </c>
      <c r="D78" s="296" t="s">
        <v>7</v>
      </c>
      <c r="E78" s="296">
        <v>3000</v>
      </c>
      <c r="F78">
        <f>MONTH(Tableau6[[#This Row],[DATE]])</f>
        <v>3</v>
      </c>
    </row>
    <row r="79" spans="1:6" ht="18" customHeight="1" x14ac:dyDescent="0.45">
      <c r="A79" s="4" t="s">
        <v>142</v>
      </c>
      <c r="B79" s="136">
        <v>46087</v>
      </c>
      <c r="C79" s="4" t="s">
        <v>119</v>
      </c>
      <c r="D79" s="296" t="s">
        <v>8</v>
      </c>
      <c r="E79" s="296">
        <v>0</v>
      </c>
      <c r="F79">
        <f>MONTH(Tableau6[[#This Row],[DATE]])</f>
        <v>3</v>
      </c>
    </row>
    <row r="80" spans="1:6" ht="18" customHeight="1" x14ac:dyDescent="0.45">
      <c r="A80" s="4">
        <v>0</v>
      </c>
      <c r="B80" s="136">
        <v>46087</v>
      </c>
      <c r="C80" s="4" t="s">
        <v>119</v>
      </c>
      <c r="D80" s="296" t="s">
        <v>7</v>
      </c>
      <c r="E80" s="296">
        <v>0</v>
      </c>
      <c r="F80">
        <f>MONTH(Tableau6[[#This Row],[DATE]])</f>
        <v>3</v>
      </c>
    </row>
    <row r="81" spans="1:6" ht="18" customHeight="1" x14ac:dyDescent="0.45">
      <c r="A81" s="4">
        <v>0</v>
      </c>
      <c r="B81" s="136">
        <v>46087</v>
      </c>
      <c r="C81" s="4" t="s">
        <v>119</v>
      </c>
      <c r="D81" s="296" t="s">
        <v>8</v>
      </c>
      <c r="E81" s="296">
        <v>0</v>
      </c>
      <c r="F81">
        <f>MONTH(Tableau6[[#This Row],[DATE]])</f>
        <v>3</v>
      </c>
    </row>
    <row r="82" spans="1:6" ht="18" customHeight="1" x14ac:dyDescent="0.45">
      <c r="A82" s="4" t="s">
        <v>310</v>
      </c>
      <c r="B82" s="136">
        <v>46086</v>
      </c>
      <c r="C82" s="4" t="s">
        <v>117</v>
      </c>
      <c r="D82" s="296" t="s">
        <v>7</v>
      </c>
      <c r="E82" s="296">
        <v>2000</v>
      </c>
      <c r="F82">
        <f>MONTH(Tableau6[[#This Row],[DATE]])</f>
        <v>3</v>
      </c>
    </row>
    <row r="83" spans="1:6" ht="18" customHeight="1" x14ac:dyDescent="0.45">
      <c r="A83" s="4" t="s">
        <v>310</v>
      </c>
      <c r="B83" s="136">
        <v>46086</v>
      </c>
      <c r="C83" s="4" t="s">
        <v>117</v>
      </c>
      <c r="D83" s="296" t="s">
        <v>8</v>
      </c>
      <c r="E83" s="296">
        <v>0</v>
      </c>
      <c r="F83">
        <f>MONTH(Tableau6[[#This Row],[DATE]])</f>
        <v>3</v>
      </c>
    </row>
    <row r="84" spans="1:6" ht="18" customHeight="1" x14ac:dyDescent="0.45">
      <c r="A84" s="4">
        <v>0</v>
      </c>
      <c r="B84" s="136">
        <v>46086</v>
      </c>
      <c r="C84" s="4" t="s">
        <v>117</v>
      </c>
      <c r="D84" s="296" t="s">
        <v>7</v>
      </c>
      <c r="E84" s="296">
        <v>0</v>
      </c>
      <c r="F84">
        <f>MONTH(Tableau6[[#This Row],[DATE]])</f>
        <v>3</v>
      </c>
    </row>
    <row r="85" spans="1:6" ht="18" customHeight="1" x14ac:dyDescent="0.45">
      <c r="A85" s="4">
        <v>0</v>
      </c>
      <c r="B85" s="136">
        <v>46086</v>
      </c>
      <c r="C85" s="4" t="s">
        <v>117</v>
      </c>
      <c r="D85" s="296" t="s">
        <v>8</v>
      </c>
      <c r="E85" s="296">
        <v>0</v>
      </c>
      <c r="F85">
        <f>MONTH(Tableau6[[#This Row],[DATE]])</f>
        <v>3</v>
      </c>
    </row>
    <row r="86" spans="1:6" ht="18" customHeight="1" x14ac:dyDescent="0.45">
      <c r="A86" s="4" t="s">
        <v>260</v>
      </c>
      <c r="B86" s="136">
        <v>46086</v>
      </c>
      <c r="C86" s="4" t="s">
        <v>119</v>
      </c>
      <c r="D86" s="296" t="s">
        <v>7</v>
      </c>
      <c r="E86" s="296">
        <v>0</v>
      </c>
      <c r="F86">
        <f>MONTH(Tableau6[[#This Row],[DATE]])</f>
        <v>3</v>
      </c>
    </row>
    <row r="87" spans="1:6" ht="18" customHeight="1" x14ac:dyDescent="0.45">
      <c r="A87" s="4" t="s">
        <v>260</v>
      </c>
      <c r="B87" s="136">
        <v>46086</v>
      </c>
      <c r="C87" s="4" t="s">
        <v>119</v>
      </c>
      <c r="D87" s="296" t="s">
        <v>8</v>
      </c>
      <c r="E87" s="296">
        <v>0</v>
      </c>
      <c r="F87">
        <f>MONTH(Tableau6[[#This Row],[DATE]])</f>
        <v>3</v>
      </c>
    </row>
    <row r="88" spans="1:6" ht="18" customHeight="1" x14ac:dyDescent="0.45">
      <c r="A88" s="4">
        <v>0</v>
      </c>
      <c r="B88" s="136">
        <v>46086</v>
      </c>
      <c r="C88" s="4" t="s">
        <v>119</v>
      </c>
      <c r="D88" s="296" t="s">
        <v>7</v>
      </c>
      <c r="E88" s="296">
        <v>0</v>
      </c>
      <c r="F88">
        <f>MONTH(Tableau6[[#This Row],[DATE]])</f>
        <v>3</v>
      </c>
    </row>
    <row r="89" spans="1:6" ht="18" customHeight="1" x14ac:dyDescent="0.45">
      <c r="A89" s="4">
        <v>0</v>
      </c>
      <c r="B89" s="136">
        <v>46086</v>
      </c>
      <c r="C89" s="4" t="s">
        <v>119</v>
      </c>
      <c r="D89" s="296" t="s">
        <v>8</v>
      </c>
      <c r="E89" s="296">
        <v>0</v>
      </c>
      <c r="F89">
        <f>MONTH(Tableau6[[#This Row],[DATE]])</f>
        <v>3</v>
      </c>
    </row>
    <row r="90" spans="1:6" ht="18" customHeight="1" x14ac:dyDescent="0.45">
      <c r="A90" s="4" t="s">
        <v>341</v>
      </c>
      <c r="B90" s="136">
        <v>46085</v>
      </c>
      <c r="C90" s="4" t="s">
        <v>117</v>
      </c>
      <c r="D90" s="296" t="s">
        <v>7</v>
      </c>
      <c r="E90" s="296">
        <v>0</v>
      </c>
      <c r="F90">
        <f>MONTH(Tableau6[[#This Row],[DATE]])</f>
        <v>3</v>
      </c>
    </row>
    <row r="91" spans="1:6" ht="18" customHeight="1" x14ac:dyDescent="0.45">
      <c r="A91" s="4" t="s">
        <v>341</v>
      </c>
      <c r="B91" s="136">
        <v>46085</v>
      </c>
      <c r="C91" s="4" t="s">
        <v>117</v>
      </c>
      <c r="D91" s="296" t="s">
        <v>8</v>
      </c>
      <c r="E91" s="296">
        <v>0</v>
      </c>
      <c r="F91">
        <f>MONTH(Tableau6[[#This Row],[DATE]])</f>
        <v>3</v>
      </c>
    </row>
    <row r="92" spans="1:6" ht="18" customHeight="1" x14ac:dyDescent="0.45">
      <c r="A92" s="4">
        <v>0</v>
      </c>
      <c r="B92" s="136">
        <v>46085</v>
      </c>
      <c r="C92" s="4" t="s">
        <v>117</v>
      </c>
      <c r="D92" s="296" t="s">
        <v>7</v>
      </c>
      <c r="E92" s="296">
        <v>0</v>
      </c>
      <c r="F92">
        <f>MONTH(Tableau6[[#This Row],[DATE]])</f>
        <v>3</v>
      </c>
    </row>
    <row r="93" spans="1:6" ht="18" customHeight="1" x14ac:dyDescent="0.45">
      <c r="A93" s="4">
        <v>0</v>
      </c>
      <c r="B93" s="136">
        <v>46085</v>
      </c>
      <c r="C93" s="4" t="s">
        <v>117</v>
      </c>
      <c r="D93" s="296" t="s">
        <v>8</v>
      </c>
      <c r="E93" s="296">
        <v>0</v>
      </c>
      <c r="F93">
        <f>MONTH(Tableau6[[#This Row],[DATE]])</f>
        <v>3</v>
      </c>
    </row>
    <row r="94" spans="1:6" ht="18" customHeight="1" x14ac:dyDescent="0.45">
      <c r="A94" s="4" t="s">
        <v>435</v>
      </c>
      <c r="B94" s="136">
        <v>46085</v>
      </c>
      <c r="C94" s="4" t="s">
        <v>119</v>
      </c>
      <c r="D94" s="296" t="s">
        <v>7</v>
      </c>
      <c r="E94" s="296">
        <v>0</v>
      </c>
      <c r="F94">
        <f>MONTH(Tableau6[[#This Row],[DATE]])</f>
        <v>3</v>
      </c>
    </row>
    <row r="95" spans="1:6" ht="18" customHeight="1" x14ac:dyDescent="0.45">
      <c r="A95" s="4" t="s">
        <v>435</v>
      </c>
      <c r="B95" s="136">
        <v>46085</v>
      </c>
      <c r="C95" s="4" t="s">
        <v>119</v>
      </c>
      <c r="D95" s="296" t="s">
        <v>8</v>
      </c>
      <c r="E95" s="296">
        <v>0</v>
      </c>
      <c r="F95">
        <f>MONTH(Tableau6[[#This Row],[DATE]])</f>
        <v>3</v>
      </c>
    </row>
    <row r="96" spans="1:6" ht="18" customHeight="1" x14ac:dyDescent="0.45">
      <c r="A96" s="4">
        <v>0</v>
      </c>
      <c r="B96" s="136">
        <v>46085</v>
      </c>
      <c r="C96" s="4" t="s">
        <v>119</v>
      </c>
      <c r="D96" s="296" t="s">
        <v>7</v>
      </c>
      <c r="E96" s="296">
        <v>0</v>
      </c>
      <c r="F96">
        <f>MONTH(Tableau6[[#This Row],[DATE]])</f>
        <v>3</v>
      </c>
    </row>
    <row r="97" spans="1:6" ht="18" customHeight="1" x14ac:dyDescent="0.45">
      <c r="A97" s="4">
        <v>0</v>
      </c>
      <c r="B97" s="136">
        <v>46085</v>
      </c>
      <c r="C97" s="4" t="s">
        <v>119</v>
      </c>
      <c r="D97" s="296" t="s">
        <v>8</v>
      </c>
      <c r="E97" s="296">
        <v>0</v>
      </c>
      <c r="F97">
        <f>MONTH(Tableau6[[#This Row],[DATE]])</f>
        <v>3</v>
      </c>
    </row>
    <row r="98" spans="1:6" ht="18" customHeight="1" x14ac:dyDescent="0.45">
      <c r="A98" s="4" t="s">
        <v>275</v>
      </c>
      <c r="B98" s="136">
        <v>46084</v>
      </c>
      <c r="C98" s="4" t="s">
        <v>117</v>
      </c>
      <c r="D98" s="296" t="s">
        <v>7</v>
      </c>
      <c r="E98" s="296">
        <v>2000</v>
      </c>
      <c r="F98">
        <f>MONTH(Tableau6[[#This Row],[DATE]])</f>
        <v>3</v>
      </c>
    </row>
    <row r="99" spans="1:6" ht="18" customHeight="1" x14ac:dyDescent="0.45">
      <c r="A99" s="4" t="s">
        <v>275</v>
      </c>
      <c r="B99" s="136">
        <v>46084</v>
      </c>
      <c r="C99" s="4" t="s">
        <v>117</v>
      </c>
      <c r="D99" s="296" t="s">
        <v>8</v>
      </c>
      <c r="E99" s="296">
        <v>0</v>
      </c>
      <c r="F99">
        <f>MONTH(Tableau6[[#This Row],[DATE]])</f>
        <v>3</v>
      </c>
    </row>
    <row r="100" spans="1:6" ht="18" customHeight="1" x14ac:dyDescent="0.45">
      <c r="A100" s="4">
        <v>0</v>
      </c>
      <c r="B100" s="136">
        <v>46084</v>
      </c>
      <c r="C100" s="4" t="s">
        <v>117</v>
      </c>
      <c r="D100" s="296" t="s">
        <v>7</v>
      </c>
      <c r="E100" s="296">
        <v>0</v>
      </c>
      <c r="F100">
        <f>MONTH(Tableau6[[#This Row],[DATE]])</f>
        <v>3</v>
      </c>
    </row>
    <row r="101" spans="1:6" ht="18" customHeight="1" x14ac:dyDescent="0.45">
      <c r="A101" s="4">
        <v>0</v>
      </c>
      <c r="B101" s="136">
        <v>46084</v>
      </c>
      <c r="C101" s="4" t="s">
        <v>117</v>
      </c>
      <c r="D101" s="296" t="s">
        <v>8</v>
      </c>
      <c r="E101" s="296">
        <v>0</v>
      </c>
      <c r="F101">
        <f>MONTH(Tableau6[[#This Row],[DATE]])</f>
        <v>3</v>
      </c>
    </row>
    <row r="102" spans="1:6" ht="18" customHeight="1" x14ac:dyDescent="0.45">
      <c r="A102" s="4" t="s">
        <v>142</v>
      </c>
      <c r="B102" s="136">
        <v>46084</v>
      </c>
      <c r="C102" s="4" t="s">
        <v>119</v>
      </c>
      <c r="D102" s="296" t="s">
        <v>7</v>
      </c>
      <c r="E102" s="296">
        <v>2000</v>
      </c>
      <c r="F102">
        <f>MONTH(Tableau6[[#This Row],[DATE]])</f>
        <v>3</v>
      </c>
    </row>
    <row r="103" spans="1:6" ht="18" customHeight="1" x14ac:dyDescent="0.45">
      <c r="A103" s="4" t="s">
        <v>142</v>
      </c>
      <c r="B103" s="136">
        <v>46084</v>
      </c>
      <c r="C103" s="4" t="s">
        <v>119</v>
      </c>
      <c r="D103" s="296" t="s">
        <v>8</v>
      </c>
      <c r="E103" s="296">
        <v>0</v>
      </c>
      <c r="F103">
        <f>MONTH(Tableau6[[#This Row],[DATE]])</f>
        <v>3</v>
      </c>
    </row>
    <row r="104" spans="1:6" ht="18" customHeight="1" x14ac:dyDescent="0.45">
      <c r="A104" s="4">
        <v>0</v>
      </c>
      <c r="B104" s="136">
        <v>46084</v>
      </c>
      <c r="C104" s="4" t="s">
        <v>119</v>
      </c>
      <c r="D104" s="296" t="s">
        <v>7</v>
      </c>
      <c r="E104" s="296">
        <v>0</v>
      </c>
      <c r="F104">
        <f>MONTH(Tableau6[[#This Row],[DATE]])</f>
        <v>3</v>
      </c>
    </row>
    <row r="105" spans="1:6" ht="18" customHeight="1" x14ac:dyDescent="0.45">
      <c r="A105" s="4">
        <v>0</v>
      </c>
      <c r="B105" s="136">
        <v>46084</v>
      </c>
      <c r="C105" s="4" t="s">
        <v>119</v>
      </c>
      <c r="D105" s="296" t="s">
        <v>8</v>
      </c>
      <c r="E105" s="296">
        <v>0</v>
      </c>
      <c r="F105">
        <f>MONTH(Tableau6[[#This Row],[DATE]])</f>
        <v>3</v>
      </c>
    </row>
    <row r="106" spans="1:6" ht="18" customHeight="1" x14ac:dyDescent="0.45">
      <c r="A106" s="4" t="s">
        <v>310</v>
      </c>
      <c r="B106" s="136">
        <v>46083</v>
      </c>
      <c r="C106" s="4" t="s">
        <v>117</v>
      </c>
      <c r="D106" s="296" t="s">
        <v>7</v>
      </c>
      <c r="E106" s="296">
        <v>0</v>
      </c>
      <c r="F106">
        <f>MONTH(Tableau6[[#This Row],[DATE]])</f>
        <v>3</v>
      </c>
    </row>
    <row r="107" spans="1:6" ht="18" customHeight="1" x14ac:dyDescent="0.45">
      <c r="A107" s="4" t="s">
        <v>310</v>
      </c>
      <c r="B107" s="136">
        <v>46083</v>
      </c>
      <c r="C107" s="4" t="s">
        <v>117</v>
      </c>
      <c r="D107" s="296" t="s">
        <v>8</v>
      </c>
      <c r="E107" s="296">
        <v>0</v>
      </c>
      <c r="F107">
        <f>MONTH(Tableau6[[#This Row],[DATE]])</f>
        <v>3</v>
      </c>
    </row>
    <row r="108" spans="1:6" ht="18" customHeight="1" x14ac:dyDescent="0.45">
      <c r="A108" s="4">
        <v>0</v>
      </c>
      <c r="B108" s="136">
        <v>46083</v>
      </c>
      <c r="C108" s="4" t="s">
        <v>117</v>
      </c>
      <c r="D108" s="296" t="s">
        <v>7</v>
      </c>
      <c r="E108" s="296">
        <v>0</v>
      </c>
      <c r="F108">
        <f>MONTH(Tableau6[[#This Row],[DATE]])</f>
        <v>3</v>
      </c>
    </row>
    <row r="109" spans="1:6" ht="18" customHeight="1" x14ac:dyDescent="0.45">
      <c r="A109" s="4">
        <v>0</v>
      </c>
      <c r="B109" s="136">
        <v>46083</v>
      </c>
      <c r="C109" s="4" t="s">
        <v>117</v>
      </c>
      <c r="D109" s="296" t="s">
        <v>8</v>
      </c>
      <c r="E109" s="296">
        <v>0</v>
      </c>
      <c r="F109">
        <f>MONTH(Tableau6[[#This Row],[DATE]])</f>
        <v>3</v>
      </c>
    </row>
    <row r="110" spans="1:6" ht="18" customHeight="1" x14ac:dyDescent="0.45">
      <c r="A110" s="4" t="s">
        <v>260</v>
      </c>
      <c r="B110" s="136">
        <v>46083</v>
      </c>
      <c r="C110" s="4" t="s">
        <v>119</v>
      </c>
      <c r="D110" s="296" t="s">
        <v>7</v>
      </c>
      <c r="E110" s="296">
        <v>0</v>
      </c>
      <c r="F110">
        <f>MONTH(Tableau6[[#This Row],[DATE]])</f>
        <v>3</v>
      </c>
    </row>
    <row r="111" spans="1:6" ht="18" customHeight="1" x14ac:dyDescent="0.45">
      <c r="A111" s="4" t="s">
        <v>260</v>
      </c>
      <c r="B111" s="136">
        <v>46083</v>
      </c>
      <c r="C111" s="4" t="s">
        <v>119</v>
      </c>
      <c r="D111" s="296" t="s">
        <v>8</v>
      </c>
      <c r="E111" s="296">
        <v>0</v>
      </c>
      <c r="F111">
        <f>MONTH(Tableau6[[#This Row],[DATE]])</f>
        <v>3</v>
      </c>
    </row>
    <row r="112" spans="1:6" ht="18" customHeight="1" x14ac:dyDescent="0.45">
      <c r="A112" s="4">
        <v>0</v>
      </c>
      <c r="B112" s="136">
        <v>46083</v>
      </c>
      <c r="C112" s="4" t="s">
        <v>119</v>
      </c>
      <c r="D112" s="296" t="s">
        <v>7</v>
      </c>
      <c r="E112" s="296">
        <v>0</v>
      </c>
      <c r="F112">
        <f>MONTH(Tableau6[[#This Row],[DATE]])</f>
        <v>3</v>
      </c>
    </row>
    <row r="113" spans="1:6" ht="18" customHeight="1" x14ac:dyDescent="0.45">
      <c r="A113" s="4">
        <v>0</v>
      </c>
      <c r="B113" s="136">
        <v>46083</v>
      </c>
      <c r="C113" s="4" t="s">
        <v>119</v>
      </c>
      <c r="D113" s="296" t="s">
        <v>8</v>
      </c>
      <c r="E113" s="296">
        <v>0</v>
      </c>
      <c r="F113">
        <f>MONTH(Tableau6[[#This Row],[DATE]])</f>
        <v>3</v>
      </c>
    </row>
    <row r="114" spans="1:6" ht="18" customHeight="1" x14ac:dyDescent="0.45">
      <c r="A114" s="4" t="s">
        <v>341</v>
      </c>
      <c r="B114" s="136">
        <v>46082</v>
      </c>
      <c r="C114" s="4" t="s">
        <v>117</v>
      </c>
      <c r="D114" s="296" t="s">
        <v>7</v>
      </c>
      <c r="E114" s="296">
        <v>0</v>
      </c>
      <c r="F114">
        <f>MONTH(Tableau6[[#This Row],[DATE]])</f>
        <v>3</v>
      </c>
    </row>
    <row r="115" spans="1:6" ht="18" customHeight="1" x14ac:dyDescent="0.45">
      <c r="A115" s="4" t="s">
        <v>341</v>
      </c>
      <c r="B115" s="136">
        <v>46082</v>
      </c>
      <c r="C115" s="4" t="s">
        <v>117</v>
      </c>
      <c r="D115" s="296" t="s">
        <v>8</v>
      </c>
      <c r="E115" s="296">
        <v>0</v>
      </c>
      <c r="F115">
        <f>MONTH(Tableau6[[#This Row],[DATE]])</f>
        <v>3</v>
      </c>
    </row>
    <row r="116" spans="1:6" ht="18" customHeight="1" x14ac:dyDescent="0.45">
      <c r="A116" s="4">
        <v>0</v>
      </c>
      <c r="B116" s="136">
        <v>46082</v>
      </c>
      <c r="C116" s="4" t="s">
        <v>117</v>
      </c>
      <c r="D116" s="296" t="s">
        <v>7</v>
      </c>
      <c r="E116" s="296">
        <v>0</v>
      </c>
      <c r="F116">
        <f>MONTH(Tableau6[[#This Row],[DATE]])</f>
        <v>3</v>
      </c>
    </row>
    <row r="117" spans="1:6" ht="18" customHeight="1" x14ac:dyDescent="0.45">
      <c r="A117" s="4">
        <v>0</v>
      </c>
      <c r="B117" s="136">
        <v>46082</v>
      </c>
      <c r="C117" s="4" t="s">
        <v>117</v>
      </c>
      <c r="D117" s="296" t="s">
        <v>8</v>
      </c>
      <c r="E117" s="296">
        <v>0</v>
      </c>
      <c r="F117">
        <f>MONTH(Tableau6[[#This Row],[DATE]])</f>
        <v>3</v>
      </c>
    </row>
    <row r="118" spans="1:6" ht="18" customHeight="1" x14ac:dyDescent="0.45">
      <c r="A118" s="4" t="s">
        <v>435</v>
      </c>
      <c r="B118" s="136">
        <v>46082</v>
      </c>
      <c r="C118" s="4" t="s">
        <v>119</v>
      </c>
      <c r="D118" s="296" t="s">
        <v>7</v>
      </c>
      <c r="E118" s="296">
        <v>3000</v>
      </c>
      <c r="F118">
        <f>MONTH(Tableau6[[#This Row],[DATE]])</f>
        <v>3</v>
      </c>
    </row>
    <row r="119" spans="1:6" ht="18" customHeight="1" x14ac:dyDescent="0.45">
      <c r="A119" s="4" t="s">
        <v>435</v>
      </c>
      <c r="B119" s="136">
        <v>46082</v>
      </c>
      <c r="C119" s="4" t="s">
        <v>119</v>
      </c>
      <c r="D119" s="296" t="s">
        <v>8</v>
      </c>
      <c r="E119" s="296">
        <v>0</v>
      </c>
      <c r="F119">
        <f>MONTH(Tableau6[[#This Row],[DATE]])</f>
        <v>3</v>
      </c>
    </row>
    <row r="120" spans="1:6" ht="18" customHeight="1" x14ac:dyDescent="0.45">
      <c r="A120" s="4">
        <v>0</v>
      </c>
      <c r="B120" s="136">
        <v>46082</v>
      </c>
      <c r="C120" s="4" t="s">
        <v>119</v>
      </c>
      <c r="D120" s="296" t="s">
        <v>7</v>
      </c>
      <c r="E120" s="296">
        <v>0</v>
      </c>
      <c r="F120">
        <f>MONTH(Tableau6[[#This Row],[DATE]])</f>
        <v>3</v>
      </c>
    </row>
    <row r="121" spans="1:6" ht="18" customHeight="1" x14ac:dyDescent="0.45">
      <c r="A121" s="4">
        <v>0</v>
      </c>
      <c r="B121" s="136">
        <v>46082</v>
      </c>
      <c r="C121" s="4" t="s">
        <v>119</v>
      </c>
      <c r="D121" s="296" t="s">
        <v>8</v>
      </c>
      <c r="E121" s="296">
        <v>0</v>
      </c>
      <c r="F121">
        <f>MONTH(Tableau6[[#This Row],[DATE]])</f>
        <v>3</v>
      </c>
    </row>
    <row r="122" spans="1:6" ht="18" customHeight="1" x14ac:dyDescent="0.45">
      <c r="A122" s="4" t="s">
        <v>275</v>
      </c>
      <c r="B122" s="136">
        <v>46081</v>
      </c>
      <c r="C122" s="4" t="s">
        <v>117</v>
      </c>
      <c r="D122" s="296" t="s">
        <v>7</v>
      </c>
      <c r="E122" s="296">
        <v>0</v>
      </c>
      <c r="F122">
        <f>MONTH(Tableau6[[#This Row],[DATE]])</f>
        <v>2</v>
      </c>
    </row>
    <row r="123" spans="1:6" ht="18" customHeight="1" x14ac:dyDescent="0.45">
      <c r="A123" s="4" t="s">
        <v>275</v>
      </c>
      <c r="B123" s="136">
        <v>46081</v>
      </c>
      <c r="C123" s="4" t="s">
        <v>117</v>
      </c>
      <c r="D123" s="296" t="s">
        <v>8</v>
      </c>
      <c r="E123" s="296">
        <v>0</v>
      </c>
      <c r="F123">
        <f>MONTH(Tableau6[[#This Row],[DATE]])</f>
        <v>2</v>
      </c>
    </row>
    <row r="124" spans="1:6" ht="18" customHeight="1" x14ac:dyDescent="0.45">
      <c r="A124" s="4">
        <v>0</v>
      </c>
      <c r="B124" s="136">
        <v>46081</v>
      </c>
      <c r="C124" s="4" t="s">
        <v>117</v>
      </c>
      <c r="D124" s="296" t="s">
        <v>7</v>
      </c>
      <c r="E124" s="296">
        <v>0</v>
      </c>
      <c r="F124">
        <f>MONTH(Tableau6[[#This Row],[DATE]])</f>
        <v>2</v>
      </c>
    </row>
    <row r="125" spans="1:6" ht="18" customHeight="1" x14ac:dyDescent="0.45">
      <c r="A125" s="4">
        <v>0</v>
      </c>
      <c r="B125" s="136">
        <v>46081</v>
      </c>
      <c r="C125" s="4" t="s">
        <v>117</v>
      </c>
      <c r="D125" s="296" t="s">
        <v>8</v>
      </c>
      <c r="E125" s="296">
        <v>0</v>
      </c>
      <c r="F125">
        <f>MONTH(Tableau6[[#This Row],[DATE]])</f>
        <v>2</v>
      </c>
    </row>
    <row r="126" spans="1:6" ht="18" customHeight="1" x14ac:dyDescent="0.45">
      <c r="A126" s="4" t="s">
        <v>142</v>
      </c>
      <c r="B126" s="136">
        <v>46081</v>
      </c>
      <c r="C126" s="4" t="s">
        <v>119</v>
      </c>
      <c r="D126" s="296" t="s">
        <v>7</v>
      </c>
      <c r="E126" s="296">
        <v>2000</v>
      </c>
      <c r="F126">
        <f>MONTH(Tableau6[[#This Row],[DATE]])</f>
        <v>2</v>
      </c>
    </row>
    <row r="127" spans="1:6" ht="18" customHeight="1" x14ac:dyDescent="0.45">
      <c r="A127" s="4" t="s">
        <v>142</v>
      </c>
      <c r="B127" s="136">
        <v>46081</v>
      </c>
      <c r="C127" s="4" t="s">
        <v>119</v>
      </c>
      <c r="D127" s="296" t="s">
        <v>8</v>
      </c>
      <c r="E127" s="296">
        <v>0</v>
      </c>
      <c r="F127">
        <f>MONTH(Tableau6[[#This Row],[DATE]])</f>
        <v>2</v>
      </c>
    </row>
    <row r="128" spans="1:6" ht="18" customHeight="1" x14ac:dyDescent="0.45">
      <c r="A128" s="4">
        <v>0</v>
      </c>
      <c r="B128" s="136">
        <v>46081</v>
      </c>
      <c r="C128" s="4" t="s">
        <v>119</v>
      </c>
      <c r="D128" s="296" t="s">
        <v>7</v>
      </c>
      <c r="E128" s="296">
        <v>0</v>
      </c>
      <c r="F128">
        <f>MONTH(Tableau6[[#This Row],[DATE]])</f>
        <v>2</v>
      </c>
    </row>
    <row r="129" spans="1:6" ht="18" customHeight="1" x14ac:dyDescent="0.45">
      <c r="A129" s="4">
        <v>0</v>
      </c>
      <c r="B129" s="136">
        <v>46081</v>
      </c>
      <c r="C129" s="4" t="s">
        <v>119</v>
      </c>
      <c r="D129" s="296" t="s">
        <v>8</v>
      </c>
      <c r="E129" s="296">
        <v>0</v>
      </c>
      <c r="F129">
        <f>MONTH(Tableau6[[#This Row],[DATE]])</f>
        <v>2</v>
      </c>
    </row>
    <row r="130" spans="1:6" ht="18" customHeight="1" x14ac:dyDescent="0.45">
      <c r="A130" s="4" t="s">
        <v>310</v>
      </c>
      <c r="B130" s="136">
        <v>46080</v>
      </c>
      <c r="C130" s="4" t="s">
        <v>117</v>
      </c>
      <c r="D130" s="296" t="s">
        <v>7</v>
      </c>
      <c r="E130" s="296">
        <v>0</v>
      </c>
      <c r="F130">
        <f>MONTH(Tableau6[[#This Row],[DATE]])</f>
        <v>2</v>
      </c>
    </row>
    <row r="131" spans="1:6" ht="18" customHeight="1" x14ac:dyDescent="0.45">
      <c r="A131" s="4" t="s">
        <v>310</v>
      </c>
      <c r="B131" s="136">
        <v>46080</v>
      </c>
      <c r="C131" s="4" t="s">
        <v>117</v>
      </c>
      <c r="D131" s="296" t="s">
        <v>8</v>
      </c>
      <c r="E131" s="296">
        <v>0</v>
      </c>
      <c r="F131">
        <f>MONTH(Tableau6[[#This Row],[DATE]])</f>
        <v>2</v>
      </c>
    </row>
    <row r="132" spans="1:6" ht="18" customHeight="1" x14ac:dyDescent="0.45">
      <c r="A132" s="4">
        <v>0</v>
      </c>
      <c r="B132" s="136">
        <v>46080</v>
      </c>
      <c r="C132" s="4" t="s">
        <v>117</v>
      </c>
      <c r="D132" s="296" t="s">
        <v>7</v>
      </c>
      <c r="E132" s="296">
        <v>0</v>
      </c>
      <c r="F132">
        <f>MONTH(Tableau6[[#This Row],[DATE]])</f>
        <v>2</v>
      </c>
    </row>
    <row r="133" spans="1:6" ht="18" customHeight="1" x14ac:dyDescent="0.45">
      <c r="A133" s="4">
        <v>0</v>
      </c>
      <c r="B133" s="136">
        <v>46080</v>
      </c>
      <c r="C133" s="4" t="s">
        <v>117</v>
      </c>
      <c r="D133" s="296" t="s">
        <v>8</v>
      </c>
      <c r="E133" s="296">
        <v>0</v>
      </c>
      <c r="F133">
        <f>MONTH(Tableau6[[#This Row],[DATE]])</f>
        <v>2</v>
      </c>
    </row>
    <row r="134" spans="1:6" ht="18" customHeight="1" x14ac:dyDescent="0.45">
      <c r="A134" s="4" t="s">
        <v>260</v>
      </c>
      <c r="B134" s="136">
        <v>46080</v>
      </c>
      <c r="C134" s="4" t="s">
        <v>119</v>
      </c>
      <c r="D134" s="296" t="s">
        <v>7</v>
      </c>
      <c r="E134" s="296">
        <v>4000</v>
      </c>
      <c r="F134">
        <f>MONTH(Tableau6[[#This Row],[DATE]])</f>
        <v>2</v>
      </c>
    </row>
    <row r="135" spans="1:6" ht="18" customHeight="1" x14ac:dyDescent="0.45">
      <c r="A135" s="4" t="s">
        <v>260</v>
      </c>
      <c r="B135" s="136">
        <v>46080</v>
      </c>
      <c r="C135" s="4" t="s">
        <v>119</v>
      </c>
      <c r="D135" s="296" t="s">
        <v>8</v>
      </c>
      <c r="E135" s="296">
        <v>0</v>
      </c>
      <c r="F135">
        <f>MONTH(Tableau6[[#This Row],[DATE]])</f>
        <v>2</v>
      </c>
    </row>
    <row r="136" spans="1:6" ht="18" customHeight="1" x14ac:dyDescent="0.45">
      <c r="A136" s="4">
        <v>0</v>
      </c>
      <c r="B136" s="136">
        <v>46080</v>
      </c>
      <c r="C136" s="4" t="s">
        <v>119</v>
      </c>
      <c r="D136" s="296" t="s">
        <v>7</v>
      </c>
      <c r="E136" s="296">
        <v>0</v>
      </c>
      <c r="F136">
        <f>MONTH(Tableau6[[#This Row],[DATE]])</f>
        <v>2</v>
      </c>
    </row>
    <row r="137" spans="1:6" ht="18" customHeight="1" x14ac:dyDescent="0.45">
      <c r="A137" s="4">
        <v>0</v>
      </c>
      <c r="B137" s="136">
        <v>46080</v>
      </c>
      <c r="C137" s="4" t="s">
        <v>119</v>
      </c>
      <c r="D137" s="296" t="s">
        <v>8</v>
      </c>
      <c r="E137" s="296">
        <v>0</v>
      </c>
      <c r="F137">
        <f>MONTH(Tableau6[[#This Row],[DATE]])</f>
        <v>2</v>
      </c>
    </row>
    <row r="138" spans="1:6" ht="18" customHeight="1" x14ac:dyDescent="0.45">
      <c r="A138" s="4">
        <v>0</v>
      </c>
      <c r="B138" s="136">
        <v>46079</v>
      </c>
      <c r="C138" s="4" t="s">
        <v>117</v>
      </c>
      <c r="D138" s="296" t="s">
        <v>7</v>
      </c>
      <c r="E138" s="296">
        <v>6500</v>
      </c>
      <c r="F138">
        <f>MONTH(Tableau6[[#This Row],[DATE]])</f>
        <v>2</v>
      </c>
    </row>
    <row r="139" spans="1:6" ht="18" customHeight="1" x14ac:dyDescent="0.45">
      <c r="A139" s="4">
        <v>0</v>
      </c>
      <c r="B139" s="136">
        <v>46079</v>
      </c>
      <c r="C139" s="4" t="s">
        <v>117</v>
      </c>
      <c r="D139" s="296" t="s">
        <v>8</v>
      </c>
      <c r="E139" s="296">
        <v>0</v>
      </c>
      <c r="F139">
        <f>MONTH(Tableau6[[#This Row],[DATE]])</f>
        <v>2</v>
      </c>
    </row>
    <row r="140" spans="1:6" ht="18" customHeight="1" x14ac:dyDescent="0.45">
      <c r="A140" s="4">
        <v>0</v>
      </c>
      <c r="B140" s="136">
        <v>46079</v>
      </c>
      <c r="C140" s="4" t="s">
        <v>117</v>
      </c>
      <c r="D140" s="296" t="s">
        <v>7</v>
      </c>
      <c r="E140" s="296">
        <v>0</v>
      </c>
      <c r="F140">
        <f>MONTH(Tableau6[[#This Row],[DATE]])</f>
        <v>2</v>
      </c>
    </row>
    <row r="141" spans="1:6" ht="18" customHeight="1" x14ac:dyDescent="0.45">
      <c r="A141" s="4">
        <v>0</v>
      </c>
      <c r="B141" s="136">
        <v>46079</v>
      </c>
      <c r="C141" s="4" t="s">
        <v>117</v>
      </c>
      <c r="D141" s="296" t="s">
        <v>8</v>
      </c>
      <c r="E141" s="296">
        <v>0</v>
      </c>
      <c r="F141">
        <f>MONTH(Tableau6[[#This Row],[DATE]])</f>
        <v>2</v>
      </c>
    </row>
    <row r="142" spans="1:6" ht="18" customHeight="1" x14ac:dyDescent="0.45">
      <c r="A142" s="4" t="s">
        <v>435</v>
      </c>
      <c r="B142" s="136">
        <v>46079</v>
      </c>
      <c r="C142" s="4" t="s">
        <v>119</v>
      </c>
      <c r="D142" s="296" t="s">
        <v>7</v>
      </c>
      <c r="E142" s="296">
        <v>0</v>
      </c>
      <c r="F142">
        <f>MONTH(Tableau6[[#This Row],[DATE]])</f>
        <v>2</v>
      </c>
    </row>
    <row r="143" spans="1:6" ht="18" customHeight="1" x14ac:dyDescent="0.45">
      <c r="A143" s="4" t="s">
        <v>435</v>
      </c>
      <c r="B143" s="136">
        <v>46079</v>
      </c>
      <c r="C143" s="4" t="s">
        <v>119</v>
      </c>
      <c r="D143" s="296" t="s">
        <v>8</v>
      </c>
      <c r="E143" s="296">
        <v>0</v>
      </c>
      <c r="F143">
        <f>MONTH(Tableau6[[#This Row],[DATE]])</f>
        <v>2</v>
      </c>
    </row>
    <row r="144" spans="1:6" ht="18" customHeight="1" x14ac:dyDescent="0.45">
      <c r="A144" s="4">
        <v>0</v>
      </c>
      <c r="B144" s="136">
        <v>46079</v>
      </c>
      <c r="C144" s="4" t="s">
        <v>119</v>
      </c>
      <c r="D144" s="296" t="s">
        <v>7</v>
      </c>
      <c r="E144" s="296">
        <v>0</v>
      </c>
      <c r="F144">
        <f>MONTH(Tableau6[[#This Row],[DATE]])</f>
        <v>2</v>
      </c>
    </row>
    <row r="145" spans="1:6" ht="18" customHeight="1" x14ac:dyDescent="0.45">
      <c r="A145" s="4">
        <v>0</v>
      </c>
      <c r="B145" s="136">
        <v>46079</v>
      </c>
      <c r="C145" s="4" t="s">
        <v>119</v>
      </c>
      <c r="D145" s="296" t="s">
        <v>8</v>
      </c>
      <c r="E145" s="296">
        <v>0</v>
      </c>
      <c r="F145">
        <f>MONTH(Tableau6[[#This Row],[DATE]])</f>
        <v>2</v>
      </c>
    </row>
    <row r="146" spans="1:6" ht="18" customHeight="1" x14ac:dyDescent="0.45">
      <c r="A146" s="4" t="s">
        <v>275</v>
      </c>
      <c r="B146" s="136">
        <v>46078</v>
      </c>
      <c r="C146" s="4" t="s">
        <v>117</v>
      </c>
      <c r="D146" s="296" t="s">
        <v>7</v>
      </c>
      <c r="E146" s="296">
        <v>0</v>
      </c>
      <c r="F146">
        <f>MONTH(Tableau6[[#This Row],[DATE]])</f>
        <v>2</v>
      </c>
    </row>
    <row r="147" spans="1:6" ht="18" customHeight="1" x14ac:dyDescent="0.45">
      <c r="A147" s="4" t="s">
        <v>275</v>
      </c>
      <c r="B147" s="136">
        <v>46078</v>
      </c>
      <c r="C147" s="4" t="s">
        <v>117</v>
      </c>
      <c r="D147" s="296" t="s">
        <v>8</v>
      </c>
      <c r="E147" s="296">
        <v>0</v>
      </c>
      <c r="F147">
        <f>MONTH(Tableau6[[#This Row],[DATE]])</f>
        <v>2</v>
      </c>
    </row>
    <row r="148" spans="1:6" ht="18" customHeight="1" x14ac:dyDescent="0.45">
      <c r="A148" s="4">
        <v>0</v>
      </c>
      <c r="B148" s="136">
        <v>46078</v>
      </c>
      <c r="C148" s="4" t="s">
        <v>117</v>
      </c>
      <c r="D148" s="296" t="s">
        <v>7</v>
      </c>
      <c r="E148" s="296">
        <v>0</v>
      </c>
      <c r="F148">
        <f>MONTH(Tableau6[[#This Row],[DATE]])</f>
        <v>2</v>
      </c>
    </row>
    <row r="149" spans="1:6" ht="18" customHeight="1" x14ac:dyDescent="0.45">
      <c r="A149" s="4">
        <v>0</v>
      </c>
      <c r="B149" s="136">
        <v>46078</v>
      </c>
      <c r="C149" s="4" t="s">
        <v>117</v>
      </c>
      <c r="D149" s="296" t="s">
        <v>8</v>
      </c>
      <c r="E149" s="296">
        <v>0</v>
      </c>
      <c r="F149">
        <f>MONTH(Tableau6[[#This Row],[DATE]])</f>
        <v>2</v>
      </c>
    </row>
    <row r="150" spans="1:6" ht="18" customHeight="1" x14ac:dyDescent="0.45">
      <c r="A150" s="4" t="s">
        <v>142</v>
      </c>
      <c r="B150" s="136">
        <v>46078</v>
      </c>
      <c r="C150" s="4" t="s">
        <v>119</v>
      </c>
      <c r="D150" s="296" t="s">
        <v>7</v>
      </c>
      <c r="E150" s="296">
        <v>0</v>
      </c>
      <c r="F150">
        <f>MONTH(Tableau6[[#This Row],[DATE]])</f>
        <v>2</v>
      </c>
    </row>
    <row r="151" spans="1:6" ht="18" customHeight="1" x14ac:dyDescent="0.45">
      <c r="A151" s="4" t="s">
        <v>142</v>
      </c>
      <c r="B151" s="136">
        <v>46078</v>
      </c>
      <c r="C151" s="4" t="s">
        <v>119</v>
      </c>
      <c r="D151" s="296" t="s">
        <v>8</v>
      </c>
      <c r="E151" s="296">
        <v>0</v>
      </c>
      <c r="F151">
        <f>MONTH(Tableau6[[#This Row],[DATE]])</f>
        <v>2</v>
      </c>
    </row>
    <row r="152" spans="1:6" ht="18" customHeight="1" x14ac:dyDescent="0.45">
      <c r="A152" s="4">
        <v>0</v>
      </c>
      <c r="B152" s="136">
        <v>46078</v>
      </c>
      <c r="C152" s="4" t="s">
        <v>119</v>
      </c>
      <c r="D152" s="296" t="s">
        <v>7</v>
      </c>
      <c r="E152" s="296">
        <v>0</v>
      </c>
      <c r="F152">
        <f>MONTH(Tableau6[[#This Row],[DATE]])</f>
        <v>2</v>
      </c>
    </row>
    <row r="153" spans="1:6" ht="18" customHeight="1" x14ac:dyDescent="0.45">
      <c r="A153" s="4">
        <v>0</v>
      </c>
      <c r="B153" s="136">
        <v>46078</v>
      </c>
      <c r="C153" s="4" t="s">
        <v>119</v>
      </c>
      <c r="D153" s="296" t="s">
        <v>8</v>
      </c>
      <c r="E153" s="296">
        <v>0</v>
      </c>
      <c r="F153">
        <f>MONTH(Tableau6[[#This Row],[DATE]])</f>
        <v>2</v>
      </c>
    </row>
    <row r="154" spans="1:6" ht="18" customHeight="1" x14ac:dyDescent="0.45">
      <c r="A154" s="4" t="s">
        <v>310</v>
      </c>
      <c r="B154" s="136">
        <v>46077</v>
      </c>
      <c r="C154" s="4" t="s">
        <v>117</v>
      </c>
      <c r="D154" s="296" t="s">
        <v>7</v>
      </c>
      <c r="E154" s="296">
        <v>0</v>
      </c>
      <c r="F154">
        <f>MONTH(Tableau6[[#This Row],[DATE]])</f>
        <v>2</v>
      </c>
    </row>
    <row r="155" spans="1:6" ht="18" customHeight="1" x14ac:dyDescent="0.45">
      <c r="A155" s="4" t="s">
        <v>310</v>
      </c>
      <c r="B155" s="136">
        <v>46077</v>
      </c>
      <c r="C155" s="4" t="s">
        <v>117</v>
      </c>
      <c r="D155" s="296" t="s">
        <v>8</v>
      </c>
      <c r="E155" s="296">
        <v>0</v>
      </c>
      <c r="F155">
        <f>MONTH(Tableau6[[#This Row],[DATE]])</f>
        <v>2</v>
      </c>
    </row>
    <row r="156" spans="1:6" ht="18" customHeight="1" x14ac:dyDescent="0.45">
      <c r="A156" s="4">
        <v>0</v>
      </c>
      <c r="B156" s="136">
        <v>46077</v>
      </c>
      <c r="C156" s="4" t="s">
        <v>117</v>
      </c>
      <c r="D156" s="296" t="s">
        <v>7</v>
      </c>
      <c r="E156" s="296">
        <v>0</v>
      </c>
      <c r="F156">
        <f>MONTH(Tableau6[[#This Row],[DATE]])</f>
        <v>2</v>
      </c>
    </row>
    <row r="157" spans="1:6" ht="18" customHeight="1" x14ac:dyDescent="0.45">
      <c r="A157" s="4">
        <v>0</v>
      </c>
      <c r="B157" s="136">
        <v>46077</v>
      </c>
      <c r="C157" s="4" t="s">
        <v>117</v>
      </c>
      <c r="D157" s="296" t="s">
        <v>8</v>
      </c>
      <c r="E157" s="296">
        <v>0</v>
      </c>
      <c r="F157">
        <f>MONTH(Tableau6[[#This Row],[DATE]])</f>
        <v>2</v>
      </c>
    </row>
    <row r="158" spans="1:6" ht="18" customHeight="1" x14ac:dyDescent="0.45">
      <c r="A158" s="4" t="s">
        <v>260</v>
      </c>
      <c r="B158" s="136">
        <v>46077</v>
      </c>
      <c r="C158" s="4" t="s">
        <v>119</v>
      </c>
      <c r="D158" s="296" t="s">
        <v>7</v>
      </c>
      <c r="E158" s="296">
        <v>3000</v>
      </c>
      <c r="F158">
        <f>MONTH(Tableau6[[#This Row],[DATE]])</f>
        <v>2</v>
      </c>
    </row>
    <row r="159" spans="1:6" ht="18" customHeight="1" x14ac:dyDescent="0.45">
      <c r="A159" s="4" t="s">
        <v>260</v>
      </c>
      <c r="B159" s="136">
        <v>46077</v>
      </c>
      <c r="C159" s="4" t="s">
        <v>119</v>
      </c>
      <c r="D159" s="296" t="s">
        <v>8</v>
      </c>
      <c r="E159" s="296">
        <v>0</v>
      </c>
      <c r="F159">
        <f>MONTH(Tableau6[[#This Row],[DATE]])</f>
        <v>2</v>
      </c>
    </row>
    <row r="160" spans="1:6" ht="18" customHeight="1" x14ac:dyDescent="0.45">
      <c r="A160" s="4">
        <v>0</v>
      </c>
      <c r="B160" s="136">
        <v>46077</v>
      </c>
      <c r="C160" s="4" t="s">
        <v>119</v>
      </c>
      <c r="D160" s="296" t="s">
        <v>7</v>
      </c>
      <c r="E160" s="296">
        <v>0</v>
      </c>
      <c r="F160">
        <f>MONTH(Tableau6[[#This Row],[DATE]])</f>
        <v>2</v>
      </c>
    </row>
    <row r="161" spans="1:6" ht="18" customHeight="1" x14ac:dyDescent="0.45">
      <c r="A161" s="4">
        <v>0</v>
      </c>
      <c r="B161" s="136">
        <v>46077</v>
      </c>
      <c r="C161" s="4" t="s">
        <v>119</v>
      </c>
      <c r="D161" s="296" t="s">
        <v>8</v>
      </c>
      <c r="E161" s="296">
        <v>0</v>
      </c>
      <c r="F161">
        <f>MONTH(Tableau6[[#This Row],[DATE]])</f>
        <v>2</v>
      </c>
    </row>
    <row r="162" spans="1:6" ht="18" customHeight="1" x14ac:dyDescent="0.45">
      <c r="A162" s="4" t="s">
        <v>341</v>
      </c>
      <c r="B162" s="136">
        <v>46076</v>
      </c>
      <c r="C162" s="4" t="s">
        <v>117</v>
      </c>
      <c r="D162" s="296" t="s">
        <v>7</v>
      </c>
      <c r="E162" s="296">
        <v>0</v>
      </c>
      <c r="F162">
        <f>MONTH(Tableau6[[#This Row],[DATE]])</f>
        <v>2</v>
      </c>
    </row>
    <row r="163" spans="1:6" ht="18" customHeight="1" x14ac:dyDescent="0.45">
      <c r="A163" s="4" t="s">
        <v>341</v>
      </c>
      <c r="B163" s="136">
        <v>46076</v>
      </c>
      <c r="C163" s="4" t="s">
        <v>117</v>
      </c>
      <c r="D163" s="296" t="s">
        <v>8</v>
      </c>
      <c r="E163" s="296">
        <v>0</v>
      </c>
      <c r="F163">
        <f>MONTH(Tableau6[[#This Row],[DATE]])</f>
        <v>2</v>
      </c>
    </row>
    <row r="164" spans="1:6" ht="18" customHeight="1" x14ac:dyDescent="0.45">
      <c r="A164" s="4">
        <v>0</v>
      </c>
      <c r="B164" s="136">
        <v>46076</v>
      </c>
      <c r="C164" s="4" t="s">
        <v>117</v>
      </c>
      <c r="D164" s="296" t="s">
        <v>7</v>
      </c>
      <c r="E164" s="296">
        <v>0</v>
      </c>
      <c r="F164">
        <f>MONTH(Tableau6[[#This Row],[DATE]])</f>
        <v>2</v>
      </c>
    </row>
    <row r="165" spans="1:6" ht="18" customHeight="1" x14ac:dyDescent="0.45">
      <c r="A165" s="4">
        <v>0</v>
      </c>
      <c r="B165" s="136">
        <v>46076</v>
      </c>
      <c r="C165" s="4" t="s">
        <v>117</v>
      </c>
      <c r="D165" s="296" t="s">
        <v>8</v>
      </c>
      <c r="E165" s="296">
        <v>0</v>
      </c>
      <c r="F165">
        <f>MONTH(Tableau6[[#This Row],[DATE]])</f>
        <v>2</v>
      </c>
    </row>
    <row r="166" spans="1:6" ht="18" customHeight="1" x14ac:dyDescent="0.45">
      <c r="A166" s="4" t="s">
        <v>435</v>
      </c>
      <c r="B166" s="136">
        <v>46076</v>
      </c>
      <c r="C166" s="4" t="s">
        <v>119</v>
      </c>
      <c r="D166" s="296" t="s">
        <v>7</v>
      </c>
      <c r="E166" s="296">
        <v>3000</v>
      </c>
      <c r="F166">
        <f>MONTH(Tableau6[[#This Row],[DATE]])</f>
        <v>2</v>
      </c>
    </row>
    <row r="167" spans="1:6" ht="18" customHeight="1" x14ac:dyDescent="0.45">
      <c r="A167" s="4" t="s">
        <v>435</v>
      </c>
      <c r="B167" s="136">
        <v>46076</v>
      </c>
      <c r="C167" s="4" t="s">
        <v>119</v>
      </c>
      <c r="D167" s="296" t="s">
        <v>8</v>
      </c>
      <c r="E167" s="296">
        <v>0</v>
      </c>
      <c r="F167">
        <f>MONTH(Tableau6[[#This Row],[DATE]])</f>
        <v>2</v>
      </c>
    </row>
    <row r="168" spans="1:6" ht="18" customHeight="1" x14ac:dyDescent="0.45">
      <c r="A168" s="4">
        <v>0</v>
      </c>
      <c r="B168" s="136">
        <v>46076</v>
      </c>
      <c r="C168" s="4" t="s">
        <v>119</v>
      </c>
      <c r="D168" s="296" t="s">
        <v>7</v>
      </c>
      <c r="E168" s="296">
        <v>0</v>
      </c>
      <c r="F168">
        <f>MONTH(Tableau6[[#This Row],[DATE]])</f>
        <v>2</v>
      </c>
    </row>
    <row r="169" spans="1:6" ht="18" customHeight="1" x14ac:dyDescent="0.45">
      <c r="A169" s="4">
        <v>0</v>
      </c>
      <c r="B169" s="136">
        <v>46076</v>
      </c>
      <c r="C169" s="4" t="s">
        <v>119</v>
      </c>
      <c r="D169" s="296" t="s">
        <v>8</v>
      </c>
      <c r="E169" s="296">
        <v>0</v>
      </c>
      <c r="F169">
        <f>MONTH(Tableau6[[#This Row],[DATE]])</f>
        <v>2</v>
      </c>
    </row>
    <row r="170" spans="1:6" ht="18" customHeight="1" x14ac:dyDescent="0.45">
      <c r="A170" s="4" t="s">
        <v>275</v>
      </c>
      <c r="B170" s="136">
        <v>46075</v>
      </c>
      <c r="C170" s="4" t="s">
        <v>117</v>
      </c>
      <c r="D170" s="296" t="s">
        <v>7</v>
      </c>
      <c r="E170" s="296">
        <v>0</v>
      </c>
      <c r="F170">
        <f>MONTH(Tableau6[[#This Row],[DATE]])</f>
        <v>2</v>
      </c>
    </row>
    <row r="171" spans="1:6" ht="18" customHeight="1" x14ac:dyDescent="0.45">
      <c r="A171" s="4" t="s">
        <v>275</v>
      </c>
      <c r="B171" s="136">
        <v>46075</v>
      </c>
      <c r="C171" s="4" t="s">
        <v>117</v>
      </c>
      <c r="D171" s="296" t="s">
        <v>8</v>
      </c>
      <c r="E171" s="296">
        <v>0</v>
      </c>
      <c r="F171">
        <f>MONTH(Tableau6[[#This Row],[DATE]])</f>
        <v>2</v>
      </c>
    </row>
    <row r="172" spans="1:6" ht="18" customHeight="1" x14ac:dyDescent="0.45">
      <c r="A172" s="4">
        <v>0</v>
      </c>
      <c r="B172" s="136">
        <v>46075</v>
      </c>
      <c r="C172" s="4" t="s">
        <v>117</v>
      </c>
      <c r="D172" s="296" t="s">
        <v>7</v>
      </c>
      <c r="E172" s="296">
        <v>0</v>
      </c>
      <c r="F172">
        <f>MONTH(Tableau6[[#This Row],[DATE]])</f>
        <v>2</v>
      </c>
    </row>
    <row r="173" spans="1:6" ht="18" customHeight="1" x14ac:dyDescent="0.45">
      <c r="A173" s="4">
        <v>0</v>
      </c>
      <c r="B173" s="136">
        <v>46075</v>
      </c>
      <c r="C173" s="4" t="s">
        <v>117</v>
      </c>
      <c r="D173" s="296" t="s">
        <v>8</v>
      </c>
      <c r="E173" s="296">
        <v>0</v>
      </c>
      <c r="F173">
        <f>MONTH(Tableau6[[#This Row],[DATE]])</f>
        <v>2</v>
      </c>
    </row>
    <row r="174" spans="1:6" ht="18" customHeight="1" x14ac:dyDescent="0.45">
      <c r="A174" s="4" t="s">
        <v>142</v>
      </c>
      <c r="B174" s="136">
        <v>46075</v>
      </c>
      <c r="C174" s="4" t="s">
        <v>119</v>
      </c>
      <c r="D174" s="296" t="s">
        <v>7</v>
      </c>
      <c r="E174" s="296">
        <v>2000</v>
      </c>
      <c r="F174">
        <f>MONTH(Tableau6[[#This Row],[DATE]])</f>
        <v>2</v>
      </c>
    </row>
    <row r="175" spans="1:6" ht="18" customHeight="1" x14ac:dyDescent="0.45">
      <c r="A175" s="4" t="s">
        <v>142</v>
      </c>
      <c r="B175" s="136">
        <v>46075</v>
      </c>
      <c r="C175" s="4" t="s">
        <v>119</v>
      </c>
      <c r="D175" s="296" t="s">
        <v>8</v>
      </c>
      <c r="E175" s="296">
        <v>0</v>
      </c>
      <c r="F175">
        <f>MONTH(Tableau6[[#This Row],[DATE]])</f>
        <v>2</v>
      </c>
    </row>
    <row r="176" spans="1:6" ht="18" customHeight="1" x14ac:dyDescent="0.45">
      <c r="A176" s="4">
        <v>0</v>
      </c>
      <c r="B176" s="136">
        <v>46075</v>
      </c>
      <c r="C176" s="4" t="s">
        <v>119</v>
      </c>
      <c r="D176" s="296" t="s">
        <v>7</v>
      </c>
      <c r="E176" s="296">
        <v>0</v>
      </c>
      <c r="F176">
        <f>MONTH(Tableau6[[#This Row],[DATE]])</f>
        <v>2</v>
      </c>
    </row>
    <row r="177" spans="1:6" ht="18" customHeight="1" x14ac:dyDescent="0.45">
      <c r="A177" s="4">
        <v>0</v>
      </c>
      <c r="B177" s="136">
        <v>46075</v>
      </c>
      <c r="C177" s="4" t="s">
        <v>119</v>
      </c>
      <c r="D177" s="296" t="s">
        <v>8</v>
      </c>
      <c r="E177" s="296">
        <v>0</v>
      </c>
      <c r="F177">
        <f>MONTH(Tableau6[[#This Row],[DATE]])</f>
        <v>2</v>
      </c>
    </row>
    <row r="178" spans="1:6" ht="18" customHeight="1" x14ac:dyDescent="0.45">
      <c r="A178" s="4" t="s">
        <v>310</v>
      </c>
      <c r="B178" s="136">
        <v>46074</v>
      </c>
      <c r="C178" s="4" t="s">
        <v>117</v>
      </c>
      <c r="D178" s="296" t="s">
        <v>7</v>
      </c>
      <c r="E178" s="296">
        <v>3000</v>
      </c>
      <c r="F178">
        <f>MONTH(Tableau6[[#This Row],[DATE]])</f>
        <v>2</v>
      </c>
    </row>
    <row r="179" spans="1:6" ht="18" customHeight="1" x14ac:dyDescent="0.45">
      <c r="A179" s="4" t="s">
        <v>310</v>
      </c>
      <c r="B179" s="136">
        <v>46074</v>
      </c>
      <c r="C179" s="4" t="s">
        <v>117</v>
      </c>
      <c r="D179" s="296" t="s">
        <v>8</v>
      </c>
      <c r="E179" s="296">
        <v>0</v>
      </c>
      <c r="F179">
        <f>MONTH(Tableau6[[#This Row],[DATE]])</f>
        <v>2</v>
      </c>
    </row>
    <row r="180" spans="1:6" ht="18" customHeight="1" x14ac:dyDescent="0.45">
      <c r="A180" s="4">
        <v>0</v>
      </c>
      <c r="B180" s="136">
        <v>46074</v>
      </c>
      <c r="C180" s="4" t="s">
        <v>117</v>
      </c>
      <c r="D180" s="296" t="s">
        <v>7</v>
      </c>
      <c r="E180" s="296">
        <v>0</v>
      </c>
      <c r="F180">
        <f>MONTH(Tableau6[[#This Row],[DATE]])</f>
        <v>2</v>
      </c>
    </row>
    <row r="181" spans="1:6" ht="18" customHeight="1" x14ac:dyDescent="0.45">
      <c r="A181" s="4">
        <v>0</v>
      </c>
      <c r="B181" s="136">
        <v>46074</v>
      </c>
      <c r="C181" s="4" t="s">
        <v>117</v>
      </c>
      <c r="D181" s="296" t="s">
        <v>8</v>
      </c>
      <c r="E181" s="296">
        <v>0</v>
      </c>
      <c r="F181">
        <f>MONTH(Tableau6[[#This Row],[DATE]])</f>
        <v>2</v>
      </c>
    </row>
    <row r="182" spans="1:6" ht="18" customHeight="1" x14ac:dyDescent="0.45">
      <c r="A182" s="4" t="s">
        <v>260</v>
      </c>
      <c r="B182" s="136">
        <v>46074</v>
      </c>
      <c r="C182" s="4" t="s">
        <v>119</v>
      </c>
      <c r="D182" s="296" t="s">
        <v>7</v>
      </c>
      <c r="E182" s="296">
        <v>5000</v>
      </c>
      <c r="F182">
        <f>MONTH(Tableau6[[#This Row],[DATE]])</f>
        <v>2</v>
      </c>
    </row>
    <row r="183" spans="1:6" ht="18" customHeight="1" x14ac:dyDescent="0.45">
      <c r="A183" s="4" t="s">
        <v>260</v>
      </c>
      <c r="B183" s="136">
        <v>46074</v>
      </c>
      <c r="C183" s="4" t="s">
        <v>119</v>
      </c>
      <c r="D183" s="296" t="s">
        <v>8</v>
      </c>
      <c r="E183" s="296">
        <v>0</v>
      </c>
      <c r="F183">
        <f>MONTH(Tableau6[[#This Row],[DATE]])</f>
        <v>2</v>
      </c>
    </row>
    <row r="184" spans="1:6" ht="18" customHeight="1" x14ac:dyDescent="0.45">
      <c r="A184" s="4">
        <v>0</v>
      </c>
      <c r="B184" s="136">
        <v>46074</v>
      </c>
      <c r="C184" s="4" t="s">
        <v>119</v>
      </c>
      <c r="D184" s="296" t="s">
        <v>7</v>
      </c>
      <c r="E184" s="296">
        <v>0</v>
      </c>
      <c r="F184">
        <f>MONTH(Tableau6[[#This Row],[DATE]])</f>
        <v>2</v>
      </c>
    </row>
    <row r="185" spans="1:6" ht="18" customHeight="1" x14ac:dyDescent="0.45">
      <c r="A185" s="4">
        <v>0</v>
      </c>
      <c r="B185" s="136">
        <v>46074</v>
      </c>
      <c r="C185" s="4" t="s">
        <v>119</v>
      </c>
      <c r="D185" s="296" t="s">
        <v>8</v>
      </c>
      <c r="E185" s="296">
        <v>0</v>
      </c>
      <c r="F185">
        <f>MONTH(Tableau6[[#This Row],[DATE]])</f>
        <v>2</v>
      </c>
    </row>
    <row r="186" spans="1:6" ht="18" customHeight="1" x14ac:dyDescent="0.45">
      <c r="A186" s="4" t="s">
        <v>341</v>
      </c>
      <c r="B186" s="136">
        <v>46073</v>
      </c>
      <c r="C186" s="4" t="s">
        <v>117</v>
      </c>
      <c r="D186" s="296" t="s">
        <v>7</v>
      </c>
      <c r="E186" s="296">
        <v>0</v>
      </c>
      <c r="F186">
        <f>MONTH(Tableau6[[#This Row],[DATE]])</f>
        <v>2</v>
      </c>
    </row>
    <row r="187" spans="1:6" ht="18" customHeight="1" x14ac:dyDescent="0.45">
      <c r="A187" s="4" t="s">
        <v>341</v>
      </c>
      <c r="B187" s="136">
        <v>46073</v>
      </c>
      <c r="C187" s="4" t="s">
        <v>117</v>
      </c>
      <c r="D187" s="296" t="s">
        <v>8</v>
      </c>
      <c r="E187" s="296">
        <v>0</v>
      </c>
      <c r="F187">
        <f>MONTH(Tableau6[[#This Row],[DATE]])</f>
        <v>2</v>
      </c>
    </row>
    <row r="188" spans="1:6" ht="18" customHeight="1" x14ac:dyDescent="0.45">
      <c r="A188" s="4">
        <v>0</v>
      </c>
      <c r="B188" s="136">
        <v>46073</v>
      </c>
      <c r="C188" s="4" t="s">
        <v>117</v>
      </c>
      <c r="D188" s="296" t="s">
        <v>7</v>
      </c>
      <c r="E188" s="296">
        <v>0</v>
      </c>
      <c r="F188">
        <f>MONTH(Tableau6[[#This Row],[DATE]])</f>
        <v>2</v>
      </c>
    </row>
    <row r="189" spans="1:6" ht="18" customHeight="1" x14ac:dyDescent="0.45">
      <c r="A189" s="4">
        <v>0</v>
      </c>
      <c r="B189" s="136">
        <v>46073</v>
      </c>
      <c r="C189" s="4" t="s">
        <v>117</v>
      </c>
      <c r="D189" s="296" t="s">
        <v>8</v>
      </c>
      <c r="E189" s="296">
        <v>0</v>
      </c>
      <c r="F189">
        <f>MONTH(Tableau6[[#This Row],[DATE]])</f>
        <v>2</v>
      </c>
    </row>
    <row r="190" spans="1:6" ht="18" customHeight="1" x14ac:dyDescent="0.45">
      <c r="A190" s="4" t="s">
        <v>435</v>
      </c>
      <c r="B190" s="136">
        <v>46073</v>
      </c>
      <c r="C190" s="4" t="s">
        <v>119</v>
      </c>
      <c r="D190" s="296" t="s">
        <v>7</v>
      </c>
      <c r="E190" s="296">
        <v>4000</v>
      </c>
      <c r="F190">
        <f>MONTH(Tableau6[[#This Row],[DATE]])</f>
        <v>2</v>
      </c>
    </row>
    <row r="191" spans="1:6" ht="18" customHeight="1" x14ac:dyDescent="0.45">
      <c r="A191" s="4" t="s">
        <v>435</v>
      </c>
      <c r="B191" s="136">
        <v>46073</v>
      </c>
      <c r="C191" s="4" t="s">
        <v>119</v>
      </c>
      <c r="D191" s="296" t="s">
        <v>8</v>
      </c>
      <c r="E191" s="296">
        <v>0</v>
      </c>
      <c r="F191">
        <f>MONTH(Tableau6[[#This Row],[DATE]])</f>
        <v>2</v>
      </c>
    </row>
    <row r="192" spans="1:6" ht="18" customHeight="1" x14ac:dyDescent="0.45">
      <c r="A192" s="4">
        <v>0</v>
      </c>
      <c r="B192" s="136">
        <v>46073</v>
      </c>
      <c r="C192" s="4" t="s">
        <v>119</v>
      </c>
      <c r="D192" s="296" t="s">
        <v>7</v>
      </c>
      <c r="E192" s="296">
        <v>0</v>
      </c>
      <c r="F192">
        <f>MONTH(Tableau6[[#This Row],[DATE]])</f>
        <v>2</v>
      </c>
    </row>
    <row r="193" spans="1:6" ht="18" customHeight="1" x14ac:dyDescent="0.45">
      <c r="A193" s="4">
        <v>0</v>
      </c>
      <c r="B193" s="136">
        <v>46073</v>
      </c>
      <c r="C193" s="4" t="s">
        <v>119</v>
      </c>
      <c r="D193" s="296" t="s">
        <v>8</v>
      </c>
      <c r="E193" s="296">
        <v>0</v>
      </c>
      <c r="F193">
        <f>MONTH(Tableau6[[#This Row],[DATE]])</f>
        <v>2</v>
      </c>
    </row>
    <row r="194" spans="1:6" ht="18" customHeight="1" x14ac:dyDescent="0.45">
      <c r="A194" s="4" t="s">
        <v>275</v>
      </c>
      <c r="B194" s="136">
        <v>46072</v>
      </c>
      <c r="C194" s="4" t="s">
        <v>117</v>
      </c>
      <c r="D194" s="296" t="s">
        <v>7</v>
      </c>
      <c r="E194" s="296">
        <v>0</v>
      </c>
      <c r="F194">
        <f>MONTH(Tableau6[[#This Row],[DATE]])</f>
        <v>2</v>
      </c>
    </row>
    <row r="195" spans="1:6" ht="18" customHeight="1" x14ac:dyDescent="0.45">
      <c r="A195" s="4" t="s">
        <v>275</v>
      </c>
      <c r="B195" s="136">
        <v>46072</v>
      </c>
      <c r="C195" s="4" t="s">
        <v>117</v>
      </c>
      <c r="D195" s="296" t="s">
        <v>8</v>
      </c>
      <c r="E195" s="296">
        <v>0</v>
      </c>
      <c r="F195">
        <f>MONTH(Tableau6[[#This Row],[DATE]])</f>
        <v>2</v>
      </c>
    </row>
    <row r="196" spans="1:6" ht="18" customHeight="1" x14ac:dyDescent="0.45">
      <c r="A196" s="4">
        <v>0</v>
      </c>
      <c r="B196" s="136">
        <v>46072</v>
      </c>
      <c r="C196" s="4" t="s">
        <v>117</v>
      </c>
      <c r="D196" s="296" t="s">
        <v>7</v>
      </c>
      <c r="E196" s="296">
        <v>0</v>
      </c>
      <c r="F196">
        <f>MONTH(Tableau6[[#This Row],[DATE]])</f>
        <v>2</v>
      </c>
    </row>
    <row r="197" spans="1:6" ht="18" customHeight="1" x14ac:dyDescent="0.45">
      <c r="A197" s="4">
        <v>0</v>
      </c>
      <c r="B197" s="136">
        <v>46072</v>
      </c>
      <c r="C197" s="4" t="s">
        <v>117</v>
      </c>
      <c r="D197" s="296" t="s">
        <v>8</v>
      </c>
      <c r="E197" s="296">
        <v>0</v>
      </c>
      <c r="F197">
        <f>MONTH(Tableau6[[#This Row],[DATE]])</f>
        <v>2</v>
      </c>
    </row>
    <row r="198" spans="1:6" ht="18" customHeight="1" x14ac:dyDescent="0.45">
      <c r="A198" s="4" t="s">
        <v>328</v>
      </c>
      <c r="B198" s="136">
        <v>46072</v>
      </c>
      <c r="C198" s="4" t="s">
        <v>119</v>
      </c>
      <c r="D198" s="296" t="s">
        <v>7</v>
      </c>
      <c r="E198" s="296">
        <v>0</v>
      </c>
      <c r="F198">
        <f>MONTH(Tableau6[[#This Row],[DATE]])</f>
        <v>2</v>
      </c>
    </row>
    <row r="199" spans="1:6" ht="18" customHeight="1" x14ac:dyDescent="0.45">
      <c r="A199" s="4" t="s">
        <v>328</v>
      </c>
      <c r="B199" s="136">
        <v>46072</v>
      </c>
      <c r="C199" s="4" t="s">
        <v>119</v>
      </c>
      <c r="D199" s="296" t="s">
        <v>8</v>
      </c>
      <c r="E199" s="296">
        <v>0</v>
      </c>
      <c r="F199">
        <f>MONTH(Tableau6[[#This Row],[DATE]])</f>
        <v>2</v>
      </c>
    </row>
    <row r="200" spans="1:6" ht="18" customHeight="1" x14ac:dyDescent="0.45">
      <c r="A200" s="4">
        <v>0</v>
      </c>
      <c r="B200" s="136">
        <v>46072</v>
      </c>
      <c r="C200" s="4" t="s">
        <v>119</v>
      </c>
      <c r="D200" s="296" t="s">
        <v>7</v>
      </c>
      <c r="E200" s="296">
        <v>0</v>
      </c>
      <c r="F200">
        <f>MONTH(Tableau6[[#This Row],[DATE]])</f>
        <v>2</v>
      </c>
    </row>
    <row r="201" spans="1:6" ht="18" customHeight="1" x14ac:dyDescent="0.45">
      <c r="A201" s="4">
        <v>0</v>
      </c>
      <c r="B201" s="136">
        <v>46072</v>
      </c>
      <c r="C201" s="4" t="s">
        <v>119</v>
      </c>
      <c r="D201" s="296" t="s">
        <v>8</v>
      </c>
      <c r="E201" s="296">
        <v>0</v>
      </c>
      <c r="F201">
        <f>MONTH(Tableau6[[#This Row],[DATE]])</f>
        <v>2</v>
      </c>
    </row>
    <row r="202" spans="1:6" ht="18" customHeight="1" x14ac:dyDescent="0.45">
      <c r="A202" s="4" t="s">
        <v>310</v>
      </c>
      <c r="B202" s="136">
        <v>46071</v>
      </c>
      <c r="C202" s="4" t="s">
        <v>117</v>
      </c>
      <c r="D202" s="296" t="s">
        <v>7</v>
      </c>
      <c r="E202" s="296">
        <v>0</v>
      </c>
      <c r="F202">
        <f>MONTH(Tableau6[[#This Row],[DATE]])</f>
        <v>2</v>
      </c>
    </row>
    <row r="203" spans="1:6" ht="18" customHeight="1" x14ac:dyDescent="0.45">
      <c r="A203" s="4" t="s">
        <v>310</v>
      </c>
      <c r="B203" s="136">
        <v>46071</v>
      </c>
      <c r="C203" s="4" t="s">
        <v>117</v>
      </c>
      <c r="D203" s="296" t="s">
        <v>8</v>
      </c>
      <c r="E203" s="296">
        <v>0</v>
      </c>
      <c r="F203">
        <f>MONTH(Tableau6[[#This Row],[DATE]])</f>
        <v>2</v>
      </c>
    </row>
    <row r="204" spans="1:6" ht="18" customHeight="1" x14ac:dyDescent="0.45">
      <c r="A204" s="4">
        <v>0</v>
      </c>
      <c r="B204" s="136">
        <v>46071</v>
      </c>
      <c r="C204" s="4" t="s">
        <v>117</v>
      </c>
      <c r="D204" s="296" t="s">
        <v>7</v>
      </c>
      <c r="E204" s="296">
        <v>0</v>
      </c>
      <c r="F204">
        <f>MONTH(Tableau6[[#This Row],[DATE]])</f>
        <v>2</v>
      </c>
    </row>
    <row r="205" spans="1:6" ht="18" customHeight="1" x14ac:dyDescent="0.45">
      <c r="A205" s="4">
        <v>0</v>
      </c>
      <c r="B205" s="136">
        <v>46071</v>
      </c>
      <c r="C205" s="4" t="s">
        <v>117</v>
      </c>
      <c r="D205" s="296" t="s">
        <v>8</v>
      </c>
      <c r="E205" s="296">
        <v>0</v>
      </c>
      <c r="F205">
        <f>MONTH(Tableau6[[#This Row],[DATE]])</f>
        <v>2</v>
      </c>
    </row>
    <row r="206" spans="1:6" ht="18" customHeight="1" x14ac:dyDescent="0.45">
      <c r="A206" s="4" t="s">
        <v>260</v>
      </c>
      <c r="B206" s="136">
        <v>46071</v>
      </c>
      <c r="C206" s="4" t="s">
        <v>119</v>
      </c>
      <c r="D206" s="296" t="s">
        <v>7</v>
      </c>
      <c r="E206" s="296">
        <v>5500</v>
      </c>
      <c r="F206">
        <f>MONTH(Tableau6[[#This Row],[DATE]])</f>
        <v>2</v>
      </c>
    </row>
    <row r="207" spans="1:6" ht="18" customHeight="1" x14ac:dyDescent="0.45">
      <c r="A207" s="4" t="s">
        <v>260</v>
      </c>
      <c r="B207" s="136">
        <v>46071</v>
      </c>
      <c r="C207" s="4" t="s">
        <v>119</v>
      </c>
      <c r="D207" s="296" t="s">
        <v>8</v>
      </c>
      <c r="E207" s="296">
        <v>0</v>
      </c>
      <c r="F207">
        <f>MONTH(Tableau6[[#This Row],[DATE]])</f>
        <v>2</v>
      </c>
    </row>
    <row r="208" spans="1:6" ht="18" customHeight="1" x14ac:dyDescent="0.45">
      <c r="A208" s="4">
        <v>0</v>
      </c>
      <c r="B208" s="136">
        <v>46071</v>
      </c>
      <c r="C208" s="4" t="s">
        <v>119</v>
      </c>
      <c r="D208" s="296" t="s">
        <v>7</v>
      </c>
      <c r="E208" s="296">
        <v>0</v>
      </c>
      <c r="F208">
        <f>MONTH(Tableau6[[#This Row],[DATE]])</f>
        <v>2</v>
      </c>
    </row>
    <row r="209" spans="1:6" ht="18" customHeight="1" x14ac:dyDescent="0.45">
      <c r="A209" s="4">
        <v>0</v>
      </c>
      <c r="B209" s="136">
        <v>46071</v>
      </c>
      <c r="C209" s="4" t="s">
        <v>119</v>
      </c>
      <c r="D209" s="296" t="s">
        <v>8</v>
      </c>
      <c r="E209" s="296">
        <v>0</v>
      </c>
      <c r="F209">
        <f>MONTH(Tableau6[[#This Row],[DATE]])</f>
        <v>2</v>
      </c>
    </row>
    <row r="210" spans="1:6" ht="18" customHeight="1" x14ac:dyDescent="0.45">
      <c r="A210" s="4" t="s">
        <v>341</v>
      </c>
      <c r="B210" s="136">
        <v>46070</v>
      </c>
      <c r="C210" s="4" t="s">
        <v>117</v>
      </c>
      <c r="D210" s="296" t="s">
        <v>7</v>
      </c>
      <c r="E210" s="296">
        <v>1000</v>
      </c>
      <c r="F210">
        <f>MONTH(Tableau6[[#This Row],[DATE]])</f>
        <v>2</v>
      </c>
    </row>
    <row r="211" spans="1:6" ht="18" customHeight="1" x14ac:dyDescent="0.45">
      <c r="A211" s="4" t="s">
        <v>341</v>
      </c>
      <c r="B211" s="136">
        <v>46070</v>
      </c>
      <c r="C211" s="4" t="s">
        <v>117</v>
      </c>
      <c r="D211" s="296" t="s">
        <v>8</v>
      </c>
      <c r="E211" s="296">
        <v>0</v>
      </c>
      <c r="F211">
        <f>MONTH(Tableau6[[#This Row],[DATE]])</f>
        <v>2</v>
      </c>
    </row>
    <row r="212" spans="1:6" ht="18" customHeight="1" x14ac:dyDescent="0.45">
      <c r="A212" s="4">
        <v>0</v>
      </c>
      <c r="B212" s="136">
        <v>46070</v>
      </c>
      <c r="C212" s="4" t="s">
        <v>117</v>
      </c>
      <c r="D212" s="296" t="s">
        <v>7</v>
      </c>
      <c r="E212" s="296">
        <v>0</v>
      </c>
      <c r="F212">
        <f>MONTH(Tableau6[[#This Row],[DATE]])</f>
        <v>2</v>
      </c>
    </row>
    <row r="213" spans="1:6" ht="18" customHeight="1" x14ac:dyDescent="0.45">
      <c r="A213" s="4">
        <v>0</v>
      </c>
      <c r="B213" s="136">
        <v>46070</v>
      </c>
      <c r="C213" s="4" t="s">
        <v>117</v>
      </c>
      <c r="D213" s="296" t="s">
        <v>8</v>
      </c>
      <c r="E213" s="296">
        <v>0</v>
      </c>
      <c r="F213">
        <f>MONTH(Tableau6[[#This Row],[DATE]])</f>
        <v>2</v>
      </c>
    </row>
    <row r="214" spans="1:6" ht="18" customHeight="1" x14ac:dyDescent="0.45">
      <c r="A214" s="4" t="s">
        <v>435</v>
      </c>
      <c r="B214" s="136">
        <v>46070</v>
      </c>
      <c r="C214" s="4" t="s">
        <v>119</v>
      </c>
      <c r="D214" s="296" t="s">
        <v>7</v>
      </c>
      <c r="E214" s="296">
        <v>0</v>
      </c>
      <c r="F214">
        <f>MONTH(Tableau6[[#This Row],[DATE]])</f>
        <v>2</v>
      </c>
    </row>
    <row r="215" spans="1:6" ht="18" customHeight="1" x14ac:dyDescent="0.45">
      <c r="A215" s="4" t="s">
        <v>435</v>
      </c>
      <c r="B215" s="136">
        <v>46070</v>
      </c>
      <c r="C215" s="4" t="s">
        <v>119</v>
      </c>
      <c r="D215" s="296" t="s">
        <v>8</v>
      </c>
      <c r="E215" s="296">
        <v>0</v>
      </c>
      <c r="F215">
        <f>MONTH(Tableau6[[#This Row],[DATE]])</f>
        <v>2</v>
      </c>
    </row>
    <row r="216" spans="1:6" ht="18" customHeight="1" x14ac:dyDescent="0.45">
      <c r="A216" s="4">
        <v>0</v>
      </c>
      <c r="B216" s="136">
        <v>46070</v>
      </c>
      <c r="C216" s="4" t="s">
        <v>119</v>
      </c>
      <c r="D216" s="296" t="s">
        <v>7</v>
      </c>
      <c r="E216" s="296">
        <v>0</v>
      </c>
      <c r="F216">
        <f>MONTH(Tableau6[[#This Row],[DATE]])</f>
        <v>2</v>
      </c>
    </row>
    <row r="217" spans="1:6" ht="18" customHeight="1" x14ac:dyDescent="0.45">
      <c r="A217" s="4">
        <v>0</v>
      </c>
      <c r="B217" s="136">
        <v>46070</v>
      </c>
      <c r="C217" s="4" t="s">
        <v>119</v>
      </c>
      <c r="D217" s="296" t="s">
        <v>8</v>
      </c>
      <c r="E217" s="296">
        <v>0</v>
      </c>
      <c r="F217">
        <f>MONTH(Tableau6[[#This Row],[DATE]])</f>
        <v>2</v>
      </c>
    </row>
    <row r="218" spans="1:6" ht="18" customHeight="1" x14ac:dyDescent="0.45">
      <c r="A218" s="4" t="s">
        <v>275</v>
      </c>
      <c r="B218" s="136">
        <v>46069</v>
      </c>
      <c r="C218" s="4" t="s">
        <v>117</v>
      </c>
      <c r="D218" s="296" t="s">
        <v>7</v>
      </c>
      <c r="E218" s="296">
        <v>6000</v>
      </c>
      <c r="F218">
        <f>MONTH(Tableau6[[#This Row],[DATE]])</f>
        <v>2</v>
      </c>
    </row>
    <row r="219" spans="1:6" ht="18" customHeight="1" x14ac:dyDescent="0.45">
      <c r="A219" s="4" t="s">
        <v>275</v>
      </c>
      <c r="B219" s="136">
        <v>46069</v>
      </c>
      <c r="C219" s="4" t="s">
        <v>117</v>
      </c>
      <c r="D219" s="296" t="s">
        <v>8</v>
      </c>
      <c r="E219" s="296">
        <v>0</v>
      </c>
      <c r="F219">
        <f>MONTH(Tableau6[[#This Row],[DATE]])</f>
        <v>2</v>
      </c>
    </row>
    <row r="220" spans="1:6" ht="18" customHeight="1" x14ac:dyDescent="0.45">
      <c r="A220" s="4">
        <v>0</v>
      </c>
      <c r="B220" s="136">
        <v>46069</v>
      </c>
      <c r="C220" s="4" t="s">
        <v>117</v>
      </c>
      <c r="D220" s="296" t="s">
        <v>7</v>
      </c>
      <c r="E220" s="296">
        <v>0</v>
      </c>
      <c r="F220">
        <f>MONTH(Tableau6[[#This Row],[DATE]])</f>
        <v>2</v>
      </c>
    </row>
    <row r="221" spans="1:6" ht="18" customHeight="1" x14ac:dyDescent="0.45">
      <c r="A221" s="4">
        <v>0</v>
      </c>
      <c r="B221" s="136">
        <v>46069</v>
      </c>
      <c r="C221" s="4" t="s">
        <v>117</v>
      </c>
      <c r="D221" s="296" t="s">
        <v>8</v>
      </c>
      <c r="E221" s="296">
        <v>0</v>
      </c>
      <c r="F221">
        <f>MONTH(Tableau6[[#This Row],[DATE]])</f>
        <v>2</v>
      </c>
    </row>
    <row r="222" spans="1:6" ht="18" customHeight="1" x14ac:dyDescent="0.45">
      <c r="A222" s="4" t="s">
        <v>142</v>
      </c>
      <c r="B222" s="136">
        <v>46069</v>
      </c>
      <c r="C222" s="4" t="s">
        <v>119</v>
      </c>
      <c r="D222" s="296" t="s">
        <v>7</v>
      </c>
      <c r="E222" s="296">
        <v>4000</v>
      </c>
      <c r="F222">
        <f>MONTH(Tableau6[[#This Row],[DATE]])</f>
        <v>2</v>
      </c>
    </row>
    <row r="223" spans="1:6" ht="18" customHeight="1" x14ac:dyDescent="0.45">
      <c r="A223" s="4" t="s">
        <v>142</v>
      </c>
      <c r="B223" s="136">
        <v>46069</v>
      </c>
      <c r="C223" s="4" t="s">
        <v>119</v>
      </c>
      <c r="D223" s="296" t="s">
        <v>8</v>
      </c>
      <c r="E223" s="296">
        <v>0</v>
      </c>
      <c r="F223">
        <f>MONTH(Tableau6[[#This Row],[DATE]])</f>
        <v>2</v>
      </c>
    </row>
    <row r="224" spans="1:6" ht="18" customHeight="1" x14ac:dyDescent="0.45">
      <c r="A224" s="4">
        <v>0</v>
      </c>
      <c r="B224" s="136">
        <v>46069</v>
      </c>
      <c r="C224" s="4" t="s">
        <v>119</v>
      </c>
      <c r="D224" s="296" t="s">
        <v>7</v>
      </c>
      <c r="E224" s="296">
        <v>0</v>
      </c>
      <c r="F224">
        <f>MONTH(Tableau6[[#This Row],[DATE]])</f>
        <v>2</v>
      </c>
    </row>
    <row r="225" spans="1:6" ht="18" customHeight="1" x14ac:dyDescent="0.45">
      <c r="A225" s="4">
        <v>0</v>
      </c>
      <c r="B225" s="136">
        <v>46069</v>
      </c>
      <c r="C225" s="4" t="s">
        <v>119</v>
      </c>
      <c r="D225" s="296" t="s">
        <v>8</v>
      </c>
      <c r="E225" s="296">
        <v>0</v>
      </c>
      <c r="F225">
        <f>MONTH(Tableau6[[#This Row],[DATE]])</f>
        <v>2</v>
      </c>
    </row>
    <row r="226" spans="1:6" ht="18" customHeight="1" x14ac:dyDescent="0.45">
      <c r="A226" s="4" t="s">
        <v>310</v>
      </c>
      <c r="B226" s="136">
        <v>46068</v>
      </c>
      <c r="C226" s="4" t="s">
        <v>117</v>
      </c>
      <c r="D226" s="296" t="s">
        <v>7</v>
      </c>
      <c r="E226" s="296">
        <v>2000</v>
      </c>
      <c r="F226">
        <f>MONTH(Tableau6[[#This Row],[DATE]])</f>
        <v>2</v>
      </c>
    </row>
    <row r="227" spans="1:6" ht="18" customHeight="1" x14ac:dyDescent="0.45">
      <c r="A227" s="4" t="s">
        <v>310</v>
      </c>
      <c r="B227" s="136">
        <v>46068</v>
      </c>
      <c r="C227" s="4" t="s">
        <v>117</v>
      </c>
      <c r="D227" s="296" t="s">
        <v>8</v>
      </c>
      <c r="E227" s="296">
        <v>0</v>
      </c>
      <c r="F227">
        <f>MONTH(Tableau6[[#This Row],[DATE]])</f>
        <v>2</v>
      </c>
    </row>
    <row r="228" spans="1:6" ht="18" customHeight="1" x14ac:dyDescent="0.45">
      <c r="A228" s="4">
        <v>0</v>
      </c>
      <c r="B228" s="136">
        <v>46068</v>
      </c>
      <c r="C228" s="4" t="s">
        <v>117</v>
      </c>
      <c r="D228" s="296" t="s">
        <v>7</v>
      </c>
      <c r="E228" s="296">
        <v>0</v>
      </c>
      <c r="F228">
        <f>MONTH(Tableau6[[#This Row],[DATE]])</f>
        <v>2</v>
      </c>
    </row>
    <row r="229" spans="1:6" ht="18" customHeight="1" x14ac:dyDescent="0.45">
      <c r="A229" s="4">
        <v>0</v>
      </c>
      <c r="B229" s="136">
        <v>46068</v>
      </c>
      <c r="C229" s="4" t="s">
        <v>117</v>
      </c>
      <c r="D229" s="296" t="s">
        <v>8</v>
      </c>
      <c r="E229" s="296">
        <v>0</v>
      </c>
      <c r="F229">
        <f>MONTH(Tableau6[[#This Row],[DATE]])</f>
        <v>2</v>
      </c>
    </row>
    <row r="230" spans="1:6" ht="18" customHeight="1" x14ac:dyDescent="0.45">
      <c r="A230" s="4" t="s">
        <v>260</v>
      </c>
      <c r="B230" s="136">
        <v>46068</v>
      </c>
      <c r="C230" s="4" t="s">
        <v>119</v>
      </c>
      <c r="D230" s="296" t="s">
        <v>7</v>
      </c>
      <c r="E230" s="296">
        <v>3000</v>
      </c>
      <c r="F230">
        <f>MONTH(Tableau6[[#This Row],[DATE]])</f>
        <v>2</v>
      </c>
    </row>
    <row r="231" spans="1:6" ht="18" customHeight="1" x14ac:dyDescent="0.45">
      <c r="A231" s="4" t="s">
        <v>260</v>
      </c>
      <c r="B231" s="136">
        <v>46068</v>
      </c>
      <c r="C231" s="4" t="s">
        <v>119</v>
      </c>
      <c r="D231" s="296" t="s">
        <v>8</v>
      </c>
      <c r="E231" s="296">
        <v>0</v>
      </c>
      <c r="F231">
        <f>MONTH(Tableau6[[#This Row],[DATE]])</f>
        <v>2</v>
      </c>
    </row>
    <row r="232" spans="1:6" ht="18" customHeight="1" x14ac:dyDescent="0.45">
      <c r="A232" s="4">
        <v>0</v>
      </c>
      <c r="B232" s="136">
        <v>46068</v>
      </c>
      <c r="C232" s="4" t="s">
        <v>119</v>
      </c>
      <c r="D232" s="296" t="s">
        <v>7</v>
      </c>
      <c r="E232" s="296">
        <v>0</v>
      </c>
      <c r="F232">
        <f>MONTH(Tableau6[[#This Row],[DATE]])</f>
        <v>2</v>
      </c>
    </row>
    <row r="233" spans="1:6" ht="18" customHeight="1" x14ac:dyDescent="0.45">
      <c r="A233" s="4">
        <v>0</v>
      </c>
      <c r="B233" s="136">
        <v>46068</v>
      </c>
      <c r="C233" s="4" t="s">
        <v>119</v>
      </c>
      <c r="D233" s="296" t="s">
        <v>8</v>
      </c>
      <c r="E233" s="296">
        <v>0</v>
      </c>
      <c r="F233">
        <f>MONTH(Tableau6[[#This Row],[DATE]])</f>
        <v>2</v>
      </c>
    </row>
    <row r="234" spans="1:6" ht="18" customHeight="1" x14ac:dyDescent="0.45">
      <c r="A234" s="4" t="s">
        <v>434</v>
      </c>
      <c r="B234" s="136">
        <v>46067</v>
      </c>
      <c r="C234" s="4" t="s">
        <v>117</v>
      </c>
      <c r="D234" s="296" t="s">
        <v>7</v>
      </c>
      <c r="E234" s="296">
        <v>0</v>
      </c>
      <c r="F234">
        <f>MONTH(Tableau6[[#This Row],[DATE]])</f>
        <v>2</v>
      </c>
    </row>
    <row r="235" spans="1:6" ht="18" customHeight="1" x14ac:dyDescent="0.45">
      <c r="A235" s="4" t="s">
        <v>434</v>
      </c>
      <c r="B235" s="136">
        <v>46067</v>
      </c>
      <c r="C235" s="4" t="s">
        <v>117</v>
      </c>
      <c r="D235" s="296" t="s">
        <v>8</v>
      </c>
      <c r="E235" s="296">
        <v>0</v>
      </c>
      <c r="F235">
        <f>MONTH(Tableau6[[#This Row],[DATE]])</f>
        <v>2</v>
      </c>
    </row>
    <row r="236" spans="1:6" ht="18" customHeight="1" x14ac:dyDescent="0.45">
      <c r="A236" s="4">
        <v>0</v>
      </c>
      <c r="B236" s="136">
        <v>46067</v>
      </c>
      <c r="C236" s="4" t="s">
        <v>117</v>
      </c>
      <c r="D236" s="296" t="s">
        <v>7</v>
      </c>
      <c r="E236" s="296">
        <v>0</v>
      </c>
      <c r="F236">
        <f>MONTH(Tableau6[[#This Row],[DATE]])</f>
        <v>2</v>
      </c>
    </row>
    <row r="237" spans="1:6" ht="18" customHeight="1" x14ac:dyDescent="0.45">
      <c r="A237" s="4">
        <v>0</v>
      </c>
      <c r="B237" s="136">
        <v>46067</v>
      </c>
      <c r="C237" s="4" t="s">
        <v>117</v>
      </c>
      <c r="D237" s="296" t="s">
        <v>8</v>
      </c>
      <c r="E237" s="296">
        <v>0</v>
      </c>
      <c r="F237">
        <f>MONTH(Tableau6[[#This Row],[DATE]])</f>
        <v>2</v>
      </c>
    </row>
    <row r="238" spans="1:6" ht="18" customHeight="1" x14ac:dyDescent="0.45">
      <c r="A238" s="4" t="s">
        <v>435</v>
      </c>
      <c r="B238" s="136">
        <v>46067</v>
      </c>
      <c r="C238" s="4" t="s">
        <v>119</v>
      </c>
      <c r="D238" s="296" t="s">
        <v>7</v>
      </c>
      <c r="E238" s="296">
        <v>2000</v>
      </c>
      <c r="F238">
        <f>MONTH(Tableau6[[#This Row],[DATE]])</f>
        <v>2</v>
      </c>
    </row>
    <row r="239" spans="1:6" ht="18" customHeight="1" x14ac:dyDescent="0.45">
      <c r="A239" s="4" t="s">
        <v>435</v>
      </c>
      <c r="B239" s="136">
        <v>46067</v>
      </c>
      <c r="C239" s="4" t="s">
        <v>119</v>
      </c>
      <c r="D239" s="296" t="s">
        <v>8</v>
      </c>
      <c r="E239" s="296">
        <v>0</v>
      </c>
      <c r="F239">
        <f>MONTH(Tableau6[[#This Row],[DATE]])</f>
        <v>2</v>
      </c>
    </row>
    <row r="240" spans="1:6" ht="18" customHeight="1" x14ac:dyDescent="0.45">
      <c r="A240" s="4">
        <v>0</v>
      </c>
      <c r="B240" s="136">
        <v>46067</v>
      </c>
      <c r="C240" s="4" t="s">
        <v>119</v>
      </c>
      <c r="D240" s="296" t="s">
        <v>7</v>
      </c>
      <c r="E240" s="296">
        <v>0</v>
      </c>
      <c r="F240">
        <f>MONTH(Tableau6[[#This Row],[DATE]])</f>
        <v>2</v>
      </c>
    </row>
    <row r="241" spans="1:6" ht="18" customHeight="1" x14ac:dyDescent="0.45">
      <c r="A241" s="4">
        <v>0</v>
      </c>
      <c r="B241" s="136">
        <v>46067</v>
      </c>
      <c r="C241" s="4" t="s">
        <v>119</v>
      </c>
      <c r="D241" s="296" t="s">
        <v>8</v>
      </c>
      <c r="E241" s="296">
        <v>0</v>
      </c>
      <c r="F241">
        <f>MONTH(Tableau6[[#This Row],[DATE]])</f>
        <v>2</v>
      </c>
    </row>
    <row r="242" spans="1:6" ht="18" customHeight="1" x14ac:dyDescent="0.45">
      <c r="A242" s="4" t="s">
        <v>275</v>
      </c>
      <c r="B242" s="136">
        <v>46066</v>
      </c>
      <c r="C242" s="4" t="s">
        <v>117</v>
      </c>
      <c r="D242" s="296" t="s">
        <v>7</v>
      </c>
      <c r="E242" s="296">
        <v>2000</v>
      </c>
      <c r="F242">
        <f>MONTH(Tableau6[[#This Row],[DATE]])</f>
        <v>2</v>
      </c>
    </row>
    <row r="243" spans="1:6" ht="18" customHeight="1" x14ac:dyDescent="0.45">
      <c r="A243" s="4" t="s">
        <v>275</v>
      </c>
      <c r="B243" s="136">
        <v>46066</v>
      </c>
      <c r="C243" s="4" t="s">
        <v>117</v>
      </c>
      <c r="D243" s="296" t="s">
        <v>8</v>
      </c>
      <c r="E243" s="296">
        <v>0</v>
      </c>
      <c r="F243">
        <f>MONTH(Tableau6[[#This Row],[DATE]])</f>
        <v>2</v>
      </c>
    </row>
    <row r="244" spans="1:6" ht="18" customHeight="1" x14ac:dyDescent="0.45">
      <c r="A244" s="4">
        <v>0</v>
      </c>
      <c r="B244" s="136">
        <v>46066</v>
      </c>
      <c r="C244" s="4" t="s">
        <v>117</v>
      </c>
      <c r="D244" s="296" t="s">
        <v>7</v>
      </c>
      <c r="E244" s="296">
        <v>0</v>
      </c>
      <c r="F244">
        <f>MONTH(Tableau6[[#This Row],[DATE]])</f>
        <v>2</v>
      </c>
    </row>
    <row r="245" spans="1:6" ht="18" customHeight="1" x14ac:dyDescent="0.45">
      <c r="A245" s="4">
        <v>0</v>
      </c>
      <c r="B245" s="136">
        <v>46066</v>
      </c>
      <c r="C245" s="4" t="s">
        <v>117</v>
      </c>
      <c r="D245" s="296" t="s">
        <v>8</v>
      </c>
      <c r="E245" s="296">
        <v>0</v>
      </c>
      <c r="F245">
        <f>MONTH(Tableau6[[#This Row],[DATE]])</f>
        <v>2</v>
      </c>
    </row>
    <row r="246" spans="1:6" ht="18" customHeight="1" x14ac:dyDescent="0.45">
      <c r="A246" s="4" t="s">
        <v>142</v>
      </c>
      <c r="B246" s="136">
        <v>46066</v>
      </c>
      <c r="C246" s="4" t="s">
        <v>119</v>
      </c>
      <c r="D246" s="296" t="s">
        <v>7</v>
      </c>
      <c r="E246" s="296">
        <v>14000</v>
      </c>
      <c r="F246">
        <f>MONTH(Tableau6[[#This Row],[DATE]])</f>
        <v>2</v>
      </c>
    </row>
    <row r="247" spans="1:6" ht="18" customHeight="1" x14ac:dyDescent="0.45">
      <c r="A247" s="4" t="s">
        <v>142</v>
      </c>
      <c r="B247" s="136">
        <v>46066</v>
      </c>
      <c r="C247" s="4" t="s">
        <v>119</v>
      </c>
      <c r="D247" s="296" t="s">
        <v>8</v>
      </c>
      <c r="E247" s="296">
        <v>0</v>
      </c>
      <c r="F247">
        <f>MONTH(Tableau6[[#This Row],[DATE]])</f>
        <v>2</v>
      </c>
    </row>
    <row r="248" spans="1:6" ht="18" customHeight="1" x14ac:dyDescent="0.45">
      <c r="A248" s="4">
        <v>0</v>
      </c>
      <c r="B248" s="136">
        <v>46066</v>
      </c>
      <c r="C248" s="4" t="s">
        <v>119</v>
      </c>
      <c r="D248" s="296" t="s">
        <v>7</v>
      </c>
      <c r="E248" s="296">
        <v>0</v>
      </c>
      <c r="F248">
        <f>MONTH(Tableau6[[#This Row],[DATE]])</f>
        <v>2</v>
      </c>
    </row>
    <row r="249" spans="1:6" ht="18" customHeight="1" x14ac:dyDescent="0.45">
      <c r="A249" s="4">
        <v>0</v>
      </c>
      <c r="B249" s="136">
        <v>46066</v>
      </c>
      <c r="C249" s="4" t="s">
        <v>119</v>
      </c>
      <c r="D249" s="296" t="s">
        <v>8</v>
      </c>
      <c r="E249" s="296">
        <v>0</v>
      </c>
      <c r="F249">
        <f>MONTH(Tableau6[[#This Row],[DATE]])</f>
        <v>2</v>
      </c>
    </row>
    <row r="250" spans="1:6" ht="18" customHeight="1" x14ac:dyDescent="0.45">
      <c r="A250" s="4" t="s">
        <v>310</v>
      </c>
      <c r="B250" s="136">
        <v>46065</v>
      </c>
      <c r="C250" s="4" t="s">
        <v>117</v>
      </c>
      <c r="D250" s="296" t="s">
        <v>7</v>
      </c>
      <c r="E250" s="296">
        <v>3000</v>
      </c>
      <c r="F250">
        <f>MONTH(Tableau6[[#This Row],[DATE]])</f>
        <v>2</v>
      </c>
    </row>
    <row r="251" spans="1:6" ht="18" customHeight="1" x14ac:dyDescent="0.45">
      <c r="A251" s="4" t="s">
        <v>310</v>
      </c>
      <c r="B251" s="136">
        <v>46065</v>
      </c>
      <c r="C251" s="4" t="s">
        <v>117</v>
      </c>
      <c r="D251" s="296" t="s">
        <v>8</v>
      </c>
      <c r="E251" s="296">
        <v>0</v>
      </c>
      <c r="F251">
        <f>MONTH(Tableau6[[#This Row],[DATE]])</f>
        <v>2</v>
      </c>
    </row>
    <row r="252" spans="1:6" ht="18" customHeight="1" x14ac:dyDescent="0.45">
      <c r="A252" s="4">
        <v>0</v>
      </c>
      <c r="B252" s="136">
        <v>46065</v>
      </c>
      <c r="C252" s="4" t="s">
        <v>117</v>
      </c>
      <c r="D252" s="296" t="s">
        <v>7</v>
      </c>
      <c r="E252" s="296">
        <v>0</v>
      </c>
      <c r="F252">
        <f>MONTH(Tableau6[[#This Row],[DATE]])</f>
        <v>2</v>
      </c>
    </row>
    <row r="253" spans="1:6" ht="18" customHeight="1" x14ac:dyDescent="0.45">
      <c r="A253" s="4">
        <v>0</v>
      </c>
      <c r="B253" s="136">
        <v>46065</v>
      </c>
      <c r="C253" s="4" t="s">
        <v>117</v>
      </c>
      <c r="D253" s="296" t="s">
        <v>8</v>
      </c>
      <c r="E253" s="296">
        <v>0</v>
      </c>
      <c r="F253">
        <f>MONTH(Tableau6[[#This Row],[DATE]])</f>
        <v>2</v>
      </c>
    </row>
    <row r="254" spans="1:6" ht="18" customHeight="1" x14ac:dyDescent="0.45">
      <c r="A254" s="4" t="s">
        <v>260</v>
      </c>
      <c r="B254" s="136">
        <v>46065</v>
      </c>
      <c r="C254" s="4" t="s">
        <v>119</v>
      </c>
      <c r="D254" s="296" t="s">
        <v>7</v>
      </c>
      <c r="E254" s="296">
        <v>3000</v>
      </c>
      <c r="F254">
        <f>MONTH(Tableau6[[#This Row],[DATE]])</f>
        <v>2</v>
      </c>
    </row>
    <row r="255" spans="1:6" ht="18" customHeight="1" x14ac:dyDescent="0.45">
      <c r="A255" s="4" t="s">
        <v>260</v>
      </c>
      <c r="B255" s="136">
        <v>46065</v>
      </c>
      <c r="C255" s="4" t="s">
        <v>119</v>
      </c>
      <c r="D255" s="296" t="s">
        <v>8</v>
      </c>
      <c r="E255" s="296">
        <v>0</v>
      </c>
      <c r="F255">
        <f>MONTH(Tableau6[[#This Row],[DATE]])</f>
        <v>2</v>
      </c>
    </row>
    <row r="256" spans="1:6" ht="18" customHeight="1" x14ac:dyDescent="0.45">
      <c r="A256" s="4">
        <v>0</v>
      </c>
      <c r="B256" s="136">
        <v>46065</v>
      </c>
      <c r="C256" s="4" t="s">
        <v>119</v>
      </c>
      <c r="D256" s="296" t="s">
        <v>7</v>
      </c>
      <c r="E256" s="296">
        <v>0</v>
      </c>
      <c r="F256">
        <f>MONTH(Tableau6[[#This Row],[DATE]])</f>
        <v>2</v>
      </c>
    </row>
    <row r="257" spans="1:6" ht="18" customHeight="1" x14ac:dyDescent="0.45">
      <c r="A257" s="4">
        <v>0</v>
      </c>
      <c r="B257" s="136">
        <v>46065</v>
      </c>
      <c r="C257" s="4" t="s">
        <v>119</v>
      </c>
      <c r="D257" s="296" t="s">
        <v>8</v>
      </c>
      <c r="E257" s="296">
        <v>0</v>
      </c>
      <c r="F257">
        <f>MONTH(Tableau6[[#This Row],[DATE]])</f>
        <v>2</v>
      </c>
    </row>
    <row r="258" spans="1:6" ht="18" customHeight="1" x14ac:dyDescent="0.45">
      <c r="A258" s="4" t="s">
        <v>341</v>
      </c>
      <c r="B258" s="136">
        <v>46064</v>
      </c>
      <c r="C258" s="4" t="s">
        <v>117</v>
      </c>
      <c r="D258" s="296" t="s">
        <v>7</v>
      </c>
      <c r="E258" s="296">
        <v>6000</v>
      </c>
      <c r="F258">
        <f>MONTH(Tableau6[[#This Row],[DATE]])</f>
        <v>2</v>
      </c>
    </row>
    <row r="259" spans="1:6" ht="18" customHeight="1" x14ac:dyDescent="0.45">
      <c r="A259" s="4" t="s">
        <v>341</v>
      </c>
      <c r="B259" s="136">
        <v>46064</v>
      </c>
      <c r="C259" s="4" t="s">
        <v>117</v>
      </c>
      <c r="D259" s="296" t="s">
        <v>8</v>
      </c>
      <c r="E259" s="296">
        <v>0</v>
      </c>
      <c r="F259">
        <f>MONTH(Tableau6[[#This Row],[DATE]])</f>
        <v>2</v>
      </c>
    </row>
    <row r="260" spans="1:6" ht="18" customHeight="1" x14ac:dyDescent="0.45">
      <c r="A260" s="4">
        <v>0</v>
      </c>
      <c r="B260" s="136">
        <v>46064</v>
      </c>
      <c r="C260" s="4" t="s">
        <v>117</v>
      </c>
      <c r="D260" s="296" t="s">
        <v>7</v>
      </c>
      <c r="E260" s="296">
        <v>0</v>
      </c>
      <c r="F260">
        <f>MONTH(Tableau6[[#This Row],[DATE]])</f>
        <v>2</v>
      </c>
    </row>
    <row r="261" spans="1:6" ht="18" customHeight="1" x14ac:dyDescent="0.45">
      <c r="A261" s="4">
        <v>0</v>
      </c>
      <c r="B261" s="136">
        <v>46064</v>
      </c>
      <c r="C261" s="4" t="s">
        <v>117</v>
      </c>
      <c r="D261" s="296" t="s">
        <v>8</v>
      </c>
      <c r="E261" s="296">
        <v>0</v>
      </c>
      <c r="F261">
        <f>MONTH(Tableau6[[#This Row],[DATE]])</f>
        <v>2</v>
      </c>
    </row>
    <row r="262" spans="1:6" ht="18" customHeight="1" x14ac:dyDescent="0.45">
      <c r="A262" s="4" t="s">
        <v>435</v>
      </c>
      <c r="B262" s="136">
        <v>46064</v>
      </c>
      <c r="C262" s="4" t="s">
        <v>119</v>
      </c>
      <c r="D262" s="296" t="s">
        <v>7</v>
      </c>
      <c r="E262" s="296">
        <v>4000</v>
      </c>
      <c r="F262">
        <f>MONTH(Tableau6[[#This Row],[DATE]])</f>
        <v>2</v>
      </c>
    </row>
    <row r="263" spans="1:6" ht="18" customHeight="1" x14ac:dyDescent="0.45">
      <c r="A263" s="4" t="s">
        <v>435</v>
      </c>
      <c r="B263" s="136">
        <v>46064</v>
      </c>
      <c r="C263" s="4" t="s">
        <v>119</v>
      </c>
      <c r="D263" s="296" t="s">
        <v>8</v>
      </c>
      <c r="E263" s="296">
        <v>0</v>
      </c>
      <c r="F263">
        <f>MONTH(Tableau6[[#This Row],[DATE]])</f>
        <v>2</v>
      </c>
    </row>
    <row r="264" spans="1:6" ht="18" customHeight="1" x14ac:dyDescent="0.45">
      <c r="A264" s="4">
        <v>0</v>
      </c>
      <c r="B264" s="136">
        <v>46064</v>
      </c>
      <c r="C264" s="4" t="s">
        <v>119</v>
      </c>
      <c r="D264" s="296" t="s">
        <v>7</v>
      </c>
      <c r="E264" s="296">
        <v>0</v>
      </c>
      <c r="F264">
        <f>MONTH(Tableau6[[#This Row],[DATE]])</f>
        <v>2</v>
      </c>
    </row>
    <row r="265" spans="1:6" ht="18" customHeight="1" x14ac:dyDescent="0.45">
      <c r="A265" s="4">
        <v>0</v>
      </c>
      <c r="B265" s="136">
        <v>46064</v>
      </c>
      <c r="C265" s="4" t="s">
        <v>119</v>
      </c>
      <c r="D265" s="296" t="s">
        <v>8</v>
      </c>
      <c r="E265" s="296">
        <v>0</v>
      </c>
      <c r="F265">
        <f>MONTH(Tableau6[[#This Row],[DATE]])</f>
        <v>2</v>
      </c>
    </row>
    <row r="266" spans="1:6" ht="18" customHeight="1" x14ac:dyDescent="0.45">
      <c r="A266" s="4" t="s">
        <v>275</v>
      </c>
      <c r="B266" s="136">
        <v>46063</v>
      </c>
      <c r="C266" s="4" t="s">
        <v>117</v>
      </c>
      <c r="D266" s="296" t="s">
        <v>7</v>
      </c>
      <c r="E266" s="296">
        <v>0</v>
      </c>
      <c r="F266">
        <f>MONTH(Tableau6[[#This Row],[DATE]])</f>
        <v>2</v>
      </c>
    </row>
    <row r="267" spans="1:6" ht="18" customHeight="1" x14ac:dyDescent="0.45">
      <c r="A267" s="4" t="s">
        <v>275</v>
      </c>
      <c r="B267" s="136">
        <v>46063</v>
      </c>
      <c r="C267" s="4" t="s">
        <v>117</v>
      </c>
      <c r="D267" s="296" t="s">
        <v>8</v>
      </c>
      <c r="E267" s="296">
        <v>0</v>
      </c>
      <c r="F267">
        <f>MONTH(Tableau6[[#This Row],[DATE]])</f>
        <v>2</v>
      </c>
    </row>
    <row r="268" spans="1:6" ht="18" customHeight="1" x14ac:dyDescent="0.45">
      <c r="A268" s="4">
        <v>0</v>
      </c>
      <c r="B268" s="136">
        <v>46063</v>
      </c>
      <c r="C268" s="4" t="s">
        <v>117</v>
      </c>
      <c r="D268" s="296" t="s">
        <v>7</v>
      </c>
      <c r="E268" s="296">
        <v>0</v>
      </c>
      <c r="F268">
        <f>MONTH(Tableau6[[#This Row],[DATE]])</f>
        <v>2</v>
      </c>
    </row>
    <row r="269" spans="1:6" ht="18" customHeight="1" x14ac:dyDescent="0.45">
      <c r="A269" s="4">
        <v>0</v>
      </c>
      <c r="B269" s="136">
        <v>46063</v>
      </c>
      <c r="C269" s="4" t="s">
        <v>117</v>
      </c>
      <c r="D269" s="296" t="s">
        <v>8</v>
      </c>
      <c r="E269" s="296">
        <v>0</v>
      </c>
      <c r="F269">
        <f>MONTH(Tableau6[[#This Row],[DATE]])</f>
        <v>2</v>
      </c>
    </row>
    <row r="270" spans="1:6" ht="18" customHeight="1" x14ac:dyDescent="0.45">
      <c r="A270" s="4" t="s">
        <v>142</v>
      </c>
      <c r="B270" s="136">
        <v>46063</v>
      </c>
      <c r="C270" s="4" t="s">
        <v>119</v>
      </c>
      <c r="D270" s="296" t="s">
        <v>7</v>
      </c>
      <c r="E270" s="296">
        <v>0</v>
      </c>
      <c r="F270">
        <f>MONTH(Tableau6[[#This Row],[DATE]])</f>
        <v>2</v>
      </c>
    </row>
    <row r="271" spans="1:6" ht="18" customHeight="1" x14ac:dyDescent="0.45">
      <c r="A271" s="4" t="s">
        <v>142</v>
      </c>
      <c r="B271" s="136">
        <v>46063</v>
      </c>
      <c r="C271" s="4" t="s">
        <v>119</v>
      </c>
      <c r="D271" s="296" t="s">
        <v>8</v>
      </c>
      <c r="E271" s="296">
        <v>0</v>
      </c>
      <c r="F271">
        <f>MONTH(Tableau6[[#This Row],[DATE]])</f>
        <v>2</v>
      </c>
    </row>
    <row r="272" spans="1:6" ht="18" customHeight="1" x14ac:dyDescent="0.45">
      <c r="A272" s="4">
        <v>0</v>
      </c>
      <c r="B272" s="136">
        <v>46063</v>
      </c>
      <c r="C272" s="4" t="s">
        <v>119</v>
      </c>
      <c r="D272" s="296" t="s">
        <v>7</v>
      </c>
      <c r="E272" s="296">
        <v>0</v>
      </c>
      <c r="F272">
        <f>MONTH(Tableau6[[#This Row],[DATE]])</f>
        <v>2</v>
      </c>
    </row>
    <row r="273" spans="1:6" ht="18" customHeight="1" x14ac:dyDescent="0.45">
      <c r="A273" s="4">
        <v>0</v>
      </c>
      <c r="B273" s="136">
        <v>46063</v>
      </c>
      <c r="C273" s="4" t="s">
        <v>119</v>
      </c>
      <c r="D273" s="296" t="s">
        <v>8</v>
      </c>
      <c r="E273" s="296">
        <v>0</v>
      </c>
      <c r="F273">
        <f>MONTH(Tableau6[[#This Row],[DATE]])</f>
        <v>2</v>
      </c>
    </row>
    <row r="274" spans="1:6" ht="18" customHeight="1" x14ac:dyDescent="0.45">
      <c r="A274" s="4" t="s">
        <v>310</v>
      </c>
      <c r="B274" s="136">
        <v>46062</v>
      </c>
      <c r="C274" s="4" t="s">
        <v>117</v>
      </c>
      <c r="D274" s="296" t="s">
        <v>7</v>
      </c>
      <c r="E274" s="296">
        <v>0</v>
      </c>
      <c r="F274">
        <f>MONTH(Tableau6[[#This Row],[DATE]])</f>
        <v>2</v>
      </c>
    </row>
    <row r="275" spans="1:6" ht="18" customHeight="1" x14ac:dyDescent="0.45">
      <c r="A275" s="4" t="s">
        <v>310</v>
      </c>
      <c r="B275" s="136">
        <v>46062</v>
      </c>
      <c r="C275" s="4" t="s">
        <v>117</v>
      </c>
      <c r="D275" s="296" t="s">
        <v>8</v>
      </c>
      <c r="E275" s="296">
        <v>0</v>
      </c>
      <c r="F275">
        <f>MONTH(Tableau6[[#This Row],[DATE]])</f>
        <v>2</v>
      </c>
    </row>
    <row r="276" spans="1:6" ht="18" customHeight="1" x14ac:dyDescent="0.45">
      <c r="A276" s="4">
        <v>0</v>
      </c>
      <c r="B276" s="136">
        <v>46062</v>
      </c>
      <c r="C276" s="4" t="s">
        <v>117</v>
      </c>
      <c r="D276" s="296" t="s">
        <v>7</v>
      </c>
      <c r="E276" s="296">
        <v>0</v>
      </c>
      <c r="F276">
        <f>MONTH(Tableau6[[#This Row],[DATE]])</f>
        <v>2</v>
      </c>
    </row>
    <row r="277" spans="1:6" ht="18" customHeight="1" x14ac:dyDescent="0.45">
      <c r="A277" s="4">
        <v>0</v>
      </c>
      <c r="B277" s="136">
        <v>46062</v>
      </c>
      <c r="C277" s="4" t="s">
        <v>117</v>
      </c>
      <c r="D277" s="296" t="s">
        <v>8</v>
      </c>
      <c r="E277" s="296">
        <v>0</v>
      </c>
      <c r="F277">
        <f>MONTH(Tableau6[[#This Row],[DATE]])</f>
        <v>2</v>
      </c>
    </row>
    <row r="278" spans="1:6" ht="18" customHeight="1" x14ac:dyDescent="0.45">
      <c r="A278" s="4" t="s">
        <v>260</v>
      </c>
      <c r="B278" s="136">
        <v>46062</v>
      </c>
      <c r="C278" s="4" t="s">
        <v>119</v>
      </c>
      <c r="D278" s="296" t="s">
        <v>7</v>
      </c>
      <c r="E278" s="296">
        <v>4000</v>
      </c>
      <c r="F278">
        <f>MONTH(Tableau6[[#This Row],[DATE]])</f>
        <v>2</v>
      </c>
    </row>
    <row r="279" spans="1:6" ht="18" customHeight="1" x14ac:dyDescent="0.45">
      <c r="A279" s="4" t="s">
        <v>260</v>
      </c>
      <c r="B279" s="136">
        <v>46062</v>
      </c>
      <c r="C279" s="4" t="s">
        <v>119</v>
      </c>
      <c r="D279" s="296" t="s">
        <v>8</v>
      </c>
      <c r="E279" s="296">
        <v>0</v>
      </c>
      <c r="F279">
        <f>MONTH(Tableau6[[#This Row],[DATE]])</f>
        <v>2</v>
      </c>
    </row>
    <row r="280" spans="1:6" ht="18" customHeight="1" x14ac:dyDescent="0.45">
      <c r="A280" s="4">
        <v>0</v>
      </c>
      <c r="B280" s="136">
        <v>46062</v>
      </c>
      <c r="C280" s="4" t="s">
        <v>119</v>
      </c>
      <c r="D280" s="296" t="s">
        <v>7</v>
      </c>
      <c r="E280" s="296">
        <v>0</v>
      </c>
      <c r="F280">
        <f>MONTH(Tableau6[[#This Row],[DATE]])</f>
        <v>2</v>
      </c>
    </row>
    <row r="281" spans="1:6" ht="18" customHeight="1" x14ac:dyDescent="0.45">
      <c r="A281" s="4">
        <v>0</v>
      </c>
      <c r="B281" s="136">
        <v>46062</v>
      </c>
      <c r="C281" s="4" t="s">
        <v>119</v>
      </c>
      <c r="D281" s="296" t="s">
        <v>8</v>
      </c>
      <c r="E281" s="296">
        <v>0</v>
      </c>
      <c r="F281">
        <f>MONTH(Tableau6[[#This Row],[DATE]])</f>
        <v>2</v>
      </c>
    </row>
    <row r="282" spans="1:6" ht="18" customHeight="1" x14ac:dyDescent="0.45">
      <c r="A282" s="4" t="s">
        <v>341</v>
      </c>
      <c r="B282" s="136">
        <v>46061</v>
      </c>
      <c r="C282" s="4" t="s">
        <v>117</v>
      </c>
      <c r="D282" s="296" t="s">
        <v>7</v>
      </c>
      <c r="E282" s="296">
        <v>5000</v>
      </c>
      <c r="F282">
        <f>MONTH(Tableau6[[#This Row],[DATE]])</f>
        <v>2</v>
      </c>
    </row>
    <row r="283" spans="1:6" ht="18" customHeight="1" x14ac:dyDescent="0.45">
      <c r="A283" s="4" t="s">
        <v>341</v>
      </c>
      <c r="B283" s="136">
        <v>46061</v>
      </c>
      <c r="C283" s="4" t="s">
        <v>117</v>
      </c>
      <c r="D283" s="296" t="s">
        <v>8</v>
      </c>
      <c r="E283" s="296">
        <v>0</v>
      </c>
      <c r="F283">
        <f>MONTH(Tableau6[[#This Row],[DATE]])</f>
        <v>2</v>
      </c>
    </row>
    <row r="284" spans="1:6" ht="18" customHeight="1" x14ac:dyDescent="0.45">
      <c r="A284" s="4">
        <v>0</v>
      </c>
      <c r="B284" s="136">
        <v>46061</v>
      </c>
      <c r="C284" s="4" t="s">
        <v>117</v>
      </c>
      <c r="D284" s="296" t="s">
        <v>7</v>
      </c>
      <c r="E284" s="296">
        <v>0</v>
      </c>
      <c r="F284">
        <f>MONTH(Tableau6[[#This Row],[DATE]])</f>
        <v>2</v>
      </c>
    </row>
    <row r="285" spans="1:6" ht="18" customHeight="1" x14ac:dyDescent="0.45">
      <c r="A285" s="4">
        <v>0</v>
      </c>
      <c r="B285" s="136">
        <v>46061</v>
      </c>
      <c r="C285" s="4" t="s">
        <v>117</v>
      </c>
      <c r="D285" s="296" t="s">
        <v>8</v>
      </c>
      <c r="E285" s="296">
        <v>0</v>
      </c>
      <c r="F285">
        <f>MONTH(Tableau6[[#This Row],[DATE]])</f>
        <v>2</v>
      </c>
    </row>
    <row r="286" spans="1:6" ht="18" customHeight="1" x14ac:dyDescent="0.45">
      <c r="A286" s="4" t="s">
        <v>435</v>
      </c>
      <c r="B286" s="136">
        <v>46061</v>
      </c>
      <c r="C286" s="4" t="s">
        <v>119</v>
      </c>
      <c r="D286" s="296" t="s">
        <v>7</v>
      </c>
      <c r="E286" s="296">
        <v>0</v>
      </c>
      <c r="F286">
        <f>MONTH(Tableau6[[#This Row],[DATE]])</f>
        <v>2</v>
      </c>
    </row>
    <row r="287" spans="1:6" ht="18" customHeight="1" x14ac:dyDescent="0.45">
      <c r="A287" s="4" t="s">
        <v>435</v>
      </c>
      <c r="B287" s="136">
        <v>46061</v>
      </c>
      <c r="C287" s="4" t="s">
        <v>119</v>
      </c>
      <c r="D287" s="296" t="s">
        <v>8</v>
      </c>
      <c r="E287" s="296">
        <v>0</v>
      </c>
      <c r="F287">
        <f>MONTH(Tableau6[[#This Row],[DATE]])</f>
        <v>2</v>
      </c>
    </row>
    <row r="288" spans="1:6" ht="18" customHeight="1" x14ac:dyDescent="0.45">
      <c r="A288" s="4">
        <v>0</v>
      </c>
      <c r="B288" s="136">
        <v>46061</v>
      </c>
      <c r="C288" s="4" t="s">
        <v>119</v>
      </c>
      <c r="D288" s="296" t="s">
        <v>7</v>
      </c>
      <c r="E288" s="296">
        <v>0</v>
      </c>
      <c r="F288">
        <f>MONTH(Tableau6[[#This Row],[DATE]])</f>
        <v>2</v>
      </c>
    </row>
    <row r="289" spans="1:6" ht="18" customHeight="1" x14ac:dyDescent="0.45">
      <c r="A289" s="4">
        <v>0</v>
      </c>
      <c r="B289" s="136">
        <v>46061</v>
      </c>
      <c r="C289" s="4" t="s">
        <v>119</v>
      </c>
      <c r="D289" s="296" t="s">
        <v>8</v>
      </c>
      <c r="E289" s="296">
        <v>0</v>
      </c>
      <c r="F289">
        <f>MONTH(Tableau6[[#This Row],[DATE]])</f>
        <v>2</v>
      </c>
    </row>
    <row r="290" spans="1:6" ht="18" customHeight="1" x14ac:dyDescent="0.45">
      <c r="A290" s="4" t="s">
        <v>275</v>
      </c>
      <c r="B290" s="136">
        <v>46060</v>
      </c>
      <c r="C290" s="4" t="s">
        <v>117</v>
      </c>
      <c r="D290" s="296" t="s">
        <v>7</v>
      </c>
      <c r="E290" s="296">
        <v>0</v>
      </c>
      <c r="F290">
        <f>MONTH(Tableau6[[#This Row],[DATE]])</f>
        <v>2</v>
      </c>
    </row>
    <row r="291" spans="1:6" ht="18" customHeight="1" x14ac:dyDescent="0.45">
      <c r="A291" s="4" t="s">
        <v>275</v>
      </c>
      <c r="B291" s="136">
        <v>46060</v>
      </c>
      <c r="C291" s="4" t="s">
        <v>117</v>
      </c>
      <c r="D291" s="296" t="s">
        <v>8</v>
      </c>
      <c r="E291" s="296">
        <v>0</v>
      </c>
      <c r="F291">
        <f>MONTH(Tableau6[[#This Row],[DATE]])</f>
        <v>2</v>
      </c>
    </row>
    <row r="292" spans="1:6" ht="18" customHeight="1" x14ac:dyDescent="0.45">
      <c r="A292" s="4">
        <v>0</v>
      </c>
      <c r="B292" s="136">
        <v>46060</v>
      </c>
      <c r="C292" s="4" t="s">
        <v>117</v>
      </c>
      <c r="D292" s="296" t="s">
        <v>7</v>
      </c>
      <c r="E292" s="296">
        <v>0</v>
      </c>
      <c r="F292">
        <f>MONTH(Tableau6[[#This Row],[DATE]])</f>
        <v>2</v>
      </c>
    </row>
    <row r="293" spans="1:6" ht="18" customHeight="1" x14ac:dyDescent="0.45">
      <c r="A293" s="4">
        <v>0</v>
      </c>
      <c r="B293" s="136">
        <v>46060</v>
      </c>
      <c r="C293" s="4" t="s">
        <v>117</v>
      </c>
      <c r="D293" s="296" t="s">
        <v>8</v>
      </c>
      <c r="E293" s="296">
        <v>0</v>
      </c>
      <c r="F293">
        <f>MONTH(Tableau6[[#This Row],[DATE]])</f>
        <v>2</v>
      </c>
    </row>
    <row r="294" spans="1:6" ht="18" customHeight="1" x14ac:dyDescent="0.45">
      <c r="A294" s="4" t="s">
        <v>142</v>
      </c>
      <c r="B294" s="136">
        <v>46060</v>
      </c>
      <c r="C294" s="4" t="s">
        <v>119</v>
      </c>
      <c r="D294" s="296" t="s">
        <v>7</v>
      </c>
      <c r="E294" s="296">
        <v>0</v>
      </c>
      <c r="F294">
        <f>MONTH(Tableau6[[#This Row],[DATE]])</f>
        <v>2</v>
      </c>
    </row>
    <row r="295" spans="1:6" ht="18" customHeight="1" x14ac:dyDescent="0.45">
      <c r="A295" s="4" t="s">
        <v>142</v>
      </c>
      <c r="B295" s="136">
        <v>46060</v>
      </c>
      <c r="C295" s="4" t="s">
        <v>119</v>
      </c>
      <c r="D295" s="296" t="s">
        <v>8</v>
      </c>
      <c r="E295" s="296">
        <v>0</v>
      </c>
      <c r="F295">
        <f>MONTH(Tableau6[[#This Row],[DATE]])</f>
        <v>2</v>
      </c>
    </row>
    <row r="296" spans="1:6" ht="18" customHeight="1" x14ac:dyDescent="0.45">
      <c r="A296" s="4">
        <v>0</v>
      </c>
      <c r="B296" s="136">
        <v>46060</v>
      </c>
      <c r="C296" s="4" t="s">
        <v>119</v>
      </c>
      <c r="D296" s="296" t="s">
        <v>7</v>
      </c>
      <c r="E296" s="296">
        <v>0</v>
      </c>
      <c r="F296">
        <f>MONTH(Tableau6[[#This Row],[DATE]])</f>
        <v>2</v>
      </c>
    </row>
    <row r="297" spans="1:6" ht="18" customHeight="1" x14ac:dyDescent="0.45">
      <c r="A297" s="4">
        <v>0</v>
      </c>
      <c r="B297" s="136">
        <v>46060</v>
      </c>
      <c r="C297" s="4" t="s">
        <v>119</v>
      </c>
      <c r="D297" s="296" t="s">
        <v>8</v>
      </c>
      <c r="E297" s="296">
        <v>0</v>
      </c>
      <c r="F297">
        <f>MONTH(Tableau6[[#This Row],[DATE]])</f>
        <v>2</v>
      </c>
    </row>
    <row r="298" spans="1:6" ht="18" customHeight="1" x14ac:dyDescent="0.45">
      <c r="A298" s="4" t="s">
        <v>310</v>
      </c>
      <c r="B298" s="136">
        <v>46059</v>
      </c>
      <c r="C298" s="4" t="s">
        <v>117</v>
      </c>
      <c r="D298" s="296" t="s">
        <v>7</v>
      </c>
      <c r="E298" s="296">
        <v>2000</v>
      </c>
      <c r="F298">
        <f>MONTH(Tableau6[[#This Row],[DATE]])</f>
        <v>2</v>
      </c>
    </row>
    <row r="299" spans="1:6" ht="18" customHeight="1" x14ac:dyDescent="0.45">
      <c r="A299" s="4" t="s">
        <v>310</v>
      </c>
      <c r="B299" s="136">
        <v>46059</v>
      </c>
      <c r="C299" s="4" t="s">
        <v>117</v>
      </c>
      <c r="D299" s="296" t="s">
        <v>8</v>
      </c>
      <c r="E299" s="296">
        <v>0</v>
      </c>
      <c r="F299">
        <f>MONTH(Tableau6[[#This Row],[DATE]])</f>
        <v>2</v>
      </c>
    </row>
    <row r="300" spans="1:6" ht="18" customHeight="1" x14ac:dyDescent="0.45">
      <c r="A300" s="4">
        <v>0</v>
      </c>
      <c r="B300" s="136">
        <v>46059</v>
      </c>
      <c r="C300" s="4" t="s">
        <v>117</v>
      </c>
      <c r="D300" s="296" t="s">
        <v>7</v>
      </c>
      <c r="E300" s="296">
        <v>0</v>
      </c>
      <c r="F300">
        <f>MONTH(Tableau6[[#This Row],[DATE]])</f>
        <v>2</v>
      </c>
    </row>
    <row r="301" spans="1:6" ht="18" customHeight="1" x14ac:dyDescent="0.45">
      <c r="A301" s="4">
        <v>0</v>
      </c>
      <c r="B301" s="136">
        <v>46059</v>
      </c>
      <c r="C301" s="4" t="s">
        <v>117</v>
      </c>
      <c r="D301" s="296" t="s">
        <v>8</v>
      </c>
      <c r="E301" s="296">
        <v>0</v>
      </c>
      <c r="F301">
        <f>MONTH(Tableau6[[#This Row],[DATE]])</f>
        <v>2</v>
      </c>
    </row>
    <row r="302" spans="1:6" ht="18" customHeight="1" x14ac:dyDescent="0.45">
      <c r="A302" s="4" t="s">
        <v>260</v>
      </c>
      <c r="B302" s="136">
        <v>46059</v>
      </c>
      <c r="C302" s="4" t="s">
        <v>119</v>
      </c>
      <c r="D302" s="296" t="s">
        <v>7</v>
      </c>
      <c r="E302" s="296">
        <v>3000</v>
      </c>
      <c r="F302">
        <f>MONTH(Tableau6[[#This Row],[DATE]])</f>
        <v>2</v>
      </c>
    </row>
    <row r="303" spans="1:6" ht="18" customHeight="1" x14ac:dyDescent="0.45">
      <c r="A303" s="4" t="s">
        <v>260</v>
      </c>
      <c r="B303" s="136">
        <v>46059</v>
      </c>
      <c r="C303" s="4" t="s">
        <v>119</v>
      </c>
      <c r="D303" s="296" t="s">
        <v>8</v>
      </c>
      <c r="E303" s="296">
        <v>0</v>
      </c>
      <c r="F303">
        <f>MONTH(Tableau6[[#This Row],[DATE]])</f>
        <v>2</v>
      </c>
    </row>
    <row r="304" spans="1:6" ht="18" customHeight="1" x14ac:dyDescent="0.45">
      <c r="A304" s="4">
        <v>0</v>
      </c>
      <c r="B304" s="136">
        <v>46059</v>
      </c>
      <c r="C304" s="4" t="s">
        <v>119</v>
      </c>
      <c r="D304" s="296" t="s">
        <v>7</v>
      </c>
      <c r="E304" s="296">
        <v>0</v>
      </c>
      <c r="F304">
        <f>MONTH(Tableau6[[#This Row],[DATE]])</f>
        <v>2</v>
      </c>
    </row>
    <row r="305" spans="1:6" ht="18" customHeight="1" x14ac:dyDescent="0.45">
      <c r="A305" s="4">
        <v>0</v>
      </c>
      <c r="B305" s="136">
        <v>46059</v>
      </c>
      <c r="C305" s="4" t="s">
        <v>119</v>
      </c>
      <c r="D305" s="296" t="s">
        <v>8</v>
      </c>
      <c r="E305" s="296">
        <v>0</v>
      </c>
      <c r="F305">
        <f>MONTH(Tableau6[[#This Row],[DATE]])</f>
        <v>2</v>
      </c>
    </row>
    <row r="306" spans="1:6" ht="18" customHeight="1" x14ac:dyDescent="0.45">
      <c r="A306" s="4" t="s">
        <v>341</v>
      </c>
      <c r="B306" s="136">
        <v>46058</v>
      </c>
      <c r="C306" s="4" t="s">
        <v>117</v>
      </c>
      <c r="D306" s="296" t="s">
        <v>7</v>
      </c>
      <c r="E306" s="296">
        <v>2000</v>
      </c>
      <c r="F306">
        <f>MONTH(Tableau6[[#This Row],[DATE]])</f>
        <v>2</v>
      </c>
    </row>
    <row r="307" spans="1:6" ht="18" customHeight="1" x14ac:dyDescent="0.45">
      <c r="A307" s="4" t="s">
        <v>341</v>
      </c>
      <c r="B307" s="136">
        <v>46058</v>
      </c>
      <c r="C307" s="4" t="s">
        <v>117</v>
      </c>
      <c r="D307" s="296" t="s">
        <v>8</v>
      </c>
      <c r="E307" s="296">
        <v>0</v>
      </c>
      <c r="F307">
        <f>MONTH(Tableau6[[#This Row],[DATE]])</f>
        <v>2</v>
      </c>
    </row>
    <row r="308" spans="1:6" ht="18" customHeight="1" x14ac:dyDescent="0.45">
      <c r="A308" s="4">
        <v>0</v>
      </c>
      <c r="B308" s="136">
        <v>46058</v>
      </c>
      <c r="C308" s="4" t="s">
        <v>117</v>
      </c>
      <c r="D308" s="296" t="s">
        <v>7</v>
      </c>
      <c r="E308" s="296">
        <v>0</v>
      </c>
      <c r="F308">
        <f>MONTH(Tableau6[[#This Row],[DATE]])</f>
        <v>2</v>
      </c>
    </row>
    <row r="309" spans="1:6" ht="18" customHeight="1" x14ac:dyDescent="0.45">
      <c r="A309" s="4">
        <v>0</v>
      </c>
      <c r="B309" s="136">
        <v>46058</v>
      </c>
      <c r="C309" s="4" t="s">
        <v>117</v>
      </c>
      <c r="D309" s="296" t="s">
        <v>8</v>
      </c>
      <c r="E309" s="296">
        <v>0</v>
      </c>
      <c r="F309">
        <f>MONTH(Tableau6[[#This Row],[DATE]])</f>
        <v>2</v>
      </c>
    </row>
    <row r="310" spans="1:6" ht="18" customHeight="1" x14ac:dyDescent="0.45">
      <c r="A310" s="4" t="s">
        <v>435</v>
      </c>
      <c r="B310" s="136">
        <v>46058</v>
      </c>
      <c r="C310" s="4" t="s">
        <v>119</v>
      </c>
      <c r="D310" s="296" t="s">
        <v>7</v>
      </c>
      <c r="E310" s="296">
        <v>2500</v>
      </c>
      <c r="F310">
        <f>MONTH(Tableau6[[#This Row],[DATE]])</f>
        <v>2</v>
      </c>
    </row>
    <row r="311" spans="1:6" ht="18" customHeight="1" x14ac:dyDescent="0.45">
      <c r="A311" s="4" t="s">
        <v>435</v>
      </c>
      <c r="B311" s="136">
        <v>46058</v>
      </c>
      <c r="C311" s="4" t="s">
        <v>119</v>
      </c>
      <c r="D311" s="296" t="s">
        <v>8</v>
      </c>
      <c r="E311" s="296">
        <v>0</v>
      </c>
      <c r="F311">
        <f>MONTH(Tableau6[[#This Row],[DATE]])</f>
        <v>2</v>
      </c>
    </row>
    <row r="312" spans="1:6" ht="18" customHeight="1" x14ac:dyDescent="0.45">
      <c r="A312" s="4">
        <v>0</v>
      </c>
      <c r="B312" s="136">
        <v>46058</v>
      </c>
      <c r="C312" s="4" t="s">
        <v>119</v>
      </c>
      <c r="D312" s="296" t="s">
        <v>7</v>
      </c>
      <c r="E312" s="296">
        <v>0</v>
      </c>
      <c r="F312">
        <f>MONTH(Tableau6[[#This Row],[DATE]])</f>
        <v>2</v>
      </c>
    </row>
    <row r="313" spans="1:6" ht="18" customHeight="1" x14ac:dyDescent="0.45">
      <c r="A313" s="4">
        <v>0</v>
      </c>
      <c r="B313" s="136">
        <v>46058</v>
      </c>
      <c r="C313" s="4" t="s">
        <v>119</v>
      </c>
      <c r="D313" s="296" t="s">
        <v>8</v>
      </c>
      <c r="E313" s="296">
        <v>0</v>
      </c>
      <c r="F313">
        <f>MONTH(Tableau6[[#This Row],[DATE]])</f>
        <v>2</v>
      </c>
    </row>
    <row r="314" spans="1:6" ht="18" customHeight="1" x14ac:dyDescent="0.45">
      <c r="A314" s="4" t="s">
        <v>275</v>
      </c>
      <c r="B314" s="136">
        <v>46057</v>
      </c>
      <c r="C314" s="4" t="s">
        <v>117</v>
      </c>
      <c r="D314" s="296" t="s">
        <v>7</v>
      </c>
      <c r="E314" s="296">
        <v>3000</v>
      </c>
      <c r="F314">
        <f>MONTH(Tableau6[[#This Row],[DATE]])</f>
        <v>2</v>
      </c>
    </row>
    <row r="315" spans="1:6" ht="18" customHeight="1" x14ac:dyDescent="0.45">
      <c r="A315" s="4" t="s">
        <v>275</v>
      </c>
      <c r="B315" s="136">
        <v>46057</v>
      </c>
      <c r="C315" s="4" t="s">
        <v>117</v>
      </c>
      <c r="D315" s="296" t="s">
        <v>8</v>
      </c>
      <c r="E315" s="296">
        <v>0</v>
      </c>
      <c r="F315">
        <f>MONTH(Tableau6[[#This Row],[DATE]])</f>
        <v>2</v>
      </c>
    </row>
    <row r="316" spans="1:6" ht="18" customHeight="1" x14ac:dyDescent="0.45">
      <c r="A316" s="4">
        <v>0</v>
      </c>
      <c r="B316" s="136">
        <v>46057</v>
      </c>
      <c r="C316" s="4" t="s">
        <v>117</v>
      </c>
      <c r="D316" s="296" t="s">
        <v>7</v>
      </c>
      <c r="E316" s="296">
        <v>0</v>
      </c>
      <c r="F316">
        <f>MONTH(Tableau6[[#This Row],[DATE]])</f>
        <v>2</v>
      </c>
    </row>
    <row r="317" spans="1:6" ht="18" customHeight="1" x14ac:dyDescent="0.45">
      <c r="A317" s="4">
        <v>0</v>
      </c>
      <c r="B317" s="136">
        <v>46057</v>
      </c>
      <c r="C317" s="4" t="s">
        <v>117</v>
      </c>
      <c r="D317" s="296" t="s">
        <v>8</v>
      </c>
      <c r="E317" s="296">
        <v>0</v>
      </c>
      <c r="F317">
        <f>MONTH(Tableau6[[#This Row],[DATE]])</f>
        <v>2</v>
      </c>
    </row>
    <row r="318" spans="1:6" ht="18" customHeight="1" x14ac:dyDescent="0.45">
      <c r="A318" s="4" t="s">
        <v>142</v>
      </c>
      <c r="B318" s="136">
        <v>46057</v>
      </c>
      <c r="C318" s="4" t="s">
        <v>119</v>
      </c>
      <c r="D318" s="296" t="s">
        <v>7</v>
      </c>
      <c r="E318" s="296">
        <v>2000</v>
      </c>
      <c r="F318">
        <f>MONTH(Tableau6[[#This Row],[DATE]])</f>
        <v>2</v>
      </c>
    </row>
    <row r="319" spans="1:6" ht="18" customHeight="1" x14ac:dyDescent="0.45">
      <c r="A319" s="4" t="s">
        <v>142</v>
      </c>
      <c r="B319" s="136">
        <v>46057</v>
      </c>
      <c r="C319" s="4" t="s">
        <v>119</v>
      </c>
      <c r="D319" s="296" t="s">
        <v>8</v>
      </c>
      <c r="E319" s="296">
        <v>0</v>
      </c>
      <c r="F319">
        <f>MONTH(Tableau6[[#This Row],[DATE]])</f>
        <v>2</v>
      </c>
    </row>
    <row r="320" spans="1:6" ht="18" customHeight="1" x14ac:dyDescent="0.45">
      <c r="A320" s="4">
        <v>0</v>
      </c>
      <c r="B320" s="136">
        <v>46057</v>
      </c>
      <c r="C320" s="4" t="s">
        <v>119</v>
      </c>
      <c r="D320" s="296" t="s">
        <v>7</v>
      </c>
      <c r="E320" s="296">
        <v>0</v>
      </c>
      <c r="F320">
        <f>MONTH(Tableau6[[#This Row],[DATE]])</f>
        <v>2</v>
      </c>
    </row>
    <row r="321" spans="1:6" ht="18" customHeight="1" x14ac:dyDescent="0.45">
      <c r="A321" s="4">
        <v>0</v>
      </c>
      <c r="B321" s="136">
        <v>46057</v>
      </c>
      <c r="C321" s="4" t="s">
        <v>119</v>
      </c>
      <c r="D321" s="296" t="s">
        <v>8</v>
      </c>
      <c r="E321" s="296">
        <v>0</v>
      </c>
      <c r="F321">
        <f>MONTH(Tableau6[[#This Row],[DATE]])</f>
        <v>2</v>
      </c>
    </row>
    <row r="322" spans="1:6" ht="18" customHeight="1" x14ac:dyDescent="0.45">
      <c r="A322" s="4" t="s">
        <v>310</v>
      </c>
      <c r="B322" s="136">
        <v>46056</v>
      </c>
      <c r="C322" s="4" t="s">
        <v>117</v>
      </c>
      <c r="D322" s="296" t="s">
        <v>7</v>
      </c>
      <c r="E322" s="296">
        <v>8000</v>
      </c>
      <c r="F322">
        <f>MONTH(Tableau6[[#This Row],[DATE]])</f>
        <v>2</v>
      </c>
    </row>
    <row r="323" spans="1:6" ht="18" customHeight="1" x14ac:dyDescent="0.45">
      <c r="A323" s="4" t="s">
        <v>310</v>
      </c>
      <c r="B323" s="136">
        <v>46056</v>
      </c>
      <c r="C323" s="4" t="s">
        <v>117</v>
      </c>
      <c r="D323" s="296" t="s">
        <v>8</v>
      </c>
      <c r="E323" s="296">
        <v>0</v>
      </c>
      <c r="F323">
        <f>MONTH(Tableau6[[#This Row],[DATE]])</f>
        <v>2</v>
      </c>
    </row>
    <row r="324" spans="1:6" ht="18" customHeight="1" x14ac:dyDescent="0.45">
      <c r="A324" s="4">
        <v>0</v>
      </c>
      <c r="B324" s="136">
        <v>46056</v>
      </c>
      <c r="C324" s="4" t="s">
        <v>117</v>
      </c>
      <c r="D324" s="296" t="s">
        <v>7</v>
      </c>
      <c r="E324" s="296">
        <v>0</v>
      </c>
      <c r="F324">
        <f>MONTH(Tableau6[[#This Row],[DATE]])</f>
        <v>2</v>
      </c>
    </row>
    <row r="325" spans="1:6" ht="18" customHeight="1" x14ac:dyDescent="0.45">
      <c r="A325" s="4">
        <v>0</v>
      </c>
      <c r="B325" s="136">
        <v>46056</v>
      </c>
      <c r="C325" s="4" t="s">
        <v>117</v>
      </c>
      <c r="D325" s="296" t="s">
        <v>8</v>
      </c>
      <c r="E325" s="296">
        <v>0</v>
      </c>
      <c r="F325">
        <f>MONTH(Tableau6[[#This Row],[DATE]])</f>
        <v>2</v>
      </c>
    </row>
    <row r="326" spans="1:6" ht="18" customHeight="1" x14ac:dyDescent="0.45">
      <c r="A326" s="4" t="s">
        <v>260</v>
      </c>
      <c r="B326" s="136">
        <v>46056</v>
      </c>
      <c r="C326" s="4" t="s">
        <v>119</v>
      </c>
      <c r="D326" s="296" t="s">
        <v>7</v>
      </c>
      <c r="E326" s="296">
        <v>4000</v>
      </c>
      <c r="F326">
        <f>MONTH(Tableau6[[#This Row],[DATE]])</f>
        <v>2</v>
      </c>
    </row>
    <row r="327" spans="1:6" ht="18" customHeight="1" x14ac:dyDescent="0.45">
      <c r="A327" s="4" t="s">
        <v>260</v>
      </c>
      <c r="B327" s="136">
        <v>46056</v>
      </c>
      <c r="C327" s="4" t="s">
        <v>119</v>
      </c>
      <c r="D327" s="296" t="s">
        <v>8</v>
      </c>
      <c r="E327" s="296">
        <v>0</v>
      </c>
      <c r="F327">
        <f>MONTH(Tableau6[[#This Row],[DATE]])</f>
        <v>2</v>
      </c>
    </row>
    <row r="328" spans="1:6" ht="18" customHeight="1" x14ac:dyDescent="0.45">
      <c r="A328" s="4">
        <v>0</v>
      </c>
      <c r="B328" s="136">
        <v>46056</v>
      </c>
      <c r="C328" s="4" t="s">
        <v>119</v>
      </c>
      <c r="D328" s="296" t="s">
        <v>7</v>
      </c>
      <c r="E328" s="296">
        <v>0</v>
      </c>
      <c r="F328">
        <f>MONTH(Tableau6[[#This Row],[DATE]])</f>
        <v>2</v>
      </c>
    </row>
    <row r="329" spans="1:6" ht="18" customHeight="1" x14ac:dyDescent="0.45">
      <c r="A329" s="4">
        <v>0</v>
      </c>
      <c r="B329" s="136">
        <v>46056</v>
      </c>
      <c r="C329" s="4" t="s">
        <v>119</v>
      </c>
      <c r="D329" s="296" t="s">
        <v>8</v>
      </c>
      <c r="E329" s="296">
        <v>0</v>
      </c>
      <c r="F329">
        <f>MONTH(Tableau6[[#This Row],[DATE]])</f>
        <v>2</v>
      </c>
    </row>
    <row r="330" spans="1:6" ht="18" customHeight="1" x14ac:dyDescent="0.45">
      <c r="A330" s="4" t="s">
        <v>341</v>
      </c>
      <c r="B330" s="136">
        <v>46055</v>
      </c>
      <c r="C330" s="4" t="s">
        <v>117</v>
      </c>
      <c r="D330" s="296" t="s">
        <v>7</v>
      </c>
      <c r="E330" s="296">
        <v>4000</v>
      </c>
      <c r="F330">
        <f>MONTH(Tableau6[[#This Row],[DATE]])</f>
        <v>2</v>
      </c>
    </row>
    <row r="331" spans="1:6" ht="18" customHeight="1" x14ac:dyDescent="0.45">
      <c r="A331" s="4" t="s">
        <v>341</v>
      </c>
      <c r="B331" s="136">
        <v>46055</v>
      </c>
      <c r="C331" s="4" t="s">
        <v>117</v>
      </c>
      <c r="D331" s="296" t="s">
        <v>8</v>
      </c>
      <c r="E331" s="296">
        <v>0</v>
      </c>
      <c r="F331">
        <f>MONTH(Tableau6[[#This Row],[DATE]])</f>
        <v>2</v>
      </c>
    </row>
    <row r="332" spans="1:6" ht="18" customHeight="1" x14ac:dyDescent="0.45">
      <c r="A332" s="4">
        <v>0</v>
      </c>
      <c r="B332" s="136">
        <v>46055</v>
      </c>
      <c r="C332" s="4" t="s">
        <v>117</v>
      </c>
      <c r="D332" s="296" t="s">
        <v>7</v>
      </c>
      <c r="E332" s="296">
        <v>0</v>
      </c>
      <c r="F332">
        <f>MONTH(Tableau6[[#This Row],[DATE]])</f>
        <v>2</v>
      </c>
    </row>
    <row r="333" spans="1:6" ht="18" customHeight="1" x14ac:dyDescent="0.45">
      <c r="A333" s="4">
        <v>0</v>
      </c>
      <c r="B333" s="136">
        <v>46055</v>
      </c>
      <c r="C333" s="4" t="s">
        <v>117</v>
      </c>
      <c r="D333" s="296" t="s">
        <v>8</v>
      </c>
      <c r="E333" s="296">
        <v>0</v>
      </c>
      <c r="F333">
        <f>MONTH(Tableau6[[#This Row],[DATE]])</f>
        <v>2</v>
      </c>
    </row>
    <row r="334" spans="1:6" ht="18" customHeight="1" x14ac:dyDescent="0.45">
      <c r="A334" s="4" t="s">
        <v>435</v>
      </c>
      <c r="B334" s="136">
        <v>46055</v>
      </c>
      <c r="C334" s="4" t="s">
        <v>119</v>
      </c>
      <c r="D334" s="296" t="s">
        <v>7</v>
      </c>
      <c r="E334" s="296">
        <v>4000</v>
      </c>
      <c r="F334">
        <f>MONTH(Tableau6[[#This Row],[DATE]])</f>
        <v>2</v>
      </c>
    </row>
    <row r="335" spans="1:6" ht="18" customHeight="1" x14ac:dyDescent="0.45">
      <c r="A335" s="4" t="s">
        <v>435</v>
      </c>
      <c r="B335" s="136">
        <v>46055</v>
      </c>
      <c r="C335" s="4" t="s">
        <v>119</v>
      </c>
      <c r="D335" s="296" t="s">
        <v>8</v>
      </c>
      <c r="E335" s="296">
        <v>0</v>
      </c>
      <c r="F335">
        <f>MONTH(Tableau6[[#This Row],[DATE]])</f>
        <v>2</v>
      </c>
    </row>
    <row r="336" spans="1:6" ht="18" customHeight="1" x14ac:dyDescent="0.45">
      <c r="A336" s="4">
        <v>0</v>
      </c>
      <c r="B336" s="136">
        <v>46055</v>
      </c>
      <c r="C336" s="4" t="s">
        <v>119</v>
      </c>
      <c r="D336" s="296" t="s">
        <v>7</v>
      </c>
      <c r="E336" s="296">
        <v>0</v>
      </c>
      <c r="F336">
        <f>MONTH(Tableau6[[#This Row],[DATE]])</f>
        <v>2</v>
      </c>
    </row>
    <row r="337" spans="1:6" ht="18" customHeight="1" x14ac:dyDescent="0.45">
      <c r="A337" s="4">
        <v>0</v>
      </c>
      <c r="B337" s="136">
        <v>46055</v>
      </c>
      <c r="C337" s="4" t="s">
        <v>119</v>
      </c>
      <c r="D337" s="296" t="s">
        <v>8</v>
      </c>
      <c r="E337" s="296">
        <v>0</v>
      </c>
      <c r="F337">
        <f>MONTH(Tableau6[[#This Row],[DATE]])</f>
        <v>2</v>
      </c>
    </row>
    <row r="338" spans="1:6" ht="18" customHeight="1" x14ac:dyDescent="0.45">
      <c r="A338" s="4" t="s">
        <v>275</v>
      </c>
      <c r="B338" s="136">
        <v>46054</v>
      </c>
      <c r="C338" s="4" t="s">
        <v>117</v>
      </c>
      <c r="D338" s="296" t="s">
        <v>7</v>
      </c>
      <c r="E338" s="296">
        <v>5000</v>
      </c>
      <c r="F338">
        <f>MONTH(Tableau6[[#This Row],[DATE]])</f>
        <v>2</v>
      </c>
    </row>
    <row r="339" spans="1:6" ht="18" customHeight="1" x14ac:dyDescent="0.45">
      <c r="A339" s="4" t="s">
        <v>275</v>
      </c>
      <c r="B339" s="136">
        <v>46054</v>
      </c>
      <c r="C339" s="4" t="s">
        <v>117</v>
      </c>
      <c r="D339" s="296" t="s">
        <v>8</v>
      </c>
      <c r="E339" s="296">
        <v>0</v>
      </c>
      <c r="F339">
        <f>MONTH(Tableau6[[#This Row],[DATE]])</f>
        <v>2</v>
      </c>
    </row>
    <row r="340" spans="1:6" ht="18" customHeight="1" x14ac:dyDescent="0.45">
      <c r="A340" s="4">
        <v>0</v>
      </c>
      <c r="B340" s="136">
        <v>46054</v>
      </c>
      <c r="C340" s="4" t="s">
        <v>117</v>
      </c>
      <c r="D340" s="296" t="s">
        <v>7</v>
      </c>
      <c r="E340" s="296">
        <v>0</v>
      </c>
      <c r="F340">
        <f>MONTH(Tableau6[[#This Row],[DATE]])</f>
        <v>2</v>
      </c>
    </row>
    <row r="341" spans="1:6" ht="18" customHeight="1" x14ac:dyDescent="0.45">
      <c r="A341" s="4">
        <v>0</v>
      </c>
      <c r="B341" s="136">
        <v>46054</v>
      </c>
      <c r="C341" s="4" t="s">
        <v>117</v>
      </c>
      <c r="D341" s="296" t="s">
        <v>8</v>
      </c>
      <c r="E341" s="296">
        <v>0</v>
      </c>
      <c r="F341">
        <f>MONTH(Tableau6[[#This Row],[DATE]])</f>
        <v>2</v>
      </c>
    </row>
    <row r="342" spans="1:6" ht="18" customHeight="1" x14ac:dyDescent="0.45">
      <c r="A342" s="4" t="s">
        <v>142</v>
      </c>
      <c r="B342" s="136">
        <v>46054</v>
      </c>
      <c r="C342" s="4" t="s">
        <v>119</v>
      </c>
      <c r="D342" s="296" t="s">
        <v>7</v>
      </c>
      <c r="E342" s="296">
        <v>4000</v>
      </c>
      <c r="F342">
        <f>MONTH(Tableau6[[#This Row],[DATE]])</f>
        <v>2</v>
      </c>
    </row>
    <row r="343" spans="1:6" ht="18" customHeight="1" x14ac:dyDescent="0.45">
      <c r="A343" s="4" t="s">
        <v>142</v>
      </c>
      <c r="B343" s="136">
        <v>46054</v>
      </c>
      <c r="C343" s="4" t="s">
        <v>119</v>
      </c>
      <c r="D343" s="296" t="s">
        <v>8</v>
      </c>
      <c r="E343" s="296">
        <v>0</v>
      </c>
      <c r="F343">
        <f>MONTH(Tableau6[[#This Row],[DATE]])</f>
        <v>2</v>
      </c>
    </row>
    <row r="344" spans="1:6" ht="18" customHeight="1" x14ac:dyDescent="0.45">
      <c r="A344" s="4">
        <v>0</v>
      </c>
      <c r="B344" s="136">
        <v>46054</v>
      </c>
      <c r="C344" s="4" t="s">
        <v>119</v>
      </c>
      <c r="D344" s="296" t="s">
        <v>7</v>
      </c>
      <c r="E344" s="296">
        <v>0</v>
      </c>
      <c r="F344">
        <f>MONTH(Tableau6[[#This Row],[DATE]])</f>
        <v>2</v>
      </c>
    </row>
    <row r="345" spans="1:6" ht="18" customHeight="1" x14ac:dyDescent="0.45">
      <c r="A345" s="4">
        <v>0</v>
      </c>
      <c r="B345" s="136">
        <v>46054</v>
      </c>
      <c r="C345" s="4" t="s">
        <v>119</v>
      </c>
      <c r="D345" s="296" t="s">
        <v>8</v>
      </c>
      <c r="E345" s="296">
        <v>0</v>
      </c>
      <c r="F345">
        <f>MONTH(Tableau6[[#This Row],[DATE]])</f>
        <v>2</v>
      </c>
    </row>
    <row r="346" spans="1:6" ht="18" customHeight="1" x14ac:dyDescent="0.45">
      <c r="A346" s="4" t="s">
        <v>310</v>
      </c>
      <c r="B346" s="136">
        <v>46053</v>
      </c>
      <c r="C346" s="4" t="s">
        <v>117</v>
      </c>
      <c r="D346" s="296" t="s">
        <v>7</v>
      </c>
      <c r="E346" s="296">
        <v>13000</v>
      </c>
      <c r="F346">
        <f>MONTH(Tableau6[[#This Row],[DATE]])</f>
        <v>1</v>
      </c>
    </row>
    <row r="347" spans="1:6" ht="18" customHeight="1" x14ac:dyDescent="0.45">
      <c r="A347" s="4" t="s">
        <v>310</v>
      </c>
      <c r="B347" s="136">
        <v>46053</v>
      </c>
      <c r="C347" s="4" t="s">
        <v>117</v>
      </c>
      <c r="D347" s="296" t="s">
        <v>8</v>
      </c>
      <c r="E347" s="296">
        <v>0</v>
      </c>
      <c r="F347">
        <f>MONTH(Tableau6[[#This Row],[DATE]])</f>
        <v>1</v>
      </c>
    </row>
    <row r="348" spans="1:6" ht="18" customHeight="1" x14ac:dyDescent="0.45">
      <c r="A348" s="4">
        <v>0</v>
      </c>
      <c r="B348" s="136">
        <v>46053</v>
      </c>
      <c r="C348" s="4" t="s">
        <v>117</v>
      </c>
      <c r="D348" s="296" t="s">
        <v>7</v>
      </c>
      <c r="E348" s="296">
        <v>0</v>
      </c>
      <c r="F348">
        <f>MONTH(Tableau6[[#This Row],[DATE]])</f>
        <v>1</v>
      </c>
    </row>
    <row r="349" spans="1:6" ht="18" customHeight="1" x14ac:dyDescent="0.45">
      <c r="A349" s="4">
        <v>0</v>
      </c>
      <c r="B349" s="136">
        <v>46053</v>
      </c>
      <c r="C349" s="4" t="s">
        <v>117</v>
      </c>
      <c r="D349" s="296" t="s">
        <v>8</v>
      </c>
      <c r="E349" s="296">
        <v>0</v>
      </c>
      <c r="F349">
        <f>MONTH(Tableau6[[#This Row],[DATE]])</f>
        <v>1</v>
      </c>
    </row>
    <row r="350" spans="1:6" ht="18" customHeight="1" x14ac:dyDescent="0.45">
      <c r="A350" s="4" t="s">
        <v>260</v>
      </c>
      <c r="B350" s="136">
        <v>46053</v>
      </c>
      <c r="C350" s="4" t="s">
        <v>119</v>
      </c>
      <c r="D350" s="296" t="s">
        <v>7</v>
      </c>
      <c r="E350" s="296">
        <v>7000</v>
      </c>
      <c r="F350">
        <f>MONTH(Tableau6[[#This Row],[DATE]])</f>
        <v>1</v>
      </c>
    </row>
    <row r="351" spans="1:6" ht="18" customHeight="1" x14ac:dyDescent="0.45">
      <c r="A351" s="4" t="s">
        <v>260</v>
      </c>
      <c r="B351" s="136">
        <v>46053</v>
      </c>
      <c r="C351" s="4" t="s">
        <v>119</v>
      </c>
      <c r="D351" s="296" t="s">
        <v>8</v>
      </c>
      <c r="E351" s="296">
        <v>0</v>
      </c>
      <c r="F351">
        <f>MONTH(Tableau6[[#This Row],[DATE]])</f>
        <v>1</v>
      </c>
    </row>
    <row r="352" spans="1:6" ht="18" customHeight="1" x14ac:dyDescent="0.45">
      <c r="A352" s="4">
        <v>0</v>
      </c>
      <c r="B352" s="136">
        <v>46053</v>
      </c>
      <c r="C352" s="4" t="s">
        <v>119</v>
      </c>
      <c r="D352" s="296" t="s">
        <v>7</v>
      </c>
      <c r="E352" s="296">
        <v>0</v>
      </c>
      <c r="F352">
        <f>MONTH(Tableau6[[#This Row],[DATE]])</f>
        <v>1</v>
      </c>
    </row>
    <row r="353" spans="1:6" ht="18" customHeight="1" x14ac:dyDescent="0.45">
      <c r="A353" s="4">
        <v>0</v>
      </c>
      <c r="B353" s="136">
        <v>46053</v>
      </c>
      <c r="C353" s="4" t="s">
        <v>119</v>
      </c>
      <c r="D353" s="296" t="s">
        <v>8</v>
      </c>
      <c r="E353" s="296">
        <v>0</v>
      </c>
      <c r="F353">
        <f>MONTH(Tableau6[[#This Row],[DATE]])</f>
        <v>1</v>
      </c>
    </row>
    <row r="354" spans="1:6" ht="18" customHeight="1" x14ac:dyDescent="0.45">
      <c r="A354" s="4" t="s">
        <v>341</v>
      </c>
      <c r="B354" s="136">
        <v>46052</v>
      </c>
      <c r="C354" s="4" t="s">
        <v>117</v>
      </c>
      <c r="D354" s="296" t="s">
        <v>7</v>
      </c>
      <c r="E354" s="296">
        <v>7000</v>
      </c>
      <c r="F354">
        <f>MONTH(Tableau6[[#This Row],[DATE]])</f>
        <v>1</v>
      </c>
    </row>
    <row r="355" spans="1:6" ht="18" customHeight="1" x14ac:dyDescent="0.45">
      <c r="A355" s="4" t="s">
        <v>341</v>
      </c>
      <c r="B355" s="136">
        <v>46052</v>
      </c>
      <c r="C355" s="4" t="s">
        <v>117</v>
      </c>
      <c r="D355" s="296" t="s">
        <v>8</v>
      </c>
      <c r="E355" s="296">
        <v>0</v>
      </c>
      <c r="F355">
        <f>MONTH(Tableau6[[#This Row],[DATE]])</f>
        <v>1</v>
      </c>
    </row>
    <row r="356" spans="1:6" ht="18" customHeight="1" x14ac:dyDescent="0.45">
      <c r="A356" s="4">
        <v>0</v>
      </c>
      <c r="B356" s="136">
        <v>46052</v>
      </c>
      <c r="C356" s="4" t="s">
        <v>117</v>
      </c>
      <c r="D356" s="296" t="s">
        <v>7</v>
      </c>
      <c r="E356" s="296">
        <v>0</v>
      </c>
      <c r="F356">
        <f>MONTH(Tableau6[[#This Row],[DATE]])</f>
        <v>1</v>
      </c>
    </row>
    <row r="357" spans="1:6" ht="18" customHeight="1" x14ac:dyDescent="0.45">
      <c r="A357" s="4">
        <v>0</v>
      </c>
      <c r="B357" s="136">
        <v>46052</v>
      </c>
      <c r="C357" s="4" t="s">
        <v>117</v>
      </c>
      <c r="D357" s="296" t="s">
        <v>8</v>
      </c>
      <c r="E357" s="296">
        <v>0</v>
      </c>
      <c r="F357">
        <f>MONTH(Tableau6[[#This Row],[DATE]])</f>
        <v>1</v>
      </c>
    </row>
    <row r="358" spans="1:6" ht="18" customHeight="1" x14ac:dyDescent="0.45">
      <c r="A358" s="4" t="s">
        <v>435</v>
      </c>
      <c r="B358" s="136">
        <v>46052</v>
      </c>
      <c r="C358" s="4" t="s">
        <v>119</v>
      </c>
      <c r="D358" s="296" t="s">
        <v>7</v>
      </c>
      <c r="E358" s="296">
        <v>3000</v>
      </c>
      <c r="F358">
        <f>MONTH(Tableau6[[#This Row],[DATE]])</f>
        <v>1</v>
      </c>
    </row>
    <row r="359" spans="1:6" ht="18" customHeight="1" x14ac:dyDescent="0.45">
      <c r="A359" s="4" t="s">
        <v>435</v>
      </c>
      <c r="B359" s="136">
        <v>46052</v>
      </c>
      <c r="C359" s="4" t="s">
        <v>119</v>
      </c>
      <c r="D359" s="296" t="s">
        <v>8</v>
      </c>
      <c r="E359" s="296">
        <v>0</v>
      </c>
      <c r="F359">
        <f>MONTH(Tableau6[[#This Row],[DATE]])</f>
        <v>1</v>
      </c>
    </row>
    <row r="360" spans="1:6" ht="18" customHeight="1" x14ac:dyDescent="0.45">
      <c r="A360" s="4">
        <v>0</v>
      </c>
      <c r="B360" s="136">
        <v>46052</v>
      </c>
      <c r="C360" s="4" t="s">
        <v>119</v>
      </c>
      <c r="D360" s="296" t="s">
        <v>7</v>
      </c>
      <c r="E360" s="296">
        <v>0</v>
      </c>
      <c r="F360">
        <f>MONTH(Tableau6[[#This Row],[DATE]])</f>
        <v>1</v>
      </c>
    </row>
    <row r="361" spans="1:6" ht="18" customHeight="1" x14ac:dyDescent="0.45">
      <c r="A361" s="4">
        <v>0</v>
      </c>
      <c r="B361" s="136">
        <v>46052</v>
      </c>
      <c r="C361" s="4" t="s">
        <v>119</v>
      </c>
      <c r="D361" s="296" t="s">
        <v>8</v>
      </c>
      <c r="E361" s="296">
        <v>0</v>
      </c>
      <c r="F361">
        <f>MONTH(Tableau6[[#This Row],[DATE]])</f>
        <v>1</v>
      </c>
    </row>
    <row r="362" spans="1:6" ht="18" customHeight="1" x14ac:dyDescent="0.45">
      <c r="A362" s="4" t="s">
        <v>275</v>
      </c>
      <c r="B362" s="136">
        <v>46051</v>
      </c>
      <c r="C362" s="4" t="s">
        <v>117</v>
      </c>
      <c r="D362" s="296" t="s">
        <v>7</v>
      </c>
      <c r="E362" s="296">
        <v>1000</v>
      </c>
      <c r="F362">
        <f>MONTH(Tableau6[[#This Row],[DATE]])</f>
        <v>1</v>
      </c>
    </row>
    <row r="363" spans="1:6" ht="18" customHeight="1" x14ac:dyDescent="0.45">
      <c r="A363" s="4" t="s">
        <v>275</v>
      </c>
      <c r="B363" s="136">
        <v>46051</v>
      </c>
      <c r="C363" s="4" t="s">
        <v>117</v>
      </c>
      <c r="D363" s="296" t="s">
        <v>8</v>
      </c>
      <c r="E363" s="296">
        <v>0</v>
      </c>
      <c r="F363">
        <f>MONTH(Tableau6[[#This Row],[DATE]])</f>
        <v>1</v>
      </c>
    </row>
    <row r="364" spans="1:6" ht="18" customHeight="1" x14ac:dyDescent="0.45">
      <c r="A364" s="4">
        <v>0</v>
      </c>
      <c r="B364" s="136">
        <v>46051</v>
      </c>
      <c r="C364" s="4" t="s">
        <v>117</v>
      </c>
      <c r="D364" s="296" t="s">
        <v>7</v>
      </c>
      <c r="E364" s="296">
        <v>0</v>
      </c>
      <c r="F364">
        <f>MONTH(Tableau6[[#This Row],[DATE]])</f>
        <v>1</v>
      </c>
    </row>
    <row r="365" spans="1:6" ht="18" customHeight="1" x14ac:dyDescent="0.45">
      <c r="A365" s="4">
        <v>0</v>
      </c>
      <c r="B365" s="136">
        <v>46051</v>
      </c>
      <c r="C365" s="4" t="s">
        <v>117</v>
      </c>
      <c r="D365" s="296" t="s">
        <v>8</v>
      </c>
      <c r="E365" s="296">
        <v>0</v>
      </c>
      <c r="F365">
        <f>MONTH(Tableau6[[#This Row],[DATE]])</f>
        <v>1</v>
      </c>
    </row>
    <row r="366" spans="1:6" ht="18" customHeight="1" x14ac:dyDescent="0.45">
      <c r="A366" s="4" t="s">
        <v>142</v>
      </c>
      <c r="B366" s="136">
        <v>46051</v>
      </c>
      <c r="C366" s="4" t="s">
        <v>119</v>
      </c>
      <c r="D366" s="296" t="s">
        <v>7</v>
      </c>
      <c r="E366" s="296">
        <v>2000</v>
      </c>
      <c r="F366">
        <f>MONTH(Tableau6[[#This Row],[DATE]])</f>
        <v>1</v>
      </c>
    </row>
    <row r="367" spans="1:6" ht="18" customHeight="1" x14ac:dyDescent="0.45">
      <c r="A367" s="4" t="s">
        <v>142</v>
      </c>
      <c r="B367" s="136">
        <v>46051</v>
      </c>
      <c r="C367" s="4" t="s">
        <v>119</v>
      </c>
      <c r="D367" s="296" t="s">
        <v>8</v>
      </c>
      <c r="E367" s="296">
        <v>0</v>
      </c>
      <c r="F367">
        <f>MONTH(Tableau6[[#This Row],[DATE]])</f>
        <v>1</v>
      </c>
    </row>
    <row r="368" spans="1:6" ht="18" customHeight="1" x14ac:dyDescent="0.45">
      <c r="A368" s="4">
        <v>0</v>
      </c>
      <c r="B368" s="136">
        <v>46051</v>
      </c>
      <c r="C368" s="4" t="s">
        <v>119</v>
      </c>
      <c r="D368" s="296" t="s">
        <v>7</v>
      </c>
      <c r="E368" s="296">
        <v>0</v>
      </c>
      <c r="F368">
        <f>MONTH(Tableau6[[#This Row],[DATE]])</f>
        <v>1</v>
      </c>
    </row>
    <row r="369" spans="1:6" ht="18" customHeight="1" x14ac:dyDescent="0.45">
      <c r="A369" s="4">
        <v>0</v>
      </c>
      <c r="B369" s="136">
        <v>46051</v>
      </c>
      <c r="C369" s="4" t="s">
        <v>119</v>
      </c>
      <c r="D369" s="296" t="s">
        <v>8</v>
      </c>
      <c r="E369" s="296">
        <v>0</v>
      </c>
      <c r="F369">
        <f>MONTH(Tableau6[[#This Row],[DATE]])</f>
        <v>1</v>
      </c>
    </row>
    <row r="370" spans="1:6" ht="18" customHeight="1" x14ac:dyDescent="0.45">
      <c r="A370" s="4" t="s">
        <v>310</v>
      </c>
      <c r="B370" s="136">
        <v>46050</v>
      </c>
      <c r="C370" s="4" t="s">
        <v>117</v>
      </c>
      <c r="D370" s="296" t="s">
        <v>7</v>
      </c>
      <c r="E370" s="296">
        <v>1000</v>
      </c>
      <c r="F370">
        <f>MONTH(Tableau6[[#This Row],[DATE]])</f>
        <v>1</v>
      </c>
    </row>
    <row r="371" spans="1:6" ht="18" customHeight="1" x14ac:dyDescent="0.45">
      <c r="A371" s="4" t="s">
        <v>310</v>
      </c>
      <c r="B371" s="136">
        <v>46050</v>
      </c>
      <c r="C371" s="4" t="s">
        <v>117</v>
      </c>
      <c r="D371" s="296" t="s">
        <v>8</v>
      </c>
      <c r="E371" s="296">
        <v>0</v>
      </c>
      <c r="F371">
        <f>MONTH(Tableau6[[#This Row],[DATE]])</f>
        <v>1</v>
      </c>
    </row>
    <row r="372" spans="1:6" ht="18" customHeight="1" x14ac:dyDescent="0.45">
      <c r="A372" s="4">
        <v>0</v>
      </c>
      <c r="B372" s="136">
        <v>46050</v>
      </c>
      <c r="C372" s="4" t="s">
        <v>117</v>
      </c>
      <c r="D372" s="296" t="s">
        <v>7</v>
      </c>
      <c r="E372" s="296">
        <v>0</v>
      </c>
      <c r="F372">
        <f>MONTH(Tableau6[[#This Row],[DATE]])</f>
        <v>1</v>
      </c>
    </row>
    <row r="373" spans="1:6" ht="18" customHeight="1" x14ac:dyDescent="0.45">
      <c r="A373" s="4">
        <v>0</v>
      </c>
      <c r="B373" s="136">
        <v>46050</v>
      </c>
      <c r="C373" s="4" t="s">
        <v>117</v>
      </c>
      <c r="D373" s="296" t="s">
        <v>8</v>
      </c>
      <c r="E373" s="296">
        <v>0</v>
      </c>
      <c r="F373">
        <f>MONTH(Tableau6[[#This Row],[DATE]])</f>
        <v>1</v>
      </c>
    </row>
    <row r="374" spans="1:6" ht="18" customHeight="1" x14ac:dyDescent="0.45">
      <c r="A374" s="4" t="s">
        <v>260</v>
      </c>
      <c r="B374" s="136">
        <v>46050</v>
      </c>
      <c r="C374" s="4" t="s">
        <v>119</v>
      </c>
      <c r="D374" s="296" t="s">
        <v>7</v>
      </c>
      <c r="E374" s="296">
        <v>4000</v>
      </c>
      <c r="F374">
        <f>MONTH(Tableau6[[#This Row],[DATE]])</f>
        <v>1</v>
      </c>
    </row>
    <row r="375" spans="1:6" ht="18" customHeight="1" x14ac:dyDescent="0.45">
      <c r="A375" s="4" t="s">
        <v>260</v>
      </c>
      <c r="B375" s="136">
        <v>46050</v>
      </c>
      <c r="C375" s="4" t="s">
        <v>119</v>
      </c>
      <c r="D375" s="296" t="s">
        <v>8</v>
      </c>
      <c r="E375" s="296">
        <v>0</v>
      </c>
      <c r="F375">
        <f>MONTH(Tableau6[[#This Row],[DATE]])</f>
        <v>1</v>
      </c>
    </row>
    <row r="376" spans="1:6" ht="18" customHeight="1" x14ac:dyDescent="0.45">
      <c r="A376" s="4">
        <v>0</v>
      </c>
      <c r="B376" s="136">
        <v>46050</v>
      </c>
      <c r="C376" s="4" t="s">
        <v>119</v>
      </c>
      <c r="D376" s="296" t="s">
        <v>7</v>
      </c>
      <c r="E376" s="296">
        <v>0</v>
      </c>
      <c r="F376">
        <f>MONTH(Tableau6[[#This Row],[DATE]])</f>
        <v>1</v>
      </c>
    </row>
    <row r="377" spans="1:6" ht="18" customHeight="1" x14ac:dyDescent="0.45">
      <c r="A377" s="4">
        <v>0</v>
      </c>
      <c r="B377" s="136">
        <v>46050</v>
      </c>
      <c r="C377" s="4" t="s">
        <v>119</v>
      </c>
      <c r="D377" s="296" t="s">
        <v>8</v>
      </c>
      <c r="E377" s="296">
        <v>0</v>
      </c>
      <c r="F377">
        <f>MONTH(Tableau6[[#This Row],[DATE]])</f>
        <v>1</v>
      </c>
    </row>
    <row r="378" spans="1:6" ht="18" customHeight="1" x14ac:dyDescent="0.45">
      <c r="A378" s="4" t="s">
        <v>341</v>
      </c>
      <c r="B378" s="136">
        <v>46049</v>
      </c>
      <c r="C378" s="4" t="s">
        <v>117</v>
      </c>
      <c r="D378" s="296" t="s">
        <v>7</v>
      </c>
      <c r="E378" s="296">
        <v>4000</v>
      </c>
      <c r="F378">
        <f>MONTH(Tableau6[[#This Row],[DATE]])</f>
        <v>1</v>
      </c>
    </row>
    <row r="379" spans="1:6" ht="18" customHeight="1" x14ac:dyDescent="0.45">
      <c r="A379" s="4" t="s">
        <v>341</v>
      </c>
      <c r="B379" s="136">
        <v>46049</v>
      </c>
      <c r="C379" s="4" t="s">
        <v>117</v>
      </c>
      <c r="D379" s="296" t="s">
        <v>8</v>
      </c>
      <c r="E379" s="296">
        <v>0</v>
      </c>
      <c r="F379">
        <f>MONTH(Tableau6[[#This Row],[DATE]])</f>
        <v>1</v>
      </c>
    </row>
    <row r="380" spans="1:6" ht="18" customHeight="1" x14ac:dyDescent="0.45">
      <c r="A380" s="4">
        <v>0</v>
      </c>
      <c r="B380" s="136">
        <v>46049</v>
      </c>
      <c r="C380" s="4" t="s">
        <v>117</v>
      </c>
      <c r="D380" s="296" t="s">
        <v>7</v>
      </c>
      <c r="E380" s="296">
        <v>0</v>
      </c>
      <c r="F380">
        <f>MONTH(Tableau6[[#This Row],[DATE]])</f>
        <v>1</v>
      </c>
    </row>
    <row r="381" spans="1:6" ht="18" customHeight="1" x14ac:dyDescent="0.45">
      <c r="A381" s="4">
        <v>0</v>
      </c>
      <c r="B381" s="136">
        <v>46049</v>
      </c>
      <c r="C381" s="4" t="s">
        <v>117</v>
      </c>
      <c r="D381" s="296" t="s">
        <v>8</v>
      </c>
      <c r="E381" s="296">
        <v>0</v>
      </c>
      <c r="F381">
        <f>MONTH(Tableau6[[#This Row],[DATE]])</f>
        <v>1</v>
      </c>
    </row>
    <row r="382" spans="1:6" ht="18" customHeight="1" x14ac:dyDescent="0.45">
      <c r="A382" s="4" t="s">
        <v>435</v>
      </c>
      <c r="B382" s="136">
        <v>46049</v>
      </c>
      <c r="C382" s="4" t="s">
        <v>119</v>
      </c>
      <c r="D382" s="296" t="s">
        <v>7</v>
      </c>
      <c r="E382" s="296">
        <v>0</v>
      </c>
      <c r="F382">
        <f>MONTH(Tableau6[[#This Row],[DATE]])</f>
        <v>1</v>
      </c>
    </row>
    <row r="383" spans="1:6" ht="18" customHeight="1" x14ac:dyDescent="0.45">
      <c r="A383" s="4" t="s">
        <v>435</v>
      </c>
      <c r="B383" s="136">
        <v>46049</v>
      </c>
      <c r="C383" s="4" t="s">
        <v>119</v>
      </c>
      <c r="D383" s="296" t="s">
        <v>8</v>
      </c>
      <c r="E383" s="296">
        <v>0</v>
      </c>
      <c r="F383">
        <f>MONTH(Tableau6[[#This Row],[DATE]])</f>
        <v>1</v>
      </c>
    </row>
    <row r="384" spans="1:6" ht="18" customHeight="1" x14ac:dyDescent="0.45">
      <c r="A384" s="4">
        <v>0</v>
      </c>
      <c r="B384" s="136">
        <v>46049</v>
      </c>
      <c r="C384" s="4" t="s">
        <v>119</v>
      </c>
      <c r="D384" s="296" t="s">
        <v>7</v>
      </c>
      <c r="E384" s="296">
        <v>0</v>
      </c>
      <c r="F384">
        <f>MONTH(Tableau6[[#This Row],[DATE]])</f>
        <v>1</v>
      </c>
    </row>
    <row r="385" spans="1:6" ht="18" customHeight="1" x14ac:dyDescent="0.45">
      <c r="A385" s="4">
        <v>0</v>
      </c>
      <c r="B385" s="136">
        <v>46049</v>
      </c>
      <c r="C385" s="4" t="s">
        <v>119</v>
      </c>
      <c r="D385" s="296" t="s">
        <v>8</v>
      </c>
      <c r="E385" s="296">
        <v>0</v>
      </c>
      <c r="F385">
        <f>MONTH(Tableau6[[#This Row],[DATE]])</f>
        <v>1</v>
      </c>
    </row>
    <row r="386" spans="1:6" ht="18" customHeight="1" x14ac:dyDescent="0.45">
      <c r="A386" s="4" t="s">
        <v>275</v>
      </c>
      <c r="B386" s="136">
        <v>46048</v>
      </c>
      <c r="C386" s="4" t="s">
        <v>117</v>
      </c>
      <c r="D386" s="296" t="s">
        <v>7</v>
      </c>
      <c r="E386" s="296">
        <v>3000</v>
      </c>
      <c r="F386">
        <f>MONTH(Tableau6[[#This Row],[DATE]])</f>
        <v>1</v>
      </c>
    </row>
    <row r="387" spans="1:6" ht="18" customHeight="1" x14ac:dyDescent="0.45">
      <c r="A387" s="4" t="s">
        <v>275</v>
      </c>
      <c r="B387" s="136">
        <v>46048</v>
      </c>
      <c r="C387" s="4" t="s">
        <v>117</v>
      </c>
      <c r="D387" s="296" t="s">
        <v>8</v>
      </c>
      <c r="E387" s="296">
        <v>0</v>
      </c>
      <c r="F387">
        <f>MONTH(Tableau6[[#This Row],[DATE]])</f>
        <v>1</v>
      </c>
    </row>
    <row r="388" spans="1:6" ht="18" customHeight="1" x14ac:dyDescent="0.45">
      <c r="A388" s="4">
        <v>0</v>
      </c>
      <c r="B388" s="136">
        <v>46048</v>
      </c>
      <c r="C388" s="4" t="s">
        <v>117</v>
      </c>
      <c r="D388" s="296" t="s">
        <v>7</v>
      </c>
      <c r="E388" s="296">
        <v>0</v>
      </c>
      <c r="F388">
        <f>MONTH(Tableau6[[#This Row],[DATE]])</f>
        <v>1</v>
      </c>
    </row>
    <row r="389" spans="1:6" ht="18" customHeight="1" x14ac:dyDescent="0.45">
      <c r="A389" s="4">
        <v>0</v>
      </c>
      <c r="B389" s="136">
        <v>46048</v>
      </c>
      <c r="C389" s="4" t="s">
        <v>117</v>
      </c>
      <c r="D389" s="296" t="s">
        <v>8</v>
      </c>
      <c r="E389" s="296">
        <v>0</v>
      </c>
      <c r="F389">
        <f>MONTH(Tableau6[[#This Row],[DATE]])</f>
        <v>1</v>
      </c>
    </row>
    <row r="390" spans="1:6" ht="18" customHeight="1" x14ac:dyDescent="0.45">
      <c r="A390" s="4" t="s">
        <v>142</v>
      </c>
      <c r="B390" s="136">
        <v>46048</v>
      </c>
      <c r="C390" s="4" t="s">
        <v>119</v>
      </c>
      <c r="D390" s="296" t="s">
        <v>7</v>
      </c>
      <c r="E390" s="296">
        <v>4000</v>
      </c>
      <c r="F390">
        <f>MONTH(Tableau6[[#This Row],[DATE]])</f>
        <v>1</v>
      </c>
    </row>
    <row r="391" spans="1:6" ht="18" customHeight="1" x14ac:dyDescent="0.45">
      <c r="A391" s="4" t="s">
        <v>142</v>
      </c>
      <c r="B391" s="136">
        <v>46048</v>
      </c>
      <c r="C391" s="4" t="s">
        <v>119</v>
      </c>
      <c r="D391" s="296" t="s">
        <v>8</v>
      </c>
      <c r="E391" s="296">
        <v>0</v>
      </c>
      <c r="F391">
        <f>MONTH(Tableau6[[#This Row],[DATE]])</f>
        <v>1</v>
      </c>
    </row>
    <row r="392" spans="1:6" ht="18" customHeight="1" x14ac:dyDescent="0.45">
      <c r="A392" s="4">
        <v>0</v>
      </c>
      <c r="B392" s="136">
        <v>46048</v>
      </c>
      <c r="C392" s="4" t="s">
        <v>119</v>
      </c>
      <c r="D392" s="296" t="s">
        <v>7</v>
      </c>
      <c r="E392" s="296">
        <v>0</v>
      </c>
      <c r="F392">
        <f>MONTH(Tableau6[[#This Row],[DATE]])</f>
        <v>1</v>
      </c>
    </row>
    <row r="393" spans="1:6" ht="18" customHeight="1" x14ac:dyDescent="0.45">
      <c r="A393" s="4">
        <v>0</v>
      </c>
      <c r="B393" s="136">
        <v>46048</v>
      </c>
      <c r="C393" s="4" t="s">
        <v>119</v>
      </c>
      <c r="D393" s="296" t="s">
        <v>8</v>
      </c>
      <c r="E393" s="296">
        <v>0</v>
      </c>
      <c r="F393">
        <f>MONTH(Tableau6[[#This Row],[DATE]])</f>
        <v>1</v>
      </c>
    </row>
    <row r="394" spans="1:6" ht="18" customHeight="1" x14ac:dyDescent="0.45">
      <c r="A394" s="4" t="s">
        <v>310</v>
      </c>
      <c r="B394" s="136">
        <v>46047</v>
      </c>
      <c r="C394" s="4" t="s">
        <v>117</v>
      </c>
      <c r="D394" s="296" t="s">
        <v>7</v>
      </c>
      <c r="E394" s="296">
        <v>0</v>
      </c>
      <c r="F394">
        <f>MONTH(Tableau6[[#This Row],[DATE]])</f>
        <v>1</v>
      </c>
    </row>
    <row r="395" spans="1:6" ht="18" customHeight="1" x14ac:dyDescent="0.45">
      <c r="A395" s="4" t="s">
        <v>310</v>
      </c>
      <c r="B395" s="136">
        <v>46047</v>
      </c>
      <c r="C395" s="4" t="s">
        <v>117</v>
      </c>
      <c r="D395" s="296" t="s">
        <v>8</v>
      </c>
      <c r="E395" s="296">
        <v>0</v>
      </c>
      <c r="F395">
        <f>MONTH(Tableau6[[#This Row],[DATE]])</f>
        <v>1</v>
      </c>
    </row>
    <row r="396" spans="1:6" ht="18" customHeight="1" x14ac:dyDescent="0.45">
      <c r="A396" s="4">
        <v>0</v>
      </c>
      <c r="B396" s="136">
        <v>46047</v>
      </c>
      <c r="C396" s="4" t="s">
        <v>117</v>
      </c>
      <c r="D396" s="296" t="s">
        <v>7</v>
      </c>
      <c r="E396" s="296">
        <v>0</v>
      </c>
      <c r="F396">
        <f>MONTH(Tableau6[[#This Row],[DATE]])</f>
        <v>1</v>
      </c>
    </row>
    <row r="397" spans="1:6" ht="18" customHeight="1" x14ac:dyDescent="0.45">
      <c r="A397" s="4">
        <v>0</v>
      </c>
      <c r="B397" s="136">
        <v>46047</v>
      </c>
      <c r="C397" s="4" t="s">
        <v>117</v>
      </c>
      <c r="D397" s="296" t="s">
        <v>8</v>
      </c>
      <c r="E397" s="296">
        <v>0</v>
      </c>
      <c r="F397">
        <f>MONTH(Tableau6[[#This Row],[DATE]])</f>
        <v>1</v>
      </c>
    </row>
    <row r="398" spans="1:6" ht="18" customHeight="1" x14ac:dyDescent="0.45">
      <c r="A398" s="4" t="s">
        <v>260</v>
      </c>
      <c r="B398" s="136">
        <v>46047</v>
      </c>
      <c r="C398" s="4" t="s">
        <v>119</v>
      </c>
      <c r="D398" s="296" t="s">
        <v>7</v>
      </c>
      <c r="E398" s="296">
        <v>3000</v>
      </c>
      <c r="F398">
        <f>MONTH(Tableau6[[#This Row],[DATE]])</f>
        <v>1</v>
      </c>
    </row>
    <row r="399" spans="1:6" ht="18" customHeight="1" x14ac:dyDescent="0.45">
      <c r="A399" s="4" t="s">
        <v>260</v>
      </c>
      <c r="B399" s="136">
        <v>46047</v>
      </c>
      <c r="C399" s="4" t="s">
        <v>119</v>
      </c>
      <c r="D399" s="296" t="s">
        <v>8</v>
      </c>
      <c r="E399" s="296">
        <v>0</v>
      </c>
      <c r="F399">
        <f>MONTH(Tableau6[[#This Row],[DATE]])</f>
        <v>1</v>
      </c>
    </row>
    <row r="400" spans="1:6" ht="18" customHeight="1" x14ac:dyDescent="0.45">
      <c r="A400" s="4">
        <v>0</v>
      </c>
      <c r="B400" s="136">
        <v>46047</v>
      </c>
      <c r="C400" s="4" t="s">
        <v>119</v>
      </c>
      <c r="D400" s="296" t="s">
        <v>7</v>
      </c>
      <c r="E400" s="296">
        <v>0</v>
      </c>
      <c r="F400">
        <f>MONTH(Tableau6[[#This Row],[DATE]])</f>
        <v>1</v>
      </c>
    </row>
    <row r="401" spans="1:6" ht="18" customHeight="1" x14ac:dyDescent="0.45">
      <c r="A401" s="4">
        <v>0</v>
      </c>
      <c r="B401" s="136">
        <v>46047</v>
      </c>
      <c r="C401" s="4" t="s">
        <v>119</v>
      </c>
      <c r="D401" s="296" t="s">
        <v>8</v>
      </c>
      <c r="E401" s="296">
        <v>0</v>
      </c>
      <c r="F401">
        <f>MONTH(Tableau6[[#This Row],[DATE]])</f>
        <v>1</v>
      </c>
    </row>
    <row r="402" spans="1:6" ht="18" customHeight="1" x14ac:dyDescent="0.45">
      <c r="A402" s="4" t="s">
        <v>341</v>
      </c>
      <c r="B402" s="136">
        <v>46046</v>
      </c>
      <c r="C402" s="4" t="s">
        <v>117</v>
      </c>
      <c r="D402" s="296" t="s">
        <v>7</v>
      </c>
      <c r="E402" s="296">
        <v>7000</v>
      </c>
      <c r="F402">
        <f>MONTH(Tableau6[[#This Row],[DATE]])</f>
        <v>1</v>
      </c>
    </row>
    <row r="403" spans="1:6" ht="18" customHeight="1" x14ac:dyDescent="0.45">
      <c r="A403" s="4" t="s">
        <v>341</v>
      </c>
      <c r="B403" s="136">
        <v>46046</v>
      </c>
      <c r="C403" s="4" t="s">
        <v>117</v>
      </c>
      <c r="D403" s="296" t="s">
        <v>8</v>
      </c>
      <c r="E403" s="296">
        <v>0</v>
      </c>
      <c r="F403">
        <f>MONTH(Tableau6[[#This Row],[DATE]])</f>
        <v>1</v>
      </c>
    </row>
    <row r="404" spans="1:6" ht="18" customHeight="1" x14ac:dyDescent="0.45">
      <c r="A404" s="4">
        <v>0</v>
      </c>
      <c r="B404" s="136">
        <v>46046</v>
      </c>
      <c r="C404" s="4" t="s">
        <v>117</v>
      </c>
      <c r="D404" s="296" t="s">
        <v>7</v>
      </c>
      <c r="E404" s="296">
        <v>0</v>
      </c>
      <c r="F404">
        <f>MONTH(Tableau6[[#This Row],[DATE]])</f>
        <v>1</v>
      </c>
    </row>
    <row r="405" spans="1:6" ht="18" customHeight="1" x14ac:dyDescent="0.45">
      <c r="A405" s="4">
        <v>0</v>
      </c>
      <c r="B405" s="136">
        <v>46046</v>
      </c>
      <c r="C405" s="4" t="s">
        <v>117</v>
      </c>
      <c r="D405" s="296" t="s">
        <v>8</v>
      </c>
      <c r="E405" s="296">
        <v>0</v>
      </c>
      <c r="F405">
        <f>MONTH(Tableau6[[#This Row],[DATE]])</f>
        <v>1</v>
      </c>
    </row>
    <row r="406" spans="1:6" ht="18" customHeight="1" x14ac:dyDescent="0.45">
      <c r="A406" s="4" t="s">
        <v>435</v>
      </c>
      <c r="B406" s="136">
        <v>46046</v>
      </c>
      <c r="C406" s="4" t="s">
        <v>119</v>
      </c>
      <c r="D406" s="296" t="s">
        <v>7</v>
      </c>
      <c r="E406" s="296">
        <v>2000</v>
      </c>
      <c r="F406">
        <f>MONTH(Tableau6[[#This Row],[DATE]])</f>
        <v>1</v>
      </c>
    </row>
    <row r="407" spans="1:6" ht="18" customHeight="1" x14ac:dyDescent="0.45">
      <c r="A407" s="4" t="s">
        <v>435</v>
      </c>
      <c r="B407" s="136">
        <v>46046</v>
      </c>
      <c r="C407" s="4" t="s">
        <v>119</v>
      </c>
      <c r="D407" s="296" t="s">
        <v>8</v>
      </c>
      <c r="E407" s="296">
        <v>0</v>
      </c>
      <c r="F407">
        <f>MONTH(Tableau6[[#This Row],[DATE]])</f>
        <v>1</v>
      </c>
    </row>
    <row r="408" spans="1:6" ht="18" customHeight="1" x14ac:dyDescent="0.45">
      <c r="A408" s="4">
        <v>0</v>
      </c>
      <c r="B408" s="136">
        <v>46046</v>
      </c>
      <c r="C408" s="4" t="s">
        <v>119</v>
      </c>
      <c r="D408" s="296" t="s">
        <v>7</v>
      </c>
      <c r="E408" s="296">
        <v>0</v>
      </c>
      <c r="F408">
        <f>MONTH(Tableau6[[#This Row],[DATE]])</f>
        <v>1</v>
      </c>
    </row>
    <row r="409" spans="1:6" ht="18" customHeight="1" x14ac:dyDescent="0.45">
      <c r="A409" s="4">
        <v>0</v>
      </c>
      <c r="B409" s="136">
        <v>46046</v>
      </c>
      <c r="C409" s="4" t="s">
        <v>119</v>
      </c>
      <c r="D409" s="296" t="s">
        <v>8</v>
      </c>
      <c r="E409" s="296">
        <v>0</v>
      </c>
      <c r="F409">
        <f>MONTH(Tableau6[[#This Row],[DATE]])</f>
        <v>1</v>
      </c>
    </row>
    <row r="410" spans="1:6" ht="18" customHeight="1" x14ac:dyDescent="0.45">
      <c r="A410" s="4" t="s">
        <v>275</v>
      </c>
      <c r="B410" s="136">
        <v>46045</v>
      </c>
      <c r="C410" s="4" t="s">
        <v>117</v>
      </c>
      <c r="D410" s="296" t="s">
        <v>7</v>
      </c>
      <c r="E410" s="296">
        <v>7000</v>
      </c>
      <c r="F410">
        <f>MONTH(Tableau6[[#This Row],[DATE]])</f>
        <v>1</v>
      </c>
    </row>
    <row r="411" spans="1:6" ht="18" customHeight="1" x14ac:dyDescent="0.45">
      <c r="A411" s="4" t="s">
        <v>275</v>
      </c>
      <c r="B411" s="136">
        <v>46045</v>
      </c>
      <c r="C411" s="4" t="s">
        <v>117</v>
      </c>
      <c r="D411" s="296" t="s">
        <v>8</v>
      </c>
      <c r="E411" s="296">
        <v>0</v>
      </c>
      <c r="F411">
        <f>MONTH(Tableau6[[#This Row],[DATE]])</f>
        <v>1</v>
      </c>
    </row>
    <row r="412" spans="1:6" ht="18" customHeight="1" x14ac:dyDescent="0.45">
      <c r="A412" s="4">
        <v>0</v>
      </c>
      <c r="B412" s="136">
        <v>46045</v>
      </c>
      <c r="C412" s="4" t="s">
        <v>117</v>
      </c>
      <c r="D412" s="296" t="s">
        <v>7</v>
      </c>
      <c r="E412" s="296">
        <v>0</v>
      </c>
      <c r="F412">
        <f>MONTH(Tableau6[[#This Row],[DATE]])</f>
        <v>1</v>
      </c>
    </row>
    <row r="413" spans="1:6" ht="18" customHeight="1" x14ac:dyDescent="0.45">
      <c r="A413" s="4">
        <v>0</v>
      </c>
      <c r="B413" s="136">
        <v>46045</v>
      </c>
      <c r="C413" s="4" t="s">
        <v>117</v>
      </c>
      <c r="D413" s="296" t="s">
        <v>8</v>
      </c>
      <c r="E413" s="296">
        <v>0</v>
      </c>
      <c r="F413">
        <f>MONTH(Tableau6[[#This Row],[DATE]])</f>
        <v>1</v>
      </c>
    </row>
    <row r="414" spans="1:6" ht="18" customHeight="1" x14ac:dyDescent="0.45">
      <c r="A414" s="4" t="s">
        <v>142</v>
      </c>
      <c r="B414" s="136">
        <v>46045</v>
      </c>
      <c r="C414" s="4" t="s">
        <v>119</v>
      </c>
      <c r="D414" s="296" t="s">
        <v>7</v>
      </c>
      <c r="E414" s="296">
        <v>5000</v>
      </c>
      <c r="F414">
        <f>MONTH(Tableau6[[#This Row],[DATE]])</f>
        <v>1</v>
      </c>
    </row>
    <row r="415" spans="1:6" ht="18" customHeight="1" x14ac:dyDescent="0.45">
      <c r="A415" s="4" t="s">
        <v>142</v>
      </c>
      <c r="B415" s="136">
        <v>46045</v>
      </c>
      <c r="C415" s="4" t="s">
        <v>119</v>
      </c>
      <c r="D415" s="296" t="s">
        <v>8</v>
      </c>
      <c r="E415" s="296">
        <v>0</v>
      </c>
      <c r="F415">
        <f>MONTH(Tableau6[[#This Row],[DATE]])</f>
        <v>1</v>
      </c>
    </row>
    <row r="416" spans="1:6" ht="18" customHeight="1" x14ac:dyDescent="0.45">
      <c r="A416" s="4">
        <v>0</v>
      </c>
      <c r="B416" s="136">
        <v>46045</v>
      </c>
      <c r="C416" s="4" t="s">
        <v>119</v>
      </c>
      <c r="D416" s="296" t="s">
        <v>7</v>
      </c>
      <c r="E416" s="296">
        <v>0</v>
      </c>
      <c r="F416">
        <f>MONTH(Tableau6[[#This Row],[DATE]])</f>
        <v>1</v>
      </c>
    </row>
    <row r="417" spans="1:6" ht="18" customHeight="1" x14ac:dyDescent="0.45">
      <c r="A417" s="4">
        <v>0</v>
      </c>
      <c r="B417" s="136">
        <v>46045</v>
      </c>
      <c r="C417" s="4" t="s">
        <v>119</v>
      </c>
      <c r="D417" s="296" t="s">
        <v>8</v>
      </c>
      <c r="E417" s="296">
        <v>0</v>
      </c>
      <c r="F417">
        <f>MONTH(Tableau6[[#This Row],[DATE]])</f>
        <v>1</v>
      </c>
    </row>
    <row r="418" spans="1:6" ht="18" customHeight="1" x14ac:dyDescent="0.45">
      <c r="A418" s="4" t="s">
        <v>310</v>
      </c>
      <c r="B418" s="136">
        <v>46044</v>
      </c>
      <c r="C418" s="4" t="s">
        <v>117</v>
      </c>
      <c r="D418" s="296" t="s">
        <v>7</v>
      </c>
      <c r="E418" s="296">
        <v>3000</v>
      </c>
      <c r="F418">
        <f>MONTH(Tableau6[[#This Row],[DATE]])</f>
        <v>1</v>
      </c>
    </row>
    <row r="419" spans="1:6" ht="18" customHeight="1" x14ac:dyDescent="0.45">
      <c r="A419" s="4" t="s">
        <v>310</v>
      </c>
      <c r="B419" s="136">
        <v>46044</v>
      </c>
      <c r="C419" s="4" t="s">
        <v>117</v>
      </c>
      <c r="D419" s="296" t="s">
        <v>8</v>
      </c>
      <c r="E419" s="296">
        <v>0</v>
      </c>
      <c r="F419">
        <f>MONTH(Tableau6[[#This Row],[DATE]])</f>
        <v>1</v>
      </c>
    </row>
    <row r="420" spans="1:6" ht="18" customHeight="1" x14ac:dyDescent="0.45">
      <c r="A420" s="4">
        <v>0</v>
      </c>
      <c r="B420" s="136">
        <v>46044</v>
      </c>
      <c r="C420" s="4" t="s">
        <v>117</v>
      </c>
      <c r="D420" s="296" t="s">
        <v>7</v>
      </c>
      <c r="E420" s="296">
        <v>0</v>
      </c>
      <c r="F420">
        <f>MONTH(Tableau6[[#This Row],[DATE]])</f>
        <v>1</v>
      </c>
    </row>
    <row r="421" spans="1:6" ht="18" customHeight="1" x14ac:dyDescent="0.45">
      <c r="A421" s="4">
        <v>0</v>
      </c>
      <c r="B421" s="136">
        <v>46044</v>
      </c>
      <c r="C421" s="4" t="s">
        <v>117</v>
      </c>
      <c r="D421" s="296" t="s">
        <v>8</v>
      </c>
      <c r="E421" s="296">
        <v>0</v>
      </c>
      <c r="F421">
        <f>MONTH(Tableau6[[#This Row],[DATE]])</f>
        <v>1</v>
      </c>
    </row>
    <row r="422" spans="1:6" ht="18" customHeight="1" x14ac:dyDescent="0.45">
      <c r="A422" s="4" t="s">
        <v>260</v>
      </c>
      <c r="B422" s="136">
        <v>46044</v>
      </c>
      <c r="C422" s="4" t="s">
        <v>119</v>
      </c>
      <c r="D422" s="296" t="s">
        <v>7</v>
      </c>
      <c r="E422" s="296">
        <v>7000</v>
      </c>
      <c r="F422">
        <f>MONTH(Tableau6[[#This Row],[DATE]])</f>
        <v>1</v>
      </c>
    </row>
    <row r="423" spans="1:6" ht="18" customHeight="1" x14ac:dyDescent="0.45">
      <c r="A423" s="4" t="s">
        <v>260</v>
      </c>
      <c r="B423" s="136">
        <v>46044</v>
      </c>
      <c r="C423" s="4" t="s">
        <v>119</v>
      </c>
      <c r="D423" s="296" t="s">
        <v>8</v>
      </c>
      <c r="E423" s="296">
        <v>0</v>
      </c>
      <c r="F423">
        <f>MONTH(Tableau6[[#This Row],[DATE]])</f>
        <v>1</v>
      </c>
    </row>
    <row r="424" spans="1:6" ht="18" customHeight="1" x14ac:dyDescent="0.45">
      <c r="A424" s="4">
        <v>0</v>
      </c>
      <c r="B424" s="136">
        <v>46044</v>
      </c>
      <c r="C424" s="4" t="s">
        <v>119</v>
      </c>
      <c r="D424" s="296" t="s">
        <v>7</v>
      </c>
      <c r="E424" s="296">
        <v>0</v>
      </c>
      <c r="F424">
        <f>MONTH(Tableau6[[#This Row],[DATE]])</f>
        <v>1</v>
      </c>
    </row>
    <row r="425" spans="1:6" ht="18" customHeight="1" x14ac:dyDescent="0.45">
      <c r="A425" s="4">
        <v>0</v>
      </c>
      <c r="B425" s="136">
        <v>46044</v>
      </c>
      <c r="C425" s="4" t="s">
        <v>119</v>
      </c>
      <c r="D425" s="296" t="s">
        <v>8</v>
      </c>
      <c r="E425" s="296">
        <v>0</v>
      </c>
      <c r="F425">
        <f>MONTH(Tableau6[[#This Row],[DATE]])</f>
        <v>1</v>
      </c>
    </row>
    <row r="426" spans="1:6" ht="18" customHeight="1" x14ac:dyDescent="0.45">
      <c r="A426" s="4" t="s">
        <v>341</v>
      </c>
      <c r="B426" s="136">
        <v>46043</v>
      </c>
      <c r="C426" s="4" t="s">
        <v>117</v>
      </c>
      <c r="D426" s="296" t="s">
        <v>7</v>
      </c>
      <c r="E426" s="296">
        <v>0</v>
      </c>
      <c r="F426">
        <f>MONTH(Tableau6[[#This Row],[DATE]])</f>
        <v>1</v>
      </c>
    </row>
    <row r="427" spans="1:6" ht="18" customHeight="1" x14ac:dyDescent="0.45">
      <c r="A427" s="4" t="s">
        <v>341</v>
      </c>
      <c r="B427" s="136">
        <v>46043</v>
      </c>
      <c r="C427" s="4" t="s">
        <v>117</v>
      </c>
      <c r="D427" s="296" t="s">
        <v>8</v>
      </c>
      <c r="E427" s="296">
        <v>0</v>
      </c>
      <c r="F427">
        <f>MONTH(Tableau6[[#This Row],[DATE]])</f>
        <v>1</v>
      </c>
    </row>
    <row r="428" spans="1:6" ht="18" customHeight="1" x14ac:dyDescent="0.45">
      <c r="A428" s="4">
        <v>0</v>
      </c>
      <c r="B428" s="136">
        <v>46043</v>
      </c>
      <c r="C428" s="4" t="s">
        <v>117</v>
      </c>
      <c r="D428" s="296" t="s">
        <v>7</v>
      </c>
      <c r="E428" s="296">
        <v>0</v>
      </c>
      <c r="F428">
        <f>MONTH(Tableau6[[#This Row],[DATE]])</f>
        <v>1</v>
      </c>
    </row>
    <row r="429" spans="1:6" ht="18" customHeight="1" x14ac:dyDescent="0.45">
      <c r="A429" s="4">
        <v>0</v>
      </c>
      <c r="B429" s="136">
        <v>46043</v>
      </c>
      <c r="C429" s="4" t="s">
        <v>117</v>
      </c>
      <c r="D429" s="296" t="s">
        <v>8</v>
      </c>
      <c r="E429" s="296">
        <v>0</v>
      </c>
      <c r="F429">
        <f>MONTH(Tableau6[[#This Row],[DATE]])</f>
        <v>1</v>
      </c>
    </row>
    <row r="430" spans="1:6" ht="18" customHeight="1" x14ac:dyDescent="0.45">
      <c r="A430" s="4" t="s">
        <v>435</v>
      </c>
      <c r="B430" s="136">
        <v>46043</v>
      </c>
      <c r="C430" s="4" t="s">
        <v>119</v>
      </c>
      <c r="D430" s="296" t="s">
        <v>7</v>
      </c>
      <c r="E430" s="296">
        <v>3000</v>
      </c>
      <c r="F430">
        <f>MONTH(Tableau6[[#This Row],[DATE]])</f>
        <v>1</v>
      </c>
    </row>
    <row r="431" spans="1:6" ht="18" customHeight="1" x14ac:dyDescent="0.45">
      <c r="A431" s="4" t="s">
        <v>435</v>
      </c>
      <c r="B431" s="136">
        <v>46043</v>
      </c>
      <c r="C431" s="4" t="s">
        <v>119</v>
      </c>
      <c r="D431" s="296" t="s">
        <v>8</v>
      </c>
      <c r="E431" s="296">
        <v>0</v>
      </c>
      <c r="F431">
        <f>MONTH(Tableau6[[#This Row],[DATE]])</f>
        <v>1</v>
      </c>
    </row>
    <row r="432" spans="1:6" ht="18" customHeight="1" x14ac:dyDescent="0.45">
      <c r="A432" s="4">
        <v>0</v>
      </c>
      <c r="B432" s="136">
        <v>46043</v>
      </c>
      <c r="C432" s="4" t="s">
        <v>119</v>
      </c>
      <c r="D432" s="296" t="s">
        <v>7</v>
      </c>
      <c r="E432" s="296">
        <v>0</v>
      </c>
      <c r="F432">
        <f>MONTH(Tableau6[[#This Row],[DATE]])</f>
        <v>1</v>
      </c>
    </row>
    <row r="433" spans="1:6" ht="18" customHeight="1" x14ac:dyDescent="0.45">
      <c r="A433" s="4">
        <v>0</v>
      </c>
      <c r="B433" s="136">
        <v>46043</v>
      </c>
      <c r="C433" s="4" t="s">
        <v>119</v>
      </c>
      <c r="D433" s="296" t="s">
        <v>8</v>
      </c>
      <c r="E433" s="296">
        <v>0</v>
      </c>
      <c r="F433">
        <f>MONTH(Tableau6[[#This Row],[DATE]])</f>
        <v>1</v>
      </c>
    </row>
    <row r="434" spans="1:6" ht="18" customHeight="1" x14ac:dyDescent="0.45">
      <c r="A434" s="4" t="s">
        <v>275</v>
      </c>
      <c r="B434" s="136">
        <v>46042</v>
      </c>
      <c r="C434" s="4" t="s">
        <v>117</v>
      </c>
      <c r="D434" s="296" t="s">
        <v>7</v>
      </c>
      <c r="E434" s="296">
        <v>4000</v>
      </c>
      <c r="F434">
        <f>MONTH(Tableau6[[#This Row],[DATE]])</f>
        <v>1</v>
      </c>
    </row>
    <row r="435" spans="1:6" ht="18" customHeight="1" x14ac:dyDescent="0.45">
      <c r="A435" s="4" t="s">
        <v>275</v>
      </c>
      <c r="B435" s="136">
        <v>46042</v>
      </c>
      <c r="C435" s="4" t="s">
        <v>117</v>
      </c>
      <c r="D435" s="296" t="s">
        <v>8</v>
      </c>
      <c r="E435" s="296">
        <v>0</v>
      </c>
      <c r="F435">
        <f>MONTH(Tableau6[[#This Row],[DATE]])</f>
        <v>1</v>
      </c>
    </row>
    <row r="436" spans="1:6" ht="18" customHeight="1" x14ac:dyDescent="0.45">
      <c r="A436" s="4">
        <v>0</v>
      </c>
      <c r="B436" s="136">
        <v>46042</v>
      </c>
      <c r="C436" s="4" t="s">
        <v>117</v>
      </c>
      <c r="D436" s="296" t="s">
        <v>7</v>
      </c>
      <c r="E436" s="296">
        <v>0</v>
      </c>
      <c r="F436">
        <f>MONTH(Tableau6[[#This Row],[DATE]])</f>
        <v>1</v>
      </c>
    </row>
    <row r="437" spans="1:6" ht="18" customHeight="1" x14ac:dyDescent="0.45">
      <c r="A437" s="4">
        <v>0</v>
      </c>
      <c r="B437" s="136">
        <v>46042</v>
      </c>
      <c r="C437" s="4" t="s">
        <v>117</v>
      </c>
      <c r="D437" s="296" t="s">
        <v>8</v>
      </c>
      <c r="E437" s="296">
        <v>0</v>
      </c>
      <c r="F437">
        <f>MONTH(Tableau6[[#This Row],[DATE]])</f>
        <v>1</v>
      </c>
    </row>
    <row r="438" spans="1:6" ht="18" customHeight="1" x14ac:dyDescent="0.45">
      <c r="A438" s="4" t="s">
        <v>142</v>
      </c>
      <c r="B438" s="136">
        <v>46042</v>
      </c>
      <c r="C438" s="4" t="s">
        <v>119</v>
      </c>
      <c r="D438" s="296" t="s">
        <v>7</v>
      </c>
      <c r="E438" s="296">
        <v>0</v>
      </c>
      <c r="F438">
        <f>MONTH(Tableau6[[#This Row],[DATE]])</f>
        <v>1</v>
      </c>
    </row>
    <row r="439" spans="1:6" ht="18" customHeight="1" x14ac:dyDescent="0.45">
      <c r="A439" s="4" t="s">
        <v>142</v>
      </c>
      <c r="B439" s="136">
        <v>46042</v>
      </c>
      <c r="C439" s="4" t="s">
        <v>119</v>
      </c>
      <c r="D439" s="296" t="s">
        <v>8</v>
      </c>
      <c r="E439" s="296">
        <v>0</v>
      </c>
      <c r="F439">
        <f>MONTH(Tableau6[[#This Row],[DATE]])</f>
        <v>1</v>
      </c>
    </row>
    <row r="440" spans="1:6" ht="18" customHeight="1" x14ac:dyDescent="0.45">
      <c r="A440" s="4">
        <v>0</v>
      </c>
      <c r="B440" s="136">
        <v>46042</v>
      </c>
      <c r="C440" s="4" t="s">
        <v>119</v>
      </c>
      <c r="D440" s="296" t="s">
        <v>7</v>
      </c>
      <c r="E440" s="296">
        <v>0</v>
      </c>
      <c r="F440">
        <f>MONTH(Tableau6[[#This Row],[DATE]])</f>
        <v>1</v>
      </c>
    </row>
    <row r="441" spans="1:6" ht="18" customHeight="1" x14ac:dyDescent="0.45">
      <c r="A441" s="4">
        <v>0</v>
      </c>
      <c r="B441" s="136">
        <v>46042</v>
      </c>
      <c r="C441" s="4" t="s">
        <v>119</v>
      </c>
      <c r="D441" s="296" t="s">
        <v>8</v>
      </c>
      <c r="E441" s="296">
        <v>0</v>
      </c>
      <c r="F441">
        <f>MONTH(Tableau6[[#This Row],[DATE]])</f>
        <v>1</v>
      </c>
    </row>
    <row r="442" spans="1:6" ht="18" customHeight="1" x14ac:dyDescent="0.45">
      <c r="A442" s="4" t="s">
        <v>310</v>
      </c>
      <c r="B442" s="136">
        <v>46041</v>
      </c>
      <c r="C442" s="4" t="s">
        <v>117</v>
      </c>
      <c r="D442" s="296" t="s">
        <v>7</v>
      </c>
      <c r="E442" s="296">
        <v>2500</v>
      </c>
      <c r="F442">
        <f>MONTH(Tableau6[[#This Row],[DATE]])</f>
        <v>1</v>
      </c>
    </row>
    <row r="443" spans="1:6" ht="18" customHeight="1" x14ac:dyDescent="0.45">
      <c r="A443" s="4" t="s">
        <v>310</v>
      </c>
      <c r="B443" s="136">
        <v>46041</v>
      </c>
      <c r="C443" s="4" t="s">
        <v>117</v>
      </c>
      <c r="D443" s="296" t="s">
        <v>8</v>
      </c>
      <c r="E443" s="296">
        <v>0</v>
      </c>
      <c r="F443">
        <f>MONTH(Tableau6[[#This Row],[DATE]])</f>
        <v>1</v>
      </c>
    </row>
    <row r="444" spans="1:6" ht="18" customHeight="1" x14ac:dyDescent="0.45">
      <c r="A444" s="4">
        <v>0</v>
      </c>
      <c r="B444" s="136">
        <v>46041</v>
      </c>
      <c r="C444" s="4" t="s">
        <v>117</v>
      </c>
      <c r="D444" s="296" t="s">
        <v>7</v>
      </c>
      <c r="E444" s="296">
        <v>0</v>
      </c>
      <c r="F444">
        <f>MONTH(Tableau6[[#This Row],[DATE]])</f>
        <v>1</v>
      </c>
    </row>
    <row r="445" spans="1:6" ht="18" customHeight="1" x14ac:dyDescent="0.45">
      <c r="A445" s="4">
        <v>0</v>
      </c>
      <c r="B445" s="136">
        <v>46041</v>
      </c>
      <c r="C445" s="4" t="s">
        <v>117</v>
      </c>
      <c r="D445" s="296" t="s">
        <v>8</v>
      </c>
      <c r="E445" s="296">
        <v>0</v>
      </c>
      <c r="F445">
        <f>MONTH(Tableau6[[#This Row],[DATE]])</f>
        <v>1</v>
      </c>
    </row>
    <row r="446" spans="1:6" ht="18" customHeight="1" x14ac:dyDescent="0.45">
      <c r="A446" s="4" t="s">
        <v>260</v>
      </c>
      <c r="B446" s="136">
        <v>46041</v>
      </c>
      <c r="C446" s="4" t="s">
        <v>119</v>
      </c>
      <c r="D446" s="296" t="s">
        <v>7</v>
      </c>
      <c r="E446" s="296">
        <v>5000</v>
      </c>
      <c r="F446">
        <f>MONTH(Tableau6[[#This Row],[DATE]])</f>
        <v>1</v>
      </c>
    </row>
    <row r="447" spans="1:6" ht="18" customHeight="1" x14ac:dyDescent="0.45">
      <c r="A447" s="4" t="s">
        <v>260</v>
      </c>
      <c r="B447" s="136">
        <v>46041</v>
      </c>
      <c r="C447" s="4" t="s">
        <v>119</v>
      </c>
      <c r="D447" s="296" t="s">
        <v>8</v>
      </c>
      <c r="E447" s="296">
        <v>0</v>
      </c>
      <c r="F447">
        <f>MONTH(Tableau6[[#This Row],[DATE]])</f>
        <v>1</v>
      </c>
    </row>
    <row r="448" spans="1:6" ht="18" customHeight="1" x14ac:dyDescent="0.45">
      <c r="A448" s="4">
        <v>0</v>
      </c>
      <c r="B448" s="136">
        <v>46041</v>
      </c>
      <c r="C448" s="4" t="s">
        <v>119</v>
      </c>
      <c r="D448" s="296" t="s">
        <v>7</v>
      </c>
      <c r="E448" s="296">
        <v>0</v>
      </c>
      <c r="F448">
        <f>MONTH(Tableau6[[#This Row],[DATE]])</f>
        <v>1</v>
      </c>
    </row>
    <row r="449" spans="1:6" ht="18" customHeight="1" x14ac:dyDescent="0.45">
      <c r="A449" s="4">
        <v>0</v>
      </c>
      <c r="B449" s="136">
        <v>46041</v>
      </c>
      <c r="C449" s="4" t="s">
        <v>119</v>
      </c>
      <c r="D449" s="296" t="s">
        <v>8</v>
      </c>
      <c r="E449" s="296">
        <v>0</v>
      </c>
      <c r="F449">
        <f>MONTH(Tableau6[[#This Row],[DATE]])</f>
        <v>1</v>
      </c>
    </row>
    <row r="450" spans="1:6" ht="18" customHeight="1" x14ac:dyDescent="0.45">
      <c r="A450" s="4" t="s">
        <v>435</v>
      </c>
      <c r="B450" s="136">
        <v>46040</v>
      </c>
      <c r="C450" s="4" t="s">
        <v>117</v>
      </c>
      <c r="D450" s="296" t="s">
        <v>7</v>
      </c>
      <c r="E450" s="296">
        <v>0</v>
      </c>
      <c r="F450">
        <f>MONTH(Tableau6[[#This Row],[DATE]])</f>
        <v>1</v>
      </c>
    </row>
    <row r="451" spans="1:6" ht="18" customHeight="1" x14ac:dyDescent="0.45">
      <c r="A451" s="4" t="s">
        <v>435</v>
      </c>
      <c r="B451" s="136">
        <v>46040</v>
      </c>
      <c r="C451" s="4" t="s">
        <v>117</v>
      </c>
      <c r="D451" s="296" t="s">
        <v>8</v>
      </c>
      <c r="E451" s="296">
        <v>0</v>
      </c>
      <c r="F451">
        <f>MONTH(Tableau6[[#This Row],[DATE]])</f>
        <v>1</v>
      </c>
    </row>
    <row r="452" spans="1:6" ht="18" customHeight="1" x14ac:dyDescent="0.45">
      <c r="A452" s="4">
        <v>0</v>
      </c>
      <c r="B452" s="136">
        <v>46040</v>
      </c>
      <c r="C452" s="4" t="s">
        <v>117</v>
      </c>
      <c r="D452" s="296" t="s">
        <v>7</v>
      </c>
      <c r="E452" s="296">
        <v>0</v>
      </c>
      <c r="F452">
        <f>MONTH(Tableau6[[#This Row],[DATE]])</f>
        <v>1</v>
      </c>
    </row>
    <row r="453" spans="1:6" ht="18" customHeight="1" x14ac:dyDescent="0.45">
      <c r="A453" s="4">
        <v>0</v>
      </c>
      <c r="B453" s="136">
        <v>46040</v>
      </c>
      <c r="C453" s="4" t="s">
        <v>117</v>
      </c>
      <c r="D453" s="296" t="s">
        <v>8</v>
      </c>
      <c r="E453" s="296">
        <v>0</v>
      </c>
      <c r="F453">
        <f>MONTH(Tableau6[[#This Row],[DATE]])</f>
        <v>1</v>
      </c>
    </row>
    <row r="454" spans="1:6" ht="18" customHeight="1" x14ac:dyDescent="0.45">
      <c r="A454" s="4" t="s">
        <v>435</v>
      </c>
      <c r="B454" s="136">
        <v>46040</v>
      </c>
      <c r="C454" s="4" t="s">
        <v>119</v>
      </c>
      <c r="D454" s="296" t="s">
        <v>7</v>
      </c>
      <c r="E454" s="296">
        <v>5000</v>
      </c>
      <c r="F454">
        <f>MONTH(Tableau6[[#This Row],[DATE]])</f>
        <v>1</v>
      </c>
    </row>
    <row r="455" spans="1:6" ht="18" customHeight="1" x14ac:dyDescent="0.45">
      <c r="A455" s="4" t="s">
        <v>435</v>
      </c>
      <c r="B455" s="136">
        <v>46040</v>
      </c>
      <c r="C455" s="4" t="s">
        <v>119</v>
      </c>
      <c r="D455" s="296" t="s">
        <v>8</v>
      </c>
      <c r="E455" s="296">
        <v>0</v>
      </c>
      <c r="F455">
        <f>MONTH(Tableau6[[#This Row],[DATE]])</f>
        <v>1</v>
      </c>
    </row>
    <row r="456" spans="1:6" ht="18" customHeight="1" x14ac:dyDescent="0.45">
      <c r="A456" s="4">
        <v>0</v>
      </c>
      <c r="B456" s="136">
        <v>46040</v>
      </c>
      <c r="C456" s="4" t="s">
        <v>119</v>
      </c>
      <c r="D456" s="296" t="s">
        <v>7</v>
      </c>
      <c r="E456" s="296">
        <v>0</v>
      </c>
      <c r="F456">
        <f>MONTH(Tableau6[[#This Row],[DATE]])</f>
        <v>1</v>
      </c>
    </row>
    <row r="457" spans="1:6" ht="18" customHeight="1" x14ac:dyDescent="0.45">
      <c r="A457" s="4">
        <v>0</v>
      </c>
      <c r="B457" s="136">
        <v>46040</v>
      </c>
      <c r="C457" s="4" t="s">
        <v>119</v>
      </c>
      <c r="D457" s="296" t="s">
        <v>8</v>
      </c>
      <c r="E457" s="296">
        <v>0</v>
      </c>
      <c r="F457">
        <f>MONTH(Tableau6[[#This Row],[DATE]])</f>
        <v>1</v>
      </c>
    </row>
    <row r="458" spans="1:6" ht="18" customHeight="1" x14ac:dyDescent="0.45">
      <c r="A458" s="4" t="s">
        <v>275</v>
      </c>
      <c r="B458" s="136">
        <v>46039</v>
      </c>
      <c r="C458" s="4" t="s">
        <v>117</v>
      </c>
      <c r="D458" s="296" t="s">
        <v>7</v>
      </c>
      <c r="E458" s="296">
        <v>3500</v>
      </c>
      <c r="F458">
        <f>MONTH(Tableau6[[#This Row],[DATE]])</f>
        <v>1</v>
      </c>
    </row>
    <row r="459" spans="1:6" ht="18" customHeight="1" x14ac:dyDescent="0.45">
      <c r="A459" s="4" t="s">
        <v>275</v>
      </c>
      <c r="B459" s="136">
        <v>46039</v>
      </c>
      <c r="C459" s="4" t="s">
        <v>117</v>
      </c>
      <c r="D459" s="296" t="s">
        <v>8</v>
      </c>
      <c r="E459" s="296">
        <v>0</v>
      </c>
      <c r="F459">
        <f>MONTH(Tableau6[[#This Row],[DATE]])</f>
        <v>1</v>
      </c>
    </row>
    <row r="460" spans="1:6" ht="18" customHeight="1" x14ac:dyDescent="0.45">
      <c r="A460" s="4">
        <v>0</v>
      </c>
      <c r="B460" s="136">
        <v>46039</v>
      </c>
      <c r="C460" s="4" t="s">
        <v>117</v>
      </c>
      <c r="D460" s="296" t="s">
        <v>7</v>
      </c>
      <c r="E460" s="296">
        <v>0</v>
      </c>
      <c r="F460">
        <f>MONTH(Tableau6[[#This Row],[DATE]])</f>
        <v>1</v>
      </c>
    </row>
    <row r="461" spans="1:6" ht="18" customHeight="1" x14ac:dyDescent="0.45">
      <c r="A461" s="4">
        <v>0</v>
      </c>
      <c r="B461" s="136">
        <v>46039</v>
      </c>
      <c r="C461" s="4" t="s">
        <v>117</v>
      </c>
      <c r="D461" s="296" t="s">
        <v>8</v>
      </c>
      <c r="E461" s="296">
        <v>0</v>
      </c>
      <c r="F461">
        <f>MONTH(Tableau6[[#This Row],[DATE]])</f>
        <v>1</v>
      </c>
    </row>
    <row r="462" spans="1:6" ht="18" customHeight="1" x14ac:dyDescent="0.45">
      <c r="A462" s="4" t="s">
        <v>142</v>
      </c>
      <c r="B462" s="136">
        <v>46039</v>
      </c>
      <c r="C462" s="4" t="s">
        <v>119</v>
      </c>
      <c r="D462" s="296" t="s">
        <v>7</v>
      </c>
      <c r="E462" s="296">
        <v>0</v>
      </c>
      <c r="F462">
        <f>MONTH(Tableau6[[#This Row],[DATE]])</f>
        <v>1</v>
      </c>
    </row>
    <row r="463" spans="1:6" ht="18" customHeight="1" x14ac:dyDescent="0.45">
      <c r="A463" s="4" t="s">
        <v>142</v>
      </c>
      <c r="B463" s="136">
        <v>46039</v>
      </c>
      <c r="C463" s="4" t="s">
        <v>119</v>
      </c>
      <c r="D463" s="296" t="s">
        <v>8</v>
      </c>
      <c r="E463" s="296">
        <v>0</v>
      </c>
      <c r="F463">
        <f>MONTH(Tableau6[[#This Row],[DATE]])</f>
        <v>1</v>
      </c>
    </row>
    <row r="464" spans="1:6" ht="18" customHeight="1" x14ac:dyDescent="0.45">
      <c r="A464" s="4">
        <v>0</v>
      </c>
      <c r="B464" s="136">
        <v>46039</v>
      </c>
      <c r="C464" s="4" t="s">
        <v>119</v>
      </c>
      <c r="D464" s="296" t="s">
        <v>7</v>
      </c>
      <c r="E464" s="296">
        <v>0</v>
      </c>
      <c r="F464">
        <f>MONTH(Tableau6[[#This Row],[DATE]])</f>
        <v>1</v>
      </c>
    </row>
    <row r="465" spans="1:6" ht="18" customHeight="1" x14ac:dyDescent="0.45">
      <c r="A465" s="4">
        <v>0</v>
      </c>
      <c r="B465" s="136">
        <v>46039</v>
      </c>
      <c r="C465" s="4" t="s">
        <v>119</v>
      </c>
      <c r="D465" s="296" t="s">
        <v>8</v>
      </c>
      <c r="E465" s="296">
        <v>0</v>
      </c>
      <c r="F465">
        <f>MONTH(Tableau6[[#This Row],[DATE]])</f>
        <v>1</v>
      </c>
    </row>
    <row r="466" spans="1:6" ht="18" customHeight="1" x14ac:dyDescent="0.45">
      <c r="A466" s="4" t="s">
        <v>310</v>
      </c>
      <c r="B466" s="136">
        <v>46038</v>
      </c>
      <c r="C466" s="4" t="s">
        <v>117</v>
      </c>
      <c r="D466" s="296" t="s">
        <v>7</v>
      </c>
      <c r="E466" s="296">
        <v>9000</v>
      </c>
      <c r="F466">
        <f>MONTH(Tableau6[[#This Row],[DATE]])</f>
        <v>1</v>
      </c>
    </row>
    <row r="467" spans="1:6" ht="18" customHeight="1" x14ac:dyDescent="0.45">
      <c r="A467" s="4" t="s">
        <v>310</v>
      </c>
      <c r="B467" s="136">
        <v>46038</v>
      </c>
      <c r="C467" s="4" t="s">
        <v>117</v>
      </c>
      <c r="D467" s="296" t="s">
        <v>8</v>
      </c>
      <c r="E467" s="296">
        <v>0</v>
      </c>
      <c r="F467">
        <f>MONTH(Tableau6[[#This Row],[DATE]])</f>
        <v>1</v>
      </c>
    </row>
    <row r="468" spans="1:6" ht="18" customHeight="1" x14ac:dyDescent="0.45">
      <c r="A468" s="4">
        <v>0</v>
      </c>
      <c r="B468" s="136">
        <v>46038</v>
      </c>
      <c r="C468" s="4" t="s">
        <v>117</v>
      </c>
      <c r="D468" s="296" t="s">
        <v>7</v>
      </c>
      <c r="E468" s="296">
        <v>0</v>
      </c>
      <c r="F468">
        <f>MONTH(Tableau6[[#This Row],[DATE]])</f>
        <v>1</v>
      </c>
    </row>
    <row r="469" spans="1:6" ht="18" customHeight="1" x14ac:dyDescent="0.45">
      <c r="A469" s="4">
        <v>0</v>
      </c>
      <c r="B469" s="136">
        <v>46038</v>
      </c>
      <c r="C469" s="4" t="s">
        <v>117</v>
      </c>
      <c r="D469" s="296" t="s">
        <v>8</v>
      </c>
      <c r="E469" s="296">
        <v>0</v>
      </c>
      <c r="F469">
        <f>MONTH(Tableau6[[#This Row],[DATE]])</f>
        <v>1</v>
      </c>
    </row>
    <row r="470" spans="1:6" ht="18" customHeight="1" x14ac:dyDescent="0.45">
      <c r="A470" s="4" t="s">
        <v>260</v>
      </c>
      <c r="B470" s="136">
        <v>46038</v>
      </c>
      <c r="C470" s="4" t="s">
        <v>119</v>
      </c>
      <c r="D470" s="296" t="s">
        <v>7</v>
      </c>
      <c r="E470" s="296">
        <v>4000</v>
      </c>
      <c r="F470">
        <f>MONTH(Tableau6[[#This Row],[DATE]])</f>
        <v>1</v>
      </c>
    </row>
    <row r="471" spans="1:6" ht="18" customHeight="1" x14ac:dyDescent="0.45">
      <c r="A471" s="4" t="s">
        <v>260</v>
      </c>
      <c r="B471" s="136">
        <v>46038</v>
      </c>
      <c r="C471" s="4" t="s">
        <v>119</v>
      </c>
      <c r="D471" s="296" t="s">
        <v>8</v>
      </c>
      <c r="E471" s="296">
        <v>0</v>
      </c>
      <c r="F471">
        <f>MONTH(Tableau6[[#This Row],[DATE]])</f>
        <v>1</v>
      </c>
    </row>
    <row r="472" spans="1:6" ht="18" customHeight="1" x14ac:dyDescent="0.45">
      <c r="A472" s="4">
        <v>0</v>
      </c>
      <c r="B472" s="136">
        <v>46038</v>
      </c>
      <c r="C472" s="4" t="s">
        <v>119</v>
      </c>
      <c r="D472" s="296" t="s">
        <v>7</v>
      </c>
      <c r="E472" s="296">
        <v>0</v>
      </c>
      <c r="F472">
        <f>MONTH(Tableau6[[#This Row],[DATE]])</f>
        <v>1</v>
      </c>
    </row>
    <row r="473" spans="1:6" ht="18" customHeight="1" x14ac:dyDescent="0.45">
      <c r="A473" s="4">
        <v>0</v>
      </c>
      <c r="B473" s="136">
        <v>46038</v>
      </c>
      <c r="C473" s="4" t="s">
        <v>119</v>
      </c>
      <c r="D473" s="296" t="s">
        <v>8</v>
      </c>
      <c r="E473" s="296">
        <v>0</v>
      </c>
      <c r="F473">
        <f>MONTH(Tableau6[[#This Row],[DATE]])</f>
        <v>1</v>
      </c>
    </row>
    <row r="474" spans="1:6" ht="18" customHeight="1" x14ac:dyDescent="0.45">
      <c r="A474" s="4" t="s">
        <v>341</v>
      </c>
      <c r="B474" s="136">
        <v>46037</v>
      </c>
      <c r="C474" s="4" t="s">
        <v>117</v>
      </c>
      <c r="D474" s="296" t="s">
        <v>7</v>
      </c>
      <c r="E474" s="296">
        <v>3000</v>
      </c>
      <c r="F474">
        <f>MONTH(Tableau6[[#This Row],[DATE]])</f>
        <v>1</v>
      </c>
    </row>
    <row r="475" spans="1:6" ht="18" customHeight="1" x14ac:dyDescent="0.45">
      <c r="A475" s="4" t="s">
        <v>341</v>
      </c>
      <c r="B475" s="136">
        <v>46037</v>
      </c>
      <c r="C475" s="4" t="s">
        <v>117</v>
      </c>
      <c r="D475" s="296" t="s">
        <v>8</v>
      </c>
      <c r="E475" s="296">
        <v>0</v>
      </c>
      <c r="F475">
        <f>MONTH(Tableau6[[#This Row],[DATE]])</f>
        <v>1</v>
      </c>
    </row>
    <row r="476" spans="1:6" ht="18" customHeight="1" x14ac:dyDescent="0.45">
      <c r="A476" s="4">
        <v>0</v>
      </c>
      <c r="B476" s="136">
        <v>46037</v>
      </c>
      <c r="C476" s="4" t="s">
        <v>117</v>
      </c>
      <c r="D476" s="296" t="s">
        <v>7</v>
      </c>
      <c r="E476" s="296">
        <v>0</v>
      </c>
      <c r="F476">
        <f>MONTH(Tableau6[[#This Row],[DATE]])</f>
        <v>1</v>
      </c>
    </row>
    <row r="477" spans="1:6" ht="18" customHeight="1" x14ac:dyDescent="0.45">
      <c r="A477" s="4">
        <v>0</v>
      </c>
      <c r="B477" s="136">
        <v>46037</v>
      </c>
      <c r="C477" s="4" t="s">
        <v>117</v>
      </c>
      <c r="D477" s="296" t="s">
        <v>8</v>
      </c>
      <c r="E477" s="296">
        <v>0</v>
      </c>
      <c r="F477">
        <f>MONTH(Tableau6[[#This Row],[DATE]])</f>
        <v>1</v>
      </c>
    </row>
    <row r="478" spans="1:6" ht="18" customHeight="1" x14ac:dyDescent="0.45">
      <c r="A478" s="4" t="s">
        <v>435</v>
      </c>
      <c r="B478" s="136">
        <v>46037</v>
      </c>
      <c r="C478" s="4" t="s">
        <v>119</v>
      </c>
      <c r="D478" s="296" t="s">
        <v>7</v>
      </c>
      <c r="E478" s="296">
        <v>6000</v>
      </c>
      <c r="F478">
        <f>MONTH(Tableau6[[#This Row],[DATE]])</f>
        <v>1</v>
      </c>
    </row>
    <row r="479" spans="1:6" ht="18" customHeight="1" x14ac:dyDescent="0.45">
      <c r="A479" s="4" t="s">
        <v>435</v>
      </c>
      <c r="B479" s="136">
        <v>46037</v>
      </c>
      <c r="C479" s="4" t="s">
        <v>119</v>
      </c>
      <c r="D479" s="296" t="s">
        <v>8</v>
      </c>
      <c r="E479" s="296">
        <v>0</v>
      </c>
      <c r="F479">
        <f>MONTH(Tableau6[[#This Row],[DATE]])</f>
        <v>1</v>
      </c>
    </row>
    <row r="480" spans="1:6" ht="18" customHeight="1" x14ac:dyDescent="0.45">
      <c r="A480" s="4">
        <v>0</v>
      </c>
      <c r="B480" s="136">
        <v>46037</v>
      </c>
      <c r="C480" s="4" t="s">
        <v>119</v>
      </c>
      <c r="D480" s="296" t="s">
        <v>7</v>
      </c>
      <c r="E480" s="296">
        <v>0</v>
      </c>
      <c r="F480">
        <f>MONTH(Tableau6[[#This Row],[DATE]])</f>
        <v>1</v>
      </c>
    </row>
    <row r="481" spans="1:6" ht="18" customHeight="1" x14ac:dyDescent="0.45">
      <c r="A481" s="4">
        <v>0</v>
      </c>
      <c r="B481" s="136">
        <v>46037</v>
      </c>
      <c r="C481" s="4" t="s">
        <v>119</v>
      </c>
      <c r="D481" s="296" t="s">
        <v>8</v>
      </c>
      <c r="E481" s="296">
        <v>0</v>
      </c>
      <c r="F481">
        <f>MONTH(Tableau6[[#This Row],[DATE]])</f>
        <v>1</v>
      </c>
    </row>
    <row r="482" spans="1:6" ht="18" customHeight="1" x14ac:dyDescent="0.45">
      <c r="A482" s="4" t="s">
        <v>275</v>
      </c>
      <c r="B482" s="136">
        <v>46036</v>
      </c>
      <c r="C482" s="4" t="s">
        <v>117</v>
      </c>
      <c r="D482" s="296" t="s">
        <v>7</v>
      </c>
      <c r="E482" s="296">
        <v>2500</v>
      </c>
      <c r="F482">
        <f>MONTH(Tableau6[[#This Row],[DATE]])</f>
        <v>1</v>
      </c>
    </row>
    <row r="483" spans="1:6" ht="18" customHeight="1" x14ac:dyDescent="0.45">
      <c r="A483" s="4" t="s">
        <v>275</v>
      </c>
      <c r="B483" s="136">
        <v>46036</v>
      </c>
      <c r="C483" s="4" t="s">
        <v>117</v>
      </c>
      <c r="D483" s="296" t="s">
        <v>8</v>
      </c>
      <c r="E483" s="296">
        <v>0</v>
      </c>
      <c r="F483">
        <f>MONTH(Tableau6[[#This Row],[DATE]])</f>
        <v>1</v>
      </c>
    </row>
    <row r="484" spans="1:6" ht="18" customHeight="1" x14ac:dyDescent="0.45">
      <c r="A484" s="4">
        <v>0</v>
      </c>
      <c r="B484" s="136">
        <v>46036</v>
      </c>
      <c r="C484" s="4" t="s">
        <v>117</v>
      </c>
      <c r="D484" s="296" t="s">
        <v>7</v>
      </c>
      <c r="E484" s="296">
        <v>0</v>
      </c>
      <c r="F484">
        <f>MONTH(Tableau6[[#This Row],[DATE]])</f>
        <v>1</v>
      </c>
    </row>
    <row r="485" spans="1:6" ht="18" customHeight="1" x14ac:dyDescent="0.45">
      <c r="A485" s="4">
        <v>0</v>
      </c>
      <c r="B485" s="136">
        <v>46036</v>
      </c>
      <c r="C485" s="4" t="s">
        <v>117</v>
      </c>
      <c r="D485" s="296" t="s">
        <v>8</v>
      </c>
      <c r="E485" s="296">
        <v>0</v>
      </c>
      <c r="F485">
        <f>MONTH(Tableau6[[#This Row],[DATE]])</f>
        <v>1</v>
      </c>
    </row>
    <row r="486" spans="1:6" ht="18" customHeight="1" x14ac:dyDescent="0.45">
      <c r="A486" s="4" t="s">
        <v>142</v>
      </c>
      <c r="B486" s="136">
        <v>46036</v>
      </c>
      <c r="C486" s="4" t="s">
        <v>119</v>
      </c>
      <c r="D486" s="296" t="s">
        <v>7</v>
      </c>
      <c r="E486" s="296">
        <v>3000</v>
      </c>
      <c r="F486">
        <f>MONTH(Tableau6[[#This Row],[DATE]])</f>
        <v>1</v>
      </c>
    </row>
    <row r="487" spans="1:6" ht="18" customHeight="1" x14ac:dyDescent="0.45">
      <c r="A487" s="4" t="s">
        <v>142</v>
      </c>
      <c r="B487" s="136">
        <v>46036</v>
      </c>
      <c r="C487" s="4" t="s">
        <v>119</v>
      </c>
      <c r="D487" s="296" t="s">
        <v>8</v>
      </c>
      <c r="E487" s="296">
        <v>0</v>
      </c>
      <c r="F487">
        <f>MONTH(Tableau6[[#This Row],[DATE]])</f>
        <v>1</v>
      </c>
    </row>
    <row r="488" spans="1:6" ht="18" customHeight="1" x14ac:dyDescent="0.45">
      <c r="A488" s="4">
        <v>0</v>
      </c>
      <c r="B488" s="136">
        <v>46036</v>
      </c>
      <c r="C488" s="4" t="s">
        <v>119</v>
      </c>
      <c r="D488" s="296" t="s">
        <v>7</v>
      </c>
      <c r="E488" s="296">
        <v>0</v>
      </c>
      <c r="F488">
        <f>MONTH(Tableau6[[#This Row],[DATE]])</f>
        <v>1</v>
      </c>
    </row>
    <row r="489" spans="1:6" ht="18" customHeight="1" x14ac:dyDescent="0.45">
      <c r="A489" s="4">
        <v>0</v>
      </c>
      <c r="B489" s="136">
        <v>46036</v>
      </c>
      <c r="C489" s="4" t="s">
        <v>119</v>
      </c>
      <c r="D489" s="296" t="s">
        <v>8</v>
      </c>
      <c r="E489" s="296">
        <v>0</v>
      </c>
      <c r="F489">
        <f>MONTH(Tableau6[[#This Row],[DATE]])</f>
        <v>1</v>
      </c>
    </row>
    <row r="490" spans="1:6" ht="18" customHeight="1" x14ac:dyDescent="0.45">
      <c r="A490" s="4" t="s">
        <v>310</v>
      </c>
      <c r="B490" s="136">
        <v>46035</v>
      </c>
      <c r="C490" s="4" t="s">
        <v>117</v>
      </c>
      <c r="D490" s="296" t="s">
        <v>7</v>
      </c>
      <c r="E490" s="296">
        <v>1000</v>
      </c>
      <c r="F490">
        <f>MONTH(Tableau6[[#This Row],[DATE]])</f>
        <v>1</v>
      </c>
    </row>
    <row r="491" spans="1:6" ht="18" customHeight="1" x14ac:dyDescent="0.45">
      <c r="A491" s="4" t="s">
        <v>310</v>
      </c>
      <c r="B491" s="136">
        <v>46035</v>
      </c>
      <c r="C491" s="4" t="s">
        <v>117</v>
      </c>
      <c r="D491" s="296" t="s">
        <v>8</v>
      </c>
      <c r="E491" s="296">
        <v>0</v>
      </c>
      <c r="F491">
        <f>MONTH(Tableau6[[#This Row],[DATE]])</f>
        <v>1</v>
      </c>
    </row>
    <row r="492" spans="1:6" ht="18" customHeight="1" x14ac:dyDescent="0.45">
      <c r="A492" s="4">
        <v>0</v>
      </c>
      <c r="B492" s="136">
        <v>46035</v>
      </c>
      <c r="C492" s="4" t="s">
        <v>117</v>
      </c>
      <c r="D492" s="296" t="s">
        <v>7</v>
      </c>
      <c r="E492" s="296">
        <v>0</v>
      </c>
      <c r="F492">
        <f>MONTH(Tableau6[[#This Row],[DATE]])</f>
        <v>1</v>
      </c>
    </row>
    <row r="493" spans="1:6" ht="18" customHeight="1" x14ac:dyDescent="0.45">
      <c r="A493" s="4">
        <v>0</v>
      </c>
      <c r="B493" s="136">
        <v>46035</v>
      </c>
      <c r="C493" s="4" t="s">
        <v>117</v>
      </c>
      <c r="D493" s="296" t="s">
        <v>8</v>
      </c>
      <c r="E493" s="296">
        <v>0</v>
      </c>
      <c r="F493">
        <f>MONTH(Tableau6[[#This Row],[DATE]])</f>
        <v>1</v>
      </c>
    </row>
    <row r="494" spans="1:6" ht="18" customHeight="1" x14ac:dyDescent="0.45">
      <c r="A494" s="4" t="s">
        <v>260</v>
      </c>
      <c r="B494" s="136">
        <v>46035</v>
      </c>
      <c r="C494" s="4" t="s">
        <v>119</v>
      </c>
      <c r="D494" s="296" t="s">
        <v>7</v>
      </c>
      <c r="E494" s="296">
        <v>2000</v>
      </c>
      <c r="F494">
        <f>MONTH(Tableau6[[#This Row],[DATE]])</f>
        <v>1</v>
      </c>
    </row>
    <row r="495" spans="1:6" ht="18" customHeight="1" x14ac:dyDescent="0.45">
      <c r="A495" s="4" t="s">
        <v>260</v>
      </c>
      <c r="B495" s="136">
        <v>46035</v>
      </c>
      <c r="C495" s="4" t="s">
        <v>119</v>
      </c>
      <c r="D495" s="296" t="s">
        <v>8</v>
      </c>
      <c r="E495" s="296">
        <v>0</v>
      </c>
      <c r="F495">
        <f>MONTH(Tableau6[[#This Row],[DATE]])</f>
        <v>1</v>
      </c>
    </row>
    <row r="496" spans="1:6" ht="18" customHeight="1" x14ac:dyDescent="0.45">
      <c r="A496" s="4">
        <v>0</v>
      </c>
      <c r="B496" s="136">
        <v>46035</v>
      </c>
      <c r="C496" s="4" t="s">
        <v>119</v>
      </c>
      <c r="D496" s="296" t="s">
        <v>7</v>
      </c>
      <c r="E496" s="296">
        <v>0</v>
      </c>
      <c r="F496">
        <f>MONTH(Tableau6[[#This Row],[DATE]])</f>
        <v>1</v>
      </c>
    </row>
    <row r="497" spans="1:6" ht="18" customHeight="1" x14ac:dyDescent="0.45">
      <c r="A497" s="4">
        <v>0</v>
      </c>
      <c r="B497" s="136">
        <v>46035</v>
      </c>
      <c r="C497" s="4" t="s">
        <v>119</v>
      </c>
      <c r="D497" s="296" t="s">
        <v>8</v>
      </c>
      <c r="E497" s="296">
        <v>0</v>
      </c>
      <c r="F497">
        <f>MONTH(Tableau6[[#This Row],[DATE]])</f>
        <v>1</v>
      </c>
    </row>
    <row r="498" spans="1:6" ht="18" customHeight="1" x14ac:dyDescent="0.45">
      <c r="A498" s="4" t="s">
        <v>341</v>
      </c>
      <c r="B498" s="136">
        <v>46034</v>
      </c>
      <c r="C498" s="4" t="s">
        <v>117</v>
      </c>
      <c r="D498" s="296" t="s">
        <v>7</v>
      </c>
      <c r="E498" s="296">
        <v>3000</v>
      </c>
      <c r="F498">
        <f>MONTH(Tableau6[[#This Row],[DATE]])</f>
        <v>1</v>
      </c>
    </row>
    <row r="499" spans="1:6" ht="18" customHeight="1" x14ac:dyDescent="0.45">
      <c r="A499" s="4" t="s">
        <v>341</v>
      </c>
      <c r="B499" s="136">
        <v>46034</v>
      </c>
      <c r="C499" s="4" t="s">
        <v>117</v>
      </c>
      <c r="D499" s="296" t="s">
        <v>8</v>
      </c>
      <c r="E499" s="296">
        <v>0</v>
      </c>
      <c r="F499">
        <f>MONTH(Tableau6[[#This Row],[DATE]])</f>
        <v>1</v>
      </c>
    </row>
    <row r="500" spans="1:6" ht="18" customHeight="1" x14ac:dyDescent="0.45">
      <c r="A500" s="4">
        <v>0</v>
      </c>
      <c r="B500" s="136">
        <v>46034</v>
      </c>
      <c r="C500" s="4" t="s">
        <v>117</v>
      </c>
      <c r="D500" s="296" t="s">
        <v>7</v>
      </c>
      <c r="E500" s="296">
        <v>0</v>
      </c>
      <c r="F500">
        <f>MONTH(Tableau6[[#This Row],[DATE]])</f>
        <v>1</v>
      </c>
    </row>
    <row r="501" spans="1:6" ht="18" customHeight="1" x14ac:dyDescent="0.45">
      <c r="A501" s="4">
        <v>0</v>
      </c>
      <c r="B501" s="136">
        <v>46034</v>
      </c>
      <c r="C501" s="4" t="s">
        <v>117</v>
      </c>
      <c r="D501" s="296" t="s">
        <v>8</v>
      </c>
      <c r="E501" s="296">
        <v>0</v>
      </c>
      <c r="F501">
        <f>MONTH(Tableau6[[#This Row],[DATE]])</f>
        <v>1</v>
      </c>
    </row>
    <row r="502" spans="1:6" ht="18" customHeight="1" x14ac:dyDescent="0.45">
      <c r="A502" s="4" t="s">
        <v>435</v>
      </c>
      <c r="B502" s="136">
        <v>46034</v>
      </c>
      <c r="C502" s="4" t="s">
        <v>119</v>
      </c>
      <c r="D502" s="296" t="s">
        <v>7</v>
      </c>
      <c r="E502" s="296">
        <v>6000</v>
      </c>
      <c r="F502">
        <f>MONTH(Tableau6[[#This Row],[DATE]])</f>
        <v>1</v>
      </c>
    </row>
    <row r="503" spans="1:6" ht="18" customHeight="1" x14ac:dyDescent="0.45">
      <c r="A503" s="4" t="s">
        <v>435</v>
      </c>
      <c r="B503" s="136">
        <v>46034</v>
      </c>
      <c r="C503" s="4" t="s">
        <v>119</v>
      </c>
      <c r="D503" s="296" t="s">
        <v>8</v>
      </c>
      <c r="E503" s="296">
        <v>0</v>
      </c>
      <c r="F503">
        <f>MONTH(Tableau6[[#This Row],[DATE]])</f>
        <v>1</v>
      </c>
    </row>
    <row r="504" spans="1:6" ht="18" customHeight="1" x14ac:dyDescent="0.45">
      <c r="A504" s="4">
        <v>0</v>
      </c>
      <c r="B504" s="136">
        <v>46034</v>
      </c>
      <c r="C504" s="4" t="s">
        <v>119</v>
      </c>
      <c r="D504" s="296" t="s">
        <v>7</v>
      </c>
      <c r="E504" s="296">
        <v>0</v>
      </c>
      <c r="F504">
        <f>MONTH(Tableau6[[#This Row],[DATE]])</f>
        <v>1</v>
      </c>
    </row>
    <row r="505" spans="1:6" ht="18" customHeight="1" x14ac:dyDescent="0.45">
      <c r="A505" s="4">
        <v>0</v>
      </c>
      <c r="B505" s="136">
        <v>46034</v>
      </c>
      <c r="C505" s="4" t="s">
        <v>119</v>
      </c>
      <c r="D505" s="296" t="s">
        <v>8</v>
      </c>
      <c r="E505" s="296">
        <v>0</v>
      </c>
      <c r="F505">
        <f>MONTH(Tableau6[[#This Row],[DATE]])</f>
        <v>1</v>
      </c>
    </row>
    <row r="506" spans="1:6" ht="18" customHeight="1" x14ac:dyDescent="0.45">
      <c r="A506" s="4" t="s">
        <v>275</v>
      </c>
      <c r="B506" s="136">
        <v>46033</v>
      </c>
      <c r="C506" s="4" t="s">
        <v>117</v>
      </c>
      <c r="D506" s="296" t="s">
        <v>7</v>
      </c>
      <c r="E506" s="296">
        <v>3000</v>
      </c>
      <c r="F506">
        <f>MONTH(Tableau6[[#This Row],[DATE]])</f>
        <v>1</v>
      </c>
    </row>
    <row r="507" spans="1:6" ht="18" customHeight="1" x14ac:dyDescent="0.45">
      <c r="A507" s="4" t="s">
        <v>275</v>
      </c>
      <c r="B507" s="136">
        <v>46033</v>
      </c>
      <c r="C507" s="4" t="s">
        <v>117</v>
      </c>
      <c r="D507" s="296" t="s">
        <v>8</v>
      </c>
      <c r="E507" s="296">
        <v>0</v>
      </c>
      <c r="F507">
        <f>MONTH(Tableau6[[#This Row],[DATE]])</f>
        <v>1</v>
      </c>
    </row>
    <row r="508" spans="1:6" ht="18" customHeight="1" x14ac:dyDescent="0.45">
      <c r="A508" s="4">
        <v>0</v>
      </c>
      <c r="B508" s="136">
        <v>46033</v>
      </c>
      <c r="C508" s="4" t="s">
        <v>117</v>
      </c>
      <c r="D508" s="296" t="s">
        <v>7</v>
      </c>
      <c r="E508" s="296">
        <v>0</v>
      </c>
      <c r="F508">
        <f>MONTH(Tableau6[[#This Row],[DATE]])</f>
        <v>1</v>
      </c>
    </row>
    <row r="509" spans="1:6" ht="18" customHeight="1" x14ac:dyDescent="0.45">
      <c r="A509" s="4">
        <v>0</v>
      </c>
      <c r="B509" s="136">
        <v>46033</v>
      </c>
      <c r="C509" s="4" t="s">
        <v>117</v>
      </c>
      <c r="D509" s="296" t="s">
        <v>8</v>
      </c>
      <c r="E509" s="296">
        <v>0</v>
      </c>
      <c r="F509">
        <f>MONTH(Tableau6[[#This Row],[DATE]])</f>
        <v>1</v>
      </c>
    </row>
    <row r="510" spans="1:6" ht="18" customHeight="1" x14ac:dyDescent="0.45">
      <c r="A510" s="4" t="s">
        <v>142</v>
      </c>
      <c r="B510" s="136">
        <v>46033</v>
      </c>
      <c r="C510" s="4" t="s">
        <v>119</v>
      </c>
      <c r="D510" s="296" t="s">
        <v>7</v>
      </c>
      <c r="E510" s="296">
        <v>4000</v>
      </c>
      <c r="F510">
        <f>MONTH(Tableau6[[#This Row],[DATE]])</f>
        <v>1</v>
      </c>
    </row>
    <row r="511" spans="1:6" ht="18" customHeight="1" x14ac:dyDescent="0.45">
      <c r="A511" s="4" t="s">
        <v>142</v>
      </c>
      <c r="B511" s="136">
        <v>46033</v>
      </c>
      <c r="C511" s="4" t="s">
        <v>119</v>
      </c>
      <c r="D511" s="296" t="s">
        <v>8</v>
      </c>
      <c r="E511" s="296">
        <v>0</v>
      </c>
      <c r="F511">
        <f>MONTH(Tableau6[[#This Row],[DATE]])</f>
        <v>1</v>
      </c>
    </row>
    <row r="512" spans="1:6" ht="18" customHeight="1" x14ac:dyDescent="0.45">
      <c r="A512" s="4">
        <v>0</v>
      </c>
      <c r="B512" s="136">
        <v>46033</v>
      </c>
      <c r="C512" s="4" t="s">
        <v>119</v>
      </c>
      <c r="D512" s="296" t="s">
        <v>7</v>
      </c>
      <c r="E512" s="296">
        <v>0</v>
      </c>
      <c r="F512">
        <f>MONTH(Tableau6[[#This Row],[DATE]])</f>
        <v>1</v>
      </c>
    </row>
    <row r="513" spans="1:6" ht="18" customHeight="1" x14ac:dyDescent="0.45">
      <c r="A513" s="4">
        <v>0</v>
      </c>
      <c r="B513" s="136">
        <v>46033</v>
      </c>
      <c r="C513" s="4" t="s">
        <v>119</v>
      </c>
      <c r="D513" s="296" t="s">
        <v>8</v>
      </c>
      <c r="E513" s="296">
        <v>0</v>
      </c>
      <c r="F513">
        <f>MONTH(Tableau6[[#This Row],[DATE]])</f>
        <v>1</v>
      </c>
    </row>
    <row r="514" spans="1:6" ht="18" customHeight="1" x14ac:dyDescent="0.45">
      <c r="A514" s="4" t="s">
        <v>310</v>
      </c>
      <c r="B514" s="136">
        <v>46032</v>
      </c>
      <c r="C514" s="4" t="s">
        <v>117</v>
      </c>
      <c r="D514" s="296" t="s">
        <v>7</v>
      </c>
      <c r="E514" s="296">
        <v>2000</v>
      </c>
      <c r="F514">
        <f>MONTH(Tableau6[[#This Row],[DATE]])</f>
        <v>1</v>
      </c>
    </row>
    <row r="515" spans="1:6" ht="18" customHeight="1" x14ac:dyDescent="0.45">
      <c r="A515" s="4" t="s">
        <v>310</v>
      </c>
      <c r="B515" s="136">
        <v>46032</v>
      </c>
      <c r="C515" s="4" t="s">
        <v>117</v>
      </c>
      <c r="D515" s="296" t="s">
        <v>8</v>
      </c>
      <c r="E515" s="296">
        <v>0</v>
      </c>
      <c r="F515">
        <f>MONTH(Tableau6[[#This Row],[DATE]])</f>
        <v>1</v>
      </c>
    </row>
    <row r="516" spans="1:6" ht="18" customHeight="1" x14ac:dyDescent="0.45">
      <c r="A516" s="4">
        <v>0</v>
      </c>
      <c r="B516" s="136">
        <v>46032</v>
      </c>
      <c r="C516" s="4" t="s">
        <v>117</v>
      </c>
      <c r="D516" s="296" t="s">
        <v>7</v>
      </c>
      <c r="E516" s="296">
        <v>0</v>
      </c>
      <c r="F516">
        <f>MONTH(Tableau6[[#This Row],[DATE]])</f>
        <v>1</v>
      </c>
    </row>
    <row r="517" spans="1:6" ht="18" customHeight="1" x14ac:dyDescent="0.45">
      <c r="A517" s="4">
        <v>0</v>
      </c>
      <c r="B517" s="136">
        <v>46032</v>
      </c>
      <c r="C517" s="4" t="s">
        <v>117</v>
      </c>
      <c r="D517" s="296" t="s">
        <v>8</v>
      </c>
      <c r="E517" s="296">
        <v>0</v>
      </c>
      <c r="F517">
        <f>MONTH(Tableau6[[#This Row],[DATE]])</f>
        <v>1</v>
      </c>
    </row>
    <row r="518" spans="1:6" ht="18" customHeight="1" x14ac:dyDescent="0.45">
      <c r="A518" s="4" t="s">
        <v>260</v>
      </c>
      <c r="B518" s="136">
        <v>46032</v>
      </c>
      <c r="C518" s="4" t="s">
        <v>119</v>
      </c>
      <c r="D518" s="296" t="s">
        <v>7</v>
      </c>
      <c r="E518" s="296">
        <v>0</v>
      </c>
      <c r="F518">
        <f>MONTH(Tableau6[[#This Row],[DATE]])</f>
        <v>1</v>
      </c>
    </row>
    <row r="519" spans="1:6" ht="18" customHeight="1" x14ac:dyDescent="0.45">
      <c r="A519" s="4" t="s">
        <v>260</v>
      </c>
      <c r="B519" s="136">
        <v>46032</v>
      </c>
      <c r="C519" s="4" t="s">
        <v>119</v>
      </c>
      <c r="D519" s="296" t="s">
        <v>8</v>
      </c>
      <c r="E519" s="296">
        <v>0</v>
      </c>
      <c r="F519">
        <f>MONTH(Tableau6[[#This Row],[DATE]])</f>
        <v>1</v>
      </c>
    </row>
    <row r="520" spans="1:6" ht="18" customHeight="1" x14ac:dyDescent="0.45">
      <c r="A520" s="4">
        <v>0</v>
      </c>
      <c r="B520" s="136">
        <v>46032</v>
      </c>
      <c r="C520" s="4" t="s">
        <v>119</v>
      </c>
      <c r="D520" s="296" t="s">
        <v>7</v>
      </c>
      <c r="E520" s="296">
        <v>0</v>
      </c>
      <c r="F520">
        <f>MONTH(Tableau6[[#This Row],[DATE]])</f>
        <v>1</v>
      </c>
    </row>
    <row r="521" spans="1:6" ht="18" customHeight="1" x14ac:dyDescent="0.45">
      <c r="A521" s="4">
        <v>0</v>
      </c>
      <c r="B521" s="136">
        <v>46032</v>
      </c>
      <c r="C521" s="4" t="s">
        <v>119</v>
      </c>
      <c r="D521" s="296" t="s">
        <v>8</v>
      </c>
      <c r="E521" s="296">
        <v>0</v>
      </c>
      <c r="F521">
        <f>MONTH(Tableau6[[#This Row],[DATE]])</f>
        <v>1</v>
      </c>
    </row>
    <row r="522" spans="1:6" ht="18" customHeight="1" x14ac:dyDescent="0.45">
      <c r="A522" s="4" t="s">
        <v>341</v>
      </c>
      <c r="B522" s="136">
        <v>46031</v>
      </c>
      <c r="C522" s="4" t="s">
        <v>117</v>
      </c>
      <c r="D522" s="296" t="s">
        <v>7</v>
      </c>
      <c r="E522" s="296">
        <v>2000</v>
      </c>
      <c r="F522">
        <f>MONTH(Tableau6[[#This Row],[DATE]])</f>
        <v>1</v>
      </c>
    </row>
    <row r="523" spans="1:6" ht="18" customHeight="1" x14ac:dyDescent="0.45">
      <c r="A523" s="4" t="s">
        <v>341</v>
      </c>
      <c r="B523" s="136">
        <v>46031</v>
      </c>
      <c r="C523" s="4" t="s">
        <v>117</v>
      </c>
      <c r="D523" s="296" t="s">
        <v>8</v>
      </c>
      <c r="E523" s="296">
        <v>0</v>
      </c>
      <c r="F523">
        <f>MONTH(Tableau6[[#This Row],[DATE]])</f>
        <v>1</v>
      </c>
    </row>
    <row r="524" spans="1:6" ht="18" customHeight="1" x14ac:dyDescent="0.45">
      <c r="A524" s="4">
        <v>0</v>
      </c>
      <c r="B524" s="136">
        <v>46031</v>
      </c>
      <c r="C524" s="4" t="s">
        <v>117</v>
      </c>
      <c r="D524" s="296" t="s">
        <v>7</v>
      </c>
      <c r="E524" s="296">
        <v>0</v>
      </c>
      <c r="F524">
        <f>MONTH(Tableau6[[#This Row],[DATE]])</f>
        <v>1</v>
      </c>
    </row>
    <row r="525" spans="1:6" ht="18" customHeight="1" x14ac:dyDescent="0.45">
      <c r="A525" s="4">
        <v>0</v>
      </c>
      <c r="B525" s="136">
        <v>46031</v>
      </c>
      <c r="C525" s="4" t="s">
        <v>117</v>
      </c>
      <c r="D525" s="296" t="s">
        <v>8</v>
      </c>
      <c r="E525" s="296">
        <v>0</v>
      </c>
      <c r="F525">
        <f>MONTH(Tableau6[[#This Row],[DATE]])</f>
        <v>1</v>
      </c>
    </row>
    <row r="526" spans="1:6" ht="18" customHeight="1" x14ac:dyDescent="0.45">
      <c r="A526" s="4" t="s">
        <v>435</v>
      </c>
      <c r="B526" s="136">
        <v>46031</v>
      </c>
      <c r="C526" s="4" t="s">
        <v>119</v>
      </c>
      <c r="D526" s="296" t="s">
        <v>7</v>
      </c>
      <c r="E526" s="296">
        <v>0</v>
      </c>
      <c r="F526">
        <f>MONTH(Tableau6[[#This Row],[DATE]])</f>
        <v>1</v>
      </c>
    </row>
    <row r="527" spans="1:6" ht="18" customHeight="1" x14ac:dyDescent="0.45">
      <c r="A527" s="4" t="s">
        <v>435</v>
      </c>
      <c r="B527" s="136">
        <v>46031</v>
      </c>
      <c r="C527" s="4" t="s">
        <v>119</v>
      </c>
      <c r="D527" s="296" t="s">
        <v>8</v>
      </c>
      <c r="E527" s="296">
        <v>0</v>
      </c>
      <c r="F527">
        <f>MONTH(Tableau6[[#This Row],[DATE]])</f>
        <v>1</v>
      </c>
    </row>
    <row r="528" spans="1:6" ht="18" customHeight="1" x14ac:dyDescent="0.45">
      <c r="A528" s="4">
        <v>0</v>
      </c>
      <c r="B528" s="136">
        <v>46031</v>
      </c>
      <c r="C528" s="4" t="s">
        <v>119</v>
      </c>
      <c r="D528" s="296" t="s">
        <v>7</v>
      </c>
      <c r="E528" s="296">
        <v>0</v>
      </c>
      <c r="F528">
        <f>MONTH(Tableau6[[#This Row],[DATE]])</f>
        <v>1</v>
      </c>
    </row>
    <row r="529" spans="1:6" ht="18" customHeight="1" x14ac:dyDescent="0.45">
      <c r="A529" s="4">
        <v>0</v>
      </c>
      <c r="B529" s="136">
        <v>46031</v>
      </c>
      <c r="C529" s="4" t="s">
        <v>119</v>
      </c>
      <c r="D529" s="296" t="s">
        <v>8</v>
      </c>
      <c r="E529" s="296">
        <v>0</v>
      </c>
      <c r="F529">
        <f>MONTH(Tableau6[[#This Row],[DATE]])</f>
        <v>1</v>
      </c>
    </row>
    <row r="530" spans="1:6" ht="18" customHeight="1" x14ac:dyDescent="0.45">
      <c r="A530" s="4" t="s">
        <v>275</v>
      </c>
      <c r="B530" s="136">
        <v>46030</v>
      </c>
      <c r="C530" s="4" t="s">
        <v>117</v>
      </c>
      <c r="D530" s="296" t="s">
        <v>7</v>
      </c>
      <c r="E530" s="296">
        <v>2000</v>
      </c>
      <c r="F530">
        <f>MONTH(Tableau6[[#This Row],[DATE]])</f>
        <v>1</v>
      </c>
    </row>
    <row r="531" spans="1:6" ht="18" customHeight="1" x14ac:dyDescent="0.45">
      <c r="A531" s="4" t="s">
        <v>275</v>
      </c>
      <c r="B531" s="136">
        <v>46030</v>
      </c>
      <c r="C531" s="4" t="s">
        <v>117</v>
      </c>
      <c r="D531" s="296" t="s">
        <v>8</v>
      </c>
      <c r="E531" s="296">
        <v>0</v>
      </c>
      <c r="F531">
        <f>MONTH(Tableau6[[#This Row],[DATE]])</f>
        <v>1</v>
      </c>
    </row>
    <row r="532" spans="1:6" ht="18" customHeight="1" x14ac:dyDescent="0.45">
      <c r="A532" s="4">
        <v>0</v>
      </c>
      <c r="B532" s="136">
        <v>46030</v>
      </c>
      <c r="C532" s="4" t="s">
        <v>117</v>
      </c>
      <c r="D532" s="296" t="s">
        <v>7</v>
      </c>
      <c r="E532" s="296">
        <v>0</v>
      </c>
      <c r="F532">
        <f>MONTH(Tableau6[[#This Row],[DATE]])</f>
        <v>1</v>
      </c>
    </row>
    <row r="533" spans="1:6" ht="18" customHeight="1" x14ac:dyDescent="0.45">
      <c r="A533" s="4">
        <v>0</v>
      </c>
      <c r="B533" s="136">
        <v>46030</v>
      </c>
      <c r="C533" s="4" t="s">
        <v>117</v>
      </c>
      <c r="D533" s="296" t="s">
        <v>8</v>
      </c>
      <c r="E533" s="296">
        <v>0</v>
      </c>
      <c r="F533">
        <f>MONTH(Tableau6[[#This Row],[DATE]])</f>
        <v>1</v>
      </c>
    </row>
    <row r="534" spans="1:6" ht="18" customHeight="1" x14ac:dyDescent="0.45">
      <c r="A534" s="4" t="s">
        <v>142</v>
      </c>
      <c r="B534" s="136">
        <v>46030</v>
      </c>
      <c r="C534" s="4" t="s">
        <v>119</v>
      </c>
      <c r="D534" s="296" t="s">
        <v>7</v>
      </c>
      <c r="E534" s="296">
        <v>0</v>
      </c>
      <c r="F534">
        <f>MONTH(Tableau6[[#This Row],[DATE]])</f>
        <v>1</v>
      </c>
    </row>
    <row r="535" spans="1:6" ht="18" customHeight="1" x14ac:dyDescent="0.45">
      <c r="A535" s="4" t="s">
        <v>142</v>
      </c>
      <c r="B535" s="136">
        <v>46030</v>
      </c>
      <c r="C535" s="4" t="s">
        <v>119</v>
      </c>
      <c r="D535" s="296" t="s">
        <v>8</v>
      </c>
      <c r="E535" s="296">
        <v>0</v>
      </c>
      <c r="F535">
        <f>MONTH(Tableau6[[#This Row],[DATE]])</f>
        <v>1</v>
      </c>
    </row>
    <row r="536" spans="1:6" ht="18" customHeight="1" x14ac:dyDescent="0.45">
      <c r="A536" s="4">
        <v>0</v>
      </c>
      <c r="B536" s="136">
        <v>46030</v>
      </c>
      <c r="C536" s="4" t="s">
        <v>119</v>
      </c>
      <c r="D536" s="296" t="s">
        <v>7</v>
      </c>
      <c r="E536" s="296">
        <v>0</v>
      </c>
      <c r="F536">
        <f>MONTH(Tableau6[[#This Row],[DATE]])</f>
        <v>1</v>
      </c>
    </row>
    <row r="537" spans="1:6" ht="18" customHeight="1" x14ac:dyDescent="0.45">
      <c r="A537" s="4">
        <v>0</v>
      </c>
      <c r="B537" s="136">
        <v>46030</v>
      </c>
      <c r="C537" s="4" t="s">
        <v>119</v>
      </c>
      <c r="D537" s="296" t="s">
        <v>8</v>
      </c>
      <c r="E537" s="296">
        <v>0</v>
      </c>
      <c r="F537">
        <f>MONTH(Tableau6[[#This Row],[DATE]])</f>
        <v>1</v>
      </c>
    </row>
    <row r="538" spans="1:6" ht="18" customHeight="1" x14ac:dyDescent="0.45">
      <c r="A538" s="4" t="s">
        <v>310</v>
      </c>
      <c r="B538" s="136">
        <v>46029</v>
      </c>
      <c r="C538" s="4" t="s">
        <v>117</v>
      </c>
      <c r="D538" s="296" t="s">
        <v>7</v>
      </c>
      <c r="E538" s="296">
        <v>2000</v>
      </c>
      <c r="F538">
        <f>MONTH(Tableau6[[#This Row],[DATE]])</f>
        <v>1</v>
      </c>
    </row>
    <row r="539" spans="1:6" ht="18" customHeight="1" x14ac:dyDescent="0.45">
      <c r="A539" s="4" t="s">
        <v>310</v>
      </c>
      <c r="B539" s="136">
        <v>46029</v>
      </c>
      <c r="C539" s="4" t="s">
        <v>117</v>
      </c>
      <c r="D539" s="296" t="s">
        <v>8</v>
      </c>
      <c r="E539" s="296">
        <v>0</v>
      </c>
      <c r="F539">
        <f>MONTH(Tableau6[[#This Row],[DATE]])</f>
        <v>1</v>
      </c>
    </row>
    <row r="540" spans="1:6" ht="18" customHeight="1" x14ac:dyDescent="0.45">
      <c r="A540" s="4">
        <v>0</v>
      </c>
      <c r="B540" s="136">
        <v>46029</v>
      </c>
      <c r="C540" s="4" t="s">
        <v>117</v>
      </c>
      <c r="D540" s="296" t="s">
        <v>7</v>
      </c>
      <c r="E540" s="296">
        <v>0</v>
      </c>
      <c r="F540">
        <f>MONTH(Tableau6[[#This Row],[DATE]])</f>
        <v>1</v>
      </c>
    </row>
    <row r="541" spans="1:6" ht="18" customHeight="1" x14ac:dyDescent="0.45">
      <c r="A541" s="4">
        <v>0</v>
      </c>
      <c r="B541" s="136">
        <v>46029</v>
      </c>
      <c r="C541" s="4" t="s">
        <v>117</v>
      </c>
      <c r="D541" s="296" t="s">
        <v>8</v>
      </c>
      <c r="E541" s="296">
        <v>0</v>
      </c>
      <c r="F541">
        <f>MONTH(Tableau6[[#This Row],[DATE]])</f>
        <v>1</v>
      </c>
    </row>
    <row r="542" spans="1:6" ht="18" customHeight="1" x14ac:dyDescent="0.45">
      <c r="A542" s="4" t="s">
        <v>260</v>
      </c>
      <c r="B542" s="136">
        <v>46029</v>
      </c>
      <c r="C542" s="4" t="s">
        <v>119</v>
      </c>
      <c r="D542" s="296" t="s">
        <v>7</v>
      </c>
      <c r="E542" s="296">
        <v>4000</v>
      </c>
      <c r="F542">
        <f>MONTH(Tableau6[[#This Row],[DATE]])</f>
        <v>1</v>
      </c>
    </row>
    <row r="543" spans="1:6" ht="18" customHeight="1" x14ac:dyDescent="0.45">
      <c r="A543" s="4" t="s">
        <v>260</v>
      </c>
      <c r="B543" s="136">
        <v>46029</v>
      </c>
      <c r="C543" s="4" t="s">
        <v>119</v>
      </c>
      <c r="D543" s="296" t="s">
        <v>8</v>
      </c>
      <c r="E543" s="296">
        <v>0</v>
      </c>
      <c r="F543">
        <f>MONTH(Tableau6[[#This Row],[DATE]])</f>
        <v>1</v>
      </c>
    </row>
    <row r="544" spans="1:6" ht="18" customHeight="1" x14ac:dyDescent="0.45">
      <c r="A544" s="4">
        <v>0</v>
      </c>
      <c r="B544" s="136">
        <v>46029</v>
      </c>
      <c r="C544" s="4" t="s">
        <v>119</v>
      </c>
      <c r="D544" s="296" t="s">
        <v>7</v>
      </c>
      <c r="E544" s="296">
        <v>0</v>
      </c>
      <c r="F544">
        <f>MONTH(Tableau6[[#This Row],[DATE]])</f>
        <v>1</v>
      </c>
    </row>
    <row r="545" spans="1:6" ht="18" customHeight="1" x14ac:dyDescent="0.45">
      <c r="A545" s="4">
        <v>0</v>
      </c>
      <c r="B545" s="136">
        <v>46029</v>
      </c>
      <c r="C545" s="4" t="s">
        <v>119</v>
      </c>
      <c r="D545" s="296" t="s">
        <v>8</v>
      </c>
      <c r="E545" s="296">
        <v>0</v>
      </c>
      <c r="F545">
        <f>MONTH(Tableau6[[#This Row],[DATE]])</f>
        <v>1</v>
      </c>
    </row>
    <row r="546" spans="1:6" ht="18" customHeight="1" x14ac:dyDescent="0.45">
      <c r="A546" s="4" t="s">
        <v>341</v>
      </c>
      <c r="B546" s="136">
        <v>46028</v>
      </c>
      <c r="C546" s="4" t="s">
        <v>117</v>
      </c>
      <c r="D546" s="296" t="s">
        <v>7</v>
      </c>
      <c r="E546" s="296">
        <v>4000</v>
      </c>
      <c r="F546">
        <f>MONTH(Tableau6[[#This Row],[DATE]])</f>
        <v>1</v>
      </c>
    </row>
    <row r="547" spans="1:6" ht="18" customHeight="1" x14ac:dyDescent="0.45">
      <c r="A547" s="4" t="s">
        <v>341</v>
      </c>
      <c r="B547" s="136">
        <v>46028</v>
      </c>
      <c r="C547" s="4" t="s">
        <v>117</v>
      </c>
      <c r="D547" s="296" t="s">
        <v>8</v>
      </c>
      <c r="E547" s="296">
        <v>0</v>
      </c>
      <c r="F547">
        <f>MONTH(Tableau6[[#This Row],[DATE]])</f>
        <v>1</v>
      </c>
    </row>
    <row r="548" spans="1:6" ht="18" customHeight="1" x14ac:dyDescent="0.45">
      <c r="A548" s="4">
        <v>0</v>
      </c>
      <c r="B548" s="136">
        <v>46028</v>
      </c>
      <c r="C548" s="4" t="s">
        <v>117</v>
      </c>
      <c r="D548" s="296" t="s">
        <v>7</v>
      </c>
      <c r="E548" s="296">
        <v>0</v>
      </c>
      <c r="F548">
        <f>MONTH(Tableau6[[#This Row],[DATE]])</f>
        <v>1</v>
      </c>
    </row>
    <row r="549" spans="1:6" ht="18" customHeight="1" x14ac:dyDescent="0.45">
      <c r="A549" s="4">
        <v>0</v>
      </c>
      <c r="B549" s="136">
        <v>46028</v>
      </c>
      <c r="C549" s="4" t="s">
        <v>117</v>
      </c>
      <c r="D549" s="296" t="s">
        <v>8</v>
      </c>
      <c r="E549" s="296">
        <v>0</v>
      </c>
      <c r="F549">
        <f>MONTH(Tableau6[[#This Row],[DATE]])</f>
        <v>1</v>
      </c>
    </row>
    <row r="550" spans="1:6" ht="18" customHeight="1" x14ac:dyDescent="0.45">
      <c r="A550" s="4" t="s">
        <v>435</v>
      </c>
      <c r="B550" s="136">
        <v>46028</v>
      </c>
      <c r="C550" s="4" t="s">
        <v>119</v>
      </c>
      <c r="D550" s="296" t="s">
        <v>7</v>
      </c>
      <c r="E550" s="296">
        <v>0</v>
      </c>
      <c r="F550">
        <f>MONTH(Tableau6[[#This Row],[DATE]])</f>
        <v>1</v>
      </c>
    </row>
    <row r="551" spans="1:6" ht="18" customHeight="1" x14ac:dyDescent="0.45">
      <c r="A551" s="4" t="s">
        <v>435</v>
      </c>
      <c r="B551" s="136">
        <v>46028</v>
      </c>
      <c r="C551" s="4" t="s">
        <v>119</v>
      </c>
      <c r="D551" s="296" t="s">
        <v>8</v>
      </c>
      <c r="E551" s="296">
        <v>0</v>
      </c>
      <c r="F551">
        <f>MONTH(Tableau6[[#This Row],[DATE]])</f>
        <v>1</v>
      </c>
    </row>
    <row r="552" spans="1:6" ht="18" customHeight="1" x14ac:dyDescent="0.45">
      <c r="A552" s="4">
        <v>0</v>
      </c>
      <c r="B552" s="136">
        <v>46028</v>
      </c>
      <c r="C552" s="4" t="s">
        <v>119</v>
      </c>
      <c r="D552" s="296" t="s">
        <v>7</v>
      </c>
      <c r="E552" s="296">
        <v>0</v>
      </c>
      <c r="F552">
        <f>MONTH(Tableau6[[#This Row],[DATE]])</f>
        <v>1</v>
      </c>
    </row>
    <row r="553" spans="1:6" ht="18" customHeight="1" x14ac:dyDescent="0.45">
      <c r="A553" s="4">
        <v>0</v>
      </c>
      <c r="B553" s="136">
        <v>46028</v>
      </c>
      <c r="C553" s="4" t="s">
        <v>119</v>
      </c>
      <c r="D553" s="296" t="s">
        <v>8</v>
      </c>
      <c r="E553" s="296">
        <v>0</v>
      </c>
      <c r="F553">
        <f>MONTH(Tableau6[[#This Row],[DATE]])</f>
        <v>1</v>
      </c>
    </row>
    <row r="554" spans="1:6" ht="18" customHeight="1" x14ac:dyDescent="0.45">
      <c r="A554" s="4" t="s">
        <v>275</v>
      </c>
      <c r="B554" s="136">
        <v>46027</v>
      </c>
      <c r="C554" s="4" t="s">
        <v>117</v>
      </c>
      <c r="D554" s="296" t="s">
        <v>7</v>
      </c>
      <c r="E554" s="296">
        <v>1000</v>
      </c>
      <c r="F554">
        <f>MONTH(Tableau6[[#This Row],[DATE]])</f>
        <v>1</v>
      </c>
    </row>
    <row r="555" spans="1:6" ht="18" customHeight="1" x14ac:dyDescent="0.45">
      <c r="A555" s="4" t="s">
        <v>275</v>
      </c>
      <c r="B555" s="136">
        <v>46027</v>
      </c>
      <c r="C555" s="4" t="s">
        <v>117</v>
      </c>
      <c r="D555" s="296" t="s">
        <v>8</v>
      </c>
      <c r="E555" s="296">
        <v>0</v>
      </c>
      <c r="F555">
        <f>MONTH(Tableau6[[#This Row],[DATE]])</f>
        <v>1</v>
      </c>
    </row>
    <row r="556" spans="1:6" ht="18" customHeight="1" x14ac:dyDescent="0.45">
      <c r="A556" s="4">
        <v>0</v>
      </c>
      <c r="B556" s="136">
        <v>46027</v>
      </c>
      <c r="C556" s="4" t="s">
        <v>117</v>
      </c>
      <c r="D556" s="296" t="s">
        <v>7</v>
      </c>
      <c r="E556" s="296">
        <v>0</v>
      </c>
      <c r="F556">
        <f>MONTH(Tableau6[[#This Row],[DATE]])</f>
        <v>1</v>
      </c>
    </row>
    <row r="557" spans="1:6" ht="18" customHeight="1" x14ac:dyDescent="0.45">
      <c r="A557" s="4">
        <v>0</v>
      </c>
      <c r="B557" s="136">
        <v>46027</v>
      </c>
      <c r="C557" s="4" t="s">
        <v>117</v>
      </c>
      <c r="D557" s="296" t="s">
        <v>8</v>
      </c>
      <c r="E557" s="296">
        <v>0</v>
      </c>
      <c r="F557">
        <f>MONTH(Tableau6[[#This Row],[DATE]])</f>
        <v>1</v>
      </c>
    </row>
    <row r="558" spans="1:6" ht="18" customHeight="1" x14ac:dyDescent="0.45">
      <c r="A558" s="4" t="s">
        <v>142</v>
      </c>
      <c r="B558" s="136">
        <v>46027</v>
      </c>
      <c r="C558" s="4" t="s">
        <v>119</v>
      </c>
      <c r="D558" s="296" t="s">
        <v>7</v>
      </c>
      <c r="E558" s="296">
        <v>2000</v>
      </c>
      <c r="F558">
        <f>MONTH(Tableau6[[#This Row],[DATE]])</f>
        <v>1</v>
      </c>
    </row>
    <row r="559" spans="1:6" ht="18" customHeight="1" x14ac:dyDescent="0.45">
      <c r="A559" s="4" t="s">
        <v>142</v>
      </c>
      <c r="B559" s="136">
        <v>46027</v>
      </c>
      <c r="C559" s="4" t="s">
        <v>119</v>
      </c>
      <c r="D559" s="296" t="s">
        <v>8</v>
      </c>
      <c r="E559" s="296">
        <v>0</v>
      </c>
      <c r="F559">
        <f>MONTH(Tableau6[[#This Row],[DATE]])</f>
        <v>1</v>
      </c>
    </row>
    <row r="560" spans="1:6" ht="18" customHeight="1" x14ac:dyDescent="0.45">
      <c r="A560" s="4">
        <v>0</v>
      </c>
      <c r="B560" s="136">
        <v>46027</v>
      </c>
      <c r="C560" s="4" t="s">
        <v>119</v>
      </c>
      <c r="D560" s="296" t="s">
        <v>7</v>
      </c>
      <c r="E560" s="296">
        <v>0</v>
      </c>
      <c r="F560">
        <f>MONTH(Tableau6[[#This Row],[DATE]])</f>
        <v>1</v>
      </c>
    </row>
    <row r="561" spans="1:6" ht="18" customHeight="1" x14ac:dyDescent="0.45">
      <c r="A561" s="4">
        <v>0</v>
      </c>
      <c r="B561" s="136">
        <v>46027</v>
      </c>
      <c r="C561" s="4" t="s">
        <v>119</v>
      </c>
      <c r="D561" s="296" t="s">
        <v>8</v>
      </c>
      <c r="E561" s="296">
        <v>0</v>
      </c>
      <c r="F561">
        <f>MONTH(Tableau6[[#This Row],[DATE]])</f>
        <v>1</v>
      </c>
    </row>
    <row r="562" spans="1:6" ht="18" customHeight="1" x14ac:dyDescent="0.45">
      <c r="A562" s="4" t="s">
        <v>310</v>
      </c>
      <c r="B562" s="136">
        <v>46026</v>
      </c>
      <c r="C562" s="4" t="s">
        <v>117</v>
      </c>
      <c r="D562" s="296" t="s">
        <v>7</v>
      </c>
      <c r="E562" s="296">
        <v>0</v>
      </c>
      <c r="F562">
        <f>MONTH(Tableau6[[#This Row],[DATE]])</f>
        <v>1</v>
      </c>
    </row>
    <row r="563" spans="1:6" ht="18" customHeight="1" x14ac:dyDescent="0.45">
      <c r="A563" s="4" t="s">
        <v>310</v>
      </c>
      <c r="B563" s="136">
        <v>46026</v>
      </c>
      <c r="C563" s="4" t="s">
        <v>117</v>
      </c>
      <c r="D563" s="296" t="s">
        <v>8</v>
      </c>
      <c r="E563" s="296">
        <v>0</v>
      </c>
      <c r="F563">
        <f>MONTH(Tableau6[[#This Row],[DATE]])</f>
        <v>1</v>
      </c>
    </row>
    <row r="564" spans="1:6" ht="18" customHeight="1" x14ac:dyDescent="0.45">
      <c r="A564" s="4">
        <v>0</v>
      </c>
      <c r="B564" s="136">
        <v>46026</v>
      </c>
      <c r="C564" s="4" t="s">
        <v>117</v>
      </c>
      <c r="D564" s="296" t="s">
        <v>7</v>
      </c>
      <c r="E564" s="296">
        <v>0</v>
      </c>
      <c r="F564">
        <f>MONTH(Tableau6[[#This Row],[DATE]])</f>
        <v>1</v>
      </c>
    </row>
    <row r="565" spans="1:6" ht="18" customHeight="1" x14ac:dyDescent="0.45">
      <c r="A565" s="4">
        <v>0</v>
      </c>
      <c r="B565" s="136">
        <v>46026</v>
      </c>
      <c r="C565" s="4" t="s">
        <v>117</v>
      </c>
      <c r="D565" s="296" t="s">
        <v>8</v>
      </c>
      <c r="E565" s="296">
        <v>0</v>
      </c>
      <c r="F565">
        <f>MONTH(Tableau6[[#This Row],[DATE]])</f>
        <v>1</v>
      </c>
    </row>
    <row r="566" spans="1:6" ht="18" customHeight="1" x14ac:dyDescent="0.45">
      <c r="A566" s="4" t="s">
        <v>260</v>
      </c>
      <c r="B566" s="136">
        <v>46026</v>
      </c>
      <c r="C566" s="4" t="s">
        <v>119</v>
      </c>
      <c r="D566" s="296" t="s">
        <v>7</v>
      </c>
      <c r="E566" s="296">
        <v>5000</v>
      </c>
      <c r="F566">
        <f>MONTH(Tableau6[[#This Row],[DATE]])</f>
        <v>1</v>
      </c>
    </row>
    <row r="567" spans="1:6" ht="18" customHeight="1" x14ac:dyDescent="0.45">
      <c r="A567" s="4" t="s">
        <v>260</v>
      </c>
      <c r="B567" s="136">
        <v>46026</v>
      </c>
      <c r="C567" s="4" t="s">
        <v>119</v>
      </c>
      <c r="D567" s="296" t="s">
        <v>8</v>
      </c>
      <c r="E567" s="296">
        <v>0</v>
      </c>
      <c r="F567">
        <f>MONTH(Tableau6[[#This Row],[DATE]])</f>
        <v>1</v>
      </c>
    </row>
    <row r="568" spans="1:6" ht="18" customHeight="1" x14ac:dyDescent="0.45">
      <c r="A568" s="4">
        <v>0</v>
      </c>
      <c r="B568" s="136">
        <v>46026</v>
      </c>
      <c r="C568" s="4" t="s">
        <v>119</v>
      </c>
      <c r="D568" s="296" t="s">
        <v>7</v>
      </c>
      <c r="E568" s="296">
        <v>0</v>
      </c>
      <c r="F568">
        <f>MONTH(Tableau6[[#This Row],[DATE]])</f>
        <v>1</v>
      </c>
    </row>
    <row r="569" spans="1:6" ht="18" customHeight="1" x14ac:dyDescent="0.45">
      <c r="A569" s="4">
        <v>0</v>
      </c>
      <c r="B569" s="136">
        <v>46026</v>
      </c>
      <c r="C569" s="4" t="s">
        <v>119</v>
      </c>
      <c r="D569" s="296" t="s">
        <v>8</v>
      </c>
      <c r="E569" s="296">
        <v>0</v>
      </c>
      <c r="F569">
        <f>MONTH(Tableau6[[#This Row],[DATE]])</f>
        <v>1</v>
      </c>
    </row>
    <row r="570" spans="1:6" ht="18" customHeight="1" x14ac:dyDescent="0.45">
      <c r="A570" s="4" t="s">
        <v>341</v>
      </c>
      <c r="B570" s="136">
        <v>46025</v>
      </c>
      <c r="C570" s="4" t="s">
        <v>117</v>
      </c>
      <c r="D570" s="296" t="s">
        <v>7</v>
      </c>
      <c r="E570" s="296">
        <v>1000</v>
      </c>
      <c r="F570">
        <f>MONTH(Tableau6[[#This Row],[DATE]])</f>
        <v>1</v>
      </c>
    </row>
    <row r="571" spans="1:6" ht="18" customHeight="1" x14ac:dyDescent="0.45">
      <c r="A571" s="4" t="s">
        <v>341</v>
      </c>
      <c r="B571" s="136">
        <v>46025</v>
      </c>
      <c r="C571" s="4" t="s">
        <v>117</v>
      </c>
      <c r="D571" s="296" t="s">
        <v>8</v>
      </c>
      <c r="E571" s="296">
        <v>0</v>
      </c>
      <c r="F571">
        <f>MONTH(Tableau6[[#This Row],[DATE]])</f>
        <v>1</v>
      </c>
    </row>
    <row r="572" spans="1:6" ht="18" customHeight="1" x14ac:dyDescent="0.45">
      <c r="A572" s="4">
        <v>0</v>
      </c>
      <c r="B572" s="136">
        <v>46025</v>
      </c>
      <c r="C572" s="4" t="s">
        <v>117</v>
      </c>
      <c r="D572" s="296" t="s">
        <v>7</v>
      </c>
      <c r="E572" s="296">
        <v>0</v>
      </c>
      <c r="F572">
        <f>MONTH(Tableau6[[#This Row],[DATE]])</f>
        <v>1</v>
      </c>
    </row>
    <row r="573" spans="1:6" ht="18" customHeight="1" x14ac:dyDescent="0.45">
      <c r="A573" s="4">
        <v>0</v>
      </c>
      <c r="B573" s="136">
        <v>46025</v>
      </c>
      <c r="C573" s="4" t="s">
        <v>117</v>
      </c>
      <c r="D573" s="296" t="s">
        <v>8</v>
      </c>
      <c r="E573" s="296">
        <v>0</v>
      </c>
      <c r="F573">
        <f>MONTH(Tableau6[[#This Row],[DATE]])</f>
        <v>1</v>
      </c>
    </row>
    <row r="574" spans="1:6" ht="18" customHeight="1" x14ac:dyDescent="0.45">
      <c r="A574" s="4" t="s">
        <v>435</v>
      </c>
      <c r="B574" s="136">
        <v>46025</v>
      </c>
      <c r="C574" s="4" t="s">
        <v>119</v>
      </c>
      <c r="D574" s="296" t="s">
        <v>7</v>
      </c>
      <c r="E574" s="296">
        <v>4000</v>
      </c>
      <c r="F574">
        <f>MONTH(Tableau6[[#This Row],[DATE]])</f>
        <v>1</v>
      </c>
    </row>
    <row r="575" spans="1:6" ht="18" customHeight="1" x14ac:dyDescent="0.45">
      <c r="A575" s="4" t="s">
        <v>435</v>
      </c>
      <c r="B575" s="136">
        <v>46025</v>
      </c>
      <c r="C575" s="4" t="s">
        <v>119</v>
      </c>
      <c r="D575" s="296" t="s">
        <v>8</v>
      </c>
      <c r="E575" s="296">
        <v>0</v>
      </c>
      <c r="F575">
        <f>MONTH(Tableau6[[#This Row],[DATE]])</f>
        <v>1</v>
      </c>
    </row>
    <row r="576" spans="1:6" ht="18" customHeight="1" x14ac:dyDescent="0.45">
      <c r="A576" s="4">
        <v>0</v>
      </c>
      <c r="B576" s="136">
        <v>46025</v>
      </c>
      <c r="C576" s="4" t="s">
        <v>119</v>
      </c>
      <c r="D576" s="296" t="s">
        <v>7</v>
      </c>
      <c r="E576" s="296">
        <v>0</v>
      </c>
      <c r="F576">
        <f>MONTH(Tableau6[[#This Row],[DATE]])</f>
        <v>1</v>
      </c>
    </row>
    <row r="577" spans="1:6" ht="18" customHeight="1" x14ac:dyDescent="0.45">
      <c r="A577" s="4">
        <v>0</v>
      </c>
      <c r="B577" s="136">
        <v>46025</v>
      </c>
      <c r="C577" s="4" t="s">
        <v>119</v>
      </c>
      <c r="D577" s="296" t="s">
        <v>8</v>
      </c>
      <c r="E577" s="296">
        <v>0</v>
      </c>
      <c r="F577">
        <f>MONTH(Tableau6[[#This Row],[DATE]])</f>
        <v>1</v>
      </c>
    </row>
    <row r="578" spans="1:6" ht="18" customHeight="1" x14ac:dyDescent="0.45">
      <c r="A578" s="4" t="s">
        <v>275</v>
      </c>
      <c r="B578" s="136">
        <v>46024</v>
      </c>
      <c r="C578" s="4" t="s">
        <v>117</v>
      </c>
      <c r="D578" s="296" t="s">
        <v>7</v>
      </c>
      <c r="E578" s="296">
        <v>0</v>
      </c>
      <c r="F578">
        <f>MONTH(Tableau6[[#This Row],[DATE]])</f>
        <v>1</v>
      </c>
    </row>
    <row r="579" spans="1:6" ht="18" customHeight="1" x14ac:dyDescent="0.45">
      <c r="A579" s="4" t="s">
        <v>275</v>
      </c>
      <c r="B579" s="136">
        <v>46024</v>
      </c>
      <c r="C579" s="4" t="s">
        <v>117</v>
      </c>
      <c r="D579" s="296" t="s">
        <v>8</v>
      </c>
      <c r="E579" s="296">
        <v>0</v>
      </c>
      <c r="F579">
        <f>MONTH(Tableau6[[#This Row],[DATE]])</f>
        <v>1</v>
      </c>
    </row>
    <row r="580" spans="1:6" ht="18" customHeight="1" x14ac:dyDescent="0.45">
      <c r="A580" s="4">
        <v>0</v>
      </c>
      <c r="B580" s="136">
        <v>46024</v>
      </c>
      <c r="C580" s="4" t="s">
        <v>117</v>
      </c>
      <c r="D580" s="296" t="s">
        <v>7</v>
      </c>
      <c r="E580" s="296">
        <v>0</v>
      </c>
      <c r="F580">
        <f>MONTH(Tableau6[[#This Row],[DATE]])</f>
        <v>1</v>
      </c>
    </row>
    <row r="581" spans="1:6" ht="18" customHeight="1" x14ac:dyDescent="0.45">
      <c r="A581" s="4">
        <v>0</v>
      </c>
      <c r="B581" s="136">
        <v>46024</v>
      </c>
      <c r="C581" s="4" t="s">
        <v>117</v>
      </c>
      <c r="D581" s="296" t="s">
        <v>8</v>
      </c>
      <c r="E581" s="296">
        <v>0</v>
      </c>
      <c r="F581">
        <f>MONTH(Tableau6[[#This Row],[DATE]])</f>
        <v>1</v>
      </c>
    </row>
    <row r="582" spans="1:6" ht="18" customHeight="1" x14ac:dyDescent="0.45">
      <c r="A582" s="4" t="s">
        <v>142</v>
      </c>
      <c r="B582" s="136">
        <v>46024</v>
      </c>
      <c r="C582" s="4" t="s">
        <v>119</v>
      </c>
      <c r="D582" s="296" t="s">
        <v>7</v>
      </c>
      <c r="E582" s="296">
        <v>0</v>
      </c>
      <c r="F582">
        <f>MONTH(Tableau6[[#This Row],[DATE]])</f>
        <v>1</v>
      </c>
    </row>
    <row r="583" spans="1:6" ht="18" customHeight="1" x14ac:dyDescent="0.45">
      <c r="A583" s="4" t="s">
        <v>142</v>
      </c>
      <c r="B583" s="136">
        <v>46024</v>
      </c>
      <c r="C583" s="4" t="s">
        <v>119</v>
      </c>
      <c r="D583" s="296" t="s">
        <v>8</v>
      </c>
      <c r="E583" s="296">
        <v>0</v>
      </c>
      <c r="F583">
        <f>MONTH(Tableau6[[#This Row],[DATE]])</f>
        <v>1</v>
      </c>
    </row>
    <row r="584" spans="1:6" ht="18" customHeight="1" x14ac:dyDescent="0.45">
      <c r="A584" s="4">
        <v>0</v>
      </c>
      <c r="B584" s="136">
        <v>46024</v>
      </c>
      <c r="C584" s="4" t="s">
        <v>119</v>
      </c>
      <c r="D584" s="296" t="s">
        <v>7</v>
      </c>
      <c r="E584" s="296">
        <v>0</v>
      </c>
      <c r="F584">
        <f>MONTH(Tableau6[[#This Row],[DATE]])</f>
        <v>1</v>
      </c>
    </row>
    <row r="585" spans="1:6" ht="18" customHeight="1" x14ac:dyDescent="0.45">
      <c r="A585" s="4">
        <v>0</v>
      </c>
      <c r="B585" s="136">
        <v>46024</v>
      </c>
      <c r="C585" s="4" t="s">
        <v>119</v>
      </c>
      <c r="D585" s="296" t="s">
        <v>8</v>
      </c>
      <c r="E585" s="296">
        <v>0</v>
      </c>
      <c r="F585">
        <f>MONTH(Tableau6[[#This Row],[DATE]])</f>
        <v>1</v>
      </c>
    </row>
    <row r="586" spans="1:6" ht="18" customHeight="1" x14ac:dyDescent="0.45">
      <c r="A586" s="4" t="s">
        <v>310</v>
      </c>
      <c r="B586" s="136">
        <v>46023</v>
      </c>
      <c r="C586" s="4" t="s">
        <v>117</v>
      </c>
      <c r="D586" s="296" t="s">
        <v>7</v>
      </c>
      <c r="E586" s="296">
        <v>0</v>
      </c>
      <c r="F586">
        <f>MONTH(Tableau6[[#This Row],[DATE]])</f>
        <v>1</v>
      </c>
    </row>
    <row r="587" spans="1:6" ht="18" customHeight="1" x14ac:dyDescent="0.45">
      <c r="A587" s="4" t="s">
        <v>310</v>
      </c>
      <c r="B587" s="136">
        <v>46023</v>
      </c>
      <c r="C587" s="4" t="s">
        <v>117</v>
      </c>
      <c r="D587" s="296" t="s">
        <v>8</v>
      </c>
      <c r="E587" s="296">
        <v>0</v>
      </c>
      <c r="F587">
        <f>MONTH(Tableau6[[#This Row],[DATE]])</f>
        <v>1</v>
      </c>
    </row>
    <row r="588" spans="1:6" ht="18" customHeight="1" x14ac:dyDescent="0.45">
      <c r="A588" s="4">
        <v>0</v>
      </c>
      <c r="B588" s="136">
        <v>46023</v>
      </c>
      <c r="C588" s="4" t="s">
        <v>117</v>
      </c>
      <c r="D588" s="296" t="s">
        <v>7</v>
      </c>
      <c r="E588" s="296">
        <v>0</v>
      </c>
      <c r="F588">
        <f>MONTH(Tableau6[[#This Row],[DATE]])</f>
        <v>1</v>
      </c>
    </row>
    <row r="589" spans="1:6" ht="18" customHeight="1" x14ac:dyDescent="0.45">
      <c r="A589" s="4">
        <v>0</v>
      </c>
      <c r="B589" s="136">
        <v>46023</v>
      </c>
      <c r="C589" s="4" t="s">
        <v>117</v>
      </c>
      <c r="D589" s="296" t="s">
        <v>8</v>
      </c>
      <c r="E589" s="296">
        <v>0</v>
      </c>
      <c r="F589">
        <f>MONTH(Tableau6[[#This Row],[DATE]])</f>
        <v>1</v>
      </c>
    </row>
    <row r="590" spans="1:6" ht="18" customHeight="1" x14ac:dyDescent="0.45">
      <c r="A590" s="4" t="s">
        <v>260</v>
      </c>
      <c r="B590" s="136">
        <v>46023</v>
      </c>
      <c r="C590" s="4" t="s">
        <v>119</v>
      </c>
      <c r="D590" s="296" t="s">
        <v>7</v>
      </c>
      <c r="E590" s="296">
        <v>0</v>
      </c>
      <c r="F590">
        <f>MONTH(Tableau6[[#This Row],[DATE]])</f>
        <v>1</v>
      </c>
    </row>
    <row r="591" spans="1:6" ht="18" customHeight="1" x14ac:dyDescent="0.45">
      <c r="A591" s="4" t="s">
        <v>260</v>
      </c>
      <c r="B591" s="136">
        <v>46023</v>
      </c>
      <c r="C591" s="4" t="s">
        <v>119</v>
      </c>
      <c r="D591" s="296" t="s">
        <v>8</v>
      </c>
      <c r="E591" s="296">
        <v>0</v>
      </c>
      <c r="F591">
        <f>MONTH(Tableau6[[#This Row],[DATE]])</f>
        <v>1</v>
      </c>
    </row>
    <row r="592" spans="1:6" ht="18" customHeight="1" x14ac:dyDescent="0.45">
      <c r="A592" s="4">
        <v>0</v>
      </c>
      <c r="B592" s="136">
        <v>46023</v>
      </c>
      <c r="C592" s="4" t="s">
        <v>119</v>
      </c>
      <c r="D592" s="296" t="s">
        <v>7</v>
      </c>
      <c r="E592" s="296">
        <v>0</v>
      </c>
      <c r="F592">
        <f>MONTH(Tableau6[[#This Row],[DATE]])</f>
        <v>1</v>
      </c>
    </row>
    <row r="593" spans="1:6" ht="18" customHeight="1" x14ac:dyDescent="0.45">
      <c r="A593" s="4">
        <v>0</v>
      </c>
      <c r="B593" s="136">
        <v>46023</v>
      </c>
      <c r="C593" s="4" t="s">
        <v>119</v>
      </c>
      <c r="D593" s="296" t="s">
        <v>8</v>
      </c>
      <c r="E593" s="296">
        <v>0</v>
      </c>
      <c r="F593">
        <f>MONTH(Tableau6[[#This Row],[DATE]])</f>
        <v>1</v>
      </c>
    </row>
    <row r="594" spans="1:6" ht="18" customHeight="1" x14ac:dyDescent="0.45">
      <c r="A594" s="372" t="s">
        <v>341</v>
      </c>
      <c r="B594" s="381">
        <v>46022</v>
      </c>
      <c r="C594" s="372" t="s">
        <v>117</v>
      </c>
      <c r="D594" s="382" t="s">
        <v>7</v>
      </c>
      <c r="E594" s="382">
        <v>2000</v>
      </c>
      <c r="F594" s="383">
        <f>MONTH(Tableau6[[#This Row],[DATE]])</f>
        <v>12</v>
      </c>
    </row>
    <row r="595" spans="1:6" ht="18" customHeight="1" x14ac:dyDescent="0.45">
      <c r="A595" s="372" t="s">
        <v>341</v>
      </c>
      <c r="B595" s="381">
        <v>46022</v>
      </c>
      <c r="C595" s="372" t="s">
        <v>117</v>
      </c>
      <c r="D595" s="382" t="s">
        <v>8</v>
      </c>
      <c r="E595" s="382">
        <v>0</v>
      </c>
      <c r="F595" s="383">
        <f>MONTH(Tableau6[[#This Row],[DATE]])</f>
        <v>12</v>
      </c>
    </row>
    <row r="596" spans="1:6" ht="18" customHeight="1" x14ac:dyDescent="0.45">
      <c r="A596" s="372">
        <v>0</v>
      </c>
      <c r="B596" s="381">
        <v>46022</v>
      </c>
      <c r="C596" s="372" t="s">
        <v>117</v>
      </c>
      <c r="D596" s="382" t="s">
        <v>7</v>
      </c>
      <c r="E596" s="382">
        <v>0</v>
      </c>
      <c r="F596" s="383">
        <f>MONTH(Tableau6[[#This Row],[DATE]])</f>
        <v>12</v>
      </c>
    </row>
    <row r="597" spans="1:6" ht="18" customHeight="1" x14ac:dyDescent="0.45">
      <c r="A597" s="372">
        <v>0</v>
      </c>
      <c r="B597" s="381">
        <v>46022</v>
      </c>
      <c r="C597" s="372" t="s">
        <v>117</v>
      </c>
      <c r="D597" s="382" t="s">
        <v>8</v>
      </c>
      <c r="E597" s="382">
        <v>0</v>
      </c>
      <c r="F597" s="383">
        <f>MONTH(Tableau6[[#This Row],[DATE]])</f>
        <v>12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P299"/>
  <sheetViews>
    <sheetView showGridLines="0" zoomScale="89" zoomScaleNormal="89" workbookViewId="0">
      <selection activeCell="C18" sqref="C18"/>
    </sheetView>
  </sheetViews>
  <sheetFormatPr baseColWidth="10" defaultColWidth="11.59765625" defaultRowHeight="14.25" x14ac:dyDescent="0.45"/>
  <cols>
    <col min="1" max="1" width="19" bestFit="1" customWidth="1"/>
    <col min="2" max="2" width="11.265625" style="2" bestFit="1" customWidth="1"/>
    <col min="3" max="3" width="19" bestFit="1" customWidth="1"/>
    <col min="4" max="4" width="19.265625" bestFit="1" customWidth="1"/>
    <col min="5" max="5" width="23.59765625" customWidth="1"/>
    <col min="6" max="6" width="16.73046875" customWidth="1"/>
    <col min="7" max="7" width="26.73046875" customWidth="1"/>
    <col min="8" max="8" width="21" customWidth="1"/>
    <col min="9" max="9" width="25.265625" customWidth="1"/>
    <col min="10" max="10" width="29.265625" customWidth="1"/>
    <col min="11" max="11" width="38.73046875" customWidth="1"/>
    <col min="12" max="12" width="15.73046875" customWidth="1"/>
    <col min="13" max="13" width="29.3984375" customWidth="1"/>
    <col min="14" max="14" width="34.265625" customWidth="1"/>
    <col min="15" max="15" width="8.73046875" customWidth="1"/>
    <col min="17" max="17" width="14.265625" bestFit="1" customWidth="1"/>
  </cols>
  <sheetData>
    <row r="1" spans="1:16" x14ac:dyDescent="0.45">
      <c r="A1" t="s">
        <v>60</v>
      </c>
      <c r="B1" s="2" t="s">
        <v>0</v>
      </c>
      <c r="C1" t="s">
        <v>398</v>
      </c>
      <c r="D1" t="s">
        <v>24</v>
      </c>
      <c r="E1" t="s">
        <v>25</v>
      </c>
      <c r="F1" t="s">
        <v>26</v>
      </c>
      <c r="G1" t="s">
        <v>32</v>
      </c>
      <c r="H1" t="s">
        <v>27</v>
      </c>
      <c r="I1" t="s">
        <v>28</v>
      </c>
      <c r="J1" t="s">
        <v>29</v>
      </c>
      <c r="K1" t="s">
        <v>33</v>
      </c>
      <c r="L1" t="s">
        <v>30</v>
      </c>
      <c r="M1" t="s">
        <v>31</v>
      </c>
      <c r="N1" t="s">
        <v>34</v>
      </c>
      <c r="O1" t="s">
        <v>402</v>
      </c>
      <c r="P1" t="s">
        <v>66</v>
      </c>
    </row>
    <row r="2" spans="1:16" x14ac:dyDescent="0.45">
      <c r="A2" t="s">
        <v>275</v>
      </c>
      <c r="B2" s="2">
        <v>46096</v>
      </c>
      <c r="C2" t="s">
        <v>117</v>
      </c>
      <c r="D2">
        <v>0</v>
      </c>
      <c r="E2">
        <v>0</v>
      </c>
      <c r="F2">
        <v>0</v>
      </c>
      <c r="G2">
        <v>0</v>
      </c>
      <c r="H2">
        <v>2500</v>
      </c>
      <c r="I2" t="s">
        <v>782</v>
      </c>
      <c r="J2">
        <v>0</v>
      </c>
      <c r="K2" t="s">
        <v>37</v>
      </c>
      <c r="L2">
        <v>0</v>
      </c>
      <c r="M2">
        <v>0</v>
      </c>
      <c r="N2">
        <v>0</v>
      </c>
      <c r="O2">
        <v>2500</v>
      </c>
      <c r="P2">
        <f>MONTH(Tableau5[[#This Row],[DATE]])</f>
        <v>3</v>
      </c>
    </row>
    <row r="3" spans="1:16" x14ac:dyDescent="0.45">
      <c r="A3">
        <v>0</v>
      </c>
      <c r="B3" s="2">
        <v>46096</v>
      </c>
      <c r="C3" t="s">
        <v>117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f>MONTH(Tableau5[[#This Row],[DATE]])</f>
        <v>3</v>
      </c>
    </row>
    <row r="4" spans="1:16" x14ac:dyDescent="0.45">
      <c r="A4" t="s">
        <v>142</v>
      </c>
      <c r="B4" s="2">
        <v>46096</v>
      </c>
      <c r="C4" t="s">
        <v>119</v>
      </c>
      <c r="D4">
        <v>0</v>
      </c>
      <c r="E4">
        <v>0</v>
      </c>
      <c r="F4">
        <v>0</v>
      </c>
      <c r="G4">
        <v>0</v>
      </c>
      <c r="H4">
        <v>3500</v>
      </c>
      <c r="I4" t="s">
        <v>560</v>
      </c>
      <c r="J4">
        <v>0</v>
      </c>
      <c r="K4" t="s">
        <v>37</v>
      </c>
      <c r="L4">
        <v>0</v>
      </c>
      <c r="M4">
        <v>0</v>
      </c>
      <c r="N4">
        <v>0</v>
      </c>
      <c r="O4">
        <v>3500</v>
      </c>
      <c r="P4">
        <f>MONTH(Tableau5[[#This Row],[DATE]])</f>
        <v>3</v>
      </c>
    </row>
    <row r="5" spans="1:16" x14ac:dyDescent="0.45">
      <c r="A5">
        <v>0</v>
      </c>
      <c r="B5" s="2">
        <v>46096</v>
      </c>
      <c r="C5" t="s">
        <v>119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f>MONTH(Tableau5[[#This Row],[DATE]])</f>
        <v>3</v>
      </c>
    </row>
    <row r="6" spans="1:16" x14ac:dyDescent="0.45">
      <c r="A6" t="s">
        <v>310</v>
      </c>
      <c r="B6" s="2">
        <v>46095</v>
      </c>
      <c r="C6" t="s">
        <v>117</v>
      </c>
      <c r="D6">
        <v>0</v>
      </c>
      <c r="E6">
        <v>0</v>
      </c>
      <c r="F6">
        <v>0</v>
      </c>
      <c r="G6">
        <v>0</v>
      </c>
      <c r="H6">
        <v>2400</v>
      </c>
      <c r="I6" t="s">
        <v>560</v>
      </c>
      <c r="J6">
        <v>0</v>
      </c>
      <c r="K6" t="s">
        <v>37</v>
      </c>
      <c r="L6">
        <v>0</v>
      </c>
      <c r="M6">
        <v>0</v>
      </c>
      <c r="N6">
        <v>0</v>
      </c>
      <c r="O6">
        <v>2400</v>
      </c>
      <c r="P6">
        <f>MONTH(Tableau5[[#This Row],[DATE]])</f>
        <v>3</v>
      </c>
    </row>
    <row r="7" spans="1:16" x14ac:dyDescent="0.45">
      <c r="A7">
        <v>0</v>
      </c>
      <c r="B7" s="2">
        <v>46095</v>
      </c>
      <c r="C7" t="s">
        <v>117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f>MONTH(Tableau5[[#This Row],[DATE]])</f>
        <v>3</v>
      </c>
    </row>
    <row r="8" spans="1:16" x14ac:dyDescent="0.45">
      <c r="A8" t="s">
        <v>260</v>
      </c>
      <c r="B8" s="2">
        <v>46095</v>
      </c>
      <c r="C8" t="s">
        <v>119</v>
      </c>
      <c r="D8">
        <v>0</v>
      </c>
      <c r="E8">
        <v>0</v>
      </c>
      <c r="F8">
        <v>0</v>
      </c>
      <c r="G8">
        <v>0</v>
      </c>
      <c r="H8">
        <v>4500</v>
      </c>
      <c r="I8" t="s">
        <v>609</v>
      </c>
      <c r="J8">
        <v>0</v>
      </c>
      <c r="K8" t="s">
        <v>37</v>
      </c>
      <c r="L8">
        <v>0</v>
      </c>
      <c r="M8">
        <v>0</v>
      </c>
      <c r="N8">
        <v>0</v>
      </c>
      <c r="O8">
        <v>4500</v>
      </c>
      <c r="P8">
        <f>MONTH(Tableau5[[#This Row],[DATE]])</f>
        <v>3</v>
      </c>
    </row>
    <row r="9" spans="1:16" x14ac:dyDescent="0.45">
      <c r="A9">
        <v>0</v>
      </c>
      <c r="B9" s="2">
        <v>46095</v>
      </c>
      <c r="C9" t="s">
        <v>119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f>MONTH(Tableau5[[#This Row],[DATE]])</f>
        <v>3</v>
      </c>
    </row>
    <row r="10" spans="1:16" x14ac:dyDescent="0.45">
      <c r="A10" t="s">
        <v>341</v>
      </c>
      <c r="B10" s="2">
        <v>46094</v>
      </c>
      <c r="C10" t="s">
        <v>117</v>
      </c>
      <c r="D10">
        <v>0</v>
      </c>
      <c r="E10">
        <v>0</v>
      </c>
      <c r="F10">
        <v>0</v>
      </c>
      <c r="G10">
        <v>0</v>
      </c>
      <c r="H10">
        <v>2400</v>
      </c>
      <c r="I10" t="s">
        <v>560</v>
      </c>
      <c r="J10">
        <v>0</v>
      </c>
      <c r="K10" t="s">
        <v>37</v>
      </c>
      <c r="L10">
        <v>0</v>
      </c>
      <c r="M10">
        <v>0</v>
      </c>
      <c r="N10">
        <v>0</v>
      </c>
      <c r="O10">
        <v>2400</v>
      </c>
      <c r="P10">
        <f>MONTH(Tableau5[[#This Row],[DATE]])</f>
        <v>3</v>
      </c>
    </row>
    <row r="11" spans="1:16" x14ac:dyDescent="0.45">
      <c r="A11">
        <v>0</v>
      </c>
      <c r="B11" s="2">
        <v>46094</v>
      </c>
      <c r="C11" t="s">
        <v>117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f>MONTH(Tableau5[[#This Row],[DATE]])</f>
        <v>3</v>
      </c>
    </row>
    <row r="12" spans="1:16" x14ac:dyDescent="0.45">
      <c r="A12" t="s">
        <v>435</v>
      </c>
      <c r="B12" s="2">
        <v>46094</v>
      </c>
      <c r="C12" t="s">
        <v>119</v>
      </c>
      <c r="D12">
        <v>0</v>
      </c>
      <c r="E12">
        <v>0</v>
      </c>
      <c r="F12">
        <v>0</v>
      </c>
      <c r="G12">
        <v>0</v>
      </c>
      <c r="H12">
        <v>46650</v>
      </c>
      <c r="I12" t="s">
        <v>795</v>
      </c>
      <c r="J12">
        <v>0</v>
      </c>
      <c r="K12" t="s">
        <v>37</v>
      </c>
      <c r="L12">
        <v>0</v>
      </c>
      <c r="M12">
        <v>0</v>
      </c>
      <c r="N12">
        <v>0</v>
      </c>
      <c r="O12">
        <v>46650</v>
      </c>
      <c r="P12">
        <f>MONTH(Tableau5[[#This Row],[DATE]])</f>
        <v>3</v>
      </c>
    </row>
    <row r="13" spans="1:16" x14ac:dyDescent="0.45">
      <c r="A13">
        <v>0</v>
      </c>
      <c r="B13" s="2">
        <v>46094</v>
      </c>
      <c r="C13" t="s">
        <v>119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f>MONTH(Tableau5[[#This Row],[DATE]])</f>
        <v>3</v>
      </c>
    </row>
    <row r="14" spans="1:16" x14ac:dyDescent="0.45">
      <c r="A14" t="s">
        <v>275</v>
      </c>
      <c r="B14" s="2">
        <v>46093</v>
      </c>
      <c r="C14" t="s">
        <v>117</v>
      </c>
      <c r="D14">
        <v>0</v>
      </c>
      <c r="E14">
        <v>0</v>
      </c>
      <c r="F14">
        <v>0</v>
      </c>
      <c r="G14">
        <v>0</v>
      </c>
      <c r="H14">
        <v>1500</v>
      </c>
      <c r="I14" t="s">
        <v>455</v>
      </c>
      <c r="J14">
        <v>0</v>
      </c>
      <c r="K14" t="s">
        <v>37</v>
      </c>
      <c r="L14">
        <v>0</v>
      </c>
      <c r="M14">
        <v>0</v>
      </c>
      <c r="N14">
        <v>0</v>
      </c>
      <c r="O14">
        <v>1500</v>
      </c>
      <c r="P14">
        <f>MONTH(Tableau5[[#This Row],[DATE]])</f>
        <v>3</v>
      </c>
    </row>
    <row r="15" spans="1:16" x14ac:dyDescent="0.45">
      <c r="A15">
        <v>0</v>
      </c>
      <c r="B15" s="2">
        <v>46093</v>
      </c>
      <c r="C15" t="s">
        <v>117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f>MONTH(Tableau5[[#This Row],[DATE]])</f>
        <v>3</v>
      </c>
    </row>
    <row r="16" spans="1:16" x14ac:dyDescent="0.45">
      <c r="A16" t="s">
        <v>142</v>
      </c>
      <c r="B16" s="2">
        <v>46093</v>
      </c>
      <c r="C16" t="s">
        <v>119</v>
      </c>
      <c r="D16">
        <v>0</v>
      </c>
      <c r="E16">
        <v>0</v>
      </c>
      <c r="F16">
        <v>0</v>
      </c>
      <c r="G16">
        <v>0</v>
      </c>
      <c r="H16">
        <v>2500</v>
      </c>
      <c r="I16" t="s">
        <v>569</v>
      </c>
      <c r="J16">
        <v>0</v>
      </c>
      <c r="K16" t="s">
        <v>37</v>
      </c>
      <c r="L16">
        <v>0</v>
      </c>
      <c r="M16">
        <v>0</v>
      </c>
      <c r="N16">
        <v>0</v>
      </c>
      <c r="O16">
        <v>2500</v>
      </c>
      <c r="P16">
        <f>MONTH(Tableau5[[#This Row],[DATE]])</f>
        <v>3</v>
      </c>
    </row>
    <row r="17" spans="1:16" x14ac:dyDescent="0.45">
      <c r="A17">
        <v>0</v>
      </c>
      <c r="B17" s="2">
        <v>46093</v>
      </c>
      <c r="C17" t="s">
        <v>119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f>MONTH(Tableau5[[#This Row],[DATE]])</f>
        <v>3</v>
      </c>
    </row>
    <row r="18" spans="1:16" x14ac:dyDescent="0.45">
      <c r="A18" t="s">
        <v>310</v>
      </c>
      <c r="B18" s="2">
        <v>46092</v>
      </c>
      <c r="C18" t="s">
        <v>117</v>
      </c>
      <c r="D18">
        <v>0</v>
      </c>
      <c r="E18">
        <v>0</v>
      </c>
      <c r="F18">
        <v>0</v>
      </c>
      <c r="G18">
        <v>0</v>
      </c>
      <c r="H18">
        <v>4000</v>
      </c>
      <c r="I18" t="s">
        <v>792</v>
      </c>
      <c r="J18">
        <v>0</v>
      </c>
      <c r="K18" t="s">
        <v>37</v>
      </c>
      <c r="L18">
        <v>0</v>
      </c>
      <c r="M18">
        <v>0</v>
      </c>
      <c r="N18">
        <v>0</v>
      </c>
      <c r="O18">
        <v>4000</v>
      </c>
      <c r="P18">
        <f>MONTH(Tableau5[[#This Row],[DATE]])</f>
        <v>3</v>
      </c>
    </row>
    <row r="19" spans="1:16" x14ac:dyDescent="0.45">
      <c r="A19">
        <v>0</v>
      </c>
      <c r="B19" s="2">
        <v>46092</v>
      </c>
      <c r="C19" t="s">
        <v>117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f>MONTH(Tableau5[[#This Row],[DATE]])</f>
        <v>3</v>
      </c>
    </row>
    <row r="20" spans="1:16" x14ac:dyDescent="0.45">
      <c r="A20" t="s">
        <v>260</v>
      </c>
      <c r="B20" s="2">
        <v>46092</v>
      </c>
      <c r="C20" t="s">
        <v>119</v>
      </c>
      <c r="D20">
        <v>0</v>
      </c>
      <c r="E20">
        <v>0</v>
      </c>
      <c r="F20">
        <v>0</v>
      </c>
      <c r="G20">
        <v>0</v>
      </c>
      <c r="H20">
        <v>4000</v>
      </c>
      <c r="I20" t="s">
        <v>792</v>
      </c>
      <c r="J20">
        <v>0</v>
      </c>
      <c r="K20" t="s">
        <v>37</v>
      </c>
      <c r="L20">
        <v>0</v>
      </c>
      <c r="M20">
        <v>0</v>
      </c>
      <c r="N20">
        <v>0</v>
      </c>
      <c r="O20">
        <v>4000</v>
      </c>
      <c r="P20">
        <f>MONTH(Tableau5[[#This Row],[DATE]])</f>
        <v>3</v>
      </c>
    </row>
    <row r="21" spans="1:16" x14ac:dyDescent="0.45">
      <c r="A21">
        <v>0</v>
      </c>
      <c r="B21" s="2">
        <v>46092</v>
      </c>
      <c r="C21" t="s">
        <v>119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f>MONTH(Tableau5[[#This Row],[DATE]])</f>
        <v>3</v>
      </c>
    </row>
    <row r="22" spans="1:16" x14ac:dyDescent="0.45">
      <c r="A22" t="s">
        <v>341</v>
      </c>
      <c r="B22" s="2">
        <v>46091</v>
      </c>
      <c r="C22" t="s">
        <v>117</v>
      </c>
      <c r="D22">
        <v>0</v>
      </c>
      <c r="E22">
        <v>0</v>
      </c>
      <c r="F22">
        <v>0</v>
      </c>
      <c r="G22">
        <v>0</v>
      </c>
      <c r="H22">
        <v>7500</v>
      </c>
      <c r="I22" t="s">
        <v>787</v>
      </c>
      <c r="J22">
        <v>0</v>
      </c>
      <c r="K22" t="s">
        <v>37</v>
      </c>
      <c r="L22">
        <v>0</v>
      </c>
      <c r="M22">
        <v>0</v>
      </c>
      <c r="N22">
        <v>0</v>
      </c>
      <c r="O22">
        <v>7500</v>
      </c>
      <c r="P22">
        <f>MONTH(Tableau5[[#This Row],[DATE]])</f>
        <v>3</v>
      </c>
    </row>
    <row r="23" spans="1:16" x14ac:dyDescent="0.45">
      <c r="A23">
        <v>0</v>
      </c>
      <c r="B23" s="2">
        <v>46091</v>
      </c>
      <c r="C23" t="s">
        <v>117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f>MONTH(Tableau5[[#This Row],[DATE]])</f>
        <v>3</v>
      </c>
    </row>
    <row r="24" spans="1:16" x14ac:dyDescent="0.45">
      <c r="A24" t="s">
        <v>435</v>
      </c>
      <c r="B24" s="2">
        <v>46091</v>
      </c>
      <c r="C24" t="s">
        <v>119</v>
      </c>
      <c r="D24">
        <v>0</v>
      </c>
      <c r="E24">
        <v>0</v>
      </c>
      <c r="F24">
        <v>0</v>
      </c>
      <c r="G24">
        <v>0</v>
      </c>
      <c r="H24">
        <v>167000</v>
      </c>
      <c r="I24" t="s">
        <v>788</v>
      </c>
      <c r="J24">
        <v>0</v>
      </c>
      <c r="K24" t="s">
        <v>37</v>
      </c>
      <c r="L24">
        <v>0</v>
      </c>
      <c r="M24">
        <v>0</v>
      </c>
      <c r="N24">
        <v>0</v>
      </c>
      <c r="O24">
        <v>167000</v>
      </c>
      <c r="P24">
        <f>MONTH(Tableau5[[#This Row],[DATE]])</f>
        <v>3</v>
      </c>
    </row>
    <row r="25" spans="1:16" x14ac:dyDescent="0.45">
      <c r="A25">
        <v>0</v>
      </c>
      <c r="B25" s="2">
        <v>46091</v>
      </c>
      <c r="C25" t="s">
        <v>119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f>MONTH(Tableau5[[#This Row],[DATE]])</f>
        <v>3</v>
      </c>
    </row>
    <row r="26" spans="1:16" x14ac:dyDescent="0.45">
      <c r="A26" t="s">
        <v>275</v>
      </c>
      <c r="B26" s="2">
        <v>46090</v>
      </c>
      <c r="C26" t="s">
        <v>117</v>
      </c>
      <c r="D26">
        <v>0</v>
      </c>
      <c r="E26">
        <v>0</v>
      </c>
      <c r="F26">
        <v>0</v>
      </c>
      <c r="G26">
        <v>0</v>
      </c>
      <c r="H26">
        <v>1500</v>
      </c>
      <c r="I26" t="s">
        <v>455</v>
      </c>
      <c r="J26">
        <v>0</v>
      </c>
      <c r="K26" t="s">
        <v>37</v>
      </c>
      <c r="L26">
        <v>0</v>
      </c>
      <c r="M26">
        <v>0</v>
      </c>
      <c r="N26">
        <v>0</v>
      </c>
      <c r="O26">
        <v>1500</v>
      </c>
      <c r="P26">
        <f>MONTH(Tableau5[[#This Row],[DATE]])</f>
        <v>3</v>
      </c>
    </row>
    <row r="27" spans="1:16" x14ac:dyDescent="0.45">
      <c r="A27">
        <v>0</v>
      </c>
      <c r="B27" s="2">
        <v>46090</v>
      </c>
      <c r="C27" t="s">
        <v>117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f>MONTH(Tableau5[[#This Row],[DATE]])</f>
        <v>3</v>
      </c>
    </row>
    <row r="28" spans="1:16" x14ac:dyDescent="0.45">
      <c r="A28" t="s">
        <v>142</v>
      </c>
      <c r="B28" s="2">
        <v>46090</v>
      </c>
      <c r="C28" t="s">
        <v>119</v>
      </c>
      <c r="D28">
        <v>0</v>
      </c>
      <c r="E28">
        <v>0</v>
      </c>
      <c r="F28">
        <v>0</v>
      </c>
      <c r="G28">
        <v>0</v>
      </c>
      <c r="H28">
        <v>1500</v>
      </c>
      <c r="I28" t="s">
        <v>455</v>
      </c>
      <c r="J28">
        <v>0</v>
      </c>
      <c r="K28" t="s">
        <v>37</v>
      </c>
      <c r="L28">
        <v>0</v>
      </c>
      <c r="M28">
        <v>0</v>
      </c>
      <c r="N28">
        <v>0</v>
      </c>
      <c r="O28">
        <v>1500</v>
      </c>
      <c r="P28">
        <f>MONTH(Tableau5[[#This Row],[DATE]])</f>
        <v>3</v>
      </c>
    </row>
    <row r="29" spans="1:16" x14ac:dyDescent="0.45">
      <c r="A29">
        <v>0</v>
      </c>
      <c r="B29" s="2">
        <v>46090</v>
      </c>
      <c r="C29" t="s">
        <v>119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f>MONTH(Tableau5[[#This Row],[DATE]])</f>
        <v>3</v>
      </c>
    </row>
    <row r="30" spans="1:16" x14ac:dyDescent="0.45">
      <c r="A30" t="s">
        <v>310</v>
      </c>
      <c r="B30" s="2">
        <v>46089</v>
      </c>
      <c r="C30" t="s">
        <v>117</v>
      </c>
      <c r="D30">
        <v>0</v>
      </c>
      <c r="E30">
        <v>0</v>
      </c>
      <c r="F30">
        <v>0</v>
      </c>
      <c r="G30">
        <v>0</v>
      </c>
      <c r="H30">
        <v>1500</v>
      </c>
      <c r="I30" t="s">
        <v>455</v>
      </c>
      <c r="J30">
        <v>0</v>
      </c>
      <c r="K30" t="s">
        <v>37</v>
      </c>
      <c r="L30">
        <v>312800</v>
      </c>
      <c r="M30" t="s">
        <v>785</v>
      </c>
      <c r="N30" t="s">
        <v>37</v>
      </c>
      <c r="O30">
        <v>314300</v>
      </c>
      <c r="P30">
        <f>MONTH(Tableau5[[#This Row],[DATE]])</f>
        <v>3</v>
      </c>
    </row>
    <row r="31" spans="1:16" x14ac:dyDescent="0.45">
      <c r="A31">
        <v>0</v>
      </c>
      <c r="B31" s="2">
        <v>46089</v>
      </c>
      <c r="C31" t="s">
        <v>117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f>MONTH(Tableau5[[#This Row],[DATE]])</f>
        <v>3</v>
      </c>
    </row>
    <row r="32" spans="1:16" x14ac:dyDescent="0.45">
      <c r="A32" t="s">
        <v>260</v>
      </c>
      <c r="B32" s="2">
        <v>46089</v>
      </c>
      <c r="C32" t="s">
        <v>119</v>
      </c>
      <c r="D32">
        <v>0</v>
      </c>
      <c r="E32">
        <v>0</v>
      </c>
      <c r="F32">
        <v>0</v>
      </c>
      <c r="G32">
        <v>0</v>
      </c>
      <c r="H32">
        <v>4500</v>
      </c>
      <c r="I32" t="s">
        <v>609</v>
      </c>
      <c r="J32">
        <v>0</v>
      </c>
      <c r="K32" t="s">
        <v>37</v>
      </c>
      <c r="L32">
        <v>0</v>
      </c>
      <c r="M32">
        <v>0</v>
      </c>
      <c r="N32">
        <v>0</v>
      </c>
      <c r="O32">
        <v>4500</v>
      </c>
      <c r="P32">
        <f>MONTH(Tableau5[[#This Row],[DATE]])</f>
        <v>3</v>
      </c>
    </row>
    <row r="33" spans="1:16" x14ac:dyDescent="0.45">
      <c r="A33">
        <v>0</v>
      </c>
      <c r="B33" s="2">
        <v>46089</v>
      </c>
      <c r="C33" t="s">
        <v>119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f>MONTH(Tableau5[[#This Row],[DATE]])</f>
        <v>3</v>
      </c>
    </row>
    <row r="34" spans="1:16" x14ac:dyDescent="0.45">
      <c r="A34" t="s">
        <v>341</v>
      </c>
      <c r="B34" s="2">
        <v>46088</v>
      </c>
      <c r="C34" t="s">
        <v>117</v>
      </c>
      <c r="D34">
        <v>0</v>
      </c>
      <c r="E34">
        <v>0</v>
      </c>
      <c r="F34">
        <v>0</v>
      </c>
      <c r="G34">
        <v>0</v>
      </c>
      <c r="H34">
        <v>2500</v>
      </c>
      <c r="I34" t="s">
        <v>782</v>
      </c>
      <c r="J34">
        <v>0</v>
      </c>
      <c r="K34" t="s">
        <v>37</v>
      </c>
      <c r="L34">
        <v>0</v>
      </c>
      <c r="M34">
        <v>0</v>
      </c>
      <c r="N34">
        <v>0</v>
      </c>
      <c r="O34">
        <v>2500</v>
      </c>
      <c r="P34">
        <f>MONTH(Tableau5[[#This Row],[DATE]])</f>
        <v>3</v>
      </c>
    </row>
    <row r="35" spans="1:16" x14ac:dyDescent="0.45">
      <c r="A35">
        <v>0</v>
      </c>
      <c r="B35" s="2">
        <v>46088</v>
      </c>
      <c r="C35" t="s">
        <v>117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f>MONTH(Tableau5[[#This Row],[DATE]])</f>
        <v>3</v>
      </c>
    </row>
    <row r="36" spans="1:16" x14ac:dyDescent="0.45">
      <c r="A36" t="s">
        <v>435</v>
      </c>
      <c r="B36" s="2">
        <v>46088</v>
      </c>
      <c r="C36" t="s">
        <v>119</v>
      </c>
      <c r="D36">
        <v>0</v>
      </c>
      <c r="E36">
        <v>0</v>
      </c>
      <c r="F36">
        <v>0</v>
      </c>
      <c r="G36">
        <v>0</v>
      </c>
      <c r="H36">
        <v>28700</v>
      </c>
      <c r="I36" t="s">
        <v>784</v>
      </c>
      <c r="J36">
        <v>0</v>
      </c>
      <c r="K36" t="s">
        <v>37</v>
      </c>
      <c r="L36">
        <v>262100</v>
      </c>
      <c r="M36" t="s">
        <v>785</v>
      </c>
      <c r="N36" t="s">
        <v>37</v>
      </c>
      <c r="O36">
        <v>290800</v>
      </c>
      <c r="P36">
        <f>MONTH(Tableau5[[#This Row],[DATE]])</f>
        <v>3</v>
      </c>
    </row>
    <row r="37" spans="1:16" x14ac:dyDescent="0.45">
      <c r="A37">
        <v>0</v>
      </c>
      <c r="B37" s="2">
        <v>46088</v>
      </c>
      <c r="C37" t="s">
        <v>119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f>MONTH(Tableau5[[#This Row],[DATE]])</f>
        <v>3</v>
      </c>
    </row>
    <row r="38" spans="1:16" x14ac:dyDescent="0.45">
      <c r="A38" t="s">
        <v>275</v>
      </c>
      <c r="B38" s="2">
        <v>46087</v>
      </c>
      <c r="C38" t="s">
        <v>117</v>
      </c>
      <c r="D38">
        <v>0</v>
      </c>
      <c r="E38">
        <v>0</v>
      </c>
      <c r="F38">
        <v>0</v>
      </c>
      <c r="G38">
        <v>0</v>
      </c>
      <c r="H38">
        <v>1500</v>
      </c>
      <c r="I38" t="s">
        <v>455</v>
      </c>
      <c r="J38">
        <v>0</v>
      </c>
      <c r="K38" t="s">
        <v>37</v>
      </c>
      <c r="L38">
        <v>0</v>
      </c>
      <c r="M38">
        <v>0</v>
      </c>
      <c r="N38">
        <v>0</v>
      </c>
      <c r="O38">
        <v>1500</v>
      </c>
      <c r="P38">
        <f>MONTH(Tableau5[[#This Row],[DATE]])</f>
        <v>3</v>
      </c>
    </row>
    <row r="39" spans="1:16" x14ac:dyDescent="0.45">
      <c r="A39">
        <v>0</v>
      </c>
      <c r="B39" s="2">
        <v>46087</v>
      </c>
      <c r="C39" t="s">
        <v>117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f>MONTH(Tableau5[[#This Row],[DATE]])</f>
        <v>3</v>
      </c>
    </row>
    <row r="40" spans="1:16" x14ac:dyDescent="0.45">
      <c r="A40" t="s">
        <v>142</v>
      </c>
      <c r="B40" s="2">
        <v>46087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58200</v>
      </c>
      <c r="I40" t="s">
        <v>778</v>
      </c>
      <c r="J40">
        <v>0</v>
      </c>
      <c r="K40" t="s">
        <v>37</v>
      </c>
      <c r="L40">
        <v>0</v>
      </c>
      <c r="M40">
        <v>0</v>
      </c>
      <c r="N40">
        <v>0</v>
      </c>
      <c r="O40">
        <v>58200</v>
      </c>
      <c r="P40">
        <f>MONTH(Tableau5[[#This Row],[DATE]])</f>
        <v>3</v>
      </c>
    </row>
    <row r="41" spans="1:16" x14ac:dyDescent="0.45">
      <c r="A41">
        <v>0</v>
      </c>
      <c r="B41" s="2">
        <v>46087</v>
      </c>
      <c r="C41" t="s">
        <v>119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f>MONTH(Tableau5[[#This Row],[DATE]])</f>
        <v>3</v>
      </c>
    </row>
    <row r="42" spans="1:16" x14ac:dyDescent="0.45">
      <c r="A42" t="s">
        <v>310</v>
      </c>
      <c r="B42" s="2">
        <v>46086</v>
      </c>
      <c r="C42" t="s">
        <v>117</v>
      </c>
      <c r="D42">
        <v>0</v>
      </c>
      <c r="E42">
        <v>0</v>
      </c>
      <c r="F42">
        <v>0</v>
      </c>
      <c r="G42">
        <v>0</v>
      </c>
      <c r="H42">
        <v>23500</v>
      </c>
      <c r="I42" t="s">
        <v>775</v>
      </c>
      <c r="J42">
        <v>0</v>
      </c>
      <c r="K42" t="s">
        <v>37</v>
      </c>
      <c r="L42">
        <v>0</v>
      </c>
      <c r="M42">
        <v>0</v>
      </c>
      <c r="N42">
        <v>0</v>
      </c>
      <c r="O42">
        <v>23500</v>
      </c>
      <c r="P42">
        <f>MONTH(Tableau5[[#This Row],[DATE]])</f>
        <v>3</v>
      </c>
    </row>
    <row r="43" spans="1:16" x14ac:dyDescent="0.45">
      <c r="A43">
        <v>0</v>
      </c>
      <c r="B43" s="2">
        <v>46086</v>
      </c>
      <c r="C43" t="s">
        <v>117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f>MONTH(Tableau5[[#This Row],[DATE]])</f>
        <v>3</v>
      </c>
    </row>
    <row r="44" spans="1:16" x14ac:dyDescent="0.45">
      <c r="A44" t="s">
        <v>260</v>
      </c>
      <c r="B44" s="2">
        <v>46086</v>
      </c>
      <c r="C44" t="s">
        <v>119</v>
      </c>
      <c r="D44">
        <v>0</v>
      </c>
      <c r="E44">
        <v>0</v>
      </c>
      <c r="F44">
        <v>0</v>
      </c>
      <c r="G44">
        <v>0</v>
      </c>
      <c r="H44">
        <v>2500</v>
      </c>
      <c r="I44" t="s">
        <v>569</v>
      </c>
      <c r="J44">
        <v>0</v>
      </c>
      <c r="K44" t="s">
        <v>37</v>
      </c>
      <c r="L44">
        <v>0</v>
      </c>
      <c r="M44">
        <v>0</v>
      </c>
      <c r="N44">
        <v>0</v>
      </c>
      <c r="O44">
        <v>2500</v>
      </c>
      <c r="P44">
        <f>MONTH(Tableau5[[#This Row],[DATE]])</f>
        <v>3</v>
      </c>
    </row>
    <row r="45" spans="1:16" x14ac:dyDescent="0.45">
      <c r="A45">
        <v>0</v>
      </c>
      <c r="B45" s="2">
        <v>46086</v>
      </c>
      <c r="C45" t="s">
        <v>119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f>MONTH(Tableau5[[#This Row],[DATE]])</f>
        <v>3</v>
      </c>
    </row>
    <row r="46" spans="1:16" x14ac:dyDescent="0.45">
      <c r="A46" t="s">
        <v>341</v>
      </c>
      <c r="B46" s="2">
        <v>46085</v>
      </c>
      <c r="C46" t="s">
        <v>117</v>
      </c>
      <c r="D46">
        <v>0</v>
      </c>
      <c r="E46">
        <v>0</v>
      </c>
      <c r="F46">
        <v>0</v>
      </c>
      <c r="G46">
        <v>0</v>
      </c>
      <c r="H46">
        <v>6900</v>
      </c>
      <c r="I46" t="s">
        <v>773</v>
      </c>
      <c r="J46">
        <v>0</v>
      </c>
      <c r="K46" t="s">
        <v>37</v>
      </c>
      <c r="L46">
        <v>0</v>
      </c>
      <c r="M46">
        <v>0</v>
      </c>
      <c r="N46">
        <v>0</v>
      </c>
      <c r="O46">
        <v>6900</v>
      </c>
      <c r="P46">
        <f>MONTH(Tableau5[[#This Row],[DATE]])</f>
        <v>3</v>
      </c>
    </row>
    <row r="47" spans="1:16" x14ac:dyDescent="0.45">
      <c r="A47">
        <v>0</v>
      </c>
      <c r="B47" s="2">
        <v>46085</v>
      </c>
      <c r="C47" t="s">
        <v>117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f>MONTH(Tableau5[[#This Row],[DATE]])</f>
        <v>3</v>
      </c>
    </row>
    <row r="48" spans="1:16" x14ac:dyDescent="0.45">
      <c r="A48" t="s">
        <v>435</v>
      </c>
      <c r="B48" s="2">
        <v>46085</v>
      </c>
      <c r="C48" t="s">
        <v>119</v>
      </c>
      <c r="D48">
        <v>0</v>
      </c>
      <c r="E48">
        <v>0</v>
      </c>
      <c r="F48">
        <v>0</v>
      </c>
      <c r="G48">
        <v>0</v>
      </c>
      <c r="H48">
        <v>2500</v>
      </c>
      <c r="I48" t="s">
        <v>538</v>
      </c>
      <c r="J48">
        <v>0</v>
      </c>
      <c r="K48" t="s">
        <v>37</v>
      </c>
      <c r="L48">
        <v>0</v>
      </c>
      <c r="M48">
        <v>0</v>
      </c>
      <c r="N48">
        <v>0</v>
      </c>
      <c r="O48">
        <v>2500</v>
      </c>
      <c r="P48">
        <f>MONTH(Tableau5[[#This Row],[DATE]])</f>
        <v>3</v>
      </c>
    </row>
    <row r="49" spans="1:16" x14ac:dyDescent="0.45">
      <c r="A49">
        <v>0</v>
      </c>
      <c r="B49" s="2">
        <v>46085</v>
      </c>
      <c r="C49" t="s">
        <v>119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f>MONTH(Tableau5[[#This Row],[DATE]])</f>
        <v>3</v>
      </c>
    </row>
    <row r="50" spans="1:16" x14ac:dyDescent="0.45">
      <c r="A50" t="s">
        <v>275</v>
      </c>
      <c r="B50" s="2">
        <v>46084</v>
      </c>
      <c r="C50" t="s">
        <v>117</v>
      </c>
      <c r="D50">
        <v>0</v>
      </c>
      <c r="E50">
        <v>0</v>
      </c>
      <c r="F50">
        <v>0</v>
      </c>
      <c r="G50">
        <v>0</v>
      </c>
      <c r="H50">
        <v>128900</v>
      </c>
      <c r="I50" t="s">
        <v>761</v>
      </c>
      <c r="J50">
        <v>0</v>
      </c>
      <c r="K50" t="s">
        <v>37</v>
      </c>
      <c r="L50">
        <v>60000</v>
      </c>
      <c r="M50" t="s">
        <v>513</v>
      </c>
      <c r="N50" t="s">
        <v>37</v>
      </c>
      <c r="O50">
        <v>188900</v>
      </c>
      <c r="P50">
        <f>MONTH(Tableau5[[#This Row],[DATE]])</f>
        <v>3</v>
      </c>
    </row>
    <row r="51" spans="1:16" x14ac:dyDescent="0.45">
      <c r="A51">
        <v>0</v>
      </c>
      <c r="B51" s="2">
        <v>46084</v>
      </c>
      <c r="C51" t="s">
        <v>117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f>MONTH(Tableau5[[#This Row],[DATE]])</f>
        <v>3</v>
      </c>
    </row>
    <row r="52" spans="1:16" x14ac:dyDescent="0.45">
      <c r="A52" t="s">
        <v>142</v>
      </c>
      <c r="B52" s="2">
        <v>46084</v>
      </c>
      <c r="C52" t="s">
        <v>119</v>
      </c>
      <c r="D52">
        <v>0</v>
      </c>
      <c r="E52">
        <v>0</v>
      </c>
      <c r="F52">
        <v>0</v>
      </c>
      <c r="G52">
        <v>0</v>
      </c>
      <c r="H52">
        <v>112500</v>
      </c>
      <c r="I52" t="s">
        <v>768</v>
      </c>
      <c r="J52">
        <v>0</v>
      </c>
      <c r="K52" t="s">
        <v>37</v>
      </c>
      <c r="L52">
        <v>122800</v>
      </c>
      <c r="M52" t="s">
        <v>745</v>
      </c>
      <c r="N52" t="s">
        <v>37</v>
      </c>
      <c r="O52">
        <v>235300</v>
      </c>
      <c r="P52">
        <f>MONTH(Tableau5[[#This Row],[DATE]])</f>
        <v>3</v>
      </c>
    </row>
    <row r="53" spans="1:16" x14ac:dyDescent="0.45">
      <c r="A53">
        <v>0</v>
      </c>
      <c r="B53" s="2">
        <v>46084</v>
      </c>
      <c r="C53" t="s">
        <v>119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f>MONTH(Tableau5[[#This Row],[DATE]])</f>
        <v>3</v>
      </c>
    </row>
    <row r="54" spans="1:16" x14ac:dyDescent="0.45">
      <c r="A54" t="s">
        <v>310</v>
      </c>
      <c r="B54" s="2">
        <v>46083</v>
      </c>
      <c r="C54" t="s">
        <v>117</v>
      </c>
      <c r="D54">
        <v>0</v>
      </c>
      <c r="E54">
        <v>0</v>
      </c>
      <c r="F54">
        <v>0</v>
      </c>
      <c r="G54">
        <v>0</v>
      </c>
      <c r="H54">
        <v>21900</v>
      </c>
      <c r="I54" t="s">
        <v>742</v>
      </c>
      <c r="J54">
        <v>0</v>
      </c>
      <c r="K54" t="s">
        <v>37</v>
      </c>
      <c r="L54">
        <v>165000</v>
      </c>
      <c r="M54" t="s">
        <v>743</v>
      </c>
      <c r="N54" t="s">
        <v>37</v>
      </c>
      <c r="O54">
        <v>186900</v>
      </c>
      <c r="P54">
        <f>MONTH(Tableau5[[#This Row],[DATE]])</f>
        <v>3</v>
      </c>
    </row>
    <row r="55" spans="1:16" x14ac:dyDescent="0.45">
      <c r="A55">
        <v>0</v>
      </c>
      <c r="B55" s="2">
        <v>46083</v>
      </c>
      <c r="C55" t="s">
        <v>117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f>MONTH(Tableau5[[#This Row],[DATE]])</f>
        <v>3</v>
      </c>
    </row>
    <row r="56" spans="1:16" x14ac:dyDescent="0.45">
      <c r="A56" t="s">
        <v>260</v>
      </c>
      <c r="B56" s="2">
        <v>46083</v>
      </c>
      <c r="C56" t="s">
        <v>119</v>
      </c>
      <c r="D56">
        <v>0</v>
      </c>
      <c r="E56">
        <v>0</v>
      </c>
      <c r="F56">
        <v>0</v>
      </c>
      <c r="G56">
        <v>0</v>
      </c>
      <c r="H56">
        <v>86950</v>
      </c>
      <c r="I56" t="s">
        <v>748</v>
      </c>
      <c r="J56">
        <v>0</v>
      </c>
      <c r="K56" t="s">
        <v>37</v>
      </c>
      <c r="L56">
        <v>70000</v>
      </c>
      <c r="M56" t="s">
        <v>745</v>
      </c>
      <c r="N56" t="s">
        <v>37</v>
      </c>
      <c r="O56">
        <v>156950</v>
      </c>
      <c r="P56">
        <f>MONTH(Tableau5[[#This Row],[DATE]])</f>
        <v>3</v>
      </c>
    </row>
    <row r="57" spans="1:16" x14ac:dyDescent="0.45">
      <c r="A57">
        <v>0</v>
      </c>
      <c r="B57" s="2">
        <v>46083</v>
      </c>
      <c r="C57" t="s">
        <v>119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f>MONTH(Tableau5[[#This Row],[DATE]])</f>
        <v>3</v>
      </c>
    </row>
    <row r="58" spans="1:16" x14ac:dyDescent="0.45">
      <c r="A58" t="s">
        <v>341</v>
      </c>
      <c r="B58" s="2">
        <v>46082</v>
      </c>
      <c r="C58" t="s">
        <v>117</v>
      </c>
      <c r="D58">
        <v>0</v>
      </c>
      <c r="E58">
        <v>0</v>
      </c>
      <c r="F58">
        <v>0</v>
      </c>
      <c r="G58">
        <v>0</v>
      </c>
      <c r="H58">
        <v>1500</v>
      </c>
      <c r="I58" t="s">
        <v>455</v>
      </c>
      <c r="J58">
        <v>0</v>
      </c>
      <c r="K58" t="s">
        <v>37</v>
      </c>
      <c r="L58">
        <v>0</v>
      </c>
      <c r="M58">
        <v>0</v>
      </c>
      <c r="N58">
        <v>0</v>
      </c>
      <c r="O58">
        <v>1500</v>
      </c>
      <c r="P58">
        <f>MONTH(Tableau5[[#This Row],[DATE]])</f>
        <v>3</v>
      </c>
    </row>
    <row r="59" spans="1:16" x14ac:dyDescent="0.45">
      <c r="A59">
        <v>0</v>
      </c>
      <c r="B59" s="2">
        <v>46082</v>
      </c>
      <c r="C59" t="s">
        <v>117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f>MONTH(Tableau5[[#This Row],[DATE]])</f>
        <v>3</v>
      </c>
    </row>
    <row r="60" spans="1:16" x14ac:dyDescent="0.45">
      <c r="A60" t="s">
        <v>435</v>
      </c>
      <c r="B60" s="2">
        <v>46082</v>
      </c>
      <c r="C60" t="s">
        <v>119</v>
      </c>
      <c r="D60">
        <v>0</v>
      </c>
      <c r="E60">
        <v>0</v>
      </c>
      <c r="F60">
        <v>0</v>
      </c>
      <c r="G60">
        <v>0</v>
      </c>
      <c r="H60">
        <v>4500</v>
      </c>
      <c r="I60" t="s">
        <v>609</v>
      </c>
      <c r="J60">
        <v>0</v>
      </c>
      <c r="K60" t="s">
        <v>37</v>
      </c>
      <c r="L60">
        <v>0</v>
      </c>
      <c r="M60">
        <v>0</v>
      </c>
      <c r="N60">
        <v>0</v>
      </c>
      <c r="O60">
        <v>4500</v>
      </c>
      <c r="P60">
        <f>MONTH(Tableau5[[#This Row],[DATE]])</f>
        <v>3</v>
      </c>
    </row>
    <row r="61" spans="1:16" x14ac:dyDescent="0.45">
      <c r="A61">
        <v>0</v>
      </c>
      <c r="B61" s="2">
        <v>46082</v>
      </c>
      <c r="C61" t="s">
        <v>119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f>MONTH(Tableau5[[#This Row],[DATE]])</f>
        <v>3</v>
      </c>
    </row>
    <row r="62" spans="1:16" x14ac:dyDescent="0.45">
      <c r="A62" t="s">
        <v>275</v>
      </c>
      <c r="B62" s="2">
        <v>46081</v>
      </c>
      <c r="C62" t="s">
        <v>117</v>
      </c>
      <c r="D62">
        <v>0</v>
      </c>
      <c r="E62">
        <v>0</v>
      </c>
      <c r="F62">
        <v>0</v>
      </c>
      <c r="G62">
        <v>0</v>
      </c>
      <c r="H62">
        <v>7500</v>
      </c>
      <c r="I62" t="s">
        <v>736</v>
      </c>
      <c r="J62">
        <v>0</v>
      </c>
      <c r="K62" t="s">
        <v>37</v>
      </c>
      <c r="L62">
        <v>0</v>
      </c>
      <c r="M62">
        <v>0</v>
      </c>
      <c r="N62">
        <v>0</v>
      </c>
      <c r="O62">
        <v>7500</v>
      </c>
      <c r="P62">
        <f>MONTH(Tableau5[[#This Row],[DATE]])</f>
        <v>2</v>
      </c>
    </row>
    <row r="63" spans="1:16" x14ac:dyDescent="0.45">
      <c r="A63">
        <v>0</v>
      </c>
      <c r="B63" s="2">
        <v>46081</v>
      </c>
      <c r="C63" t="s">
        <v>117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f>MONTH(Tableau5[[#This Row],[DATE]])</f>
        <v>2</v>
      </c>
    </row>
    <row r="64" spans="1:16" x14ac:dyDescent="0.45">
      <c r="A64" t="s">
        <v>142</v>
      </c>
      <c r="B64" s="2">
        <v>46081</v>
      </c>
      <c r="C64" t="s">
        <v>119</v>
      </c>
      <c r="D64">
        <v>0</v>
      </c>
      <c r="E64">
        <v>0</v>
      </c>
      <c r="F64">
        <v>0</v>
      </c>
      <c r="G64">
        <v>0</v>
      </c>
      <c r="H64">
        <v>1500</v>
      </c>
      <c r="I64" t="s">
        <v>455</v>
      </c>
      <c r="J64">
        <v>0</v>
      </c>
      <c r="K64" t="s">
        <v>37</v>
      </c>
      <c r="L64">
        <v>0</v>
      </c>
      <c r="M64">
        <v>0</v>
      </c>
      <c r="N64">
        <v>0</v>
      </c>
      <c r="O64">
        <v>1500</v>
      </c>
      <c r="P64">
        <f>MONTH(Tableau5[[#This Row],[DATE]])</f>
        <v>2</v>
      </c>
    </row>
    <row r="65" spans="1:16" x14ac:dyDescent="0.45">
      <c r="A65">
        <v>0</v>
      </c>
      <c r="B65" s="2">
        <v>46081</v>
      </c>
      <c r="C65" t="s">
        <v>119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f>MONTH(Tableau5[[#This Row],[DATE]])</f>
        <v>2</v>
      </c>
    </row>
    <row r="66" spans="1:16" x14ac:dyDescent="0.45">
      <c r="A66" t="s">
        <v>310</v>
      </c>
      <c r="B66" s="2">
        <v>46080</v>
      </c>
      <c r="C66" t="s">
        <v>117</v>
      </c>
      <c r="D66">
        <v>0</v>
      </c>
      <c r="E66">
        <v>0</v>
      </c>
      <c r="F66">
        <v>0</v>
      </c>
      <c r="G66">
        <v>0</v>
      </c>
      <c r="H66">
        <v>37900</v>
      </c>
      <c r="I66" t="s">
        <v>731</v>
      </c>
      <c r="J66">
        <v>0</v>
      </c>
      <c r="K66" t="s">
        <v>37</v>
      </c>
      <c r="L66">
        <v>0</v>
      </c>
      <c r="M66">
        <v>0</v>
      </c>
      <c r="N66">
        <v>0</v>
      </c>
      <c r="O66">
        <v>37900</v>
      </c>
      <c r="P66">
        <f>MONTH(Tableau5[[#This Row],[DATE]])</f>
        <v>2</v>
      </c>
    </row>
    <row r="67" spans="1:16" x14ac:dyDescent="0.45">
      <c r="A67">
        <v>0</v>
      </c>
      <c r="B67" s="2">
        <v>46080</v>
      </c>
      <c r="C67" t="s">
        <v>117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f>MONTH(Tableau5[[#This Row],[DATE]])</f>
        <v>2</v>
      </c>
    </row>
    <row r="68" spans="1:16" x14ac:dyDescent="0.45">
      <c r="A68" t="s">
        <v>260</v>
      </c>
      <c r="B68" s="2">
        <v>46080</v>
      </c>
      <c r="C68" t="s">
        <v>119</v>
      </c>
      <c r="D68">
        <v>0</v>
      </c>
      <c r="E68">
        <v>0</v>
      </c>
      <c r="F68">
        <v>0</v>
      </c>
      <c r="G68">
        <v>0</v>
      </c>
      <c r="H68">
        <v>6000</v>
      </c>
      <c r="I68" t="s">
        <v>732</v>
      </c>
      <c r="J68">
        <v>0</v>
      </c>
      <c r="K68" t="s">
        <v>37</v>
      </c>
      <c r="L68">
        <v>0</v>
      </c>
      <c r="M68">
        <v>0</v>
      </c>
      <c r="N68">
        <v>0</v>
      </c>
      <c r="O68">
        <v>6000</v>
      </c>
      <c r="P68">
        <f>MONTH(Tableau5[[#This Row],[DATE]])</f>
        <v>2</v>
      </c>
    </row>
    <row r="69" spans="1:16" x14ac:dyDescent="0.45">
      <c r="A69">
        <v>0</v>
      </c>
      <c r="B69" s="2">
        <v>46080</v>
      </c>
      <c r="C69" t="s">
        <v>119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f>MONTH(Tableau5[[#This Row],[DATE]])</f>
        <v>2</v>
      </c>
    </row>
    <row r="70" spans="1:16" x14ac:dyDescent="0.45">
      <c r="A70">
        <v>0</v>
      </c>
      <c r="B70" s="2">
        <v>46079</v>
      </c>
      <c r="C70" t="s">
        <v>117</v>
      </c>
      <c r="D70">
        <v>0</v>
      </c>
      <c r="E70">
        <v>0</v>
      </c>
      <c r="F70">
        <v>0</v>
      </c>
      <c r="G70">
        <v>0</v>
      </c>
      <c r="H70">
        <v>1500</v>
      </c>
      <c r="I70" t="s">
        <v>455</v>
      </c>
      <c r="J70">
        <v>0</v>
      </c>
      <c r="K70" t="s">
        <v>37</v>
      </c>
      <c r="L70">
        <v>0</v>
      </c>
      <c r="M70">
        <v>0</v>
      </c>
      <c r="N70">
        <v>0</v>
      </c>
      <c r="O70">
        <v>1500</v>
      </c>
      <c r="P70">
        <f>MONTH(Tableau5[[#This Row],[DATE]])</f>
        <v>2</v>
      </c>
    </row>
    <row r="71" spans="1:16" x14ac:dyDescent="0.45">
      <c r="A71">
        <v>0</v>
      </c>
      <c r="B71" s="2">
        <v>46079</v>
      </c>
      <c r="C71" t="s">
        <v>117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f>MONTH(Tableau5[[#This Row],[DATE]])</f>
        <v>2</v>
      </c>
    </row>
    <row r="72" spans="1:16" x14ac:dyDescent="0.45">
      <c r="A72" t="s">
        <v>435</v>
      </c>
      <c r="B72" s="2">
        <v>46079</v>
      </c>
      <c r="C72" t="s">
        <v>119</v>
      </c>
      <c r="D72">
        <v>0</v>
      </c>
      <c r="E72">
        <v>0</v>
      </c>
      <c r="F72">
        <v>0</v>
      </c>
      <c r="G72">
        <v>0</v>
      </c>
      <c r="H72">
        <v>1500</v>
      </c>
      <c r="I72" t="s">
        <v>455</v>
      </c>
      <c r="J72">
        <v>0</v>
      </c>
      <c r="K72" t="s">
        <v>37</v>
      </c>
      <c r="L72">
        <v>0</v>
      </c>
      <c r="M72">
        <v>0</v>
      </c>
      <c r="N72">
        <v>0</v>
      </c>
      <c r="O72">
        <v>1500</v>
      </c>
      <c r="P72">
        <f>MONTH(Tableau5[[#This Row],[DATE]])</f>
        <v>2</v>
      </c>
    </row>
    <row r="73" spans="1:16" x14ac:dyDescent="0.45">
      <c r="A73">
        <v>0</v>
      </c>
      <c r="B73" s="2">
        <v>46079</v>
      </c>
      <c r="C73" t="s">
        <v>119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f>MONTH(Tableau5[[#This Row],[DATE]])</f>
        <v>2</v>
      </c>
    </row>
    <row r="74" spans="1:16" x14ac:dyDescent="0.45">
      <c r="A74" t="s">
        <v>275</v>
      </c>
      <c r="B74" s="2">
        <v>46078</v>
      </c>
      <c r="C74" t="s">
        <v>117</v>
      </c>
      <c r="D74">
        <v>0</v>
      </c>
      <c r="E74">
        <v>0</v>
      </c>
      <c r="F74">
        <v>0</v>
      </c>
      <c r="G74">
        <v>0</v>
      </c>
      <c r="H74">
        <v>17200</v>
      </c>
      <c r="I74" t="s">
        <v>722</v>
      </c>
      <c r="J74">
        <v>0</v>
      </c>
      <c r="K74" t="s">
        <v>37</v>
      </c>
      <c r="L74">
        <v>0</v>
      </c>
      <c r="M74">
        <v>0</v>
      </c>
      <c r="N74">
        <v>0</v>
      </c>
      <c r="O74">
        <v>17200</v>
      </c>
      <c r="P74">
        <f>MONTH(Tableau5[[#This Row],[DATE]])</f>
        <v>2</v>
      </c>
    </row>
    <row r="75" spans="1:16" x14ac:dyDescent="0.45">
      <c r="A75">
        <v>0</v>
      </c>
      <c r="B75" s="2">
        <v>46078</v>
      </c>
      <c r="C75" t="s">
        <v>117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f>MONTH(Tableau5[[#This Row],[DATE]])</f>
        <v>2</v>
      </c>
    </row>
    <row r="76" spans="1:16" x14ac:dyDescent="0.45">
      <c r="A76" t="s">
        <v>142</v>
      </c>
      <c r="B76" s="2">
        <v>46078</v>
      </c>
      <c r="C76" t="s">
        <v>119</v>
      </c>
      <c r="D76">
        <v>0</v>
      </c>
      <c r="E76">
        <v>0</v>
      </c>
      <c r="F76">
        <v>0</v>
      </c>
      <c r="G76">
        <v>0</v>
      </c>
      <c r="H76">
        <v>2500</v>
      </c>
      <c r="I76" t="s">
        <v>720</v>
      </c>
      <c r="J76">
        <v>0</v>
      </c>
      <c r="K76" t="s">
        <v>37</v>
      </c>
      <c r="L76">
        <v>0</v>
      </c>
      <c r="M76">
        <v>0</v>
      </c>
      <c r="N76">
        <v>0</v>
      </c>
      <c r="O76">
        <v>2500</v>
      </c>
      <c r="P76">
        <f>MONTH(Tableau5[[#This Row],[DATE]])</f>
        <v>2</v>
      </c>
    </row>
    <row r="77" spans="1:16" x14ac:dyDescent="0.45">
      <c r="A77">
        <v>0</v>
      </c>
      <c r="B77" s="2">
        <v>46078</v>
      </c>
      <c r="C77" t="s">
        <v>119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f>MONTH(Tableau5[[#This Row],[DATE]])</f>
        <v>2</v>
      </c>
    </row>
    <row r="78" spans="1:16" x14ac:dyDescent="0.45">
      <c r="A78" t="s">
        <v>310</v>
      </c>
      <c r="B78" s="2">
        <v>46077</v>
      </c>
      <c r="C78" t="s">
        <v>117</v>
      </c>
      <c r="D78">
        <v>0</v>
      </c>
      <c r="E78">
        <v>0</v>
      </c>
      <c r="F78">
        <v>0</v>
      </c>
      <c r="G78">
        <v>0</v>
      </c>
      <c r="H78">
        <v>1500</v>
      </c>
      <c r="I78" t="s">
        <v>455</v>
      </c>
      <c r="J78">
        <v>0</v>
      </c>
      <c r="K78" t="s">
        <v>37</v>
      </c>
      <c r="L78">
        <v>0</v>
      </c>
      <c r="M78">
        <v>0</v>
      </c>
      <c r="N78">
        <v>0</v>
      </c>
      <c r="O78">
        <v>1500</v>
      </c>
      <c r="P78">
        <f>MONTH(Tableau5[[#This Row],[DATE]])</f>
        <v>2</v>
      </c>
    </row>
    <row r="79" spans="1:16" x14ac:dyDescent="0.45">
      <c r="A79">
        <v>0</v>
      </c>
      <c r="B79" s="2">
        <v>46077</v>
      </c>
      <c r="C79" t="s">
        <v>117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f>MONTH(Tableau5[[#This Row],[DATE]])</f>
        <v>2</v>
      </c>
    </row>
    <row r="80" spans="1:16" x14ac:dyDescent="0.45">
      <c r="A80" t="s">
        <v>260</v>
      </c>
      <c r="B80" s="2">
        <v>46077</v>
      </c>
      <c r="C80" t="s">
        <v>119</v>
      </c>
      <c r="D80">
        <v>0</v>
      </c>
      <c r="E80">
        <v>0</v>
      </c>
      <c r="F80">
        <v>0</v>
      </c>
      <c r="G80">
        <v>0</v>
      </c>
      <c r="H80">
        <v>11000</v>
      </c>
      <c r="I80" t="s">
        <v>715</v>
      </c>
      <c r="J80">
        <v>0</v>
      </c>
      <c r="K80" t="s">
        <v>37</v>
      </c>
      <c r="L80">
        <v>0</v>
      </c>
      <c r="M80">
        <v>0</v>
      </c>
      <c r="N80">
        <v>0</v>
      </c>
      <c r="O80">
        <v>11000</v>
      </c>
      <c r="P80">
        <f>MONTH(Tableau5[[#This Row],[DATE]])</f>
        <v>2</v>
      </c>
    </row>
    <row r="81" spans="1:16" x14ac:dyDescent="0.45">
      <c r="A81">
        <v>0</v>
      </c>
      <c r="B81" s="2">
        <v>46077</v>
      </c>
      <c r="C81" t="s">
        <v>119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f>MONTH(Tableau5[[#This Row],[DATE]])</f>
        <v>2</v>
      </c>
    </row>
    <row r="82" spans="1:16" x14ac:dyDescent="0.45">
      <c r="A82" t="s">
        <v>341</v>
      </c>
      <c r="B82" s="2">
        <v>46076</v>
      </c>
      <c r="C82" t="s">
        <v>117</v>
      </c>
      <c r="D82">
        <v>0</v>
      </c>
      <c r="E82">
        <v>0</v>
      </c>
      <c r="F82">
        <v>0</v>
      </c>
      <c r="G82">
        <v>0</v>
      </c>
      <c r="H82">
        <v>26500</v>
      </c>
      <c r="I82" t="s">
        <v>707</v>
      </c>
      <c r="J82">
        <v>0</v>
      </c>
      <c r="K82" t="s">
        <v>37</v>
      </c>
      <c r="L82">
        <v>0</v>
      </c>
      <c r="M82">
        <v>0</v>
      </c>
      <c r="N82">
        <v>0</v>
      </c>
      <c r="O82">
        <v>26500</v>
      </c>
      <c r="P82">
        <f>MONTH(Tableau5[[#This Row],[DATE]])</f>
        <v>2</v>
      </c>
    </row>
    <row r="83" spans="1:16" x14ac:dyDescent="0.45">
      <c r="A83">
        <v>0</v>
      </c>
      <c r="B83" s="2">
        <v>46076</v>
      </c>
      <c r="C83" t="s">
        <v>117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f>MONTH(Tableau5[[#This Row],[DATE]])</f>
        <v>2</v>
      </c>
    </row>
    <row r="84" spans="1:16" x14ac:dyDescent="0.45">
      <c r="A84" t="s">
        <v>435</v>
      </c>
      <c r="B84" s="2">
        <v>46076</v>
      </c>
      <c r="C84" t="s">
        <v>119</v>
      </c>
      <c r="D84">
        <v>0</v>
      </c>
      <c r="E84">
        <v>0</v>
      </c>
      <c r="F84">
        <v>0</v>
      </c>
      <c r="G84">
        <v>0</v>
      </c>
      <c r="H84">
        <v>3000</v>
      </c>
      <c r="I84" t="s">
        <v>710</v>
      </c>
      <c r="J84">
        <v>0</v>
      </c>
      <c r="K84" t="s">
        <v>37</v>
      </c>
      <c r="L84">
        <v>0</v>
      </c>
      <c r="M84">
        <v>0</v>
      </c>
      <c r="N84">
        <v>0</v>
      </c>
      <c r="O84">
        <v>3000</v>
      </c>
      <c r="P84">
        <f>MONTH(Tableau5[[#This Row],[DATE]])</f>
        <v>2</v>
      </c>
    </row>
    <row r="85" spans="1:16" x14ac:dyDescent="0.45">
      <c r="A85">
        <v>0</v>
      </c>
      <c r="B85" s="2">
        <v>46076</v>
      </c>
      <c r="C85" t="s">
        <v>119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f>MONTH(Tableau5[[#This Row],[DATE]])</f>
        <v>2</v>
      </c>
    </row>
    <row r="86" spans="1:16" x14ac:dyDescent="0.45">
      <c r="A86" t="s">
        <v>275</v>
      </c>
      <c r="B86" s="2">
        <v>46075</v>
      </c>
      <c r="C86" t="s">
        <v>117</v>
      </c>
      <c r="D86">
        <v>0</v>
      </c>
      <c r="E86">
        <v>0</v>
      </c>
      <c r="F86">
        <v>0</v>
      </c>
      <c r="G86">
        <v>0</v>
      </c>
      <c r="H86">
        <v>1500</v>
      </c>
      <c r="I86" t="s">
        <v>455</v>
      </c>
      <c r="J86">
        <v>0</v>
      </c>
      <c r="K86" t="s">
        <v>37</v>
      </c>
      <c r="L86">
        <v>0</v>
      </c>
      <c r="M86">
        <v>0</v>
      </c>
      <c r="N86">
        <v>0</v>
      </c>
      <c r="O86">
        <v>1500</v>
      </c>
      <c r="P86">
        <f>MONTH(Tableau5[[#This Row],[DATE]])</f>
        <v>2</v>
      </c>
    </row>
    <row r="87" spans="1:16" x14ac:dyDescent="0.45">
      <c r="A87">
        <v>0</v>
      </c>
      <c r="B87" s="2">
        <v>46075</v>
      </c>
      <c r="C87" t="s">
        <v>117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f>MONTH(Tableau5[[#This Row],[DATE]])</f>
        <v>2</v>
      </c>
    </row>
    <row r="88" spans="1:16" x14ac:dyDescent="0.45">
      <c r="A88" t="s">
        <v>142</v>
      </c>
      <c r="B88" s="2">
        <v>46075</v>
      </c>
      <c r="C88" t="s">
        <v>119</v>
      </c>
      <c r="D88">
        <v>0</v>
      </c>
      <c r="E88">
        <v>0</v>
      </c>
      <c r="F88">
        <v>0</v>
      </c>
      <c r="G88">
        <v>0</v>
      </c>
      <c r="H88">
        <v>1500</v>
      </c>
      <c r="I88" t="s">
        <v>455</v>
      </c>
      <c r="J88">
        <v>0</v>
      </c>
      <c r="K88" t="s">
        <v>37</v>
      </c>
      <c r="L88">
        <v>0</v>
      </c>
      <c r="M88">
        <v>0</v>
      </c>
      <c r="N88">
        <v>0</v>
      </c>
      <c r="O88">
        <v>1500</v>
      </c>
      <c r="P88">
        <f>MONTH(Tableau5[[#This Row],[DATE]])</f>
        <v>2</v>
      </c>
    </row>
    <row r="89" spans="1:16" x14ac:dyDescent="0.45">
      <c r="A89">
        <v>0</v>
      </c>
      <c r="B89" s="2">
        <v>46075</v>
      </c>
      <c r="C89" t="s">
        <v>119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f>MONTH(Tableau5[[#This Row],[DATE]])</f>
        <v>2</v>
      </c>
    </row>
    <row r="90" spans="1:16" x14ac:dyDescent="0.45">
      <c r="A90" t="s">
        <v>310</v>
      </c>
      <c r="B90" s="2">
        <v>46074</v>
      </c>
      <c r="C90" t="s">
        <v>117</v>
      </c>
      <c r="D90">
        <v>0</v>
      </c>
      <c r="E90">
        <v>0</v>
      </c>
      <c r="F90">
        <v>0</v>
      </c>
      <c r="G90">
        <v>0</v>
      </c>
      <c r="H90">
        <v>1500</v>
      </c>
      <c r="I90" t="s">
        <v>455</v>
      </c>
      <c r="J90">
        <v>0</v>
      </c>
      <c r="K90" t="s">
        <v>37</v>
      </c>
      <c r="L90">
        <v>0</v>
      </c>
      <c r="M90">
        <v>0</v>
      </c>
      <c r="N90">
        <v>0</v>
      </c>
      <c r="O90">
        <v>1500</v>
      </c>
      <c r="P90">
        <f>MONTH(Tableau5[[#This Row],[DATE]])</f>
        <v>2</v>
      </c>
    </row>
    <row r="91" spans="1:16" x14ac:dyDescent="0.45">
      <c r="A91">
        <v>0</v>
      </c>
      <c r="B91" s="2">
        <v>46074</v>
      </c>
      <c r="C91" t="s">
        <v>117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f>MONTH(Tableau5[[#This Row],[DATE]])</f>
        <v>2</v>
      </c>
    </row>
    <row r="92" spans="1:16" x14ac:dyDescent="0.45">
      <c r="A92" t="s">
        <v>260</v>
      </c>
      <c r="B92" s="2">
        <v>46074</v>
      </c>
      <c r="C92" t="s">
        <v>119</v>
      </c>
      <c r="D92">
        <v>0</v>
      </c>
      <c r="E92">
        <v>0</v>
      </c>
      <c r="F92">
        <v>0</v>
      </c>
      <c r="G92">
        <v>0</v>
      </c>
      <c r="H92">
        <v>1500</v>
      </c>
      <c r="I92" t="s">
        <v>455</v>
      </c>
      <c r="J92">
        <v>0</v>
      </c>
      <c r="K92" t="s">
        <v>37</v>
      </c>
      <c r="L92">
        <v>0</v>
      </c>
      <c r="M92">
        <v>0</v>
      </c>
      <c r="N92">
        <v>0</v>
      </c>
      <c r="O92">
        <v>1500</v>
      </c>
      <c r="P92">
        <f>MONTH(Tableau5[[#This Row],[DATE]])</f>
        <v>2</v>
      </c>
    </row>
    <row r="93" spans="1:16" x14ac:dyDescent="0.45">
      <c r="A93">
        <v>0</v>
      </c>
      <c r="B93" s="2">
        <v>46074</v>
      </c>
      <c r="C93" t="s">
        <v>119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f>MONTH(Tableau5[[#This Row],[DATE]])</f>
        <v>2</v>
      </c>
    </row>
    <row r="94" spans="1:16" x14ac:dyDescent="0.45">
      <c r="A94" t="s">
        <v>341</v>
      </c>
      <c r="B94" s="2">
        <v>46073</v>
      </c>
      <c r="C94" t="s">
        <v>117</v>
      </c>
      <c r="D94">
        <v>0</v>
      </c>
      <c r="E94">
        <v>0</v>
      </c>
      <c r="F94">
        <v>0</v>
      </c>
      <c r="G94">
        <v>0</v>
      </c>
      <c r="H94">
        <v>58500</v>
      </c>
      <c r="I94" t="s">
        <v>698</v>
      </c>
      <c r="J94">
        <v>0</v>
      </c>
      <c r="K94" t="s">
        <v>37</v>
      </c>
      <c r="L94">
        <v>0</v>
      </c>
      <c r="M94">
        <v>0</v>
      </c>
      <c r="N94">
        <v>0</v>
      </c>
      <c r="O94">
        <v>58500</v>
      </c>
      <c r="P94">
        <f>MONTH(Tableau5[[#This Row],[DATE]])</f>
        <v>2</v>
      </c>
    </row>
    <row r="95" spans="1:16" x14ac:dyDescent="0.45">
      <c r="A95">
        <v>0</v>
      </c>
      <c r="B95" s="2">
        <v>46073</v>
      </c>
      <c r="C95" t="s">
        <v>117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f>MONTH(Tableau5[[#This Row],[DATE]])</f>
        <v>2</v>
      </c>
    </row>
    <row r="96" spans="1:16" x14ac:dyDescent="0.45">
      <c r="A96" t="s">
        <v>435</v>
      </c>
      <c r="B96" s="2">
        <v>46073</v>
      </c>
      <c r="C96" t="s">
        <v>119</v>
      </c>
      <c r="D96">
        <v>0</v>
      </c>
      <c r="E96">
        <v>0</v>
      </c>
      <c r="F96">
        <v>0</v>
      </c>
      <c r="G96">
        <v>0</v>
      </c>
      <c r="H96">
        <v>103500</v>
      </c>
      <c r="I96" t="s">
        <v>701</v>
      </c>
      <c r="J96">
        <v>0</v>
      </c>
      <c r="K96" t="s">
        <v>37</v>
      </c>
      <c r="L96">
        <v>0</v>
      </c>
      <c r="M96">
        <v>0</v>
      </c>
      <c r="N96">
        <v>0</v>
      </c>
      <c r="O96">
        <v>103500</v>
      </c>
      <c r="P96">
        <f>MONTH(Tableau5[[#This Row],[DATE]])</f>
        <v>2</v>
      </c>
    </row>
    <row r="97" spans="1:16" x14ac:dyDescent="0.45">
      <c r="A97">
        <v>0</v>
      </c>
      <c r="B97" s="2">
        <v>46073</v>
      </c>
      <c r="C97" t="s">
        <v>119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f>MONTH(Tableau5[[#This Row],[DATE]])</f>
        <v>2</v>
      </c>
    </row>
    <row r="98" spans="1:16" x14ac:dyDescent="0.45">
      <c r="A98" t="s">
        <v>275</v>
      </c>
      <c r="B98" s="2">
        <v>46072</v>
      </c>
      <c r="C98" t="s">
        <v>117</v>
      </c>
      <c r="D98">
        <v>0</v>
      </c>
      <c r="E98">
        <v>0</v>
      </c>
      <c r="F98">
        <v>0</v>
      </c>
      <c r="G98">
        <v>0</v>
      </c>
      <c r="H98">
        <v>16700</v>
      </c>
      <c r="I98" t="s">
        <v>693</v>
      </c>
      <c r="J98">
        <v>0</v>
      </c>
      <c r="K98" t="s">
        <v>37</v>
      </c>
      <c r="L98">
        <v>0</v>
      </c>
      <c r="M98">
        <v>0</v>
      </c>
      <c r="N98">
        <v>0</v>
      </c>
      <c r="O98">
        <v>16700</v>
      </c>
      <c r="P98">
        <f>MONTH(Tableau5[[#This Row],[DATE]])</f>
        <v>2</v>
      </c>
    </row>
    <row r="99" spans="1:16" x14ac:dyDescent="0.45">
      <c r="A99">
        <v>0</v>
      </c>
      <c r="B99" s="2">
        <v>46072</v>
      </c>
      <c r="C99" t="s">
        <v>117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f>MONTH(Tableau5[[#This Row],[DATE]])</f>
        <v>2</v>
      </c>
    </row>
    <row r="100" spans="1:16" x14ac:dyDescent="0.45">
      <c r="A100" t="s">
        <v>328</v>
      </c>
      <c r="B100" s="2">
        <v>46072</v>
      </c>
      <c r="C100" t="s">
        <v>119</v>
      </c>
      <c r="D100">
        <v>0</v>
      </c>
      <c r="E100">
        <v>0</v>
      </c>
      <c r="F100">
        <v>0</v>
      </c>
      <c r="G100">
        <v>0</v>
      </c>
      <c r="H100">
        <v>24500</v>
      </c>
      <c r="I100" t="s">
        <v>515</v>
      </c>
      <c r="J100">
        <v>0</v>
      </c>
      <c r="K100" t="s">
        <v>37</v>
      </c>
      <c r="L100">
        <v>0</v>
      </c>
      <c r="M100">
        <v>0</v>
      </c>
      <c r="N100">
        <v>0</v>
      </c>
      <c r="O100">
        <v>24500</v>
      </c>
      <c r="P100">
        <f>MONTH(Tableau5[[#This Row],[DATE]])</f>
        <v>2</v>
      </c>
    </row>
    <row r="101" spans="1:16" x14ac:dyDescent="0.45">
      <c r="A101">
        <v>0</v>
      </c>
      <c r="B101" s="2">
        <v>46072</v>
      </c>
      <c r="C101" t="s">
        <v>119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f>MONTH(Tableau5[[#This Row],[DATE]])</f>
        <v>2</v>
      </c>
    </row>
    <row r="102" spans="1:16" x14ac:dyDescent="0.45">
      <c r="A102" t="s">
        <v>310</v>
      </c>
      <c r="B102" s="2">
        <v>46071</v>
      </c>
      <c r="C102" t="s">
        <v>117</v>
      </c>
      <c r="D102">
        <v>0</v>
      </c>
      <c r="E102">
        <v>0</v>
      </c>
      <c r="F102">
        <v>0</v>
      </c>
      <c r="G102">
        <v>0</v>
      </c>
      <c r="H102">
        <v>21000</v>
      </c>
      <c r="I102" t="s">
        <v>684</v>
      </c>
      <c r="J102">
        <v>0</v>
      </c>
      <c r="K102" t="s">
        <v>37</v>
      </c>
      <c r="L102">
        <v>0</v>
      </c>
      <c r="M102">
        <v>0</v>
      </c>
      <c r="N102">
        <v>0</v>
      </c>
      <c r="O102">
        <v>21000</v>
      </c>
      <c r="P102">
        <f>MONTH(Tableau5[[#This Row],[DATE]])</f>
        <v>2</v>
      </c>
    </row>
    <row r="103" spans="1:16" x14ac:dyDescent="0.45">
      <c r="A103">
        <v>0</v>
      </c>
      <c r="B103" s="2">
        <v>46071</v>
      </c>
      <c r="C103" t="s">
        <v>117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f>MONTH(Tableau5[[#This Row],[DATE]])</f>
        <v>2</v>
      </c>
    </row>
    <row r="104" spans="1:16" x14ac:dyDescent="0.45">
      <c r="A104" t="s">
        <v>260</v>
      </c>
      <c r="B104" s="2">
        <v>46071</v>
      </c>
      <c r="C104" t="s">
        <v>119</v>
      </c>
      <c r="D104">
        <v>0</v>
      </c>
      <c r="E104">
        <v>0</v>
      </c>
      <c r="F104">
        <v>0</v>
      </c>
      <c r="G104">
        <v>0</v>
      </c>
      <c r="H104">
        <v>3500</v>
      </c>
      <c r="I104" t="s">
        <v>691</v>
      </c>
      <c r="J104">
        <v>0</v>
      </c>
      <c r="K104" t="s">
        <v>37</v>
      </c>
      <c r="L104">
        <v>0</v>
      </c>
      <c r="M104">
        <v>0</v>
      </c>
      <c r="N104">
        <v>0</v>
      </c>
      <c r="O104">
        <v>3500</v>
      </c>
      <c r="P104">
        <f>MONTH(Tableau5[[#This Row],[DATE]])</f>
        <v>2</v>
      </c>
    </row>
    <row r="105" spans="1:16" x14ac:dyDescent="0.45">
      <c r="A105">
        <v>0</v>
      </c>
      <c r="B105" s="2">
        <v>46071</v>
      </c>
      <c r="C105" t="s">
        <v>119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f>MONTH(Tableau5[[#This Row],[DATE]])</f>
        <v>2</v>
      </c>
    </row>
    <row r="106" spans="1:16" x14ac:dyDescent="0.45">
      <c r="A106" t="s">
        <v>341</v>
      </c>
      <c r="B106" s="2">
        <v>46070</v>
      </c>
      <c r="C106" t="s">
        <v>117</v>
      </c>
      <c r="D106">
        <v>0</v>
      </c>
      <c r="E106">
        <v>0</v>
      </c>
      <c r="F106">
        <v>0</v>
      </c>
      <c r="G106">
        <v>0</v>
      </c>
      <c r="H106">
        <v>4700</v>
      </c>
      <c r="I106" t="s">
        <v>673</v>
      </c>
      <c r="J106">
        <v>0</v>
      </c>
      <c r="K106" t="s">
        <v>37</v>
      </c>
      <c r="L106">
        <v>0</v>
      </c>
      <c r="M106">
        <v>0</v>
      </c>
      <c r="N106">
        <v>0</v>
      </c>
      <c r="O106">
        <v>4700</v>
      </c>
      <c r="P106">
        <f>MONTH(Tableau5[[#This Row],[DATE]])</f>
        <v>2</v>
      </c>
    </row>
    <row r="107" spans="1:16" x14ac:dyDescent="0.45">
      <c r="A107">
        <v>0</v>
      </c>
      <c r="B107" s="2">
        <v>46070</v>
      </c>
      <c r="C107" t="s">
        <v>117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f>MONTH(Tableau5[[#This Row],[DATE]])</f>
        <v>2</v>
      </c>
    </row>
    <row r="108" spans="1:16" x14ac:dyDescent="0.45">
      <c r="A108" t="s">
        <v>435</v>
      </c>
      <c r="B108" s="2">
        <v>46070</v>
      </c>
      <c r="C108" t="s">
        <v>119</v>
      </c>
      <c r="D108">
        <v>0</v>
      </c>
      <c r="E108">
        <v>0</v>
      </c>
      <c r="F108">
        <v>0</v>
      </c>
      <c r="G108">
        <v>0</v>
      </c>
      <c r="H108">
        <v>143200</v>
      </c>
      <c r="I108" t="s">
        <v>675</v>
      </c>
      <c r="J108">
        <v>0</v>
      </c>
      <c r="K108" t="s">
        <v>37</v>
      </c>
      <c r="L108">
        <v>42000</v>
      </c>
      <c r="M108" t="s">
        <v>674</v>
      </c>
      <c r="N108" t="s">
        <v>36</v>
      </c>
      <c r="O108">
        <v>185200</v>
      </c>
      <c r="P108">
        <f>MONTH(Tableau5[[#This Row],[DATE]])</f>
        <v>2</v>
      </c>
    </row>
    <row r="109" spans="1:16" x14ac:dyDescent="0.45">
      <c r="A109">
        <v>0</v>
      </c>
      <c r="B109" s="2">
        <v>46070</v>
      </c>
      <c r="C109" t="s">
        <v>119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f>MONTH(Tableau5[[#This Row],[DATE]])</f>
        <v>2</v>
      </c>
    </row>
    <row r="110" spans="1:16" x14ac:dyDescent="0.45">
      <c r="A110" t="s">
        <v>275</v>
      </c>
      <c r="B110" s="2">
        <v>46069</v>
      </c>
      <c r="C110" t="s">
        <v>117</v>
      </c>
      <c r="D110">
        <v>0</v>
      </c>
      <c r="E110">
        <v>0</v>
      </c>
      <c r="F110">
        <v>0</v>
      </c>
      <c r="G110">
        <v>0</v>
      </c>
      <c r="H110">
        <v>2500</v>
      </c>
      <c r="I110" t="s">
        <v>524</v>
      </c>
      <c r="J110">
        <v>0</v>
      </c>
      <c r="K110" t="s">
        <v>37</v>
      </c>
      <c r="L110">
        <v>0</v>
      </c>
      <c r="M110">
        <v>0</v>
      </c>
      <c r="N110">
        <v>0</v>
      </c>
      <c r="O110">
        <v>2500</v>
      </c>
      <c r="P110">
        <f>MONTH(Tableau5[[#This Row],[DATE]])</f>
        <v>2</v>
      </c>
    </row>
    <row r="111" spans="1:16" x14ac:dyDescent="0.45">
      <c r="A111">
        <v>0</v>
      </c>
      <c r="B111" s="2">
        <v>46069</v>
      </c>
      <c r="C111" t="s">
        <v>117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f>MONTH(Tableau5[[#This Row],[DATE]])</f>
        <v>2</v>
      </c>
    </row>
    <row r="112" spans="1:16" x14ac:dyDescent="0.45">
      <c r="A112" t="s">
        <v>142</v>
      </c>
      <c r="B112" s="2">
        <v>46069</v>
      </c>
      <c r="C112" t="s">
        <v>119</v>
      </c>
      <c r="D112">
        <v>0</v>
      </c>
      <c r="E112">
        <v>0</v>
      </c>
      <c r="F112">
        <v>0</v>
      </c>
      <c r="G112">
        <v>0</v>
      </c>
      <c r="H112">
        <v>51500</v>
      </c>
      <c r="I112" t="s">
        <v>671</v>
      </c>
      <c r="J112">
        <v>0</v>
      </c>
      <c r="K112" t="s">
        <v>37</v>
      </c>
      <c r="L112">
        <v>0</v>
      </c>
      <c r="M112">
        <v>0</v>
      </c>
      <c r="N112">
        <v>0</v>
      </c>
      <c r="O112">
        <v>51500</v>
      </c>
      <c r="P112">
        <f>MONTH(Tableau5[[#This Row],[DATE]])</f>
        <v>2</v>
      </c>
    </row>
    <row r="113" spans="1:16" x14ac:dyDescent="0.45">
      <c r="A113">
        <v>0</v>
      </c>
      <c r="B113" s="2">
        <v>46069</v>
      </c>
      <c r="C113" t="s">
        <v>119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f>MONTH(Tableau5[[#This Row],[DATE]])</f>
        <v>2</v>
      </c>
    </row>
    <row r="114" spans="1:16" x14ac:dyDescent="0.45">
      <c r="A114" t="s">
        <v>310</v>
      </c>
      <c r="B114" s="2">
        <v>46068</v>
      </c>
      <c r="C114" t="s">
        <v>117</v>
      </c>
      <c r="D114">
        <v>0</v>
      </c>
      <c r="E114">
        <v>0</v>
      </c>
      <c r="F114">
        <v>0</v>
      </c>
      <c r="G114">
        <v>0</v>
      </c>
      <c r="H114">
        <v>1500</v>
      </c>
      <c r="I114" t="s">
        <v>455</v>
      </c>
      <c r="J114">
        <v>0</v>
      </c>
      <c r="K114" t="s">
        <v>37</v>
      </c>
      <c r="L114">
        <v>0</v>
      </c>
      <c r="M114">
        <v>0</v>
      </c>
      <c r="N114">
        <v>0</v>
      </c>
      <c r="O114">
        <v>1500</v>
      </c>
      <c r="P114">
        <f>MONTH(Tableau5[[#This Row],[DATE]])</f>
        <v>2</v>
      </c>
    </row>
    <row r="115" spans="1:16" x14ac:dyDescent="0.45">
      <c r="A115">
        <v>0</v>
      </c>
      <c r="B115" s="2">
        <v>46068</v>
      </c>
      <c r="C115" t="s">
        <v>117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f>MONTH(Tableau5[[#This Row],[DATE]])</f>
        <v>2</v>
      </c>
    </row>
    <row r="116" spans="1:16" x14ac:dyDescent="0.45">
      <c r="A116" t="s">
        <v>260</v>
      </c>
      <c r="B116" s="2">
        <v>46068</v>
      </c>
      <c r="C116" t="s">
        <v>119</v>
      </c>
      <c r="D116">
        <v>0</v>
      </c>
      <c r="E116">
        <v>0</v>
      </c>
      <c r="F116">
        <v>0</v>
      </c>
      <c r="G116">
        <v>0</v>
      </c>
      <c r="H116">
        <v>3500</v>
      </c>
      <c r="I116" t="s">
        <v>539</v>
      </c>
      <c r="J116">
        <v>0</v>
      </c>
      <c r="K116" t="s">
        <v>37</v>
      </c>
      <c r="L116">
        <v>0</v>
      </c>
      <c r="M116">
        <v>0</v>
      </c>
      <c r="N116">
        <v>0</v>
      </c>
      <c r="O116">
        <v>3500</v>
      </c>
      <c r="P116">
        <f>MONTH(Tableau5[[#This Row],[DATE]])</f>
        <v>2</v>
      </c>
    </row>
    <row r="117" spans="1:16" x14ac:dyDescent="0.45">
      <c r="A117">
        <v>0</v>
      </c>
      <c r="B117" s="2">
        <v>46068</v>
      </c>
      <c r="C117" t="s">
        <v>119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f>MONTH(Tableau5[[#This Row],[DATE]])</f>
        <v>2</v>
      </c>
    </row>
    <row r="118" spans="1:16" x14ac:dyDescent="0.45">
      <c r="A118" t="s">
        <v>434</v>
      </c>
      <c r="B118" s="2">
        <v>46067</v>
      </c>
      <c r="C118" t="s">
        <v>117</v>
      </c>
      <c r="D118">
        <v>0</v>
      </c>
      <c r="E118">
        <v>0</v>
      </c>
      <c r="F118">
        <v>0</v>
      </c>
      <c r="G118">
        <v>0</v>
      </c>
      <c r="H118">
        <v>3000</v>
      </c>
      <c r="I118" t="s">
        <v>667</v>
      </c>
      <c r="J118">
        <v>0</v>
      </c>
      <c r="K118" t="s">
        <v>37</v>
      </c>
      <c r="L118">
        <v>0</v>
      </c>
      <c r="M118">
        <v>0</v>
      </c>
      <c r="N118">
        <v>0</v>
      </c>
      <c r="O118">
        <v>3000</v>
      </c>
      <c r="P118">
        <f>MONTH(Tableau5[[#This Row],[DATE]])</f>
        <v>2</v>
      </c>
    </row>
    <row r="119" spans="1:16" x14ac:dyDescent="0.45">
      <c r="A119">
        <v>0</v>
      </c>
      <c r="B119" s="2">
        <v>46067</v>
      </c>
      <c r="C119" t="s">
        <v>117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f>MONTH(Tableau5[[#This Row],[DATE]])</f>
        <v>2</v>
      </c>
    </row>
    <row r="120" spans="1:16" x14ac:dyDescent="0.45">
      <c r="A120" t="s">
        <v>435</v>
      </c>
      <c r="B120" s="2">
        <v>46067</v>
      </c>
      <c r="C120" t="s">
        <v>119</v>
      </c>
      <c r="D120">
        <v>0</v>
      </c>
      <c r="E120">
        <v>0</v>
      </c>
      <c r="F120">
        <v>0</v>
      </c>
      <c r="G120">
        <v>0</v>
      </c>
      <c r="H120">
        <v>1500</v>
      </c>
      <c r="I120" t="s">
        <v>455</v>
      </c>
      <c r="J120">
        <v>0</v>
      </c>
      <c r="K120" t="s">
        <v>37</v>
      </c>
      <c r="L120">
        <v>0</v>
      </c>
      <c r="M120">
        <v>0</v>
      </c>
      <c r="N120">
        <v>0</v>
      </c>
      <c r="O120">
        <v>1500</v>
      </c>
      <c r="P120">
        <f>MONTH(Tableau5[[#This Row],[DATE]])</f>
        <v>2</v>
      </c>
    </row>
    <row r="121" spans="1:16" x14ac:dyDescent="0.45">
      <c r="A121">
        <v>0</v>
      </c>
      <c r="B121" s="2">
        <v>46067</v>
      </c>
      <c r="C121" t="s">
        <v>119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f>MONTH(Tableau5[[#This Row],[DATE]])</f>
        <v>2</v>
      </c>
    </row>
    <row r="122" spans="1:16" x14ac:dyDescent="0.45">
      <c r="A122" t="s">
        <v>275</v>
      </c>
      <c r="B122" s="2">
        <v>46066</v>
      </c>
      <c r="C122" t="s">
        <v>117</v>
      </c>
      <c r="D122">
        <v>0</v>
      </c>
      <c r="E122">
        <v>0</v>
      </c>
      <c r="F122">
        <v>0</v>
      </c>
      <c r="G122">
        <v>0</v>
      </c>
      <c r="H122">
        <v>5900</v>
      </c>
      <c r="I122" t="s">
        <v>666</v>
      </c>
      <c r="J122">
        <v>0</v>
      </c>
      <c r="K122" t="s">
        <v>37</v>
      </c>
      <c r="L122">
        <v>0</v>
      </c>
      <c r="M122">
        <v>0</v>
      </c>
      <c r="N122">
        <v>0</v>
      </c>
      <c r="O122">
        <v>5900</v>
      </c>
      <c r="P122">
        <f>MONTH(Tableau5[[#This Row],[DATE]])</f>
        <v>2</v>
      </c>
    </row>
    <row r="123" spans="1:16" x14ac:dyDescent="0.45">
      <c r="A123">
        <v>0</v>
      </c>
      <c r="B123" s="2">
        <v>46066</v>
      </c>
      <c r="C123" t="s">
        <v>117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f>MONTH(Tableau5[[#This Row],[DATE]])</f>
        <v>2</v>
      </c>
    </row>
    <row r="124" spans="1:16" x14ac:dyDescent="0.45">
      <c r="A124" t="s">
        <v>142</v>
      </c>
      <c r="B124" s="2">
        <v>46066</v>
      </c>
      <c r="C124" t="s">
        <v>119</v>
      </c>
      <c r="D124">
        <v>0</v>
      </c>
      <c r="E124">
        <v>0</v>
      </c>
      <c r="F124">
        <v>0</v>
      </c>
      <c r="G124">
        <v>0</v>
      </c>
      <c r="H124">
        <v>1500</v>
      </c>
      <c r="I124" t="s">
        <v>455</v>
      </c>
      <c r="J124">
        <v>0</v>
      </c>
      <c r="K124" t="s">
        <v>37</v>
      </c>
      <c r="L124">
        <v>0</v>
      </c>
      <c r="M124">
        <v>0</v>
      </c>
      <c r="N124">
        <v>0</v>
      </c>
      <c r="O124">
        <v>1500</v>
      </c>
      <c r="P124">
        <f>MONTH(Tableau5[[#This Row],[DATE]])</f>
        <v>2</v>
      </c>
    </row>
    <row r="125" spans="1:16" x14ac:dyDescent="0.45">
      <c r="A125">
        <v>0</v>
      </c>
      <c r="B125" s="2">
        <v>46066</v>
      </c>
      <c r="C125" t="s">
        <v>119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f>MONTH(Tableau5[[#This Row],[DATE]])</f>
        <v>2</v>
      </c>
    </row>
    <row r="126" spans="1:16" x14ac:dyDescent="0.45">
      <c r="A126" t="s">
        <v>310</v>
      </c>
      <c r="B126" s="2">
        <v>46065</v>
      </c>
      <c r="C126" t="s">
        <v>117</v>
      </c>
      <c r="D126">
        <v>0</v>
      </c>
      <c r="E126">
        <v>0</v>
      </c>
      <c r="F126">
        <v>0</v>
      </c>
      <c r="G126">
        <v>0</v>
      </c>
      <c r="H126">
        <v>1500</v>
      </c>
      <c r="I126" t="s">
        <v>455</v>
      </c>
      <c r="J126">
        <v>0</v>
      </c>
      <c r="K126" t="s">
        <v>37</v>
      </c>
      <c r="L126">
        <v>0</v>
      </c>
      <c r="M126">
        <v>0</v>
      </c>
      <c r="N126">
        <v>0</v>
      </c>
      <c r="O126">
        <v>1500</v>
      </c>
      <c r="P126">
        <f>MONTH(Tableau5[[#This Row],[DATE]])</f>
        <v>2</v>
      </c>
    </row>
    <row r="127" spans="1:16" x14ac:dyDescent="0.45">
      <c r="A127">
        <v>0</v>
      </c>
      <c r="B127" s="2">
        <v>46065</v>
      </c>
      <c r="C127" t="s">
        <v>117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f>MONTH(Tableau5[[#This Row],[DATE]])</f>
        <v>2</v>
      </c>
    </row>
    <row r="128" spans="1:16" x14ac:dyDescent="0.45">
      <c r="A128" t="s">
        <v>260</v>
      </c>
      <c r="B128" s="2">
        <v>46065</v>
      </c>
      <c r="C128" t="s">
        <v>119</v>
      </c>
      <c r="D128">
        <v>0</v>
      </c>
      <c r="E128">
        <v>0</v>
      </c>
      <c r="F128">
        <v>0</v>
      </c>
      <c r="G128">
        <v>0</v>
      </c>
      <c r="H128">
        <v>127500</v>
      </c>
      <c r="I128" t="s">
        <v>664</v>
      </c>
      <c r="J128">
        <v>0</v>
      </c>
      <c r="K128" t="s">
        <v>37</v>
      </c>
      <c r="L128">
        <v>0</v>
      </c>
      <c r="M128">
        <v>0</v>
      </c>
      <c r="N128">
        <v>0</v>
      </c>
      <c r="O128">
        <v>127500</v>
      </c>
      <c r="P128">
        <f>MONTH(Tableau5[[#This Row],[DATE]])</f>
        <v>2</v>
      </c>
    </row>
    <row r="129" spans="1:16" x14ac:dyDescent="0.45">
      <c r="A129">
        <v>0</v>
      </c>
      <c r="B129" s="2">
        <v>46065</v>
      </c>
      <c r="C129" t="s">
        <v>119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f>MONTH(Tableau5[[#This Row],[DATE]])</f>
        <v>2</v>
      </c>
    </row>
    <row r="130" spans="1:16" x14ac:dyDescent="0.45">
      <c r="A130" t="s">
        <v>341</v>
      </c>
      <c r="B130" s="2">
        <v>46064</v>
      </c>
      <c r="C130" t="s">
        <v>117</v>
      </c>
      <c r="D130">
        <v>0</v>
      </c>
      <c r="E130">
        <v>0</v>
      </c>
      <c r="F130">
        <v>0</v>
      </c>
      <c r="G130">
        <v>0</v>
      </c>
      <c r="H130">
        <v>19400</v>
      </c>
      <c r="I130" t="s">
        <v>653</v>
      </c>
      <c r="J130">
        <v>0</v>
      </c>
      <c r="K130" t="s">
        <v>37</v>
      </c>
      <c r="L130">
        <v>0</v>
      </c>
      <c r="M130">
        <v>0</v>
      </c>
      <c r="N130">
        <v>0</v>
      </c>
      <c r="O130">
        <v>19400</v>
      </c>
      <c r="P130">
        <f>MONTH(Tableau5[[#This Row],[DATE]])</f>
        <v>2</v>
      </c>
    </row>
    <row r="131" spans="1:16" x14ac:dyDescent="0.45">
      <c r="A131">
        <v>0</v>
      </c>
      <c r="B131" s="2">
        <v>46064</v>
      </c>
      <c r="C131" t="s">
        <v>117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f>MONTH(Tableau5[[#This Row],[DATE]])</f>
        <v>2</v>
      </c>
    </row>
    <row r="132" spans="1:16" x14ac:dyDescent="0.45">
      <c r="A132" t="s">
        <v>435</v>
      </c>
      <c r="B132" s="2">
        <v>46064</v>
      </c>
      <c r="C132" t="s">
        <v>119</v>
      </c>
      <c r="D132">
        <v>0</v>
      </c>
      <c r="E132">
        <v>0</v>
      </c>
      <c r="F132">
        <v>0</v>
      </c>
      <c r="G132">
        <v>0</v>
      </c>
      <c r="H132">
        <v>5800</v>
      </c>
      <c r="I132" t="s">
        <v>657</v>
      </c>
      <c r="J132">
        <v>0</v>
      </c>
      <c r="K132" t="s">
        <v>37</v>
      </c>
      <c r="L132">
        <v>0</v>
      </c>
      <c r="M132">
        <v>0</v>
      </c>
      <c r="N132">
        <v>0</v>
      </c>
      <c r="O132">
        <v>5800</v>
      </c>
      <c r="P132">
        <f>MONTH(Tableau5[[#This Row],[DATE]])</f>
        <v>2</v>
      </c>
    </row>
    <row r="133" spans="1:16" x14ac:dyDescent="0.45">
      <c r="A133">
        <v>0</v>
      </c>
      <c r="B133" s="2">
        <v>46064</v>
      </c>
      <c r="C133" t="s">
        <v>119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f>MONTH(Tableau5[[#This Row],[DATE]])</f>
        <v>2</v>
      </c>
    </row>
    <row r="134" spans="1:16" x14ac:dyDescent="0.45">
      <c r="A134" t="s">
        <v>275</v>
      </c>
      <c r="B134" s="2">
        <v>46063</v>
      </c>
      <c r="C134" t="s">
        <v>117</v>
      </c>
      <c r="D134">
        <v>0</v>
      </c>
      <c r="E134">
        <v>0</v>
      </c>
      <c r="F134">
        <v>0</v>
      </c>
      <c r="G134">
        <v>0</v>
      </c>
      <c r="H134">
        <v>2400</v>
      </c>
      <c r="I134" t="s">
        <v>560</v>
      </c>
      <c r="J134">
        <v>0</v>
      </c>
      <c r="K134" t="s">
        <v>37</v>
      </c>
      <c r="L134">
        <v>0</v>
      </c>
      <c r="M134">
        <v>0</v>
      </c>
      <c r="N134">
        <v>0</v>
      </c>
      <c r="O134">
        <v>2400</v>
      </c>
      <c r="P134">
        <f>MONTH(Tableau5[[#This Row],[DATE]])</f>
        <v>2</v>
      </c>
    </row>
    <row r="135" spans="1:16" x14ac:dyDescent="0.45">
      <c r="A135">
        <v>0</v>
      </c>
      <c r="B135" s="2">
        <v>46063</v>
      </c>
      <c r="C135" t="s">
        <v>117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f>MONTH(Tableau5[[#This Row],[DATE]])</f>
        <v>2</v>
      </c>
    </row>
    <row r="136" spans="1:16" x14ac:dyDescent="0.45">
      <c r="A136" t="s">
        <v>142</v>
      </c>
      <c r="B136" s="2">
        <v>46063</v>
      </c>
      <c r="C136" t="s">
        <v>119</v>
      </c>
      <c r="D136">
        <v>0</v>
      </c>
      <c r="E136">
        <v>0</v>
      </c>
      <c r="F136">
        <v>0</v>
      </c>
      <c r="G136">
        <v>0</v>
      </c>
      <c r="H136">
        <v>2500</v>
      </c>
      <c r="I136" t="s">
        <v>650</v>
      </c>
      <c r="J136">
        <v>0</v>
      </c>
      <c r="K136" t="s">
        <v>37</v>
      </c>
      <c r="L136">
        <v>0</v>
      </c>
      <c r="M136">
        <v>0</v>
      </c>
      <c r="N136">
        <v>0</v>
      </c>
      <c r="O136">
        <v>2500</v>
      </c>
      <c r="P136">
        <f>MONTH(Tableau5[[#This Row],[DATE]])</f>
        <v>2</v>
      </c>
    </row>
    <row r="137" spans="1:16" x14ac:dyDescent="0.45">
      <c r="A137">
        <v>0</v>
      </c>
      <c r="B137" s="2">
        <v>46063</v>
      </c>
      <c r="C137" t="s">
        <v>119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f>MONTH(Tableau5[[#This Row],[DATE]])</f>
        <v>2</v>
      </c>
    </row>
    <row r="138" spans="1:16" x14ac:dyDescent="0.45">
      <c r="A138" t="s">
        <v>310</v>
      </c>
      <c r="B138" s="2">
        <v>46062</v>
      </c>
      <c r="C138" t="s">
        <v>117</v>
      </c>
      <c r="D138">
        <v>0</v>
      </c>
      <c r="E138">
        <v>0</v>
      </c>
      <c r="F138">
        <v>0</v>
      </c>
      <c r="G138">
        <v>0</v>
      </c>
      <c r="H138">
        <v>24500</v>
      </c>
      <c r="I138" t="s">
        <v>455</v>
      </c>
      <c r="J138">
        <v>0</v>
      </c>
      <c r="K138" t="s">
        <v>37</v>
      </c>
      <c r="L138">
        <v>0</v>
      </c>
      <c r="M138">
        <v>0</v>
      </c>
      <c r="N138">
        <v>0</v>
      </c>
      <c r="O138">
        <v>24500</v>
      </c>
      <c r="P138">
        <f>MONTH(Tableau5[[#This Row],[DATE]])</f>
        <v>2</v>
      </c>
    </row>
    <row r="139" spans="1:16" x14ac:dyDescent="0.45">
      <c r="A139">
        <v>0</v>
      </c>
      <c r="B139" s="2">
        <v>46062</v>
      </c>
      <c r="C139" t="s">
        <v>117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f>MONTH(Tableau5[[#This Row],[DATE]])</f>
        <v>2</v>
      </c>
    </row>
    <row r="140" spans="1:16" x14ac:dyDescent="0.45">
      <c r="A140" t="s">
        <v>260</v>
      </c>
      <c r="B140" s="2">
        <v>46062</v>
      </c>
      <c r="C140" t="s">
        <v>119</v>
      </c>
      <c r="D140">
        <v>0</v>
      </c>
      <c r="E140">
        <v>0</v>
      </c>
      <c r="F140">
        <v>0</v>
      </c>
      <c r="G140">
        <v>0</v>
      </c>
      <c r="H140">
        <v>2500</v>
      </c>
      <c r="I140" t="s">
        <v>538</v>
      </c>
      <c r="J140">
        <v>0</v>
      </c>
      <c r="K140" t="s">
        <v>37</v>
      </c>
      <c r="L140">
        <v>0</v>
      </c>
      <c r="M140">
        <v>0</v>
      </c>
      <c r="N140">
        <v>0</v>
      </c>
      <c r="O140">
        <v>2500</v>
      </c>
      <c r="P140">
        <f>MONTH(Tableau5[[#This Row],[DATE]])</f>
        <v>2</v>
      </c>
    </row>
    <row r="141" spans="1:16" x14ac:dyDescent="0.45">
      <c r="A141">
        <v>0</v>
      </c>
      <c r="B141" s="2">
        <v>46062</v>
      </c>
      <c r="C141" t="s">
        <v>119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f>MONTH(Tableau5[[#This Row],[DATE]])</f>
        <v>2</v>
      </c>
    </row>
    <row r="142" spans="1:16" x14ac:dyDescent="0.45">
      <c r="A142" t="s">
        <v>341</v>
      </c>
      <c r="B142" s="2">
        <v>46061</v>
      </c>
      <c r="C142" t="s">
        <v>117</v>
      </c>
      <c r="D142">
        <v>0</v>
      </c>
      <c r="E142">
        <v>0</v>
      </c>
      <c r="F142">
        <v>0</v>
      </c>
      <c r="G142">
        <v>0</v>
      </c>
      <c r="H142">
        <v>1500</v>
      </c>
      <c r="I142" t="s">
        <v>455</v>
      </c>
      <c r="J142">
        <v>0</v>
      </c>
      <c r="K142" t="s">
        <v>37</v>
      </c>
      <c r="L142">
        <v>0</v>
      </c>
      <c r="M142">
        <v>0</v>
      </c>
      <c r="N142">
        <v>0</v>
      </c>
      <c r="O142">
        <v>1500</v>
      </c>
      <c r="P142">
        <f>MONTH(Tableau5[[#This Row],[DATE]])</f>
        <v>2</v>
      </c>
    </row>
    <row r="143" spans="1:16" x14ac:dyDescent="0.45">
      <c r="A143">
        <v>0</v>
      </c>
      <c r="B143" s="2">
        <v>46061</v>
      </c>
      <c r="C143" t="s">
        <v>117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f>MONTH(Tableau5[[#This Row],[DATE]])</f>
        <v>2</v>
      </c>
    </row>
    <row r="144" spans="1:16" x14ac:dyDescent="0.45">
      <c r="A144" t="s">
        <v>435</v>
      </c>
      <c r="B144" s="2">
        <v>46061</v>
      </c>
      <c r="C144" t="s">
        <v>119</v>
      </c>
      <c r="D144">
        <v>0</v>
      </c>
      <c r="E144">
        <v>0</v>
      </c>
      <c r="F144">
        <v>0</v>
      </c>
      <c r="G144">
        <v>0</v>
      </c>
      <c r="H144">
        <v>1500</v>
      </c>
      <c r="I144" t="s">
        <v>455</v>
      </c>
      <c r="J144">
        <v>0</v>
      </c>
      <c r="K144" t="s">
        <v>37</v>
      </c>
      <c r="L144">
        <v>0</v>
      </c>
      <c r="M144">
        <v>0</v>
      </c>
      <c r="N144">
        <v>0</v>
      </c>
      <c r="O144">
        <v>1500</v>
      </c>
      <c r="P144">
        <f>MONTH(Tableau5[[#This Row],[DATE]])</f>
        <v>2</v>
      </c>
    </row>
    <row r="145" spans="1:16" x14ac:dyDescent="0.45">
      <c r="A145">
        <v>0</v>
      </c>
      <c r="B145" s="2">
        <v>46061</v>
      </c>
      <c r="C145" t="s">
        <v>119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f>MONTH(Tableau5[[#This Row],[DATE]])</f>
        <v>2</v>
      </c>
    </row>
    <row r="146" spans="1:16" x14ac:dyDescent="0.45">
      <c r="A146" t="s">
        <v>275</v>
      </c>
      <c r="B146" s="2">
        <v>46060</v>
      </c>
      <c r="C146" t="s">
        <v>117</v>
      </c>
      <c r="D146">
        <v>0</v>
      </c>
      <c r="E146">
        <v>0</v>
      </c>
      <c r="F146">
        <v>0</v>
      </c>
      <c r="G146">
        <v>0</v>
      </c>
      <c r="H146">
        <v>26500</v>
      </c>
      <c r="I146" t="s">
        <v>528</v>
      </c>
      <c r="J146">
        <v>0</v>
      </c>
      <c r="K146" t="s">
        <v>37</v>
      </c>
      <c r="L146">
        <v>0</v>
      </c>
      <c r="M146">
        <v>0</v>
      </c>
      <c r="N146">
        <v>0</v>
      </c>
      <c r="O146">
        <v>26500</v>
      </c>
      <c r="P146">
        <f>MONTH(Tableau5[[#This Row],[DATE]])</f>
        <v>2</v>
      </c>
    </row>
    <row r="147" spans="1:16" x14ac:dyDescent="0.45">
      <c r="A147">
        <v>0</v>
      </c>
      <c r="B147" s="2">
        <v>46060</v>
      </c>
      <c r="C147" t="s">
        <v>117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f>MONTH(Tableau5[[#This Row],[DATE]])</f>
        <v>2</v>
      </c>
    </row>
    <row r="148" spans="1:16" x14ac:dyDescent="0.45">
      <c r="A148" t="s">
        <v>142</v>
      </c>
      <c r="B148" s="2">
        <v>46060</v>
      </c>
      <c r="C148" t="s">
        <v>119</v>
      </c>
      <c r="D148">
        <v>0</v>
      </c>
      <c r="E148">
        <v>0</v>
      </c>
      <c r="F148">
        <v>0</v>
      </c>
      <c r="G148">
        <v>0</v>
      </c>
      <c r="H148">
        <v>27500</v>
      </c>
      <c r="I148" t="s">
        <v>644</v>
      </c>
      <c r="J148">
        <v>0</v>
      </c>
      <c r="K148" t="s">
        <v>37</v>
      </c>
      <c r="L148">
        <v>0</v>
      </c>
      <c r="M148">
        <v>0</v>
      </c>
      <c r="N148">
        <v>0</v>
      </c>
      <c r="O148">
        <v>27500</v>
      </c>
      <c r="P148">
        <f>MONTH(Tableau5[[#This Row],[DATE]])</f>
        <v>2</v>
      </c>
    </row>
    <row r="149" spans="1:16" x14ac:dyDescent="0.45">
      <c r="A149">
        <v>0</v>
      </c>
      <c r="B149" s="2">
        <v>46060</v>
      </c>
      <c r="C149" t="s">
        <v>119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f>MONTH(Tableau5[[#This Row],[DATE]])</f>
        <v>2</v>
      </c>
    </row>
    <row r="150" spans="1:16" x14ac:dyDescent="0.45">
      <c r="A150" t="s">
        <v>310</v>
      </c>
      <c r="B150" s="2">
        <v>46059</v>
      </c>
      <c r="C150" t="s">
        <v>117</v>
      </c>
      <c r="D150">
        <v>0</v>
      </c>
      <c r="E150">
        <v>0</v>
      </c>
      <c r="F150">
        <v>0</v>
      </c>
      <c r="G150">
        <v>0</v>
      </c>
      <c r="H150">
        <v>2300</v>
      </c>
      <c r="I150" t="s">
        <v>560</v>
      </c>
      <c r="J150">
        <v>0</v>
      </c>
      <c r="K150" t="s">
        <v>37</v>
      </c>
      <c r="L150">
        <v>0</v>
      </c>
      <c r="M150">
        <v>0</v>
      </c>
      <c r="N150">
        <v>0</v>
      </c>
      <c r="O150">
        <v>2300</v>
      </c>
      <c r="P150">
        <f>MONTH(Tableau5[[#This Row],[DATE]])</f>
        <v>2</v>
      </c>
    </row>
    <row r="151" spans="1:16" x14ac:dyDescent="0.45">
      <c r="A151">
        <v>0</v>
      </c>
      <c r="B151" s="2">
        <v>46059</v>
      </c>
      <c r="C151" t="s">
        <v>117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f>MONTH(Tableau5[[#This Row],[DATE]])</f>
        <v>2</v>
      </c>
    </row>
    <row r="152" spans="1:16" x14ac:dyDescent="0.45">
      <c r="A152" t="s">
        <v>260</v>
      </c>
      <c r="B152" s="2">
        <v>46059</v>
      </c>
      <c r="C152" t="s">
        <v>119</v>
      </c>
      <c r="D152">
        <v>0</v>
      </c>
      <c r="E152">
        <v>0</v>
      </c>
      <c r="F152">
        <v>0</v>
      </c>
      <c r="G152">
        <v>0</v>
      </c>
      <c r="H152">
        <v>26500</v>
      </c>
      <c r="I152" t="s">
        <v>639</v>
      </c>
      <c r="J152">
        <v>0</v>
      </c>
      <c r="K152" t="s">
        <v>37</v>
      </c>
      <c r="L152">
        <v>0</v>
      </c>
      <c r="M152">
        <v>0</v>
      </c>
      <c r="N152">
        <v>0</v>
      </c>
      <c r="O152">
        <v>26500</v>
      </c>
      <c r="P152">
        <f>MONTH(Tableau5[[#This Row],[DATE]])</f>
        <v>2</v>
      </c>
    </row>
    <row r="153" spans="1:16" x14ac:dyDescent="0.45">
      <c r="A153">
        <v>0</v>
      </c>
      <c r="B153" s="2">
        <v>46059</v>
      </c>
      <c r="C153" t="s">
        <v>119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f>MONTH(Tableau5[[#This Row],[DATE]])</f>
        <v>2</v>
      </c>
    </row>
    <row r="154" spans="1:16" x14ac:dyDescent="0.45">
      <c r="A154" t="s">
        <v>341</v>
      </c>
      <c r="B154" s="2">
        <v>46058</v>
      </c>
      <c r="C154" t="s">
        <v>117</v>
      </c>
      <c r="D154">
        <v>0</v>
      </c>
      <c r="E154">
        <v>0</v>
      </c>
      <c r="F154">
        <v>0</v>
      </c>
      <c r="G154">
        <v>0</v>
      </c>
      <c r="H154">
        <v>1500</v>
      </c>
      <c r="I154" t="s">
        <v>455</v>
      </c>
      <c r="J154">
        <v>0</v>
      </c>
      <c r="K154" t="s">
        <v>37</v>
      </c>
      <c r="L154">
        <v>0</v>
      </c>
      <c r="M154">
        <v>0</v>
      </c>
      <c r="N154">
        <v>0</v>
      </c>
      <c r="O154">
        <v>1500</v>
      </c>
      <c r="P154">
        <f>MONTH(Tableau5[[#This Row],[DATE]])</f>
        <v>2</v>
      </c>
    </row>
    <row r="155" spans="1:16" x14ac:dyDescent="0.45">
      <c r="A155">
        <v>0</v>
      </c>
      <c r="B155" s="2">
        <v>46058</v>
      </c>
      <c r="C155" t="s">
        <v>117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f>MONTH(Tableau5[[#This Row],[DATE]])</f>
        <v>2</v>
      </c>
    </row>
    <row r="156" spans="1:16" x14ac:dyDescent="0.45">
      <c r="A156" t="s">
        <v>435</v>
      </c>
      <c r="B156" s="2">
        <v>46058</v>
      </c>
      <c r="C156" t="s">
        <v>119</v>
      </c>
      <c r="D156">
        <v>0</v>
      </c>
      <c r="E156">
        <v>0</v>
      </c>
      <c r="F156">
        <v>0</v>
      </c>
      <c r="G156">
        <v>0</v>
      </c>
      <c r="H156">
        <v>1500</v>
      </c>
      <c r="I156" t="s">
        <v>455</v>
      </c>
      <c r="J156">
        <v>0</v>
      </c>
      <c r="K156" t="s">
        <v>37</v>
      </c>
      <c r="L156">
        <v>0</v>
      </c>
      <c r="M156">
        <v>0</v>
      </c>
      <c r="N156">
        <v>0</v>
      </c>
      <c r="O156">
        <v>1500</v>
      </c>
      <c r="P156">
        <f>MONTH(Tableau5[[#This Row],[DATE]])</f>
        <v>2</v>
      </c>
    </row>
    <row r="157" spans="1:16" x14ac:dyDescent="0.45">
      <c r="A157">
        <v>0</v>
      </c>
      <c r="B157" s="2">
        <v>46058</v>
      </c>
      <c r="C157" t="s">
        <v>119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f>MONTH(Tableau5[[#This Row],[DATE]])</f>
        <v>2</v>
      </c>
    </row>
    <row r="158" spans="1:16" x14ac:dyDescent="0.45">
      <c r="A158" t="s">
        <v>275</v>
      </c>
      <c r="B158" s="2">
        <v>46057</v>
      </c>
      <c r="C158" t="s">
        <v>117</v>
      </c>
      <c r="D158">
        <v>0</v>
      </c>
      <c r="E158">
        <v>0</v>
      </c>
      <c r="F158">
        <v>0</v>
      </c>
      <c r="G158">
        <v>0</v>
      </c>
      <c r="H158">
        <v>2400</v>
      </c>
      <c r="I158" t="s">
        <v>560</v>
      </c>
      <c r="J158">
        <v>0</v>
      </c>
      <c r="K158" t="s">
        <v>37</v>
      </c>
      <c r="L158">
        <v>0</v>
      </c>
      <c r="M158">
        <v>0</v>
      </c>
      <c r="N158">
        <v>0</v>
      </c>
      <c r="O158">
        <v>2400</v>
      </c>
      <c r="P158">
        <f>MONTH(Tableau5[[#This Row],[DATE]])</f>
        <v>2</v>
      </c>
    </row>
    <row r="159" spans="1:16" x14ac:dyDescent="0.45">
      <c r="A159">
        <v>0</v>
      </c>
      <c r="B159" s="2">
        <v>46057</v>
      </c>
      <c r="C159" t="s">
        <v>117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f>MONTH(Tableau5[[#This Row],[DATE]])</f>
        <v>2</v>
      </c>
    </row>
    <row r="160" spans="1:16" x14ac:dyDescent="0.45">
      <c r="A160" t="s">
        <v>142</v>
      </c>
      <c r="B160" s="2">
        <v>46057</v>
      </c>
      <c r="C160" t="s">
        <v>119</v>
      </c>
      <c r="D160">
        <v>0</v>
      </c>
      <c r="E160">
        <v>0</v>
      </c>
      <c r="F160">
        <v>0</v>
      </c>
      <c r="G160">
        <v>0</v>
      </c>
      <c r="H160">
        <v>19500</v>
      </c>
      <c r="I160" t="s">
        <v>634</v>
      </c>
      <c r="J160">
        <v>0</v>
      </c>
      <c r="K160" t="s">
        <v>37</v>
      </c>
      <c r="L160">
        <v>0</v>
      </c>
      <c r="M160">
        <v>0</v>
      </c>
      <c r="N160">
        <v>0</v>
      </c>
      <c r="O160">
        <v>19500</v>
      </c>
      <c r="P160">
        <f>MONTH(Tableau5[[#This Row],[DATE]])</f>
        <v>2</v>
      </c>
    </row>
    <row r="161" spans="1:16" x14ac:dyDescent="0.45">
      <c r="A161">
        <v>0</v>
      </c>
      <c r="B161" s="2">
        <v>46057</v>
      </c>
      <c r="C161" t="s">
        <v>119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f>MONTH(Tableau5[[#This Row],[DATE]])</f>
        <v>2</v>
      </c>
    </row>
    <row r="162" spans="1:16" x14ac:dyDescent="0.45">
      <c r="A162" t="s">
        <v>310</v>
      </c>
      <c r="B162" s="2">
        <v>46056</v>
      </c>
      <c r="C162" t="s">
        <v>117</v>
      </c>
      <c r="D162">
        <v>0</v>
      </c>
      <c r="E162">
        <v>0</v>
      </c>
      <c r="F162">
        <v>0</v>
      </c>
      <c r="G162">
        <v>0</v>
      </c>
      <c r="H162">
        <v>1500</v>
      </c>
      <c r="I162" t="s">
        <v>455</v>
      </c>
      <c r="J162">
        <v>0</v>
      </c>
      <c r="K162" t="s">
        <v>37</v>
      </c>
      <c r="L162">
        <v>583400</v>
      </c>
      <c r="M162" t="s">
        <v>618</v>
      </c>
      <c r="N162" t="s">
        <v>37</v>
      </c>
      <c r="O162">
        <v>584900</v>
      </c>
      <c r="P162">
        <f>MONTH(Tableau5[[#This Row],[DATE]])</f>
        <v>2</v>
      </c>
    </row>
    <row r="163" spans="1:16" x14ac:dyDescent="0.45">
      <c r="A163">
        <v>0</v>
      </c>
      <c r="B163" s="2">
        <v>46056</v>
      </c>
      <c r="C163" t="s">
        <v>117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f>MONTH(Tableau5[[#This Row],[DATE]])</f>
        <v>2</v>
      </c>
    </row>
    <row r="164" spans="1:16" x14ac:dyDescent="0.45">
      <c r="A164" t="s">
        <v>260</v>
      </c>
      <c r="B164" s="2">
        <v>46056</v>
      </c>
      <c r="C164" t="s">
        <v>119</v>
      </c>
      <c r="D164">
        <v>0</v>
      </c>
      <c r="E164">
        <v>0</v>
      </c>
      <c r="F164">
        <v>0</v>
      </c>
      <c r="G164">
        <v>0</v>
      </c>
      <c r="H164">
        <v>21700</v>
      </c>
      <c r="I164" t="s">
        <v>622</v>
      </c>
      <c r="J164">
        <v>0</v>
      </c>
      <c r="K164" t="s">
        <v>37</v>
      </c>
      <c r="L164">
        <v>616200</v>
      </c>
      <c r="M164" t="s">
        <v>618</v>
      </c>
      <c r="N164" t="s">
        <v>37</v>
      </c>
      <c r="O164">
        <v>637900</v>
      </c>
      <c r="P164">
        <f>MONTH(Tableau5[[#This Row],[DATE]])</f>
        <v>2</v>
      </c>
    </row>
    <row r="165" spans="1:16" x14ac:dyDescent="0.45">
      <c r="A165">
        <v>0</v>
      </c>
      <c r="B165" s="2">
        <v>46056</v>
      </c>
      <c r="C165" t="s">
        <v>119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f>MONTH(Tableau5[[#This Row],[DATE]])</f>
        <v>2</v>
      </c>
    </row>
    <row r="166" spans="1:16" x14ac:dyDescent="0.45">
      <c r="A166" t="s">
        <v>341</v>
      </c>
      <c r="B166" s="2">
        <v>46055</v>
      </c>
      <c r="C166" t="s">
        <v>117</v>
      </c>
      <c r="D166">
        <v>0</v>
      </c>
      <c r="E166">
        <v>0</v>
      </c>
      <c r="F166">
        <v>0</v>
      </c>
      <c r="G166">
        <v>0</v>
      </c>
      <c r="H166">
        <v>1500</v>
      </c>
      <c r="I166" t="s">
        <v>455</v>
      </c>
      <c r="J166">
        <v>0</v>
      </c>
      <c r="K166" t="s">
        <v>37</v>
      </c>
      <c r="L166">
        <v>60000</v>
      </c>
      <c r="M166" t="s">
        <v>513</v>
      </c>
      <c r="N166" t="s">
        <v>37</v>
      </c>
      <c r="O166">
        <v>61500</v>
      </c>
      <c r="P166">
        <f>MONTH(Tableau5[[#This Row],[DATE]])</f>
        <v>2</v>
      </c>
    </row>
    <row r="167" spans="1:16" x14ac:dyDescent="0.45">
      <c r="A167">
        <v>0</v>
      </c>
      <c r="B167" s="2">
        <v>46055</v>
      </c>
      <c r="C167" t="s">
        <v>117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f>MONTH(Tableau5[[#This Row],[DATE]])</f>
        <v>2</v>
      </c>
    </row>
    <row r="168" spans="1:16" x14ac:dyDescent="0.45">
      <c r="A168" t="s">
        <v>435</v>
      </c>
      <c r="B168" s="2">
        <v>46055</v>
      </c>
      <c r="C168" t="s">
        <v>119</v>
      </c>
      <c r="D168">
        <v>0</v>
      </c>
      <c r="E168">
        <v>0</v>
      </c>
      <c r="F168">
        <v>0</v>
      </c>
      <c r="G168">
        <v>0</v>
      </c>
      <c r="H168">
        <v>4000</v>
      </c>
      <c r="I168" t="s">
        <v>613</v>
      </c>
      <c r="J168">
        <v>0</v>
      </c>
      <c r="K168" t="s">
        <v>37</v>
      </c>
      <c r="L168">
        <v>0</v>
      </c>
      <c r="M168">
        <v>0</v>
      </c>
      <c r="N168">
        <v>0</v>
      </c>
      <c r="O168">
        <v>4000</v>
      </c>
      <c r="P168">
        <f>MONTH(Tableau5[[#This Row],[DATE]])</f>
        <v>2</v>
      </c>
    </row>
    <row r="169" spans="1:16" x14ac:dyDescent="0.45">
      <c r="A169">
        <v>0</v>
      </c>
      <c r="B169" s="2">
        <v>46055</v>
      </c>
      <c r="C169" t="s">
        <v>119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f>MONTH(Tableau5[[#This Row],[DATE]])</f>
        <v>2</v>
      </c>
    </row>
    <row r="170" spans="1:16" x14ac:dyDescent="0.45">
      <c r="A170" t="s">
        <v>275</v>
      </c>
      <c r="B170" s="2">
        <v>46054</v>
      </c>
      <c r="C170" t="s">
        <v>117</v>
      </c>
      <c r="D170">
        <v>0</v>
      </c>
      <c r="E170">
        <v>0</v>
      </c>
      <c r="F170">
        <v>0</v>
      </c>
      <c r="G170">
        <v>0</v>
      </c>
      <c r="H170">
        <v>1500</v>
      </c>
      <c r="I170" t="s">
        <v>455</v>
      </c>
      <c r="J170">
        <v>0</v>
      </c>
      <c r="K170" t="s">
        <v>37</v>
      </c>
      <c r="L170">
        <v>23500</v>
      </c>
      <c r="M170" t="s">
        <v>608</v>
      </c>
      <c r="N170" t="s">
        <v>37</v>
      </c>
      <c r="O170">
        <v>25000</v>
      </c>
      <c r="P170">
        <f>MONTH(Tableau5[[#This Row],[DATE]])</f>
        <v>2</v>
      </c>
    </row>
    <row r="171" spans="1:16" x14ac:dyDescent="0.45">
      <c r="A171">
        <v>0</v>
      </c>
      <c r="B171" s="2">
        <v>46054</v>
      </c>
      <c r="C171" t="s">
        <v>117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f>MONTH(Tableau5[[#This Row],[DATE]])</f>
        <v>2</v>
      </c>
    </row>
    <row r="172" spans="1:16" x14ac:dyDescent="0.45">
      <c r="A172" t="s">
        <v>142</v>
      </c>
      <c r="B172" s="2">
        <v>46054</v>
      </c>
      <c r="C172" t="s">
        <v>119</v>
      </c>
      <c r="D172">
        <v>0</v>
      </c>
      <c r="E172">
        <v>0</v>
      </c>
      <c r="F172">
        <v>0</v>
      </c>
      <c r="G172">
        <v>0</v>
      </c>
      <c r="H172">
        <v>4500</v>
      </c>
      <c r="I172" t="s">
        <v>609</v>
      </c>
      <c r="J172">
        <v>0</v>
      </c>
      <c r="K172" t="s">
        <v>37</v>
      </c>
      <c r="L172">
        <v>83500</v>
      </c>
      <c r="M172" t="s">
        <v>610</v>
      </c>
      <c r="N172" t="s">
        <v>37</v>
      </c>
      <c r="O172">
        <v>88000</v>
      </c>
      <c r="P172">
        <f>MONTH(Tableau5[[#This Row],[DATE]])</f>
        <v>2</v>
      </c>
    </row>
    <row r="173" spans="1:16" x14ac:dyDescent="0.45">
      <c r="A173">
        <v>0</v>
      </c>
      <c r="B173" s="2">
        <v>46054</v>
      </c>
      <c r="C173" t="s">
        <v>119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f>MONTH(Tableau5[[#This Row],[DATE]])</f>
        <v>2</v>
      </c>
    </row>
    <row r="174" spans="1:16" x14ac:dyDescent="0.45">
      <c r="A174" t="s">
        <v>310</v>
      </c>
      <c r="B174" s="2">
        <v>46053</v>
      </c>
      <c r="C174" t="s">
        <v>117</v>
      </c>
      <c r="D174">
        <v>0</v>
      </c>
      <c r="E174">
        <v>0</v>
      </c>
      <c r="F174">
        <v>0</v>
      </c>
      <c r="G174">
        <v>0</v>
      </c>
      <c r="H174">
        <v>19950</v>
      </c>
      <c r="I174" t="s">
        <v>605</v>
      </c>
      <c r="J174">
        <v>0</v>
      </c>
      <c r="K174" t="s">
        <v>37</v>
      </c>
      <c r="L174">
        <v>0</v>
      </c>
      <c r="M174">
        <v>0</v>
      </c>
      <c r="N174">
        <v>0</v>
      </c>
      <c r="O174">
        <v>19950</v>
      </c>
      <c r="P174">
        <f>MONTH(Tableau5[[#This Row],[DATE]])</f>
        <v>1</v>
      </c>
    </row>
    <row r="175" spans="1:16" x14ac:dyDescent="0.45">
      <c r="A175">
        <v>0</v>
      </c>
      <c r="B175" s="2">
        <v>46053</v>
      </c>
      <c r="C175" t="s">
        <v>117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f>MONTH(Tableau5[[#This Row],[DATE]])</f>
        <v>1</v>
      </c>
    </row>
    <row r="176" spans="1:16" x14ac:dyDescent="0.45">
      <c r="A176" t="s">
        <v>260</v>
      </c>
      <c r="B176" s="2">
        <v>46053</v>
      </c>
      <c r="C176" t="s">
        <v>119</v>
      </c>
      <c r="D176">
        <v>0</v>
      </c>
      <c r="E176">
        <v>0</v>
      </c>
      <c r="F176">
        <v>0</v>
      </c>
      <c r="G176">
        <v>0</v>
      </c>
      <c r="H176">
        <v>2500</v>
      </c>
      <c r="I176" t="s">
        <v>569</v>
      </c>
      <c r="J176">
        <v>0</v>
      </c>
      <c r="K176" t="s">
        <v>37</v>
      </c>
      <c r="L176">
        <v>0</v>
      </c>
      <c r="M176">
        <v>0</v>
      </c>
      <c r="N176">
        <v>0</v>
      </c>
      <c r="O176">
        <v>2500</v>
      </c>
      <c r="P176">
        <f>MONTH(Tableau5[[#This Row],[DATE]])</f>
        <v>1</v>
      </c>
    </row>
    <row r="177" spans="1:16" x14ac:dyDescent="0.45">
      <c r="A177">
        <v>0</v>
      </c>
      <c r="B177" s="2">
        <v>46053</v>
      </c>
      <c r="C177" t="s">
        <v>119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f>MONTH(Tableau5[[#This Row],[DATE]])</f>
        <v>1</v>
      </c>
    </row>
    <row r="178" spans="1:16" x14ac:dyDescent="0.45">
      <c r="A178" t="s">
        <v>341</v>
      </c>
      <c r="B178" s="2">
        <v>46052</v>
      </c>
      <c r="C178" t="s">
        <v>117</v>
      </c>
      <c r="D178">
        <v>0</v>
      </c>
      <c r="E178">
        <v>0</v>
      </c>
      <c r="F178">
        <v>0</v>
      </c>
      <c r="G178">
        <v>0</v>
      </c>
      <c r="H178">
        <v>90050</v>
      </c>
      <c r="I178" t="s">
        <v>601</v>
      </c>
      <c r="J178">
        <v>0</v>
      </c>
      <c r="K178" t="s">
        <v>37</v>
      </c>
      <c r="L178">
        <v>0</v>
      </c>
      <c r="M178">
        <v>0</v>
      </c>
      <c r="N178">
        <v>0</v>
      </c>
      <c r="O178">
        <v>90050</v>
      </c>
      <c r="P178">
        <f>MONTH(Tableau5[[#This Row],[DATE]])</f>
        <v>1</v>
      </c>
    </row>
    <row r="179" spans="1:16" x14ac:dyDescent="0.45">
      <c r="A179">
        <v>0</v>
      </c>
      <c r="B179" s="2">
        <v>46052</v>
      </c>
      <c r="C179" t="s">
        <v>117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f>MONTH(Tableau5[[#This Row],[DATE]])</f>
        <v>1</v>
      </c>
    </row>
    <row r="180" spans="1:16" x14ac:dyDescent="0.45">
      <c r="A180" t="s">
        <v>435</v>
      </c>
      <c r="B180" s="2">
        <v>46052</v>
      </c>
      <c r="C180" t="s">
        <v>119</v>
      </c>
      <c r="D180">
        <v>0</v>
      </c>
      <c r="E180">
        <v>0</v>
      </c>
      <c r="F180">
        <v>0</v>
      </c>
      <c r="G180">
        <v>0</v>
      </c>
      <c r="H180">
        <v>1500</v>
      </c>
      <c r="I180" t="s">
        <v>604</v>
      </c>
      <c r="J180">
        <v>0</v>
      </c>
      <c r="K180" t="s">
        <v>37</v>
      </c>
      <c r="L180">
        <v>0</v>
      </c>
      <c r="M180">
        <v>0</v>
      </c>
      <c r="N180">
        <v>0</v>
      </c>
      <c r="O180">
        <v>1500</v>
      </c>
      <c r="P180">
        <f>MONTH(Tableau5[[#This Row],[DATE]])</f>
        <v>1</v>
      </c>
    </row>
    <row r="181" spans="1:16" x14ac:dyDescent="0.45">
      <c r="A181">
        <v>0</v>
      </c>
      <c r="B181" s="2">
        <v>46052</v>
      </c>
      <c r="C181" t="s">
        <v>119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f>MONTH(Tableau5[[#This Row],[DATE]])</f>
        <v>1</v>
      </c>
    </row>
    <row r="182" spans="1:16" x14ac:dyDescent="0.45">
      <c r="A182" t="s">
        <v>275</v>
      </c>
      <c r="B182" s="2">
        <v>46051</v>
      </c>
      <c r="C182" t="s">
        <v>117</v>
      </c>
      <c r="D182">
        <v>0</v>
      </c>
      <c r="E182">
        <v>0</v>
      </c>
      <c r="F182">
        <v>0</v>
      </c>
      <c r="G182">
        <v>0</v>
      </c>
      <c r="H182">
        <v>2500</v>
      </c>
      <c r="I182" t="s">
        <v>596</v>
      </c>
      <c r="J182">
        <v>0</v>
      </c>
      <c r="K182" t="s">
        <v>37</v>
      </c>
      <c r="L182">
        <v>0</v>
      </c>
      <c r="M182">
        <v>0</v>
      </c>
      <c r="N182">
        <v>0</v>
      </c>
      <c r="O182">
        <v>2500</v>
      </c>
      <c r="P182">
        <f>MONTH(Tableau5[[#This Row],[DATE]])</f>
        <v>1</v>
      </c>
    </row>
    <row r="183" spans="1:16" x14ac:dyDescent="0.45">
      <c r="A183">
        <v>0</v>
      </c>
      <c r="B183" s="2">
        <v>46051</v>
      </c>
      <c r="C183" t="s">
        <v>117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f>MONTH(Tableau5[[#This Row],[DATE]])</f>
        <v>1</v>
      </c>
    </row>
    <row r="184" spans="1:16" x14ac:dyDescent="0.45">
      <c r="A184" t="s">
        <v>142</v>
      </c>
      <c r="B184" s="2">
        <v>46051</v>
      </c>
      <c r="C184" t="s">
        <v>119</v>
      </c>
      <c r="D184">
        <v>0</v>
      </c>
      <c r="E184">
        <v>0</v>
      </c>
      <c r="F184">
        <v>0</v>
      </c>
      <c r="G184">
        <v>0</v>
      </c>
      <c r="H184">
        <v>10500</v>
      </c>
      <c r="I184" t="s">
        <v>597</v>
      </c>
      <c r="J184">
        <v>0</v>
      </c>
      <c r="K184" t="s">
        <v>37</v>
      </c>
      <c r="L184">
        <v>0</v>
      </c>
      <c r="M184">
        <v>0</v>
      </c>
      <c r="N184">
        <v>0</v>
      </c>
      <c r="O184">
        <v>10500</v>
      </c>
      <c r="P184">
        <f>MONTH(Tableau5[[#This Row],[DATE]])</f>
        <v>1</v>
      </c>
    </row>
    <row r="185" spans="1:16" x14ac:dyDescent="0.45">
      <c r="A185">
        <v>0</v>
      </c>
      <c r="B185" s="2">
        <v>46051</v>
      </c>
      <c r="C185" t="s">
        <v>119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f>MONTH(Tableau5[[#This Row],[DATE]])</f>
        <v>1</v>
      </c>
    </row>
    <row r="186" spans="1:16" x14ac:dyDescent="0.45">
      <c r="A186" t="s">
        <v>310</v>
      </c>
      <c r="B186" s="2">
        <v>46050</v>
      </c>
      <c r="C186" t="s">
        <v>117</v>
      </c>
      <c r="D186">
        <v>0</v>
      </c>
      <c r="E186">
        <v>0</v>
      </c>
      <c r="F186">
        <v>0</v>
      </c>
      <c r="G186">
        <v>0</v>
      </c>
      <c r="H186">
        <v>2900</v>
      </c>
      <c r="I186" t="s">
        <v>560</v>
      </c>
      <c r="J186">
        <v>0</v>
      </c>
      <c r="K186" t="s">
        <v>37</v>
      </c>
      <c r="L186">
        <v>0</v>
      </c>
      <c r="M186">
        <v>0</v>
      </c>
      <c r="N186">
        <v>0</v>
      </c>
      <c r="O186">
        <v>2900</v>
      </c>
      <c r="P186">
        <f>MONTH(Tableau5[[#This Row],[DATE]])</f>
        <v>1</v>
      </c>
    </row>
    <row r="187" spans="1:16" x14ac:dyDescent="0.45">
      <c r="A187">
        <v>0</v>
      </c>
      <c r="B187" s="2">
        <v>46050</v>
      </c>
      <c r="C187" t="s">
        <v>117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>MONTH(Tableau5[[#This Row],[DATE]])</f>
        <v>1</v>
      </c>
    </row>
    <row r="188" spans="1:16" x14ac:dyDescent="0.45">
      <c r="A188" t="s">
        <v>260</v>
      </c>
      <c r="B188" s="2">
        <v>46050</v>
      </c>
      <c r="C188" t="s">
        <v>119</v>
      </c>
      <c r="D188">
        <v>0</v>
      </c>
      <c r="E188">
        <v>0</v>
      </c>
      <c r="F188">
        <v>0</v>
      </c>
      <c r="G188">
        <v>0</v>
      </c>
      <c r="H188">
        <v>2500</v>
      </c>
      <c r="I188" t="s">
        <v>594</v>
      </c>
      <c r="J188">
        <v>0</v>
      </c>
      <c r="K188" t="s">
        <v>37</v>
      </c>
      <c r="L188">
        <v>0</v>
      </c>
      <c r="M188">
        <v>0</v>
      </c>
      <c r="N188">
        <v>0</v>
      </c>
      <c r="O188">
        <v>2500</v>
      </c>
      <c r="P188">
        <f>MONTH(Tableau5[[#This Row],[DATE]])</f>
        <v>1</v>
      </c>
    </row>
    <row r="189" spans="1:16" x14ac:dyDescent="0.45">
      <c r="A189">
        <v>0</v>
      </c>
      <c r="B189" s="2">
        <v>46050</v>
      </c>
      <c r="C189" t="s">
        <v>119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>MONTH(Tableau5[[#This Row],[DATE]])</f>
        <v>1</v>
      </c>
    </row>
    <row r="190" spans="1:16" x14ac:dyDescent="0.45">
      <c r="A190" t="s">
        <v>341</v>
      </c>
      <c r="B190" s="2">
        <v>46049</v>
      </c>
      <c r="C190" t="s">
        <v>117</v>
      </c>
      <c r="D190">
        <v>0</v>
      </c>
      <c r="E190">
        <v>0</v>
      </c>
      <c r="F190">
        <v>0</v>
      </c>
      <c r="G190">
        <v>0</v>
      </c>
      <c r="H190">
        <v>56900</v>
      </c>
      <c r="I190" t="s">
        <v>586</v>
      </c>
      <c r="J190">
        <v>0</v>
      </c>
      <c r="K190" t="s">
        <v>37</v>
      </c>
      <c r="L190">
        <v>0</v>
      </c>
      <c r="M190">
        <v>0</v>
      </c>
      <c r="N190">
        <v>0</v>
      </c>
      <c r="O190">
        <v>56900</v>
      </c>
      <c r="P190">
        <f>MONTH(Tableau5[[#This Row],[DATE]])</f>
        <v>1</v>
      </c>
    </row>
    <row r="191" spans="1:16" x14ac:dyDescent="0.45">
      <c r="A191">
        <v>0</v>
      </c>
      <c r="B191" s="2">
        <v>46049</v>
      </c>
      <c r="C191" t="s">
        <v>117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>MONTH(Tableau5[[#This Row],[DATE]])</f>
        <v>1</v>
      </c>
    </row>
    <row r="192" spans="1:16" x14ac:dyDescent="0.45">
      <c r="A192" t="s">
        <v>435</v>
      </c>
      <c r="B192" s="2">
        <v>46049</v>
      </c>
      <c r="C192" t="s">
        <v>119</v>
      </c>
      <c r="D192">
        <v>0</v>
      </c>
      <c r="E192">
        <v>0</v>
      </c>
      <c r="F192">
        <v>0</v>
      </c>
      <c r="G192">
        <v>0</v>
      </c>
      <c r="H192">
        <v>14500</v>
      </c>
      <c r="I192" t="s">
        <v>590</v>
      </c>
      <c r="J192">
        <v>0</v>
      </c>
      <c r="K192" t="s">
        <v>37</v>
      </c>
      <c r="L192">
        <v>0</v>
      </c>
      <c r="M192">
        <v>0</v>
      </c>
      <c r="N192">
        <v>0</v>
      </c>
      <c r="O192">
        <v>14500</v>
      </c>
      <c r="P192">
        <f>MONTH(Tableau5[[#This Row],[DATE]])</f>
        <v>1</v>
      </c>
    </row>
    <row r="193" spans="1:16" x14ac:dyDescent="0.45">
      <c r="A193">
        <v>0</v>
      </c>
      <c r="B193" s="2">
        <v>46049</v>
      </c>
      <c r="C193" t="s">
        <v>119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>MONTH(Tableau5[[#This Row],[DATE]])</f>
        <v>1</v>
      </c>
    </row>
    <row r="194" spans="1:16" x14ac:dyDescent="0.45">
      <c r="A194" t="s">
        <v>275</v>
      </c>
      <c r="B194" s="2">
        <v>46048</v>
      </c>
      <c r="C194" t="s">
        <v>117</v>
      </c>
      <c r="D194">
        <v>0</v>
      </c>
      <c r="E194">
        <v>0</v>
      </c>
      <c r="F194">
        <v>0</v>
      </c>
      <c r="G194">
        <v>0</v>
      </c>
      <c r="H194">
        <v>1500</v>
      </c>
      <c r="I194" t="s">
        <v>455</v>
      </c>
      <c r="J194">
        <v>0</v>
      </c>
      <c r="K194" t="s">
        <v>37</v>
      </c>
      <c r="L194">
        <v>0</v>
      </c>
      <c r="M194">
        <v>0</v>
      </c>
      <c r="N194">
        <v>0</v>
      </c>
      <c r="O194">
        <v>1500</v>
      </c>
      <c r="P194">
        <f>MONTH(Tableau5[[#This Row],[DATE]])</f>
        <v>1</v>
      </c>
    </row>
    <row r="195" spans="1:16" x14ac:dyDescent="0.45">
      <c r="A195">
        <v>0</v>
      </c>
      <c r="B195" s="2">
        <v>46048</v>
      </c>
      <c r="C195" t="s">
        <v>117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>MONTH(Tableau5[[#This Row],[DATE]])</f>
        <v>1</v>
      </c>
    </row>
    <row r="196" spans="1:16" x14ac:dyDescent="0.45">
      <c r="A196" t="s">
        <v>142</v>
      </c>
      <c r="B196" s="2">
        <v>46048</v>
      </c>
      <c r="C196" t="s">
        <v>119</v>
      </c>
      <c r="D196">
        <v>0</v>
      </c>
      <c r="E196">
        <v>0</v>
      </c>
      <c r="F196">
        <v>0</v>
      </c>
      <c r="G196">
        <v>0</v>
      </c>
      <c r="H196">
        <v>2500</v>
      </c>
      <c r="I196" t="s">
        <v>455</v>
      </c>
      <c r="J196">
        <v>0</v>
      </c>
      <c r="K196" t="s">
        <v>37</v>
      </c>
      <c r="L196">
        <v>0</v>
      </c>
      <c r="M196">
        <v>0</v>
      </c>
      <c r="N196">
        <v>0</v>
      </c>
      <c r="O196">
        <v>2500</v>
      </c>
      <c r="P196">
        <f>MONTH(Tableau5[[#This Row],[DATE]])</f>
        <v>1</v>
      </c>
    </row>
    <row r="197" spans="1:16" x14ac:dyDescent="0.45">
      <c r="A197">
        <v>0</v>
      </c>
      <c r="B197" s="2">
        <v>46048</v>
      </c>
      <c r="C197" t="s">
        <v>119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>MONTH(Tableau5[[#This Row],[DATE]])</f>
        <v>1</v>
      </c>
    </row>
    <row r="198" spans="1:16" x14ac:dyDescent="0.45">
      <c r="A198" t="s">
        <v>310</v>
      </c>
      <c r="B198" s="2">
        <v>46047</v>
      </c>
      <c r="C198" t="s">
        <v>117</v>
      </c>
      <c r="D198">
        <v>0</v>
      </c>
      <c r="E198">
        <v>0</v>
      </c>
      <c r="F198">
        <v>0</v>
      </c>
      <c r="G198">
        <v>0</v>
      </c>
      <c r="H198">
        <v>1500</v>
      </c>
      <c r="I198" t="s">
        <v>455</v>
      </c>
      <c r="J198">
        <v>0</v>
      </c>
      <c r="K198" t="s">
        <v>37</v>
      </c>
      <c r="L198">
        <v>0</v>
      </c>
      <c r="M198">
        <v>0</v>
      </c>
      <c r="N198">
        <v>0</v>
      </c>
      <c r="O198">
        <v>1500</v>
      </c>
      <c r="P198">
        <f>MONTH(Tableau5[[#This Row],[DATE]])</f>
        <v>1</v>
      </c>
    </row>
    <row r="199" spans="1:16" x14ac:dyDescent="0.45">
      <c r="A199">
        <v>0</v>
      </c>
      <c r="B199" s="2">
        <v>46047</v>
      </c>
      <c r="C199" t="s">
        <v>117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>MONTH(Tableau5[[#This Row],[DATE]])</f>
        <v>1</v>
      </c>
    </row>
    <row r="200" spans="1:16" x14ac:dyDescent="0.45">
      <c r="A200" t="s">
        <v>260</v>
      </c>
      <c r="B200" s="2">
        <v>46047</v>
      </c>
      <c r="C200" t="s">
        <v>119</v>
      </c>
      <c r="D200">
        <v>0</v>
      </c>
      <c r="E200">
        <v>0</v>
      </c>
      <c r="F200">
        <v>0</v>
      </c>
      <c r="G200">
        <v>0</v>
      </c>
      <c r="H200">
        <v>104500</v>
      </c>
      <c r="I200" t="s">
        <v>581</v>
      </c>
      <c r="J200">
        <v>0</v>
      </c>
      <c r="K200" t="s">
        <v>37</v>
      </c>
      <c r="L200">
        <v>0</v>
      </c>
      <c r="M200">
        <v>0</v>
      </c>
      <c r="N200">
        <v>0</v>
      </c>
      <c r="O200">
        <v>104500</v>
      </c>
      <c r="P200">
        <f>MONTH(Tableau5[[#This Row],[DATE]])</f>
        <v>1</v>
      </c>
    </row>
    <row r="201" spans="1:16" x14ac:dyDescent="0.45">
      <c r="A201">
        <v>0</v>
      </c>
      <c r="B201" s="2">
        <v>46047</v>
      </c>
      <c r="C201" t="s">
        <v>119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>MONTH(Tableau5[[#This Row],[DATE]])</f>
        <v>1</v>
      </c>
    </row>
    <row r="202" spans="1:16" x14ac:dyDescent="0.45">
      <c r="A202" t="s">
        <v>341</v>
      </c>
      <c r="B202" s="2">
        <v>46046</v>
      </c>
      <c r="C202" t="s">
        <v>117</v>
      </c>
      <c r="D202">
        <v>0</v>
      </c>
      <c r="E202">
        <v>0</v>
      </c>
      <c r="F202">
        <v>0</v>
      </c>
      <c r="G202">
        <v>0</v>
      </c>
      <c r="H202">
        <v>3200</v>
      </c>
      <c r="I202" t="s">
        <v>560</v>
      </c>
      <c r="J202">
        <v>0</v>
      </c>
      <c r="K202" t="s">
        <v>37</v>
      </c>
      <c r="L202">
        <v>0</v>
      </c>
      <c r="M202">
        <v>0</v>
      </c>
      <c r="N202">
        <v>0</v>
      </c>
      <c r="O202">
        <v>3200</v>
      </c>
      <c r="P202">
        <f>MONTH(Tableau5[[#This Row],[DATE]])</f>
        <v>1</v>
      </c>
    </row>
    <row r="203" spans="1:16" x14ac:dyDescent="0.45">
      <c r="A203">
        <v>0</v>
      </c>
      <c r="B203" s="2">
        <v>46046</v>
      </c>
      <c r="C203" t="s">
        <v>117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>MONTH(Tableau5[[#This Row],[DATE]])</f>
        <v>1</v>
      </c>
    </row>
    <row r="204" spans="1:16" x14ac:dyDescent="0.45">
      <c r="A204" t="s">
        <v>435</v>
      </c>
      <c r="B204" s="2">
        <v>46046</v>
      </c>
      <c r="C204" t="s">
        <v>119</v>
      </c>
      <c r="D204">
        <v>0</v>
      </c>
      <c r="E204">
        <v>0</v>
      </c>
      <c r="F204">
        <v>0</v>
      </c>
      <c r="G204">
        <v>0</v>
      </c>
      <c r="H204">
        <v>5500</v>
      </c>
      <c r="I204" t="s">
        <v>578</v>
      </c>
      <c r="J204">
        <v>0</v>
      </c>
      <c r="K204" t="s">
        <v>37</v>
      </c>
      <c r="L204">
        <v>77295</v>
      </c>
      <c r="M204" t="s">
        <v>579</v>
      </c>
      <c r="N204" t="s">
        <v>37</v>
      </c>
      <c r="O204">
        <v>82795</v>
      </c>
      <c r="P204">
        <f>MONTH(Tableau5[[#This Row],[DATE]])</f>
        <v>1</v>
      </c>
    </row>
    <row r="205" spans="1:16" x14ac:dyDescent="0.45">
      <c r="A205">
        <v>0</v>
      </c>
      <c r="B205" s="2">
        <v>46046</v>
      </c>
      <c r="C205" t="s">
        <v>119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>MONTH(Tableau5[[#This Row],[DATE]])</f>
        <v>1</v>
      </c>
    </row>
    <row r="206" spans="1:16" x14ac:dyDescent="0.45">
      <c r="A206" t="s">
        <v>275</v>
      </c>
      <c r="B206" s="2">
        <v>46045</v>
      </c>
      <c r="C206" t="s">
        <v>117</v>
      </c>
      <c r="D206">
        <v>0</v>
      </c>
      <c r="E206">
        <v>0</v>
      </c>
      <c r="F206">
        <v>0</v>
      </c>
      <c r="G206">
        <v>0</v>
      </c>
      <c r="H206">
        <v>1500</v>
      </c>
      <c r="I206" t="s">
        <v>455</v>
      </c>
      <c r="J206">
        <v>0</v>
      </c>
      <c r="K206" t="s">
        <v>37</v>
      </c>
      <c r="L206">
        <v>0</v>
      </c>
      <c r="M206">
        <v>0</v>
      </c>
      <c r="N206">
        <v>0</v>
      </c>
      <c r="O206">
        <v>1500</v>
      </c>
      <c r="P206">
        <f>MONTH(Tableau5[[#This Row],[DATE]])</f>
        <v>1</v>
      </c>
    </row>
    <row r="207" spans="1:16" x14ac:dyDescent="0.45">
      <c r="A207">
        <v>0</v>
      </c>
      <c r="B207" s="2">
        <v>46045</v>
      </c>
      <c r="C207" t="s">
        <v>117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>MONTH(Tableau5[[#This Row],[DATE]])</f>
        <v>1</v>
      </c>
    </row>
    <row r="208" spans="1:16" x14ac:dyDescent="0.45">
      <c r="A208" t="s">
        <v>142</v>
      </c>
      <c r="B208" s="2">
        <v>46045</v>
      </c>
      <c r="C208" t="s">
        <v>119</v>
      </c>
      <c r="D208">
        <v>0</v>
      </c>
      <c r="E208">
        <v>0</v>
      </c>
      <c r="F208">
        <v>0</v>
      </c>
      <c r="G208">
        <v>0</v>
      </c>
      <c r="H208">
        <v>70500</v>
      </c>
      <c r="I208" t="s">
        <v>575</v>
      </c>
      <c r="J208">
        <v>0</v>
      </c>
      <c r="K208" t="s">
        <v>37</v>
      </c>
      <c r="L208">
        <v>0</v>
      </c>
      <c r="M208">
        <v>0</v>
      </c>
      <c r="N208">
        <v>0</v>
      </c>
      <c r="O208">
        <v>70500</v>
      </c>
      <c r="P208">
        <f>MONTH(Tableau5[[#This Row],[DATE]])</f>
        <v>1</v>
      </c>
    </row>
    <row r="209" spans="1:16" x14ac:dyDescent="0.45">
      <c r="A209">
        <v>0</v>
      </c>
      <c r="B209" s="2">
        <v>46045</v>
      </c>
      <c r="C209" t="s">
        <v>119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>MONTH(Tableau5[[#This Row],[DATE]])</f>
        <v>1</v>
      </c>
    </row>
    <row r="210" spans="1:16" x14ac:dyDescent="0.45">
      <c r="A210" t="s">
        <v>310</v>
      </c>
      <c r="B210" s="2">
        <v>46044</v>
      </c>
      <c r="C210" t="s">
        <v>117</v>
      </c>
      <c r="D210">
        <v>0</v>
      </c>
      <c r="E210">
        <v>0</v>
      </c>
      <c r="F210">
        <v>0</v>
      </c>
      <c r="G210">
        <v>0</v>
      </c>
      <c r="H210">
        <v>2400</v>
      </c>
      <c r="I210" t="s">
        <v>560</v>
      </c>
      <c r="J210">
        <v>0</v>
      </c>
      <c r="K210" t="s">
        <v>37</v>
      </c>
      <c r="L210">
        <v>0</v>
      </c>
      <c r="M210">
        <v>0</v>
      </c>
      <c r="N210">
        <v>0</v>
      </c>
      <c r="O210">
        <v>2400</v>
      </c>
      <c r="P210">
        <f>MONTH(Tableau5[[#This Row],[DATE]])</f>
        <v>1</v>
      </c>
    </row>
    <row r="211" spans="1:16" x14ac:dyDescent="0.45">
      <c r="A211">
        <v>0</v>
      </c>
      <c r="B211" s="2">
        <v>46044</v>
      </c>
      <c r="C211" t="s">
        <v>117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>MONTH(Tableau5[[#This Row],[DATE]])</f>
        <v>1</v>
      </c>
    </row>
    <row r="212" spans="1:16" x14ac:dyDescent="0.45">
      <c r="A212" t="s">
        <v>260</v>
      </c>
      <c r="B212" s="2">
        <v>46044</v>
      </c>
      <c r="C212" t="s">
        <v>119</v>
      </c>
      <c r="D212">
        <v>0</v>
      </c>
      <c r="E212">
        <v>0</v>
      </c>
      <c r="F212">
        <v>0</v>
      </c>
      <c r="G212">
        <v>0</v>
      </c>
      <c r="H212">
        <v>3500</v>
      </c>
      <c r="I212" t="s">
        <v>539</v>
      </c>
      <c r="J212">
        <v>0</v>
      </c>
      <c r="K212" t="s">
        <v>37</v>
      </c>
      <c r="L212">
        <v>0</v>
      </c>
      <c r="M212">
        <v>0</v>
      </c>
      <c r="N212">
        <v>0</v>
      </c>
      <c r="O212">
        <v>3500</v>
      </c>
      <c r="P212">
        <f>MONTH(Tableau5[[#This Row],[DATE]])</f>
        <v>1</v>
      </c>
    </row>
    <row r="213" spans="1:16" x14ac:dyDescent="0.45">
      <c r="A213">
        <v>0</v>
      </c>
      <c r="B213" s="2">
        <v>46044</v>
      </c>
      <c r="C213" t="s">
        <v>119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>MONTH(Tableau5[[#This Row],[DATE]])</f>
        <v>1</v>
      </c>
    </row>
    <row r="214" spans="1:16" x14ac:dyDescent="0.45">
      <c r="A214" t="s">
        <v>341</v>
      </c>
      <c r="B214" s="2">
        <v>46043</v>
      </c>
      <c r="C214" t="s">
        <v>117</v>
      </c>
      <c r="D214">
        <v>0</v>
      </c>
      <c r="E214">
        <v>0</v>
      </c>
      <c r="F214">
        <v>0</v>
      </c>
      <c r="G214">
        <v>0</v>
      </c>
      <c r="H214">
        <v>1500</v>
      </c>
      <c r="I214" t="s">
        <v>455</v>
      </c>
      <c r="J214">
        <v>0</v>
      </c>
      <c r="K214" t="s">
        <v>37</v>
      </c>
      <c r="L214">
        <v>0</v>
      </c>
      <c r="M214">
        <v>0</v>
      </c>
      <c r="N214">
        <v>0</v>
      </c>
      <c r="O214">
        <v>1500</v>
      </c>
      <c r="P214">
        <f>MONTH(Tableau5[[#This Row],[DATE]])</f>
        <v>1</v>
      </c>
    </row>
    <row r="215" spans="1:16" x14ac:dyDescent="0.45">
      <c r="A215">
        <v>0</v>
      </c>
      <c r="B215" s="2">
        <v>46043</v>
      </c>
      <c r="C215" t="s">
        <v>117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>MONTH(Tableau5[[#This Row],[DATE]])</f>
        <v>1</v>
      </c>
    </row>
    <row r="216" spans="1:16" x14ac:dyDescent="0.45">
      <c r="A216" t="s">
        <v>435</v>
      </c>
      <c r="B216" s="2">
        <v>46043</v>
      </c>
      <c r="C216" t="s">
        <v>119</v>
      </c>
      <c r="D216">
        <v>0</v>
      </c>
      <c r="E216">
        <v>0</v>
      </c>
      <c r="F216">
        <v>0</v>
      </c>
      <c r="G216">
        <v>0</v>
      </c>
      <c r="H216">
        <v>110800</v>
      </c>
      <c r="I216" t="s">
        <v>571</v>
      </c>
      <c r="J216">
        <v>0</v>
      </c>
      <c r="K216" t="s">
        <v>37</v>
      </c>
      <c r="L216">
        <v>0</v>
      </c>
      <c r="M216">
        <v>0</v>
      </c>
      <c r="N216">
        <v>0</v>
      </c>
      <c r="O216">
        <v>110800</v>
      </c>
      <c r="P216">
        <f>MONTH(Tableau5[[#This Row],[DATE]])</f>
        <v>1</v>
      </c>
    </row>
    <row r="217" spans="1:16" x14ac:dyDescent="0.45">
      <c r="A217">
        <v>0</v>
      </c>
      <c r="B217" s="2">
        <v>46043</v>
      </c>
      <c r="C217" t="s">
        <v>119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>MONTH(Tableau5[[#This Row],[DATE]])</f>
        <v>1</v>
      </c>
    </row>
    <row r="218" spans="1:16" x14ac:dyDescent="0.45">
      <c r="A218" t="s">
        <v>275</v>
      </c>
      <c r="B218" s="2">
        <v>46042</v>
      </c>
      <c r="C218" t="s">
        <v>117</v>
      </c>
      <c r="D218">
        <v>0</v>
      </c>
      <c r="E218">
        <v>0</v>
      </c>
      <c r="F218">
        <v>0</v>
      </c>
      <c r="G218">
        <v>0</v>
      </c>
      <c r="H218">
        <v>3800</v>
      </c>
      <c r="I218" t="s">
        <v>567</v>
      </c>
      <c r="J218">
        <v>0</v>
      </c>
      <c r="K218" t="s">
        <v>37</v>
      </c>
      <c r="L218">
        <v>0</v>
      </c>
      <c r="M218">
        <v>0</v>
      </c>
      <c r="N218">
        <v>0</v>
      </c>
      <c r="O218">
        <v>3800</v>
      </c>
      <c r="P218">
        <f>MONTH(Tableau5[[#This Row],[DATE]])</f>
        <v>1</v>
      </c>
    </row>
    <row r="219" spans="1:16" x14ac:dyDescent="0.45">
      <c r="A219">
        <v>0</v>
      </c>
      <c r="B219" s="2">
        <v>46042</v>
      </c>
      <c r="C219" t="s">
        <v>117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f>MONTH(Tableau5[[#This Row],[DATE]])</f>
        <v>1</v>
      </c>
    </row>
    <row r="220" spans="1:16" x14ac:dyDescent="0.45">
      <c r="A220" t="s">
        <v>142</v>
      </c>
      <c r="B220" s="2">
        <v>46042</v>
      </c>
      <c r="C220" t="s">
        <v>119</v>
      </c>
      <c r="D220">
        <v>0</v>
      </c>
      <c r="E220">
        <v>0</v>
      </c>
      <c r="F220">
        <v>0</v>
      </c>
      <c r="G220">
        <v>0</v>
      </c>
      <c r="H220">
        <v>2500</v>
      </c>
      <c r="I220" t="s">
        <v>569</v>
      </c>
      <c r="J220">
        <v>0</v>
      </c>
      <c r="K220" t="s">
        <v>37</v>
      </c>
      <c r="L220">
        <v>0</v>
      </c>
      <c r="M220">
        <v>0</v>
      </c>
      <c r="N220">
        <v>0</v>
      </c>
      <c r="O220">
        <v>2500</v>
      </c>
      <c r="P220">
        <f>MONTH(Tableau5[[#This Row],[DATE]])</f>
        <v>1</v>
      </c>
    </row>
    <row r="221" spans="1:16" x14ac:dyDescent="0.45">
      <c r="A221">
        <v>0</v>
      </c>
      <c r="B221" s="2">
        <v>46042</v>
      </c>
      <c r="C221" t="s">
        <v>119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f>MONTH(Tableau5[[#This Row],[DATE]])</f>
        <v>1</v>
      </c>
    </row>
    <row r="222" spans="1:16" x14ac:dyDescent="0.45">
      <c r="A222" t="s">
        <v>310</v>
      </c>
      <c r="B222" s="2">
        <v>46041</v>
      </c>
      <c r="C222" t="s">
        <v>117</v>
      </c>
      <c r="D222">
        <v>0</v>
      </c>
      <c r="E222">
        <v>0</v>
      </c>
      <c r="F222">
        <v>0</v>
      </c>
      <c r="G222">
        <v>0</v>
      </c>
      <c r="H222">
        <v>4100</v>
      </c>
      <c r="I222" t="s">
        <v>564</v>
      </c>
      <c r="J222">
        <v>0</v>
      </c>
      <c r="K222" t="s">
        <v>37</v>
      </c>
      <c r="L222">
        <v>0</v>
      </c>
      <c r="M222">
        <v>0</v>
      </c>
      <c r="N222">
        <v>0</v>
      </c>
      <c r="O222">
        <v>4100</v>
      </c>
      <c r="P222">
        <f>MONTH(Tableau5[[#This Row],[DATE]])</f>
        <v>1</v>
      </c>
    </row>
    <row r="223" spans="1:16" x14ac:dyDescent="0.45">
      <c r="A223">
        <v>0</v>
      </c>
      <c r="B223" s="2">
        <v>46041</v>
      </c>
      <c r="C223" t="s">
        <v>117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f>MONTH(Tableau5[[#This Row],[DATE]])</f>
        <v>1</v>
      </c>
    </row>
    <row r="224" spans="1:16" x14ac:dyDescent="0.45">
      <c r="A224" t="s">
        <v>260</v>
      </c>
      <c r="B224" s="2">
        <v>46041</v>
      </c>
      <c r="C224" t="s">
        <v>119</v>
      </c>
      <c r="D224">
        <v>0</v>
      </c>
      <c r="E224">
        <v>0</v>
      </c>
      <c r="F224">
        <v>0</v>
      </c>
      <c r="G224">
        <v>0</v>
      </c>
      <c r="H224">
        <v>15600</v>
      </c>
      <c r="I224" t="s">
        <v>565</v>
      </c>
      <c r="J224">
        <v>0</v>
      </c>
      <c r="K224" t="s">
        <v>37</v>
      </c>
      <c r="L224">
        <v>0</v>
      </c>
      <c r="M224">
        <v>0</v>
      </c>
      <c r="N224">
        <v>0</v>
      </c>
      <c r="O224">
        <v>15600</v>
      </c>
      <c r="P224">
        <f>MONTH(Tableau5[[#This Row],[DATE]])</f>
        <v>1</v>
      </c>
    </row>
    <row r="225" spans="1:16" x14ac:dyDescent="0.45">
      <c r="A225">
        <v>0</v>
      </c>
      <c r="B225" s="2">
        <v>46041</v>
      </c>
      <c r="C225" t="s">
        <v>119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f>MONTH(Tableau5[[#This Row],[DATE]])</f>
        <v>1</v>
      </c>
    </row>
    <row r="226" spans="1:16" x14ac:dyDescent="0.45">
      <c r="A226" t="s">
        <v>435</v>
      </c>
      <c r="B226" s="2">
        <v>46040</v>
      </c>
      <c r="C226" t="s">
        <v>117</v>
      </c>
      <c r="D226">
        <v>0</v>
      </c>
      <c r="E226">
        <v>0</v>
      </c>
      <c r="F226">
        <v>0</v>
      </c>
      <c r="G226">
        <v>0</v>
      </c>
      <c r="H226">
        <v>2400</v>
      </c>
      <c r="I226" t="s">
        <v>560</v>
      </c>
      <c r="J226">
        <v>0</v>
      </c>
      <c r="K226" t="s">
        <v>37</v>
      </c>
      <c r="L226">
        <v>0</v>
      </c>
      <c r="M226">
        <v>0</v>
      </c>
      <c r="N226">
        <v>0</v>
      </c>
      <c r="O226">
        <v>2400</v>
      </c>
      <c r="P226">
        <f>MONTH(Tableau5[[#This Row],[DATE]])</f>
        <v>1</v>
      </c>
    </row>
    <row r="227" spans="1:16" x14ac:dyDescent="0.45">
      <c r="A227">
        <v>0</v>
      </c>
      <c r="B227" s="2">
        <v>46040</v>
      </c>
      <c r="C227" t="s">
        <v>117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f>MONTH(Tableau5[[#This Row],[DATE]])</f>
        <v>1</v>
      </c>
    </row>
    <row r="228" spans="1:16" x14ac:dyDescent="0.45">
      <c r="A228" t="s">
        <v>435</v>
      </c>
      <c r="B228" s="2">
        <v>46040</v>
      </c>
      <c r="C228" t="s">
        <v>119</v>
      </c>
      <c r="D228">
        <v>0</v>
      </c>
      <c r="E228">
        <v>0</v>
      </c>
      <c r="F228">
        <v>0</v>
      </c>
      <c r="G228">
        <v>0</v>
      </c>
      <c r="H228">
        <v>2500</v>
      </c>
      <c r="I228" t="s">
        <v>562</v>
      </c>
      <c r="J228">
        <v>0</v>
      </c>
      <c r="K228" t="s">
        <v>37</v>
      </c>
      <c r="L228">
        <v>0</v>
      </c>
      <c r="M228">
        <v>0</v>
      </c>
      <c r="N228">
        <v>0</v>
      </c>
      <c r="O228">
        <v>2500</v>
      </c>
      <c r="P228">
        <f>MONTH(Tableau5[[#This Row],[DATE]])</f>
        <v>1</v>
      </c>
    </row>
    <row r="229" spans="1:16" x14ac:dyDescent="0.45">
      <c r="A229">
        <v>0</v>
      </c>
      <c r="B229" s="2">
        <v>46040</v>
      </c>
      <c r="C229" t="s">
        <v>119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f>MONTH(Tableau5[[#This Row],[DATE]])</f>
        <v>1</v>
      </c>
    </row>
    <row r="230" spans="1:16" x14ac:dyDescent="0.45">
      <c r="A230" t="s">
        <v>275</v>
      </c>
      <c r="B230" s="2">
        <v>46039</v>
      </c>
      <c r="C230" t="s">
        <v>117</v>
      </c>
      <c r="D230">
        <v>0</v>
      </c>
      <c r="E230">
        <v>0</v>
      </c>
      <c r="F230">
        <v>0</v>
      </c>
      <c r="G230">
        <v>0</v>
      </c>
      <c r="H230">
        <v>1500</v>
      </c>
      <c r="I230" t="s">
        <v>455</v>
      </c>
      <c r="J230">
        <v>0</v>
      </c>
      <c r="K230" t="s">
        <v>37</v>
      </c>
      <c r="L230">
        <v>0</v>
      </c>
      <c r="M230">
        <v>0</v>
      </c>
      <c r="N230">
        <v>0</v>
      </c>
      <c r="O230">
        <v>1500</v>
      </c>
      <c r="P230">
        <f>MONTH(Tableau5[[#This Row],[DATE]])</f>
        <v>1</v>
      </c>
    </row>
    <row r="231" spans="1:16" x14ac:dyDescent="0.45">
      <c r="A231">
        <v>0</v>
      </c>
      <c r="B231" s="2">
        <v>46039</v>
      </c>
      <c r="C231" t="s">
        <v>117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f>MONTH(Tableau5[[#This Row],[DATE]])</f>
        <v>1</v>
      </c>
    </row>
    <row r="232" spans="1:16" x14ac:dyDescent="0.45">
      <c r="A232" t="s">
        <v>142</v>
      </c>
      <c r="B232" s="2">
        <v>46039</v>
      </c>
      <c r="C232" t="s">
        <v>119</v>
      </c>
      <c r="D232">
        <v>0</v>
      </c>
      <c r="E232">
        <v>0</v>
      </c>
      <c r="F232">
        <v>0</v>
      </c>
      <c r="G232">
        <v>0</v>
      </c>
      <c r="H232">
        <v>104500</v>
      </c>
      <c r="I232" t="s">
        <v>558</v>
      </c>
      <c r="J232">
        <v>0</v>
      </c>
      <c r="K232" t="s">
        <v>37</v>
      </c>
      <c r="L232">
        <v>0</v>
      </c>
      <c r="M232">
        <v>0</v>
      </c>
      <c r="N232">
        <v>0</v>
      </c>
      <c r="O232">
        <v>104500</v>
      </c>
      <c r="P232">
        <f>MONTH(Tableau5[[#This Row],[DATE]])</f>
        <v>1</v>
      </c>
    </row>
    <row r="233" spans="1:16" x14ac:dyDescent="0.45">
      <c r="A233">
        <v>0</v>
      </c>
      <c r="B233" s="2">
        <v>46039</v>
      </c>
      <c r="C233" t="s">
        <v>119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f>MONTH(Tableau5[[#This Row],[DATE]])</f>
        <v>1</v>
      </c>
    </row>
    <row r="234" spans="1:16" x14ac:dyDescent="0.45">
      <c r="A234" t="s">
        <v>310</v>
      </c>
      <c r="B234" s="2">
        <v>46038</v>
      </c>
      <c r="C234" t="s">
        <v>117</v>
      </c>
      <c r="D234">
        <v>0</v>
      </c>
      <c r="E234">
        <v>0</v>
      </c>
      <c r="F234">
        <v>0</v>
      </c>
      <c r="G234">
        <v>0</v>
      </c>
      <c r="H234">
        <v>2500</v>
      </c>
      <c r="I234" t="s">
        <v>538</v>
      </c>
      <c r="J234">
        <v>0</v>
      </c>
      <c r="K234" t="s">
        <v>37</v>
      </c>
      <c r="L234">
        <v>0</v>
      </c>
      <c r="M234">
        <v>0</v>
      </c>
      <c r="N234">
        <v>0</v>
      </c>
      <c r="O234">
        <v>2500</v>
      </c>
      <c r="P234">
        <f>MONTH(Tableau5[[#This Row],[DATE]])</f>
        <v>1</v>
      </c>
    </row>
    <row r="235" spans="1:16" x14ac:dyDescent="0.45">
      <c r="A235">
        <v>0</v>
      </c>
      <c r="B235" s="2">
        <v>46038</v>
      </c>
      <c r="C235" t="s">
        <v>117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f>MONTH(Tableau5[[#This Row],[DATE]])</f>
        <v>1</v>
      </c>
    </row>
    <row r="236" spans="1:16" x14ac:dyDescent="0.45">
      <c r="A236" t="s">
        <v>260</v>
      </c>
      <c r="B236" s="2">
        <v>46038</v>
      </c>
      <c r="C236" t="s">
        <v>119</v>
      </c>
      <c r="D236">
        <v>0</v>
      </c>
      <c r="E236">
        <v>0</v>
      </c>
      <c r="F236">
        <v>0</v>
      </c>
      <c r="G236">
        <v>0</v>
      </c>
      <c r="H236">
        <v>103500</v>
      </c>
      <c r="I236" t="s">
        <v>552</v>
      </c>
      <c r="J236">
        <v>0</v>
      </c>
      <c r="K236" t="s">
        <v>37</v>
      </c>
      <c r="L236">
        <v>0</v>
      </c>
      <c r="M236">
        <v>0</v>
      </c>
      <c r="N236">
        <v>0</v>
      </c>
      <c r="O236">
        <v>103500</v>
      </c>
      <c r="P236">
        <f>MONTH(Tableau5[[#This Row],[DATE]])</f>
        <v>1</v>
      </c>
    </row>
    <row r="237" spans="1:16" x14ac:dyDescent="0.45">
      <c r="A237">
        <v>0</v>
      </c>
      <c r="B237" s="2">
        <v>46038</v>
      </c>
      <c r="C237" t="s">
        <v>119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f>MONTH(Tableau5[[#This Row],[DATE]])</f>
        <v>1</v>
      </c>
    </row>
    <row r="238" spans="1:16" x14ac:dyDescent="0.45">
      <c r="A238" t="s">
        <v>341</v>
      </c>
      <c r="B238" s="2">
        <v>46037</v>
      </c>
      <c r="C238" t="s">
        <v>117</v>
      </c>
      <c r="D238">
        <v>0</v>
      </c>
      <c r="E238">
        <v>0</v>
      </c>
      <c r="F238">
        <v>0</v>
      </c>
      <c r="G238">
        <v>0</v>
      </c>
      <c r="H238">
        <v>3900</v>
      </c>
      <c r="I238" t="s">
        <v>541</v>
      </c>
      <c r="J238">
        <v>0</v>
      </c>
      <c r="K238" t="s">
        <v>37</v>
      </c>
      <c r="L238">
        <v>0</v>
      </c>
      <c r="M238">
        <v>0</v>
      </c>
      <c r="N238">
        <v>0</v>
      </c>
      <c r="O238">
        <v>3900</v>
      </c>
      <c r="P238">
        <f>MONTH(Tableau5[[#This Row],[DATE]])</f>
        <v>1</v>
      </c>
    </row>
    <row r="239" spans="1:16" x14ac:dyDescent="0.45">
      <c r="A239">
        <v>0</v>
      </c>
      <c r="B239" s="2">
        <v>46037</v>
      </c>
      <c r="C239" t="s">
        <v>117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f>MONTH(Tableau5[[#This Row],[DATE]])</f>
        <v>1</v>
      </c>
    </row>
    <row r="240" spans="1:16" x14ac:dyDescent="0.45">
      <c r="A240" t="s">
        <v>435</v>
      </c>
      <c r="B240" s="2">
        <v>46037</v>
      </c>
      <c r="C240" t="s">
        <v>119</v>
      </c>
      <c r="D240">
        <v>0</v>
      </c>
      <c r="E240">
        <v>0</v>
      </c>
      <c r="F240">
        <v>0</v>
      </c>
      <c r="G240">
        <v>0</v>
      </c>
      <c r="H240">
        <v>92330</v>
      </c>
      <c r="I240" t="s">
        <v>544</v>
      </c>
      <c r="J240">
        <v>0</v>
      </c>
      <c r="K240" t="s">
        <v>37</v>
      </c>
      <c r="L240">
        <v>0</v>
      </c>
      <c r="M240">
        <v>0</v>
      </c>
      <c r="N240">
        <v>0</v>
      </c>
      <c r="O240">
        <v>92330</v>
      </c>
      <c r="P240">
        <f>MONTH(Tableau5[[#This Row],[DATE]])</f>
        <v>1</v>
      </c>
    </row>
    <row r="241" spans="1:16" x14ac:dyDescent="0.45">
      <c r="A241">
        <v>0</v>
      </c>
      <c r="B241" s="2">
        <v>46037</v>
      </c>
      <c r="C241" t="s">
        <v>119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f>MONTH(Tableau5[[#This Row],[DATE]])</f>
        <v>1</v>
      </c>
    </row>
    <row r="242" spans="1:16" x14ac:dyDescent="0.45">
      <c r="A242" t="s">
        <v>275</v>
      </c>
      <c r="B242" s="2">
        <v>46036</v>
      </c>
      <c r="C242" t="s">
        <v>117</v>
      </c>
      <c r="D242">
        <v>0</v>
      </c>
      <c r="E242">
        <v>0</v>
      </c>
      <c r="F242">
        <v>0</v>
      </c>
      <c r="G242">
        <v>0</v>
      </c>
      <c r="H242">
        <v>6500</v>
      </c>
      <c r="I242" t="s">
        <v>539</v>
      </c>
      <c r="J242">
        <v>0</v>
      </c>
      <c r="K242" t="s">
        <v>37</v>
      </c>
      <c r="L242">
        <v>0</v>
      </c>
      <c r="M242">
        <v>0</v>
      </c>
      <c r="N242">
        <v>0</v>
      </c>
      <c r="O242">
        <v>6500</v>
      </c>
      <c r="P242">
        <f>MONTH(Tableau5[[#This Row],[DATE]])</f>
        <v>1</v>
      </c>
    </row>
    <row r="243" spans="1:16" x14ac:dyDescent="0.45">
      <c r="A243">
        <v>0</v>
      </c>
      <c r="B243" s="2">
        <v>46036</v>
      </c>
      <c r="C243" t="s">
        <v>117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f>MONTH(Tableau5[[#This Row],[DATE]])</f>
        <v>1</v>
      </c>
    </row>
    <row r="244" spans="1:16" x14ac:dyDescent="0.45">
      <c r="A244" t="s">
        <v>142</v>
      </c>
      <c r="B244" s="2">
        <v>46036</v>
      </c>
      <c r="C244" t="s">
        <v>119</v>
      </c>
      <c r="D244">
        <v>0</v>
      </c>
      <c r="E244">
        <v>0</v>
      </c>
      <c r="F244">
        <v>0</v>
      </c>
      <c r="G244">
        <v>0</v>
      </c>
      <c r="H244">
        <v>24500</v>
      </c>
      <c r="I244" t="s">
        <v>515</v>
      </c>
      <c r="J244">
        <v>0</v>
      </c>
      <c r="K244" t="s">
        <v>37</v>
      </c>
      <c r="L244">
        <v>0</v>
      </c>
      <c r="M244">
        <v>0</v>
      </c>
      <c r="N244">
        <v>0</v>
      </c>
      <c r="O244">
        <v>24500</v>
      </c>
      <c r="P244">
        <f>MONTH(Tableau5[[#This Row],[DATE]])</f>
        <v>1</v>
      </c>
    </row>
    <row r="245" spans="1:16" x14ac:dyDescent="0.45">
      <c r="A245">
        <v>0</v>
      </c>
      <c r="B245" s="2">
        <v>46036</v>
      </c>
      <c r="C245" t="s">
        <v>119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f>MONTH(Tableau5[[#This Row],[DATE]])</f>
        <v>1</v>
      </c>
    </row>
    <row r="246" spans="1:16" x14ac:dyDescent="0.45">
      <c r="A246" t="s">
        <v>310</v>
      </c>
      <c r="B246" s="2">
        <v>46035</v>
      </c>
      <c r="C246" t="s">
        <v>117</v>
      </c>
      <c r="D246">
        <v>0</v>
      </c>
      <c r="E246">
        <v>0</v>
      </c>
      <c r="F246">
        <v>0</v>
      </c>
      <c r="G246">
        <v>0</v>
      </c>
      <c r="H246">
        <v>13500</v>
      </c>
      <c r="I246" t="s">
        <v>533</v>
      </c>
      <c r="J246">
        <v>0</v>
      </c>
      <c r="K246" t="s">
        <v>37</v>
      </c>
      <c r="L246">
        <v>0</v>
      </c>
      <c r="M246">
        <v>0</v>
      </c>
      <c r="N246">
        <v>0</v>
      </c>
      <c r="O246">
        <v>13500</v>
      </c>
      <c r="P246">
        <f>MONTH(Tableau5[[#This Row],[DATE]])</f>
        <v>1</v>
      </c>
    </row>
    <row r="247" spans="1:16" x14ac:dyDescent="0.45">
      <c r="A247">
        <v>0</v>
      </c>
      <c r="B247" s="2">
        <v>46035</v>
      </c>
      <c r="C247" t="s">
        <v>117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f>MONTH(Tableau5[[#This Row],[DATE]])</f>
        <v>1</v>
      </c>
    </row>
    <row r="248" spans="1:16" x14ac:dyDescent="0.45">
      <c r="A248" t="s">
        <v>260</v>
      </c>
      <c r="B248" s="2">
        <v>46035</v>
      </c>
      <c r="C248" t="s">
        <v>119</v>
      </c>
      <c r="D248">
        <v>0</v>
      </c>
      <c r="E248">
        <v>0</v>
      </c>
      <c r="F248">
        <v>0</v>
      </c>
      <c r="G248">
        <v>0</v>
      </c>
      <c r="H248">
        <v>2500</v>
      </c>
      <c r="I248" t="s">
        <v>538</v>
      </c>
      <c r="J248">
        <v>0</v>
      </c>
      <c r="K248" t="s">
        <v>37</v>
      </c>
      <c r="L248">
        <v>0</v>
      </c>
      <c r="M248">
        <v>0</v>
      </c>
      <c r="N248">
        <v>0</v>
      </c>
      <c r="O248">
        <v>2500</v>
      </c>
      <c r="P248">
        <f>MONTH(Tableau5[[#This Row],[DATE]])</f>
        <v>1</v>
      </c>
    </row>
    <row r="249" spans="1:16" x14ac:dyDescent="0.45">
      <c r="A249">
        <v>0</v>
      </c>
      <c r="B249" s="2">
        <v>46035</v>
      </c>
      <c r="C249" t="s">
        <v>119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f>MONTH(Tableau5[[#This Row],[DATE]])</f>
        <v>1</v>
      </c>
    </row>
    <row r="250" spans="1:16" x14ac:dyDescent="0.45">
      <c r="A250" t="s">
        <v>341</v>
      </c>
      <c r="B250" s="2">
        <v>46034</v>
      </c>
      <c r="C250" t="s">
        <v>117</v>
      </c>
      <c r="D250">
        <v>0</v>
      </c>
      <c r="E250">
        <v>0</v>
      </c>
      <c r="F250">
        <v>0</v>
      </c>
      <c r="G250">
        <v>0</v>
      </c>
      <c r="H250">
        <v>31500</v>
      </c>
      <c r="I250" t="s">
        <v>528</v>
      </c>
      <c r="J250">
        <v>0</v>
      </c>
      <c r="K250" t="s">
        <v>37</v>
      </c>
      <c r="L250">
        <v>0</v>
      </c>
      <c r="M250">
        <v>0</v>
      </c>
      <c r="N250">
        <v>0</v>
      </c>
      <c r="O250">
        <v>31500</v>
      </c>
      <c r="P250">
        <f>MONTH(Tableau5[[#This Row],[DATE]])</f>
        <v>1</v>
      </c>
    </row>
    <row r="251" spans="1:16" x14ac:dyDescent="0.45">
      <c r="A251">
        <v>0</v>
      </c>
      <c r="B251" s="2">
        <v>46034</v>
      </c>
      <c r="C251" t="s">
        <v>117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f>MONTH(Tableau5[[#This Row],[DATE]])</f>
        <v>1</v>
      </c>
    </row>
    <row r="252" spans="1:16" x14ac:dyDescent="0.45">
      <c r="A252" t="s">
        <v>435</v>
      </c>
      <c r="B252" s="2">
        <v>46034</v>
      </c>
      <c r="C252" t="s">
        <v>119</v>
      </c>
      <c r="D252">
        <v>0</v>
      </c>
      <c r="E252">
        <v>0</v>
      </c>
      <c r="F252">
        <v>0</v>
      </c>
      <c r="G252">
        <v>0</v>
      </c>
      <c r="H252">
        <v>1500</v>
      </c>
      <c r="I252" t="s">
        <v>455</v>
      </c>
      <c r="J252">
        <v>0</v>
      </c>
      <c r="K252" t="s">
        <v>37</v>
      </c>
      <c r="L252">
        <v>0</v>
      </c>
      <c r="M252">
        <v>0</v>
      </c>
      <c r="N252">
        <v>0</v>
      </c>
      <c r="O252">
        <v>1500</v>
      </c>
      <c r="P252">
        <f>MONTH(Tableau5[[#This Row],[DATE]])</f>
        <v>1</v>
      </c>
    </row>
    <row r="253" spans="1:16" x14ac:dyDescent="0.45">
      <c r="A253">
        <v>0</v>
      </c>
      <c r="B253" s="2">
        <v>46034</v>
      </c>
      <c r="C253" t="s">
        <v>119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f>MONTH(Tableau5[[#This Row],[DATE]])</f>
        <v>1</v>
      </c>
    </row>
    <row r="254" spans="1:16" x14ac:dyDescent="0.45">
      <c r="A254" t="s">
        <v>275</v>
      </c>
      <c r="B254" s="2">
        <v>46033</v>
      </c>
      <c r="C254" t="s">
        <v>117</v>
      </c>
      <c r="D254">
        <v>0</v>
      </c>
      <c r="E254">
        <v>0</v>
      </c>
      <c r="F254">
        <v>0</v>
      </c>
      <c r="G254">
        <v>0</v>
      </c>
      <c r="H254">
        <v>9900</v>
      </c>
      <c r="I254" t="s">
        <v>525</v>
      </c>
      <c r="J254">
        <v>0</v>
      </c>
      <c r="K254" t="s">
        <v>37</v>
      </c>
      <c r="L254">
        <v>0</v>
      </c>
      <c r="M254">
        <v>0</v>
      </c>
      <c r="N254">
        <v>0</v>
      </c>
      <c r="O254">
        <v>9900</v>
      </c>
      <c r="P254">
        <f>MONTH(Tableau5[[#This Row],[DATE]])</f>
        <v>1</v>
      </c>
    </row>
    <row r="255" spans="1:16" x14ac:dyDescent="0.45">
      <c r="A255">
        <v>0</v>
      </c>
      <c r="B255" s="2">
        <v>46033</v>
      </c>
      <c r="C255" t="s">
        <v>117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f>MONTH(Tableau5[[#This Row],[DATE]])</f>
        <v>1</v>
      </c>
    </row>
    <row r="256" spans="1:16" x14ac:dyDescent="0.45">
      <c r="A256" t="s">
        <v>142</v>
      </c>
      <c r="B256" s="2">
        <v>46033</v>
      </c>
      <c r="C256" t="s">
        <v>119</v>
      </c>
      <c r="D256">
        <v>0</v>
      </c>
      <c r="E256">
        <v>0</v>
      </c>
      <c r="F256">
        <v>0</v>
      </c>
      <c r="G256">
        <v>0</v>
      </c>
      <c r="H256">
        <v>1500</v>
      </c>
      <c r="I256" t="s">
        <v>455</v>
      </c>
      <c r="J256">
        <v>0</v>
      </c>
      <c r="K256" t="s">
        <v>37</v>
      </c>
      <c r="L256">
        <v>0</v>
      </c>
      <c r="M256">
        <v>0</v>
      </c>
      <c r="N256">
        <v>0</v>
      </c>
      <c r="O256">
        <v>1500</v>
      </c>
      <c r="P256">
        <f>MONTH(Tableau5[[#This Row],[DATE]])</f>
        <v>1</v>
      </c>
    </row>
    <row r="257" spans="1:16" x14ac:dyDescent="0.45">
      <c r="A257">
        <v>0</v>
      </c>
      <c r="B257" s="2">
        <v>46033</v>
      </c>
      <c r="C257" t="s">
        <v>119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f>MONTH(Tableau5[[#This Row],[DATE]])</f>
        <v>1</v>
      </c>
    </row>
    <row r="258" spans="1:16" x14ac:dyDescent="0.45">
      <c r="A258" t="s">
        <v>310</v>
      </c>
      <c r="B258" s="2">
        <v>46032</v>
      </c>
      <c r="C258" t="s">
        <v>117</v>
      </c>
      <c r="D258">
        <v>0</v>
      </c>
      <c r="E258">
        <v>0</v>
      </c>
      <c r="F258">
        <v>0</v>
      </c>
      <c r="G258">
        <v>0</v>
      </c>
      <c r="H258">
        <v>1500</v>
      </c>
      <c r="I258" t="s">
        <v>455</v>
      </c>
      <c r="J258">
        <v>0</v>
      </c>
      <c r="K258" t="s">
        <v>37</v>
      </c>
      <c r="L258">
        <v>0</v>
      </c>
      <c r="M258">
        <v>0</v>
      </c>
      <c r="N258">
        <v>0</v>
      </c>
      <c r="O258">
        <v>1500</v>
      </c>
      <c r="P258">
        <f>MONTH(Tableau5[[#This Row],[DATE]])</f>
        <v>1</v>
      </c>
    </row>
    <row r="259" spans="1:16" x14ac:dyDescent="0.45">
      <c r="A259">
        <v>0</v>
      </c>
      <c r="B259" s="2">
        <v>46032</v>
      </c>
      <c r="C259" t="s">
        <v>117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f>MONTH(Tableau5[[#This Row],[DATE]])</f>
        <v>1</v>
      </c>
    </row>
    <row r="260" spans="1:16" x14ac:dyDescent="0.45">
      <c r="A260" t="s">
        <v>260</v>
      </c>
      <c r="B260" s="2">
        <v>46032</v>
      </c>
      <c r="C260" t="s">
        <v>119</v>
      </c>
      <c r="D260">
        <v>0</v>
      </c>
      <c r="E260">
        <v>0</v>
      </c>
      <c r="F260">
        <v>0</v>
      </c>
      <c r="G260">
        <v>0</v>
      </c>
      <c r="H260">
        <v>1500</v>
      </c>
      <c r="I260" t="s">
        <v>455</v>
      </c>
      <c r="J260">
        <v>0</v>
      </c>
      <c r="K260" t="s">
        <v>37</v>
      </c>
      <c r="L260">
        <v>0</v>
      </c>
      <c r="M260">
        <v>0</v>
      </c>
      <c r="N260">
        <v>0</v>
      </c>
      <c r="O260">
        <v>1500</v>
      </c>
      <c r="P260">
        <f>MONTH(Tableau5[[#This Row],[DATE]])</f>
        <v>1</v>
      </c>
    </row>
    <row r="261" spans="1:16" x14ac:dyDescent="0.45">
      <c r="A261">
        <v>0</v>
      </c>
      <c r="B261" s="2">
        <v>46032</v>
      </c>
      <c r="C261" t="s">
        <v>119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f>MONTH(Tableau5[[#This Row],[DATE]])</f>
        <v>1</v>
      </c>
    </row>
    <row r="262" spans="1:16" x14ac:dyDescent="0.45">
      <c r="A262" t="s">
        <v>341</v>
      </c>
      <c r="B262" s="2">
        <v>46031</v>
      </c>
      <c r="C262" t="s">
        <v>117</v>
      </c>
      <c r="D262">
        <v>0</v>
      </c>
      <c r="E262">
        <v>0</v>
      </c>
      <c r="F262">
        <v>0</v>
      </c>
      <c r="G262">
        <v>0</v>
      </c>
      <c r="H262">
        <v>1500</v>
      </c>
      <c r="I262" t="s">
        <v>455</v>
      </c>
      <c r="J262">
        <v>0</v>
      </c>
      <c r="K262" t="s">
        <v>37</v>
      </c>
      <c r="L262">
        <v>0</v>
      </c>
      <c r="M262">
        <v>0</v>
      </c>
      <c r="N262">
        <v>0</v>
      </c>
      <c r="O262">
        <v>1500</v>
      </c>
      <c r="P262">
        <f>MONTH(Tableau5[[#This Row],[DATE]])</f>
        <v>1</v>
      </c>
    </row>
    <row r="263" spans="1:16" x14ac:dyDescent="0.45">
      <c r="A263">
        <v>0</v>
      </c>
      <c r="B263" s="2">
        <v>46031</v>
      </c>
      <c r="C263" t="s">
        <v>117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f>MONTH(Tableau5[[#This Row],[DATE]])</f>
        <v>1</v>
      </c>
    </row>
    <row r="264" spans="1:16" x14ac:dyDescent="0.45">
      <c r="A264" t="s">
        <v>435</v>
      </c>
      <c r="B264" s="2">
        <v>46031</v>
      </c>
      <c r="C264" t="s">
        <v>119</v>
      </c>
      <c r="D264">
        <v>0</v>
      </c>
      <c r="E264">
        <v>0</v>
      </c>
      <c r="F264">
        <v>0</v>
      </c>
      <c r="G264">
        <v>0</v>
      </c>
      <c r="H264">
        <v>2500</v>
      </c>
      <c r="I264" t="s">
        <v>524</v>
      </c>
      <c r="J264">
        <v>0</v>
      </c>
      <c r="K264" t="s">
        <v>37</v>
      </c>
      <c r="L264">
        <v>0</v>
      </c>
      <c r="M264">
        <v>0</v>
      </c>
      <c r="N264">
        <v>0</v>
      </c>
      <c r="O264">
        <v>2500</v>
      </c>
      <c r="P264">
        <f>MONTH(Tableau5[[#This Row],[DATE]])</f>
        <v>1</v>
      </c>
    </row>
    <row r="265" spans="1:16" x14ac:dyDescent="0.45">
      <c r="A265">
        <v>0</v>
      </c>
      <c r="B265" s="2">
        <v>46031</v>
      </c>
      <c r="C265" t="s">
        <v>119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f>MONTH(Tableau5[[#This Row],[DATE]])</f>
        <v>1</v>
      </c>
    </row>
    <row r="266" spans="1:16" x14ac:dyDescent="0.45">
      <c r="A266" t="s">
        <v>275</v>
      </c>
      <c r="B266" s="2">
        <v>46030</v>
      </c>
      <c r="C266" t="s">
        <v>117</v>
      </c>
      <c r="D266">
        <v>0</v>
      </c>
      <c r="E266">
        <v>0</v>
      </c>
      <c r="F266">
        <v>0</v>
      </c>
      <c r="G266">
        <v>0</v>
      </c>
      <c r="H266">
        <v>9000</v>
      </c>
      <c r="I266" t="s">
        <v>519</v>
      </c>
      <c r="J266">
        <v>0</v>
      </c>
      <c r="K266" t="s">
        <v>37</v>
      </c>
      <c r="L266">
        <v>0</v>
      </c>
      <c r="M266">
        <v>0</v>
      </c>
      <c r="N266">
        <v>0</v>
      </c>
      <c r="O266">
        <v>9000</v>
      </c>
      <c r="P266">
        <f>MONTH(Tableau5[[#This Row],[DATE]])</f>
        <v>1</v>
      </c>
    </row>
    <row r="267" spans="1:16" x14ac:dyDescent="0.45">
      <c r="A267">
        <v>0</v>
      </c>
      <c r="B267" s="2">
        <v>46030</v>
      </c>
      <c r="C267" t="s">
        <v>117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f>MONTH(Tableau5[[#This Row],[DATE]])</f>
        <v>1</v>
      </c>
    </row>
    <row r="268" spans="1:16" x14ac:dyDescent="0.45">
      <c r="A268" t="s">
        <v>142</v>
      </c>
      <c r="B268" s="2">
        <v>46030</v>
      </c>
      <c r="C268" t="s">
        <v>119</v>
      </c>
      <c r="D268">
        <v>0</v>
      </c>
      <c r="E268">
        <v>0</v>
      </c>
      <c r="F268">
        <v>0</v>
      </c>
      <c r="G268">
        <v>0</v>
      </c>
      <c r="H268">
        <v>104500</v>
      </c>
      <c r="I268" t="s">
        <v>521</v>
      </c>
      <c r="J268">
        <v>0</v>
      </c>
      <c r="K268" t="s">
        <v>37</v>
      </c>
      <c r="L268">
        <v>0</v>
      </c>
      <c r="M268">
        <v>0</v>
      </c>
      <c r="N268">
        <v>0</v>
      </c>
      <c r="O268">
        <v>104500</v>
      </c>
      <c r="P268">
        <f>MONTH(Tableau5[[#This Row],[DATE]])</f>
        <v>1</v>
      </c>
    </row>
    <row r="269" spans="1:16" x14ac:dyDescent="0.45">
      <c r="A269">
        <v>0</v>
      </c>
      <c r="B269" s="2">
        <v>46030</v>
      </c>
      <c r="C269" t="s">
        <v>119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f>MONTH(Tableau5[[#This Row],[DATE]])</f>
        <v>1</v>
      </c>
    </row>
    <row r="270" spans="1:16" x14ac:dyDescent="0.45">
      <c r="A270" t="s">
        <v>310</v>
      </c>
      <c r="B270" s="2">
        <v>46029</v>
      </c>
      <c r="C270" t="s">
        <v>117</v>
      </c>
      <c r="D270">
        <v>0</v>
      </c>
      <c r="E270">
        <v>0</v>
      </c>
      <c r="F270">
        <v>0</v>
      </c>
      <c r="G270">
        <v>0</v>
      </c>
      <c r="H270">
        <v>6400</v>
      </c>
      <c r="I270" t="s">
        <v>514</v>
      </c>
      <c r="J270">
        <v>0</v>
      </c>
      <c r="K270" t="s">
        <v>37</v>
      </c>
      <c r="L270">
        <v>60000</v>
      </c>
      <c r="M270" t="s">
        <v>513</v>
      </c>
      <c r="N270" t="s">
        <v>37</v>
      </c>
      <c r="O270">
        <v>66400</v>
      </c>
      <c r="P270">
        <f>MONTH(Tableau5[[#This Row],[DATE]])</f>
        <v>1</v>
      </c>
    </row>
    <row r="271" spans="1:16" x14ac:dyDescent="0.45">
      <c r="A271">
        <v>0</v>
      </c>
      <c r="B271" s="2">
        <v>46029</v>
      </c>
      <c r="C271" t="s">
        <v>117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f>MONTH(Tableau5[[#This Row],[DATE]])</f>
        <v>1</v>
      </c>
    </row>
    <row r="272" spans="1:16" x14ac:dyDescent="0.45">
      <c r="A272" t="s">
        <v>260</v>
      </c>
      <c r="B272" s="2">
        <v>46029</v>
      </c>
      <c r="C272" t="s">
        <v>119</v>
      </c>
      <c r="D272">
        <v>0</v>
      </c>
      <c r="E272">
        <v>0</v>
      </c>
      <c r="F272">
        <v>0</v>
      </c>
      <c r="G272">
        <v>0</v>
      </c>
      <c r="H272">
        <v>24500</v>
      </c>
      <c r="I272" t="s">
        <v>515</v>
      </c>
      <c r="J272">
        <v>0</v>
      </c>
      <c r="K272" t="s">
        <v>37</v>
      </c>
      <c r="L272">
        <v>0</v>
      </c>
      <c r="M272">
        <v>0</v>
      </c>
      <c r="N272">
        <v>0</v>
      </c>
      <c r="O272">
        <v>24500</v>
      </c>
      <c r="P272">
        <f>MONTH(Tableau5[[#This Row],[DATE]])</f>
        <v>1</v>
      </c>
    </row>
    <row r="273" spans="1:16" x14ac:dyDescent="0.45">
      <c r="A273">
        <v>0</v>
      </c>
      <c r="B273" s="2">
        <v>46029</v>
      </c>
      <c r="C273" t="s">
        <v>119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f>MONTH(Tableau5[[#This Row],[DATE]])</f>
        <v>1</v>
      </c>
    </row>
    <row r="274" spans="1:16" x14ac:dyDescent="0.45">
      <c r="A274" t="s">
        <v>341</v>
      </c>
      <c r="B274" s="2">
        <v>46028</v>
      </c>
      <c r="C274" t="s">
        <v>117</v>
      </c>
      <c r="D274">
        <v>0</v>
      </c>
      <c r="E274">
        <v>0</v>
      </c>
      <c r="F274">
        <v>0</v>
      </c>
      <c r="G274">
        <v>0</v>
      </c>
      <c r="H274">
        <v>1500</v>
      </c>
      <c r="I274" t="s">
        <v>455</v>
      </c>
      <c r="J274">
        <v>0</v>
      </c>
      <c r="K274" t="s">
        <v>37</v>
      </c>
      <c r="L274">
        <v>0</v>
      </c>
      <c r="M274">
        <v>0</v>
      </c>
      <c r="N274">
        <v>0</v>
      </c>
      <c r="O274">
        <v>1500</v>
      </c>
      <c r="P274">
        <f>MONTH(Tableau5[[#This Row],[DATE]])</f>
        <v>1</v>
      </c>
    </row>
    <row r="275" spans="1:16" x14ac:dyDescent="0.45">
      <c r="A275">
        <v>0</v>
      </c>
      <c r="B275" s="2">
        <v>46028</v>
      </c>
      <c r="C275" t="s">
        <v>117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f>MONTH(Tableau5[[#This Row],[DATE]])</f>
        <v>1</v>
      </c>
    </row>
    <row r="276" spans="1:16" x14ac:dyDescent="0.45">
      <c r="A276" t="s">
        <v>435</v>
      </c>
      <c r="B276" s="2">
        <v>46028</v>
      </c>
      <c r="C276" t="s">
        <v>119</v>
      </c>
      <c r="D276">
        <v>0</v>
      </c>
      <c r="E276">
        <v>0</v>
      </c>
      <c r="F276">
        <v>0</v>
      </c>
      <c r="G276">
        <v>0</v>
      </c>
      <c r="H276">
        <v>1500</v>
      </c>
      <c r="I276" t="s">
        <v>455</v>
      </c>
      <c r="J276">
        <v>0</v>
      </c>
      <c r="K276" t="s">
        <v>37</v>
      </c>
      <c r="L276">
        <v>0</v>
      </c>
      <c r="M276">
        <v>0</v>
      </c>
      <c r="N276">
        <v>0</v>
      </c>
      <c r="O276">
        <v>1500</v>
      </c>
      <c r="P276">
        <f>MONTH(Tableau5[[#This Row],[DATE]])</f>
        <v>1</v>
      </c>
    </row>
    <row r="277" spans="1:16" x14ac:dyDescent="0.45">
      <c r="A277">
        <v>0</v>
      </c>
      <c r="B277" s="2">
        <v>46028</v>
      </c>
      <c r="C277" t="s">
        <v>119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f>MONTH(Tableau5[[#This Row],[DATE]])</f>
        <v>1</v>
      </c>
    </row>
    <row r="278" spans="1:16" x14ac:dyDescent="0.45">
      <c r="A278" t="s">
        <v>275</v>
      </c>
      <c r="B278" s="2">
        <v>46027</v>
      </c>
      <c r="C278" t="s">
        <v>117</v>
      </c>
      <c r="D278">
        <v>0</v>
      </c>
      <c r="E278">
        <v>0</v>
      </c>
      <c r="F278">
        <v>0</v>
      </c>
      <c r="G278">
        <v>0</v>
      </c>
      <c r="H278">
        <v>3500</v>
      </c>
      <c r="I278" t="s">
        <v>495</v>
      </c>
      <c r="J278">
        <v>0</v>
      </c>
      <c r="K278" t="s">
        <v>37</v>
      </c>
      <c r="L278">
        <v>473400</v>
      </c>
      <c r="M278" t="s">
        <v>496</v>
      </c>
      <c r="N278" t="s">
        <v>37</v>
      </c>
      <c r="O278">
        <v>476900</v>
      </c>
      <c r="P278">
        <f>MONTH(Tableau5[[#This Row],[DATE]])</f>
        <v>1</v>
      </c>
    </row>
    <row r="279" spans="1:16" x14ac:dyDescent="0.45">
      <c r="A279">
        <v>0</v>
      </c>
      <c r="B279" s="2">
        <v>46027</v>
      </c>
      <c r="C279" t="s">
        <v>117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f>MONTH(Tableau5[[#This Row],[DATE]])</f>
        <v>1</v>
      </c>
    </row>
    <row r="280" spans="1:16" x14ac:dyDescent="0.45">
      <c r="A280" t="s">
        <v>142</v>
      </c>
      <c r="B280" s="2">
        <v>46027</v>
      </c>
      <c r="C280" t="s">
        <v>119</v>
      </c>
      <c r="D280">
        <v>0</v>
      </c>
      <c r="E280">
        <v>0</v>
      </c>
      <c r="F280">
        <v>0</v>
      </c>
      <c r="G280">
        <v>0</v>
      </c>
      <c r="H280">
        <v>1500</v>
      </c>
      <c r="I280" t="s">
        <v>455</v>
      </c>
      <c r="J280">
        <v>0</v>
      </c>
      <c r="K280" t="s">
        <v>37</v>
      </c>
      <c r="L280">
        <v>616200</v>
      </c>
      <c r="M280" t="s">
        <v>499</v>
      </c>
      <c r="N280" t="s">
        <v>37</v>
      </c>
      <c r="O280">
        <v>617700</v>
      </c>
      <c r="P280">
        <f>MONTH(Tableau5[[#This Row],[DATE]])</f>
        <v>1</v>
      </c>
    </row>
    <row r="281" spans="1:16" x14ac:dyDescent="0.45">
      <c r="A281">
        <v>0</v>
      </c>
      <c r="B281" s="2">
        <v>46027</v>
      </c>
      <c r="C281" t="s">
        <v>119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f>MONTH(Tableau5[[#This Row],[DATE]])</f>
        <v>1</v>
      </c>
    </row>
    <row r="282" spans="1:16" x14ac:dyDescent="0.45">
      <c r="A282" t="s">
        <v>310</v>
      </c>
      <c r="B282" s="2">
        <v>46026</v>
      </c>
      <c r="C282" t="s">
        <v>117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f>MONTH(Tableau5[[#This Row],[DATE]])</f>
        <v>1</v>
      </c>
    </row>
    <row r="283" spans="1:16" x14ac:dyDescent="0.45">
      <c r="A283">
        <v>0</v>
      </c>
      <c r="B283" s="2">
        <v>46026</v>
      </c>
      <c r="C283" t="s">
        <v>117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f>MONTH(Tableau5[[#This Row],[DATE]])</f>
        <v>1</v>
      </c>
    </row>
    <row r="284" spans="1:16" x14ac:dyDescent="0.45">
      <c r="A284" t="s">
        <v>260</v>
      </c>
      <c r="B284" s="2">
        <v>46026</v>
      </c>
      <c r="C284" t="s">
        <v>119</v>
      </c>
      <c r="D284">
        <v>0</v>
      </c>
      <c r="E284">
        <v>0</v>
      </c>
      <c r="F284">
        <v>0</v>
      </c>
      <c r="G284">
        <v>0</v>
      </c>
      <c r="H284">
        <v>1500</v>
      </c>
      <c r="I284" t="s">
        <v>455</v>
      </c>
      <c r="J284">
        <v>0</v>
      </c>
      <c r="K284" t="s">
        <v>37</v>
      </c>
      <c r="L284">
        <v>0</v>
      </c>
      <c r="M284">
        <v>0</v>
      </c>
      <c r="N284">
        <v>0</v>
      </c>
      <c r="O284">
        <v>1500</v>
      </c>
      <c r="P284">
        <f>MONTH(Tableau5[[#This Row],[DATE]])</f>
        <v>1</v>
      </c>
    </row>
    <row r="285" spans="1:16" x14ac:dyDescent="0.45">
      <c r="A285">
        <v>0</v>
      </c>
      <c r="B285" s="2">
        <v>46026</v>
      </c>
      <c r="C285" t="s">
        <v>119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f>MONTH(Tableau5[[#This Row],[DATE]])</f>
        <v>1</v>
      </c>
    </row>
    <row r="286" spans="1:16" x14ac:dyDescent="0.45">
      <c r="A286" t="s">
        <v>341</v>
      </c>
      <c r="B286" s="2">
        <v>46025</v>
      </c>
      <c r="C286" t="s">
        <v>117</v>
      </c>
      <c r="D286">
        <v>0</v>
      </c>
      <c r="E286">
        <v>0</v>
      </c>
      <c r="F286">
        <v>0</v>
      </c>
      <c r="G286">
        <v>0</v>
      </c>
      <c r="H286">
        <v>1500</v>
      </c>
      <c r="I286" t="s">
        <v>455</v>
      </c>
      <c r="J286">
        <v>0</v>
      </c>
      <c r="K286" t="s">
        <v>37</v>
      </c>
      <c r="L286">
        <v>0</v>
      </c>
      <c r="M286">
        <v>0</v>
      </c>
      <c r="N286">
        <v>0</v>
      </c>
      <c r="O286">
        <v>1500</v>
      </c>
      <c r="P286">
        <f>MONTH(Tableau5[[#This Row],[DATE]])</f>
        <v>1</v>
      </c>
    </row>
    <row r="287" spans="1:16" x14ac:dyDescent="0.45">
      <c r="A287">
        <v>0</v>
      </c>
      <c r="B287" s="2">
        <v>46025</v>
      </c>
      <c r="C287" t="s">
        <v>117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f>MONTH(Tableau5[[#This Row],[DATE]])</f>
        <v>1</v>
      </c>
    </row>
    <row r="288" spans="1:16" x14ac:dyDescent="0.45">
      <c r="A288" t="s">
        <v>435</v>
      </c>
      <c r="B288" s="2">
        <v>46025</v>
      </c>
      <c r="C288" t="s">
        <v>119</v>
      </c>
      <c r="D288">
        <v>0</v>
      </c>
      <c r="E288">
        <v>0</v>
      </c>
      <c r="F288">
        <v>0</v>
      </c>
      <c r="G288">
        <v>0</v>
      </c>
      <c r="H288">
        <v>2500</v>
      </c>
      <c r="I288" t="s">
        <v>489</v>
      </c>
      <c r="J288">
        <v>0</v>
      </c>
      <c r="K288" t="s">
        <v>37</v>
      </c>
      <c r="L288">
        <v>0</v>
      </c>
      <c r="M288">
        <v>0</v>
      </c>
      <c r="N288">
        <v>0</v>
      </c>
      <c r="O288">
        <v>2500</v>
      </c>
      <c r="P288">
        <f>MONTH(Tableau5[[#This Row],[DATE]])</f>
        <v>1</v>
      </c>
    </row>
    <row r="289" spans="1:16" x14ac:dyDescent="0.45">
      <c r="A289">
        <v>0</v>
      </c>
      <c r="B289" s="2">
        <v>46025</v>
      </c>
      <c r="C289" t="s">
        <v>119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f>MONTH(Tableau5[[#This Row],[DATE]])</f>
        <v>1</v>
      </c>
    </row>
    <row r="290" spans="1:16" x14ac:dyDescent="0.45">
      <c r="A290" t="s">
        <v>275</v>
      </c>
      <c r="B290" s="2">
        <v>46024</v>
      </c>
      <c r="C290" t="s">
        <v>117</v>
      </c>
      <c r="D290">
        <v>0</v>
      </c>
      <c r="E290">
        <v>0</v>
      </c>
      <c r="F290">
        <v>0</v>
      </c>
      <c r="G290">
        <v>0</v>
      </c>
      <c r="H290">
        <v>1500</v>
      </c>
      <c r="I290" t="s">
        <v>455</v>
      </c>
      <c r="J290">
        <v>0</v>
      </c>
      <c r="K290" t="s">
        <v>37</v>
      </c>
      <c r="L290">
        <v>23500</v>
      </c>
      <c r="M290" t="s">
        <v>477</v>
      </c>
      <c r="N290" t="s">
        <v>37</v>
      </c>
      <c r="O290">
        <v>25000</v>
      </c>
      <c r="P290">
        <f>MONTH(Tableau5[[#This Row],[DATE]])</f>
        <v>1</v>
      </c>
    </row>
    <row r="291" spans="1:16" x14ac:dyDescent="0.45">
      <c r="A291">
        <v>0</v>
      </c>
      <c r="B291" s="2">
        <v>46024</v>
      </c>
      <c r="C291" t="s">
        <v>117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f>MONTH(Tableau5[[#This Row],[DATE]])</f>
        <v>1</v>
      </c>
    </row>
    <row r="292" spans="1:16" x14ac:dyDescent="0.45">
      <c r="A292" t="s">
        <v>142</v>
      </c>
      <c r="B292" s="2">
        <v>46024</v>
      </c>
      <c r="C292" t="s">
        <v>119</v>
      </c>
      <c r="D292">
        <v>0</v>
      </c>
      <c r="E292">
        <v>0</v>
      </c>
      <c r="F292">
        <v>0</v>
      </c>
      <c r="G292">
        <v>0</v>
      </c>
      <c r="H292">
        <v>1500</v>
      </c>
      <c r="I292" t="s">
        <v>455</v>
      </c>
      <c r="J292">
        <v>0</v>
      </c>
      <c r="K292" t="s">
        <v>37</v>
      </c>
      <c r="L292">
        <v>80500</v>
      </c>
      <c r="M292" t="s">
        <v>480</v>
      </c>
      <c r="N292" t="s">
        <v>37</v>
      </c>
      <c r="O292">
        <v>82000</v>
      </c>
      <c r="P292">
        <f>MONTH(Tableau5[[#This Row],[DATE]])</f>
        <v>1</v>
      </c>
    </row>
    <row r="293" spans="1:16" x14ac:dyDescent="0.45">
      <c r="A293">
        <v>0</v>
      </c>
      <c r="B293" s="2">
        <v>46024</v>
      </c>
      <c r="C293" t="s">
        <v>119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f>MONTH(Tableau5[[#This Row],[DATE]])</f>
        <v>1</v>
      </c>
    </row>
    <row r="294" spans="1:16" x14ac:dyDescent="0.45">
      <c r="A294" t="s">
        <v>310</v>
      </c>
      <c r="B294" s="2">
        <v>46023</v>
      </c>
      <c r="C294" t="s">
        <v>117</v>
      </c>
      <c r="D294">
        <v>0</v>
      </c>
      <c r="E294">
        <v>0</v>
      </c>
      <c r="F294">
        <v>0</v>
      </c>
      <c r="G294">
        <v>0</v>
      </c>
      <c r="H294">
        <v>6500</v>
      </c>
      <c r="I294" t="s">
        <v>458</v>
      </c>
      <c r="J294">
        <v>0</v>
      </c>
      <c r="K294" t="s">
        <v>37</v>
      </c>
      <c r="L294">
        <v>0</v>
      </c>
      <c r="M294">
        <v>0</v>
      </c>
      <c r="N294">
        <v>0</v>
      </c>
      <c r="O294">
        <v>6500</v>
      </c>
      <c r="P294">
        <f>MONTH(Tableau5[[#This Row],[DATE]])</f>
        <v>1</v>
      </c>
    </row>
    <row r="295" spans="1:16" x14ac:dyDescent="0.45">
      <c r="A295">
        <v>0</v>
      </c>
      <c r="B295" s="2">
        <v>46023</v>
      </c>
      <c r="C295" t="s">
        <v>117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f>MONTH(Tableau5[[#This Row],[DATE]])</f>
        <v>1</v>
      </c>
    </row>
    <row r="296" spans="1:16" x14ac:dyDescent="0.45">
      <c r="A296" t="s">
        <v>260</v>
      </c>
      <c r="B296" s="2">
        <v>46023</v>
      </c>
      <c r="C296" t="s">
        <v>119</v>
      </c>
      <c r="D296">
        <v>0</v>
      </c>
      <c r="E296">
        <v>0</v>
      </c>
      <c r="F296">
        <v>0</v>
      </c>
      <c r="G296">
        <v>0</v>
      </c>
      <c r="H296">
        <v>111000</v>
      </c>
      <c r="I296" t="s">
        <v>464</v>
      </c>
      <c r="J296">
        <v>0</v>
      </c>
      <c r="K296" t="s">
        <v>37</v>
      </c>
      <c r="L296">
        <v>0</v>
      </c>
      <c r="M296">
        <v>0</v>
      </c>
      <c r="N296">
        <v>0</v>
      </c>
      <c r="O296">
        <v>111000</v>
      </c>
      <c r="P296">
        <f>MONTH(Tableau5[[#This Row],[DATE]])</f>
        <v>1</v>
      </c>
    </row>
    <row r="297" spans="1:16" x14ac:dyDescent="0.45">
      <c r="A297">
        <v>0</v>
      </c>
      <c r="B297" s="2">
        <v>46023</v>
      </c>
      <c r="C297" t="s">
        <v>119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f>MONTH(Tableau5[[#This Row],[DATE]])</f>
        <v>1</v>
      </c>
    </row>
    <row r="298" spans="1:16" x14ac:dyDescent="0.45">
      <c r="A298" s="383" t="s">
        <v>341</v>
      </c>
      <c r="B298" s="366">
        <v>46022</v>
      </c>
      <c r="C298" s="383" t="s">
        <v>117</v>
      </c>
      <c r="D298" s="383">
        <v>0</v>
      </c>
      <c r="E298" s="383">
        <v>0</v>
      </c>
      <c r="F298" s="383">
        <v>0</v>
      </c>
      <c r="G298" s="383">
        <v>0</v>
      </c>
      <c r="H298" s="383">
        <v>1500</v>
      </c>
      <c r="I298" s="383" t="s">
        <v>455</v>
      </c>
      <c r="J298" s="383">
        <v>0</v>
      </c>
      <c r="K298" s="383" t="s">
        <v>37</v>
      </c>
      <c r="L298" s="383">
        <v>0</v>
      </c>
      <c r="M298" s="383">
        <v>0</v>
      </c>
      <c r="N298" s="383">
        <v>0</v>
      </c>
      <c r="O298" s="383">
        <v>1500</v>
      </c>
      <c r="P298" s="383">
        <f>MONTH(Tableau5[[#This Row],[DATE]])</f>
        <v>12</v>
      </c>
    </row>
    <row r="299" spans="1:16" x14ac:dyDescent="0.45">
      <c r="A299" s="383">
        <v>0</v>
      </c>
      <c r="B299" s="366">
        <v>46022</v>
      </c>
      <c r="C299" s="383" t="s">
        <v>117</v>
      </c>
      <c r="D299" s="383">
        <v>0</v>
      </c>
      <c r="E299" s="383">
        <v>0</v>
      </c>
      <c r="F299" s="383">
        <v>0</v>
      </c>
      <c r="G299" s="383">
        <v>0</v>
      </c>
      <c r="H299" s="383">
        <v>0</v>
      </c>
      <c r="I299" s="383">
        <v>0</v>
      </c>
      <c r="J299" s="383">
        <v>0</v>
      </c>
      <c r="K299" s="383">
        <v>0</v>
      </c>
      <c r="L299" s="383">
        <v>0</v>
      </c>
      <c r="M299" s="383">
        <v>0</v>
      </c>
      <c r="N299" s="383">
        <v>0</v>
      </c>
      <c r="O299" s="383">
        <v>0</v>
      </c>
      <c r="P299" s="383">
        <f>MONTH(Tableau5[[#This Row],[DATE]])</f>
        <v>12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"/>
  <dimension ref="A1:I301"/>
  <sheetViews>
    <sheetView showGridLines="0" workbookViewId="0">
      <selection activeCell="F4" sqref="F4"/>
    </sheetView>
  </sheetViews>
  <sheetFormatPr baseColWidth="10" defaultColWidth="11.59765625" defaultRowHeight="14.25" x14ac:dyDescent="0.45"/>
  <cols>
    <col min="1" max="1" width="11.59765625" style="2"/>
    <col min="2" max="2" width="21.265625" customWidth="1"/>
    <col min="3" max="3" width="13.265625" customWidth="1"/>
    <col min="4" max="4" width="11.73046875" customWidth="1"/>
    <col min="10" max="10" width="16.59765625" bestFit="1" customWidth="1"/>
    <col min="11" max="11" width="13.73046875" bestFit="1" customWidth="1"/>
    <col min="12" max="12" width="13.3984375" bestFit="1" customWidth="1"/>
  </cols>
  <sheetData>
    <row r="1" spans="1:8" ht="20.85" customHeight="1" x14ac:dyDescent="0.45">
      <c r="A1" s="2" t="s">
        <v>0</v>
      </c>
      <c r="B1" t="s">
        <v>398</v>
      </c>
      <c r="C1" t="s">
        <v>278</v>
      </c>
      <c r="D1" t="s">
        <v>9</v>
      </c>
      <c r="E1" s="297" t="s">
        <v>403</v>
      </c>
      <c r="F1" s="297" t="s">
        <v>404</v>
      </c>
      <c r="G1" t="s">
        <v>60</v>
      </c>
      <c r="H1" t="s">
        <v>66</v>
      </c>
    </row>
    <row r="2" spans="1:8" ht="20.85" customHeight="1" x14ac:dyDescent="0.45">
      <c r="A2" s="2">
        <v>46096</v>
      </c>
      <c r="B2" t="s">
        <v>117</v>
      </c>
      <c r="C2">
        <v>0</v>
      </c>
      <c r="D2">
        <v>532050</v>
      </c>
      <c r="E2" s="297">
        <v>1000</v>
      </c>
      <c r="F2" s="297">
        <v>532050</v>
      </c>
      <c r="G2" t="s">
        <v>275</v>
      </c>
      <c r="H2">
        <f>MONTH(Tableau3[[#This Row],[DATE]])</f>
        <v>3</v>
      </c>
    </row>
    <row r="3" spans="1:8" ht="20.85" customHeight="1" x14ac:dyDescent="0.45">
      <c r="A3" s="2">
        <v>46096</v>
      </c>
      <c r="B3" t="s">
        <v>117</v>
      </c>
      <c r="C3">
        <v>0</v>
      </c>
      <c r="D3">
        <v>0</v>
      </c>
      <c r="E3" s="297">
        <v>0</v>
      </c>
      <c r="F3" s="297">
        <v>0</v>
      </c>
      <c r="G3">
        <v>0</v>
      </c>
      <c r="H3">
        <f>MONTH(Tableau3[[#This Row],[DATE]])</f>
        <v>3</v>
      </c>
    </row>
    <row r="4" spans="1:8" ht="20.85" customHeight="1" x14ac:dyDescent="0.45">
      <c r="A4" s="2">
        <v>46096</v>
      </c>
      <c r="B4" t="s">
        <v>119</v>
      </c>
      <c r="C4">
        <v>0</v>
      </c>
      <c r="D4">
        <v>1145400</v>
      </c>
      <c r="E4" s="297">
        <v>8200</v>
      </c>
      <c r="F4" s="297">
        <v>1145400</v>
      </c>
      <c r="G4" t="s">
        <v>142</v>
      </c>
      <c r="H4">
        <f>MONTH(Tableau3[[#This Row],[DATE]])</f>
        <v>3</v>
      </c>
    </row>
    <row r="5" spans="1:8" ht="20.85" customHeight="1" x14ac:dyDescent="0.45">
      <c r="A5" s="2">
        <v>46096</v>
      </c>
      <c r="B5" t="s">
        <v>119</v>
      </c>
      <c r="C5">
        <v>0</v>
      </c>
      <c r="D5">
        <v>0</v>
      </c>
      <c r="E5" s="297">
        <v>0</v>
      </c>
      <c r="F5" s="297">
        <v>0</v>
      </c>
      <c r="G5">
        <v>0</v>
      </c>
      <c r="H5">
        <f>MONTH(Tableau3[[#This Row],[DATE]])</f>
        <v>3</v>
      </c>
    </row>
    <row r="6" spans="1:8" ht="20.85" customHeight="1" x14ac:dyDescent="0.45">
      <c r="A6" s="2">
        <v>46095</v>
      </c>
      <c r="B6" t="s">
        <v>117</v>
      </c>
      <c r="C6">
        <v>0</v>
      </c>
      <c r="D6">
        <v>617450</v>
      </c>
      <c r="E6" s="297">
        <v>1000</v>
      </c>
      <c r="F6" s="297">
        <v>617450</v>
      </c>
      <c r="G6" t="s">
        <v>310</v>
      </c>
      <c r="H6">
        <f>MONTH(Tableau3[[#This Row],[DATE]])</f>
        <v>3</v>
      </c>
    </row>
    <row r="7" spans="1:8" ht="20.85" customHeight="1" x14ac:dyDescent="0.45">
      <c r="A7" s="2">
        <v>46095</v>
      </c>
      <c r="B7" t="s">
        <v>117</v>
      </c>
      <c r="C7">
        <v>0</v>
      </c>
      <c r="D7">
        <v>0</v>
      </c>
      <c r="E7" s="297">
        <v>0</v>
      </c>
      <c r="F7" s="297">
        <v>0</v>
      </c>
      <c r="G7">
        <v>0</v>
      </c>
      <c r="H7">
        <f>MONTH(Tableau3[[#This Row],[DATE]])</f>
        <v>3</v>
      </c>
    </row>
    <row r="8" spans="1:8" ht="20.85" customHeight="1" x14ac:dyDescent="0.45">
      <c r="A8" s="2">
        <v>46095</v>
      </c>
      <c r="B8" t="s">
        <v>119</v>
      </c>
      <c r="C8">
        <v>0</v>
      </c>
      <c r="D8">
        <v>1356200</v>
      </c>
      <c r="E8" s="297">
        <v>11100</v>
      </c>
      <c r="F8" s="297">
        <v>1356200</v>
      </c>
      <c r="G8" t="s">
        <v>260</v>
      </c>
      <c r="H8">
        <f>MONTH(Tableau3[[#This Row],[DATE]])</f>
        <v>3</v>
      </c>
    </row>
    <row r="9" spans="1:8" ht="20.85" customHeight="1" x14ac:dyDescent="0.45">
      <c r="A9" s="2">
        <v>46095</v>
      </c>
      <c r="B9" t="s">
        <v>119</v>
      </c>
      <c r="C9">
        <v>0</v>
      </c>
      <c r="D9">
        <v>0</v>
      </c>
      <c r="E9" s="297">
        <v>0</v>
      </c>
      <c r="F9" s="297">
        <v>0</v>
      </c>
      <c r="G9">
        <v>0</v>
      </c>
      <c r="H9">
        <f>MONTH(Tableau3[[#This Row],[DATE]])</f>
        <v>3</v>
      </c>
    </row>
    <row r="10" spans="1:8" ht="20.85" customHeight="1" x14ac:dyDescent="0.45">
      <c r="A10" s="2">
        <v>46094</v>
      </c>
      <c r="B10" t="s">
        <v>117</v>
      </c>
      <c r="C10">
        <v>0</v>
      </c>
      <c r="D10">
        <v>808900</v>
      </c>
      <c r="E10" s="297">
        <v>3000</v>
      </c>
      <c r="F10" s="297">
        <v>808900</v>
      </c>
      <c r="G10" t="s">
        <v>341</v>
      </c>
      <c r="H10">
        <f>MONTH(Tableau3[[#This Row],[DATE]])</f>
        <v>3</v>
      </c>
    </row>
    <row r="11" spans="1:8" ht="20.85" customHeight="1" x14ac:dyDescent="0.45">
      <c r="A11" s="2">
        <v>46094</v>
      </c>
      <c r="B11" t="s">
        <v>117</v>
      </c>
      <c r="C11">
        <v>0</v>
      </c>
      <c r="D11">
        <v>0</v>
      </c>
      <c r="E11" s="297">
        <v>0</v>
      </c>
      <c r="F11" s="297">
        <v>0</v>
      </c>
      <c r="G11">
        <v>0</v>
      </c>
      <c r="H11">
        <f>MONTH(Tableau3[[#This Row],[DATE]])</f>
        <v>3</v>
      </c>
    </row>
    <row r="12" spans="1:8" ht="20.85" customHeight="1" x14ac:dyDescent="0.45">
      <c r="A12" s="2">
        <v>46094</v>
      </c>
      <c r="B12" t="s">
        <v>119</v>
      </c>
      <c r="C12">
        <v>0</v>
      </c>
      <c r="D12">
        <v>1346000</v>
      </c>
      <c r="E12" s="297">
        <v>4900</v>
      </c>
      <c r="F12" s="297">
        <v>1346000</v>
      </c>
      <c r="G12" t="s">
        <v>435</v>
      </c>
      <c r="H12">
        <f>MONTH(Tableau3[[#This Row],[DATE]])</f>
        <v>3</v>
      </c>
    </row>
    <row r="13" spans="1:8" ht="20.85" customHeight="1" x14ac:dyDescent="0.45">
      <c r="A13" s="2">
        <v>46094</v>
      </c>
      <c r="B13" t="s">
        <v>119</v>
      </c>
      <c r="C13">
        <v>0</v>
      </c>
      <c r="D13">
        <v>0</v>
      </c>
      <c r="E13" s="297">
        <v>0</v>
      </c>
      <c r="F13" s="297">
        <v>0</v>
      </c>
      <c r="G13">
        <v>0</v>
      </c>
      <c r="H13">
        <f>MONTH(Tableau3[[#This Row],[DATE]])</f>
        <v>3</v>
      </c>
    </row>
    <row r="14" spans="1:8" ht="20.85" customHeight="1" x14ac:dyDescent="0.45">
      <c r="A14" s="2">
        <v>46093</v>
      </c>
      <c r="B14" t="s">
        <v>117</v>
      </c>
      <c r="C14">
        <v>0</v>
      </c>
      <c r="D14">
        <v>624300</v>
      </c>
      <c r="E14" s="297">
        <v>4500</v>
      </c>
      <c r="F14" s="297">
        <v>624300</v>
      </c>
      <c r="G14" t="s">
        <v>275</v>
      </c>
      <c r="H14">
        <f>MONTH(Tableau3[[#This Row],[DATE]])</f>
        <v>3</v>
      </c>
    </row>
    <row r="15" spans="1:8" ht="20.85" customHeight="1" x14ac:dyDescent="0.45">
      <c r="A15" s="2">
        <v>46093</v>
      </c>
      <c r="B15" t="s">
        <v>117</v>
      </c>
      <c r="C15">
        <v>0</v>
      </c>
      <c r="D15">
        <v>0</v>
      </c>
      <c r="E15" s="297">
        <v>0</v>
      </c>
      <c r="F15" s="297">
        <v>0</v>
      </c>
      <c r="G15">
        <v>0</v>
      </c>
      <c r="H15">
        <f>MONTH(Tableau3[[#This Row],[DATE]])</f>
        <v>3</v>
      </c>
    </row>
    <row r="16" spans="1:8" ht="20.85" customHeight="1" x14ac:dyDescent="0.45">
      <c r="A16" s="2">
        <v>46093</v>
      </c>
      <c r="B16" t="s">
        <v>119</v>
      </c>
      <c r="C16">
        <v>0</v>
      </c>
      <c r="D16">
        <v>991650</v>
      </c>
      <c r="E16" s="297">
        <v>7700</v>
      </c>
      <c r="F16" s="297">
        <v>991650</v>
      </c>
      <c r="G16" t="s">
        <v>142</v>
      </c>
      <c r="H16">
        <f>MONTH(Tableau3[[#This Row],[DATE]])</f>
        <v>3</v>
      </c>
    </row>
    <row r="17" spans="1:8" ht="20.85" customHeight="1" x14ac:dyDescent="0.45">
      <c r="A17" s="2">
        <v>46093</v>
      </c>
      <c r="B17" t="s">
        <v>119</v>
      </c>
      <c r="C17">
        <v>0</v>
      </c>
      <c r="D17">
        <v>0</v>
      </c>
      <c r="E17" s="297">
        <v>0</v>
      </c>
      <c r="F17" s="297">
        <v>0</v>
      </c>
      <c r="G17">
        <v>0</v>
      </c>
      <c r="H17">
        <f>MONTH(Tableau3[[#This Row],[DATE]])</f>
        <v>3</v>
      </c>
    </row>
    <row r="18" spans="1:8" ht="20.85" customHeight="1" x14ac:dyDescent="0.45">
      <c r="A18" s="2">
        <v>46092</v>
      </c>
      <c r="B18" t="s">
        <v>117</v>
      </c>
      <c r="C18">
        <v>0</v>
      </c>
      <c r="D18">
        <v>678250</v>
      </c>
      <c r="E18" s="297">
        <v>0</v>
      </c>
      <c r="F18" s="297">
        <v>678250</v>
      </c>
      <c r="G18" t="s">
        <v>310</v>
      </c>
      <c r="H18">
        <f>MONTH(Tableau3[[#This Row],[DATE]])</f>
        <v>3</v>
      </c>
    </row>
    <row r="19" spans="1:8" ht="20.85" customHeight="1" x14ac:dyDescent="0.45">
      <c r="A19" s="2">
        <v>46092</v>
      </c>
      <c r="B19" t="s">
        <v>117</v>
      </c>
      <c r="C19">
        <v>0</v>
      </c>
      <c r="D19">
        <v>0</v>
      </c>
      <c r="E19" s="297">
        <v>0</v>
      </c>
      <c r="F19" s="297">
        <v>0</v>
      </c>
      <c r="G19">
        <v>0</v>
      </c>
      <c r="H19">
        <f>MONTH(Tableau3[[#This Row],[DATE]])</f>
        <v>3</v>
      </c>
    </row>
    <row r="20" spans="1:8" ht="20.85" customHeight="1" x14ac:dyDescent="0.45">
      <c r="A20" s="2">
        <v>46092</v>
      </c>
      <c r="B20" t="s">
        <v>119</v>
      </c>
      <c r="C20">
        <v>0</v>
      </c>
      <c r="D20">
        <v>1163800</v>
      </c>
      <c r="E20" s="297">
        <v>2400</v>
      </c>
      <c r="F20" s="297">
        <v>1163800</v>
      </c>
      <c r="G20" t="s">
        <v>260</v>
      </c>
      <c r="H20">
        <f>MONTH(Tableau3[[#This Row],[DATE]])</f>
        <v>3</v>
      </c>
    </row>
    <row r="21" spans="1:8" ht="20.85" customHeight="1" x14ac:dyDescent="0.45">
      <c r="A21" s="2">
        <v>46092</v>
      </c>
      <c r="B21" t="s">
        <v>119</v>
      </c>
      <c r="C21">
        <v>0</v>
      </c>
      <c r="D21">
        <v>0</v>
      </c>
      <c r="E21" s="297">
        <v>0</v>
      </c>
      <c r="F21" s="297">
        <v>0</v>
      </c>
      <c r="G21">
        <v>0</v>
      </c>
      <c r="H21">
        <f>MONTH(Tableau3[[#This Row],[DATE]])</f>
        <v>3</v>
      </c>
    </row>
    <row r="22" spans="1:8" ht="20.85" customHeight="1" x14ac:dyDescent="0.45">
      <c r="A22" s="2">
        <v>46091</v>
      </c>
      <c r="B22" t="s">
        <v>117</v>
      </c>
      <c r="C22">
        <v>0</v>
      </c>
      <c r="D22">
        <v>665650</v>
      </c>
      <c r="E22" s="297">
        <v>2900</v>
      </c>
      <c r="F22" s="297">
        <v>665650</v>
      </c>
      <c r="G22" t="s">
        <v>341</v>
      </c>
      <c r="H22">
        <f>MONTH(Tableau3[[#This Row],[DATE]])</f>
        <v>3</v>
      </c>
    </row>
    <row r="23" spans="1:8" ht="20.85" customHeight="1" x14ac:dyDescent="0.45">
      <c r="A23" s="2">
        <v>46091</v>
      </c>
      <c r="B23" t="s">
        <v>117</v>
      </c>
      <c r="C23">
        <v>0</v>
      </c>
      <c r="D23">
        <v>0</v>
      </c>
      <c r="E23" s="297">
        <v>0</v>
      </c>
      <c r="F23" s="297">
        <v>0</v>
      </c>
      <c r="G23">
        <v>0</v>
      </c>
      <c r="H23">
        <f>MONTH(Tableau3[[#This Row],[DATE]])</f>
        <v>3</v>
      </c>
    </row>
    <row r="24" spans="1:8" ht="20.85" customHeight="1" x14ac:dyDescent="0.45">
      <c r="A24" s="2">
        <v>46091</v>
      </c>
      <c r="B24" t="s">
        <v>119</v>
      </c>
      <c r="C24">
        <v>0</v>
      </c>
      <c r="D24">
        <v>1118900</v>
      </c>
      <c r="E24" s="297">
        <v>3500</v>
      </c>
      <c r="F24" s="297">
        <v>1118900</v>
      </c>
      <c r="G24" t="s">
        <v>435</v>
      </c>
      <c r="H24">
        <f>MONTH(Tableau3[[#This Row],[DATE]])</f>
        <v>3</v>
      </c>
    </row>
    <row r="25" spans="1:8" ht="20.85" customHeight="1" x14ac:dyDescent="0.45">
      <c r="A25" s="2">
        <v>46091</v>
      </c>
      <c r="B25" t="s">
        <v>119</v>
      </c>
      <c r="C25">
        <v>0</v>
      </c>
      <c r="D25">
        <v>0</v>
      </c>
      <c r="E25" s="297">
        <v>0</v>
      </c>
      <c r="F25" s="297">
        <v>0</v>
      </c>
      <c r="G25">
        <v>0</v>
      </c>
      <c r="H25">
        <f>MONTH(Tableau3[[#This Row],[DATE]])</f>
        <v>3</v>
      </c>
    </row>
    <row r="26" spans="1:8" ht="20.85" customHeight="1" x14ac:dyDescent="0.45">
      <c r="A26" s="2">
        <v>46090</v>
      </c>
      <c r="B26" t="s">
        <v>117</v>
      </c>
      <c r="C26">
        <v>0</v>
      </c>
      <c r="D26">
        <v>775350</v>
      </c>
      <c r="E26" s="297">
        <v>500</v>
      </c>
      <c r="F26" s="297">
        <v>775350</v>
      </c>
      <c r="G26" t="s">
        <v>275</v>
      </c>
      <c r="H26">
        <f>MONTH(Tableau3[[#This Row],[DATE]])</f>
        <v>3</v>
      </c>
    </row>
    <row r="27" spans="1:8" ht="20.85" customHeight="1" x14ac:dyDescent="0.45">
      <c r="A27" s="2">
        <v>46090</v>
      </c>
      <c r="B27" t="s">
        <v>117</v>
      </c>
      <c r="C27">
        <v>0</v>
      </c>
      <c r="D27">
        <v>0</v>
      </c>
      <c r="E27" s="297">
        <v>0</v>
      </c>
      <c r="F27" s="297">
        <v>0</v>
      </c>
      <c r="G27">
        <v>0</v>
      </c>
      <c r="H27">
        <f>MONTH(Tableau3[[#This Row],[DATE]])</f>
        <v>3</v>
      </c>
    </row>
    <row r="28" spans="1:8" ht="20.85" customHeight="1" x14ac:dyDescent="0.45">
      <c r="A28" s="2">
        <v>46090</v>
      </c>
      <c r="B28" t="s">
        <v>119</v>
      </c>
      <c r="C28">
        <v>0</v>
      </c>
      <c r="D28">
        <v>959850</v>
      </c>
      <c r="E28" s="297">
        <v>7200</v>
      </c>
      <c r="F28" s="297">
        <v>959850</v>
      </c>
      <c r="G28" t="s">
        <v>142</v>
      </c>
      <c r="H28">
        <f>MONTH(Tableau3[[#This Row],[DATE]])</f>
        <v>3</v>
      </c>
    </row>
    <row r="29" spans="1:8" ht="20.85" customHeight="1" x14ac:dyDescent="0.45">
      <c r="A29" s="2">
        <v>46090</v>
      </c>
      <c r="B29" t="s">
        <v>119</v>
      </c>
      <c r="C29">
        <v>0</v>
      </c>
      <c r="D29">
        <v>0</v>
      </c>
      <c r="E29" s="297">
        <v>0</v>
      </c>
      <c r="F29" s="297">
        <v>0</v>
      </c>
      <c r="G29">
        <v>0</v>
      </c>
      <c r="H29">
        <f>MONTH(Tableau3[[#This Row],[DATE]])</f>
        <v>3</v>
      </c>
    </row>
    <row r="30" spans="1:8" ht="20.85" customHeight="1" x14ac:dyDescent="0.45">
      <c r="A30" s="2">
        <v>46089</v>
      </c>
      <c r="B30" t="s">
        <v>117</v>
      </c>
      <c r="C30">
        <v>0</v>
      </c>
      <c r="D30">
        <v>326100</v>
      </c>
      <c r="E30" s="297">
        <v>2000</v>
      </c>
      <c r="F30" s="297">
        <v>326100</v>
      </c>
      <c r="G30" t="s">
        <v>310</v>
      </c>
      <c r="H30">
        <f>MONTH(Tableau3[[#This Row],[DATE]])</f>
        <v>3</v>
      </c>
    </row>
    <row r="31" spans="1:8" ht="20.85" customHeight="1" x14ac:dyDescent="0.45">
      <c r="A31" s="2">
        <v>46089</v>
      </c>
      <c r="B31" t="s">
        <v>117</v>
      </c>
      <c r="C31">
        <v>0</v>
      </c>
      <c r="D31">
        <v>0</v>
      </c>
      <c r="E31" s="297">
        <v>0</v>
      </c>
      <c r="F31" s="297">
        <v>0</v>
      </c>
      <c r="G31">
        <v>0</v>
      </c>
      <c r="H31">
        <f>MONTH(Tableau3[[#This Row],[DATE]])</f>
        <v>3</v>
      </c>
    </row>
    <row r="32" spans="1:8" ht="20.85" customHeight="1" x14ac:dyDescent="0.45">
      <c r="A32" s="2">
        <v>46089</v>
      </c>
      <c r="B32" t="s">
        <v>119</v>
      </c>
      <c r="C32">
        <v>0</v>
      </c>
      <c r="D32">
        <v>1370200</v>
      </c>
      <c r="E32" s="297">
        <v>4800</v>
      </c>
      <c r="F32" s="297">
        <v>1370200</v>
      </c>
      <c r="G32" t="s">
        <v>260</v>
      </c>
      <c r="H32">
        <f>MONTH(Tableau3[[#This Row],[DATE]])</f>
        <v>3</v>
      </c>
    </row>
    <row r="33" spans="1:8" ht="20.85" customHeight="1" x14ac:dyDescent="0.45">
      <c r="A33" s="2">
        <v>46089</v>
      </c>
      <c r="B33" t="s">
        <v>119</v>
      </c>
      <c r="C33">
        <v>0</v>
      </c>
      <c r="D33">
        <v>0</v>
      </c>
      <c r="E33" s="297">
        <v>0</v>
      </c>
      <c r="F33" s="297">
        <v>0</v>
      </c>
      <c r="G33">
        <v>0</v>
      </c>
      <c r="H33">
        <f>MONTH(Tableau3[[#This Row],[DATE]])</f>
        <v>3</v>
      </c>
    </row>
    <row r="34" spans="1:8" ht="20.85" customHeight="1" x14ac:dyDescent="0.45">
      <c r="A34" s="2">
        <v>46088</v>
      </c>
      <c r="B34" t="s">
        <v>117</v>
      </c>
      <c r="C34">
        <v>0</v>
      </c>
      <c r="D34">
        <v>559800</v>
      </c>
      <c r="E34" s="297">
        <v>0</v>
      </c>
      <c r="F34" s="297">
        <v>559800</v>
      </c>
      <c r="G34" t="s">
        <v>341</v>
      </c>
      <c r="H34">
        <f>MONTH(Tableau3[[#This Row],[DATE]])</f>
        <v>3</v>
      </c>
    </row>
    <row r="35" spans="1:8" ht="20.85" customHeight="1" x14ac:dyDescent="0.45">
      <c r="A35" s="2">
        <v>46088</v>
      </c>
      <c r="B35" t="s">
        <v>117</v>
      </c>
      <c r="C35">
        <v>0</v>
      </c>
      <c r="D35">
        <v>0</v>
      </c>
      <c r="E35" s="297">
        <v>0</v>
      </c>
      <c r="F35" s="297">
        <v>0</v>
      </c>
      <c r="G35">
        <v>0</v>
      </c>
      <c r="H35">
        <f>MONTH(Tableau3[[#This Row],[DATE]])</f>
        <v>3</v>
      </c>
    </row>
    <row r="36" spans="1:8" ht="20.85" customHeight="1" x14ac:dyDescent="0.45">
      <c r="A36" s="2">
        <v>46088</v>
      </c>
      <c r="B36" t="s">
        <v>119</v>
      </c>
      <c r="C36">
        <v>0</v>
      </c>
      <c r="D36">
        <v>975550</v>
      </c>
      <c r="E36" s="297">
        <v>6400</v>
      </c>
      <c r="F36" s="297">
        <v>975550</v>
      </c>
      <c r="G36" t="s">
        <v>435</v>
      </c>
      <c r="H36">
        <f>MONTH(Tableau3[[#This Row],[DATE]])</f>
        <v>3</v>
      </c>
    </row>
    <row r="37" spans="1:8" ht="20.85" customHeight="1" x14ac:dyDescent="0.45">
      <c r="A37" s="2">
        <v>46088</v>
      </c>
      <c r="B37" t="s">
        <v>119</v>
      </c>
      <c r="C37">
        <v>0</v>
      </c>
      <c r="D37">
        <v>0</v>
      </c>
      <c r="E37" s="297">
        <v>0</v>
      </c>
      <c r="F37" s="297">
        <v>0</v>
      </c>
      <c r="G37">
        <v>0</v>
      </c>
      <c r="H37">
        <f>MONTH(Tableau3[[#This Row],[DATE]])</f>
        <v>3</v>
      </c>
    </row>
    <row r="38" spans="1:8" ht="20.85" customHeight="1" x14ac:dyDescent="0.45">
      <c r="A38" s="2">
        <v>46087</v>
      </c>
      <c r="B38" t="s">
        <v>117</v>
      </c>
      <c r="C38">
        <v>0</v>
      </c>
      <c r="D38">
        <v>744000</v>
      </c>
      <c r="E38" s="297">
        <v>0</v>
      </c>
      <c r="F38" s="297">
        <v>744000</v>
      </c>
      <c r="G38" t="s">
        <v>275</v>
      </c>
      <c r="H38">
        <f>MONTH(Tableau3[[#This Row],[DATE]])</f>
        <v>3</v>
      </c>
    </row>
    <row r="39" spans="1:8" ht="20.85" customHeight="1" x14ac:dyDescent="0.45">
      <c r="A39" s="2">
        <v>46087</v>
      </c>
      <c r="B39" t="s">
        <v>117</v>
      </c>
      <c r="C39">
        <v>0</v>
      </c>
      <c r="D39">
        <v>0</v>
      </c>
      <c r="E39" s="297">
        <v>0</v>
      </c>
      <c r="F39" s="297">
        <v>0</v>
      </c>
      <c r="G39">
        <v>0</v>
      </c>
      <c r="H39">
        <f>MONTH(Tableau3[[#This Row],[DATE]])</f>
        <v>3</v>
      </c>
    </row>
    <row r="40" spans="1:8" ht="20.85" customHeight="1" x14ac:dyDescent="0.45">
      <c r="A40" s="2">
        <v>46087</v>
      </c>
      <c r="B40" t="s">
        <v>119</v>
      </c>
      <c r="C40">
        <v>0</v>
      </c>
      <c r="D40">
        <v>1005500</v>
      </c>
      <c r="E40" s="297">
        <v>4400</v>
      </c>
      <c r="F40" s="297">
        <v>1005500</v>
      </c>
      <c r="G40" t="s">
        <v>142</v>
      </c>
      <c r="H40">
        <f>MONTH(Tableau3[[#This Row],[DATE]])</f>
        <v>3</v>
      </c>
    </row>
    <row r="41" spans="1:8" ht="20.85" customHeight="1" x14ac:dyDescent="0.45">
      <c r="A41" s="2">
        <v>46087</v>
      </c>
      <c r="B41" t="s">
        <v>119</v>
      </c>
      <c r="C41">
        <v>0</v>
      </c>
      <c r="D41">
        <v>0</v>
      </c>
      <c r="E41" s="297">
        <v>0</v>
      </c>
      <c r="F41" s="297">
        <v>0</v>
      </c>
      <c r="G41">
        <v>0</v>
      </c>
      <c r="H41">
        <f>MONTH(Tableau3[[#This Row],[DATE]])</f>
        <v>3</v>
      </c>
    </row>
    <row r="42" spans="1:8" ht="20.85" customHeight="1" x14ac:dyDescent="0.45">
      <c r="A42" s="2">
        <v>46086</v>
      </c>
      <c r="B42" t="s">
        <v>117</v>
      </c>
      <c r="C42">
        <v>0</v>
      </c>
      <c r="D42">
        <v>767700</v>
      </c>
      <c r="E42" s="297">
        <v>2900</v>
      </c>
      <c r="F42" s="297">
        <v>767700</v>
      </c>
      <c r="G42" t="s">
        <v>310</v>
      </c>
      <c r="H42">
        <f>MONTH(Tableau3[[#This Row],[DATE]])</f>
        <v>3</v>
      </c>
    </row>
    <row r="43" spans="1:8" ht="20.85" customHeight="1" x14ac:dyDescent="0.45">
      <c r="A43" s="2">
        <v>46086</v>
      </c>
      <c r="B43" t="s">
        <v>117</v>
      </c>
      <c r="C43">
        <v>0</v>
      </c>
      <c r="D43">
        <v>0</v>
      </c>
      <c r="E43" s="297">
        <v>0</v>
      </c>
      <c r="F43" s="297">
        <v>0</v>
      </c>
      <c r="G43">
        <v>0</v>
      </c>
      <c r="H43">
        <f>MONTH(Tableau3[[#This Row],[DATE]])</f>
        <v>3</v>
      </c>
    </row>
    <row r="44" spans="1:8" ht="20.85" customHeight="1" x14ac:dyDescent="0.45">
      <c r="A44" s="2">
        <v>46086</v>
      </c>
      <c r="B44" t="s">
        <v>119</v>
      </c>
      <c r="C44">
        <v>0</v>
      </c>
      <c r="D44">
        <v>1073050</v>
      </c>
      <c r="E44" s="297">
        <v>7700</v>
      </c>
      <c r="F44" s="297">
        <v>1073050</v>
      </c>
      <c r="G44" t="s">
        <v>260</v>
      </c>
      <c r="H44">
        <f>MONTH(Tableau3[[#This Row],[DATE]])</f>
        <v>3</v>
      </c>
    </row>
    <row r="45" spans="1:8" ht="20.85" customHeight="1" x14ac:dyDescent="0.45">
      <c r="A45" s="2">
        <v>46086</v>
      </c>
      <c r="B45" t="s">
        <v>119</v>
      </c>
      <c r="C45">
        <v>0</v>
      </c>
      <c r="D45">
        <v>0</v>
      </c>
      <c r="E45" s="297">
        <v>0</v>
      </c>
      <c r="F45" s="297">
        <v>0</v>
      </c>
      <c r="G45">
        <v>0</v>
      </c>
      <c r="H45">
        <f>MONTH(Tableau3[[#This Row],[DATE]])</f>
        <v>3</v>
      </c>
    </row>
    <row r="46" spans="1:8" ht="20.85" customHeight="1" x14ac:dyDescent="0.45">
      <c r="A46" s="2">
        <v>46085</v>
      </c>
      <c r="B46" t="s">
        <v>117</v>
      </c>
      <c r="C46">
        <v>0</v>
      </c>
      <c r="D46">
        <v>686650</v>
      </c>
      <c r="E46" s="297">
        <v>5800</v>
      </c>
      <c r="F46" s="297">
        <v>686650</v>
      </c>
      <c r="G46" t="s">
        <v>341</v>
      </c>
      <c r="H46">
        <f>MONTH(Tableau3[[#This Row],[DATE]])</f>
        <v>3</v>
      </c>
    </row>
    <row r="47" spans="1:8" ht="20.85" customHeight="1" x14ac:dyDescent="0.45">
      <c r="A47" s="2">
        <v>46085</v>
      </c>
      <c r="B47" t="s">
        <v>117</v>
      </c>
      <c r="C47">
        <v>0</v>
      </c>
      <c r="D47">
        <v>0</v>
      </c>
      <c r="E47" s="297">
        <v>0</v>
      </c>
      <c r="F47" s="297">
        <v>0</v>
      </c>
      <c r="G47">
        <v>0</v>
      </c>
      <c r="H47">
        <f>MONTH(Tableau3[[#This Row],[DATE]])</f>
        <v>3</v>
      </c>
    </row>
    <row r="48" spans="1:8" ht="20.85" customHeight="1" x14ac:dyDescent="0.45">
      <c r="A48" s="2">
        <v>46085</v>
      </c>
      <c r="B48" t="s">
        <v>119</v>
      </c>
      <c r="C48">
        <v>0</v>
      </c>
      <c r="D48">
        <v>1048300</v>
      </c>
      <c r="E48" s="297">
        <v>11100</v>
      </c>
      <c r="F48" s="297">
        <v>1048300</v>
      </c>
      <c r="G48" t="s">
        <v>435</v>
      </c>
      <c r="H48">
        <f>MONTH(Tableau3[[#This Row],[DATE]])</f>
        <v>3</v>
      </c>
    </row>
    <row r="49" spans="1:8" ht="20.85" customHeight="1" x14ac:dyDescent="0.45">
      <c r="A49" s="2">
        <v>46085</v>
      </c>
      <c r="B49" t="s">
        <v>119</v>
      </c>
      <c r="C49">
        <v>0</v>
      </c>
      <c r="D49">
        <v>0</v>
      </c>
      <c r="E49" s="297">
        <v>0</v>
      </c>
      <c r="F49" s="297">
        <v>0</v>
      </c>
      <c r="G49">
        <v>0</v>
      </c>
      <c r="H49">
        <f>MONTH(Tableau3[[#This Row],[DATE]])</f>
        <v>3</v>
      </c>
    </row>
    <row r="50" spans="1:8" ht="20.85" customHeight="1" x14ac:dyDescent="0.45">
      <c r="A50" s="2">
        <v>46084</v>
      </c>
      <c r="B50" t="s">
        <v>117</v>
      </c>
      <c r="C50">
        <v>0</v>
      </c>
      <c r="D50">
        <v>480100</v>
      </c>
      <c r="E50" s="297">
        <v>9700</v>
      </c>
      <c r="F50" s="297">
        <v>480100</v>
      </c>
      <c r="G50" t="s">
        <v>275</v>
      </c>
      <c r="H50">
        <f>MONTH(Tableau3[[#This Row],[DATE]])</f>
        <v>3</v>
      </c>
    </row>
    <row r="51" spans="1:8" ht="20.85" customHeight="1" x14ac:dyDescent="0.45">
      <c r="A51" s="2">
        <v>46084</v>
      </c>
      <c r="B51" t="s">
        <v>117</v>
      </c>
      <c r="C51">
        <v>0</v>
      </c>
      <c r="D51">
        <v>0</v>
      </c>
      <c r="E51" s="297">
        <v>0</v>
      </c>
      <c r="F51" s="297">
        <v>0</v>
      </c>
      <c r="G51">
        <v>0</v>
      </c>
      <c r="H51">
        <f>MONTH(Tableau3[[#This Row],[DATE]])</f>
        <v>3</v>
      </c>
    </row>
    <row r="52" spans="1:8" ht="20.85" customHeight="1" x14ac:dyDescent="0.45">
      <c r="A52" s="2">
        <v>46084</v>
      </c>
      <c r="B52" t="s">
        <v>119</v>
      </c>
      <c r="C52">
        <v>0</v>
      </c>
      <c r="D52">
        <v>696350</v>
      </c>
      <c r="E52" s="297">
        <v>2400</v>
      </c>
      <c r="F52" s="297">
        <v>696350</v>
      </c>
      <c r="G52" t="s">
        <v>142</v>
      </c>
      <c r="H52">
        <f>MONTH(Tableau3[[#This Row],[DATE]])</f>
        <v>3</v>
      </c>
    </row>
    <row r="53" spans="1:8" ht="20.85" customHeight="1" x14ac:dyDescent="0.45">
      <c r="A53" s="2">
        <v>46084</v>
      </c>
      <c r="B53" t="s">
        <v>119</v>
      </c>
      <c r="C53">
        <v>0</v>
      </c>
      <c r="D53">
        <v>0</v>
      </c>
      <c r="E53" s="297">
        <v>0</v>
      </c>
      <c r="F53" s="297">
        <v>0</v>
      </c>
      <c r="G53">
        <v>0</v>
      </c>
      <c r="H53">
        <f>MONTH(Tableau3[[#This Row],[DATE]])</f>
        <v>3</v>
      </c>
    </row>
    <row r="54" spans="1:8" ht="20.85" customHeight="1" x14ac:dyDescent="0.45">
      <c r="A54" s="2">
        <v>46083</v>
      </c>
      <c r="B54" t="s">
        <v>117</v>
      </c>
      <c r="C54">
        <v>0</v>
      </c>
      <c r="D54">
        <v>773900</v>
      </c>
      <c r="E54" s="297">
        <v>500</v>
      </c>
      <c r="F54" s="297">
        <v>773900</v>
      </c>
      <c r="G54" t="s">
        <v>310</v>
      </c>
      <c r="H54">
        <f>MONTH(Tableau3[[#This Row],[DATE]])</f>
        <v>3</v>
      </c>
    </row>
    <row r="55" spans="1:8" ht="20.85" customHeight="1" x14ac:dyDescent="0.45">
      <c r="A55" s="2">
        <v>46083</v>
      </c>
      <c r="B55" t="s">
        <v>117</v>
      </c>
      <c r="C55">
        <v>0</v>
      </c>
      <c r="D55">
        <v>0</v>
      </c>
      <c r="E55" s="297">
        <v>0</v>
      </c>
      <c r="F55" s="297">
        <v>0</v>
      </c>
      <c r="G55">
        <v>0</v>
      </c>
      <c r="H55">
        <f>MONTH(Tableau3[[#This Row],[DATE]])</f>
        <v>3</v>
      </c>
    </row>
    <row r="56" spans="1:8" ht="20.85" customHeight="1" x14ac:dyDescent="0.45">
      <c r="A56" s="2">
        <v>46083</v>
      </c>
      <c r="B56" t="s">
        <v>119</v>
      </c>
      <c r="C56">
        <v>0</v>
      </c>
      <c r="D56">
        <v>1390150</v>
      </c>
      <c r="E56" s="297">
        <v>3400</v>
      </c>
      <c r="F56" s="297">
        <v>1390150</v>
      </c>
      <c r="G56" t="s">
        <v>260</v>
      </c>
      <c r="H56">
        <f>MONTH(Tableau3[[#This Row],[DATE]])</f>
        <v>3</v>
      </c>
    </row>
    <row r="57" spans="1:8" ht="20.85" customHeight="1" x14ac:dyDescent="0.45">
      <c r="A57" s="2">
        <v>46083</v>
      </c>
      <c r="B57" t="s">
        <v>119</v>
      </c>
      <c r="C57">
        <v>0</v>
      </c>
      <c r="D57">
        <v>0</v>
      </c>
      <c r="E57" s="297">
        <v>0</v>
      </c>
      <c r="F57" s="297">
        <v>0</v>
      </c>
      <c r="G57">
        <v>0</v>
      </c>
      <c r="H57">
        <f>MONTH(Tableau3[[#This Row],[DATE]])</f>
        <v>3</v>
      </c>
    </row>
    <row r="58" spans="1:8" ht="20.85" customHeight="1" x14ac:dyDescent="0.45">
      <c r="A58" s="2">
        <v>46082</v>
      </c>
      <c r="B58" t="s">
        <v>117</v>
      </c>
      <c r="C58">
        <v>0</v>
      </c>
      <c r="D58">
        <v>634200</v>
      </c>
      <c r="E58" s="297">
        <v>7900</v>
      </c>
      <c r="F58" s="297">
        <v>634200</v>
      </c>
      <c r="G58" t="s">
        <v>341</v>
      </c>
      <c r="H58">
        <f>MONTH(Tableau3[[#This Row],[DATE]])</f>
        <v>3</v>
      </c>
    </row>
    <row r="59" spans="1:8" ht="20.85" customHeight="1" x14ac:dyDescent="0.45">
      <c r="A59" s="2">
        <v>46082</v>
      </c>
      <c r="B59" t="s">
        <v>117</v>
      </c>
      <c r="C59">
        <v>0</v>
      </c>
      <c r="D59">
        <v>0</v>
      </c>
      <c r="E59" s="297">
        <v>0</v>
      </c>
      <c r="F59" s="297">
        <v>0</v>
      </c>
      <c r="G59">
        <v>0</v>
      </c>
      <c r="H59">
        <f>MONTH(Tableau3[[#This Row],[DATE]])</f>
        <v>3</v>
      </c>
    </row>
    <row r="60" spans="1:8" ht="20.85" customHeight="1" x14ac:dyDescent="0.45">
      <c r="A60" s="2">
        <v>46082</v>
      </c>
      <c r="B60" t="s">
        <v>119</v>
      </c>
      <c r="C60">
        <v>0</v>
      </c>
      <c r="D60">
        <v>1294250</v>
      </c>
      <c r="E60" s="297">
        <v>0</v>
      </c>
      <c r="F60" s="297">
        <v>1294250</v>
      </c>
      <c r="G60" t="s">
        <v>435</v>
      </c>
      <c r="H60">
        <f>MONTH(Tableau3[[#This Row],[DATE]])</f>
        <v>3</v>
      </c>
    </row>
    <row r="61" spans="1:8" ht="20.85" customHeight="1" x14ac:dyDescent="0.45">
      <c r="A61" s="2">
        <v>46082</v>
      </c>
      <c r="B61" t="s">
        <v>119</v>
      </c>
      <c r="C61">
        <v>0</v>
      </c>
      <c r="D61">
        <v>0</v>
      </c>
      <c r="E61" s="297">
        <v>0</v>
      </c>
      <c r="F61" s="297">
        <v>0</v>
      </c>
      <c r="G61">
        <v>0</v>
      </c>
      <c r="H61">
        <f>MONTH(Tableau3[[#This Row],[DATE]])</f>
        <v>3</v>
      </c>
    </row>
    <row r="62" spans="1:8" ht="20.85" customHeight="1" x14ac:dyDescent="0.45">
      <c r="A62" s="2">
        <v>46081</v>
      </c>
      <c r="B62" t="s">
        <v>117</v>
      </c>
      <c r="C62">
        <v>0</v>
      </c>
      <c r="D62">
        <v>765200</v>
      </c>
      <c r="E62" s="297">
        <v>8300</v>
      </c>
      <c r="F62" s="297">
        <v>765200</v>
      </c>
      <c r="G62" t="s">
        <v>275</v>
      </c>
      <c r="H62">
        <f>MONTH(Tableau3[[#This Row],[DATE]])</f>
        <v>2</v>
      </c>
    </row>
    <row r="63" spans="1:8" ht="20.85" customHeight="1" x14ac:dyDescent="0.45">
      <c r="A63" s="2">
        <v>46081</v>
      </c>
      <c r="B63" t="s">
        <v>117</v>
      </c>
      <c r="C63">
        <v>0</v>
      </c>
      <c r="D63">
        <v>0</v>
      </c>
      <c r="E63" s="297">
        <v>0</v>
      </c>
      <c r="F63" s="297">
        <v>0</v>
      </c>
      <c r="G63">
        <v>0</v>
      </c>
      <c r="H63">
        <f>MONTH(Tableau3[[#This Row],[DATE]])</f>
        <v>2</v>
      </c>
    </row>
    <row r="64" spans="1:8" ht="20.85" customHeight="1" x14ac:dyDescent="0.45">
      <c r="A64" s="2">
        <v>46081</v>
      </c>
      <c r="B64" t="s">
        <v>119</v>
      </c>
      <c r="C64">
        <v>0</v>
      </c>
      <c r="D64">
        <v>855750</v>
      </c>
      <c r="E64" s="297">
        <v>1000</v>
      </c>
      <c r="F64" s="297">
        <v>855750</v>
      </c>
      <c r="G64" t="s">
        <v>142</v>
      </c>
      <c r="H64">
        <f>MONTH(Tableau3[[#This Row],[DATE]])</f>
        <v>2</v>
      </c>
    </row>
    <row r="65" spans="1:8" ht="20.85" customHeight="1" x14ac:dyDescent="0.45">
      <c r="A65" s="2">
        <v>46081</v>
      </c>
      <c r="B65" t="s">
        <v>119</v>
      </c>
      <c r="C65">
        <v>0</v>
      </c>
      <c r="D65">
        <v>0</v>
      </c>
      <c r="E65" s="297">
        <v>0</v>
      </c>
      <c r="F65" s="297">
        <v>0</v>
      </c>
      <c r="G65">
        <v>0</v>
      </c>
      <c r="H65">
        <f>MONTH(Tableau3[[#This Row],[DATE]])</f>
        <v>2</v>
      </c>
    </row>
    <row r="66" spans="1:8" ht="20.85" customHeight="1" x14ac:dyDescent="0.45">
      <c r="A66" s="2">
        <v>46080</v>
      </c>
      <c r="B66" t="s">
        <v>117</v>
      </c>
      <c r="C66">
        <v>0</v>
      </c>
      <c r="D66">
        <v>741000</v>
      </c>
      <c r="E66" s="297">
        <v>4400</v>
      </c>
      <c r="F66" s="297">
        <v>741000</v>
      </c>
      <c r="G66" t="s">
        <v>310</v>
      </c>
      <c r="H66">
        <f>MONTH(Tableau3[[#This Row],[DATE]])</f>
        <v>2</v>
      </c>
    </row>
    <row r="67" spans="1:8" ht="20.85" customHeight="1" x14ac:dyDescent="0.45">
      <c r="A67" s="2">
        <v>46080</v>
      </c>
      <c r="B67" t="s">
        <v>117</v>
      </c>
      <c r="C67">
        <v>0</v>
      </c>
      <c r="D67">
        <v>0</v>
      </c>
      <c r="E67" s="297">
        <v>0</v>
      </c>
      <c r="F67" s="297">
        <v>0</v>
      </c>
      <c r="G67">
        <v>0</v>
      </c>
      <c r="H67">
        <f>MONTH(Tableau3[[#This Row],[DATE]])</f>
        <v>2</v>
      </c>
    </row>
    <row r="68" spans="1:8" ht="20.85" customHeight="1" x14ac:dyDescent="0.45">
      <c r="A68" s="2">
        <v>46080</v>
      </c>
      <c r="B68" t="s">
        <v>119</v>
      </c>
      <c r="C68">
        <v>0</v>
      </c>
      <c r="D68">
        <v>784650</v>
      </c>
      <c r="E68" s="297">
        <v>3900</v>
      </c>
      <c r="F68" s="297">
        <v>784650</v>
      </c>
      <c r="G68" t="s">
        <v>260</v>
      </c>
      <c r="H68">
        <f>MONTH(Tableau3[[#This Row],[DATE]])</f>
        <v>2</v>
      </c>
    </row>
    <row r="69" spans="1:8" ht="20.85" customHeight="1" x14ac:dyDescent="0.45">
      <c r="A69" s="2">
        <v>46080</v>
      </c>
      <c r="B69" t="s">
        <v>119</v>
      </c>
      <c r="C69">
        <v>0</v>
      </c>
      <c r="D69">
        <v>0</v>
      </c>
      <c r="E69" s="297">
        <v>0</v>
      </c>
      <c r="F69" s="297">
        <v>0</v>
      </c>
      <c r="G69">
        <v>0</v>
      </c>
      <c r="H69">
        <f>MONTH(Tableau3[[#This Row],[DATE]])</f>
        <v>2</v>
      </c>
    </row>
    <row r="70" spans="1:8" ht="20.85" customHeight="1" x14ac:dyDescent="0.45">
      <c r="A70" s="2">
        <v>46079</v>
      </c>
      <c r="B70" t="s">
        <v>117</v>
      </c>
      <c r="C70">
        <v>0</v>
      </c>
      <c r="D70">
        <v>681500</v>
      </c>
      <c r="E70" s="297">
        <v>2000</v>
      </c>
      <c r="F70" s="297">
        <v>681500</v>
      </c>
      <c r="G70">
        <v>0</v>
      </c>
      <c r="H70">
        <f>MONTH(Tableau3[[#This Row],[DATE]])</f>
        <v>2</v>
      </c>
    </row>
    <row r="71" spans="1:8" ht="20.85" customHeight="1" x14ac:dyDescent="0.45">
      <c r="A71" s="2">
        <v>46079</v>
      </c>
      <c r="B71" t="s">
        <v>117</v>
      </c>
      <c r="C71">
        <v>0</v>
      </c>
      <c r="D71">
        <v>0</v>
      </c>
      <c r="E71" s="297">
        <v>0</v>
      </c>
      <c r="F71" s="297">
        <v>0</v>
      </c>
      <c r="G71">
        <v>0</v>
      </c>
      <c r="H71">
        <f>MONTH(Tableau3[[#This Row],[DATE]])</f>
        <v>2</v>
      </c>
    </row>
    <row r="72" spans="1:8" ht="20.85" customHeight="1" x14ac:dyDescent="0.45">
      <c r="A72" s="2">
        <v>46079</v>
      </c>
      <c r="B72" t="s">
        <v>119</v>
      </c>
      <c r="C72">
        <v>0</v>
      </c>
      <c r="D72">
        <v>946700</v>
      </c>
      <c r="E72" s="297">
        <v>3400</v>
      </c>
      <c r="F72" s="297">
        <v>946700</v>
      </c>
      <c r="G72" t="s">
        <v>435</v>
      </c>
      <c r="H72">
        <f>MONTH(Tableau3[[#This Row],[DATE]])</f>
        <v>2</v>
      </c>
    </row>
    <row r="73" spans="1:8" ht="20.85" customHeight="1" x14ac:dyDescent="0.45">
      <c r="A73" s="2">
        <v>46079</v>
      </c>
      <c r="B73" t="s">
        <v>119</v>
      </c>
      <c r="C73">
        <v>0</v>
      </c>
      <c r="D73">
        <v>0</v>
      </c>
      <c r="E73" s="297">
        <v>0</v>
      </c>
      <c r="F73" s="297">
        <v>0</v>
      </c>
      <c r="G73">
        <v>0</v>
      </c>
      <c r="H73">
        <f>MONTH(Tableau3[[#This Row],[DATE]])</f>
        <v>2</v>
      </c>
    </row>
    <row r="74" spans="1:8" ht="20.85" customHeight="1" x14ac:dyDescent="0.45">
      <c r="A74" s="2">
        <v>46078</v>
      </c>
      <c r="B74" t="s">
        <v>117</v>
      </c>
      <c r="C74">
        <v>0</v>
      </c>
      <c r="D74">
        <v>666700</v>
      </c>
      <c r="E74" s="297">
        <v>4400</v>
      </c>
      <c r="F74" s="297">
        <v>666700</v>
      </c>
      <c r="G74" t="s">
        <v>275</v>
      </c>
      <c r="H74">
        <f>MONTH(Tableau3[[#This Row],[DATE]])</f>
        <v>2</v>
      </c>
    </row>
    <row r="75" spans="1:8" ht="20.85" customHeight="1" x14ac:dyDescent="0.45">
      <c r="A75" s="2">
        <v>46078</v>
      </c>
      <c r="B75" t="s">
        <v>117</v>
      </c>
      <c r="C75">
        <v>0</v>
      </c>
      <c r="D75">
        <v>0</v>
      </c>
      <c r="E75" s="297">
        <v>0</v>
      </c>
      <c r="F75" s="297">
        <v>0</v>
      </c>
      <c r="G75">
        <v>0</v>
      </c>
      <c r="H75">
        <f>MONTH(Tableau3[[#This Row],[DATE]])</f>
        <v>2</v>
      </c>
    </row>
    <row r="76" spans="1:8" ht="20.85" customHeight="1" x14ac:dyDescent="0.45">
      <c r="A76" s="2">
        <v>46078</v>
      </c>
      <c r="B76" t="s">
        <v>119</v>
      </c>
      <c r="C76">
        <v>0</v>
      </c>
      <c r="D76">
        <v>965300</v>
      </c>
      <c r="E76" s="297">
        <v>8800</v>
      </c>
      <c r="F76" s="297">
        <v>965300</v>
      </c>
      <c r="G76" t="s">
        <v>142</v>
      </c>
      <c r="H76">
        <f>MONTH(Tableau3[[#This Row],[DATE]])</f>
        <v>2</v>
      </c>
    </row>
    <row r="77" spans="1:8" ht="20.85" customHeight="1" x14ac:dyDescent="0.45">
      <c r="A77" s="2">
        <v>46078</v>
      </c>
      <c r="B77" t="s">
        <v>119</v>
      </c>
      <c r="C77">
        <v>0</v>
      </c>
      <c r="D77">
        <v>0</v>
      </c>
      <c r="E77" s="297">
        <v>0</v>
      </c>
      <c r="F77" s="297">
        <v>0</v>
      </c>
      <c r="G77">
        <v>0</v>
      </c>
      <c r="H77">
        <f>MONTH(Tableau3[[#This Row],[DATE]])</f>
        <v>2</v>
      </c>
    </row>
    <row r="78" spans="1:8" ht="20.85" customHeight="1" x14ac:dyDescent="0.45">
      <c r="A78" s="2">
        <v>46077</v>
      </c>
      <c r="B78" t="s">
        <v>117</v>
      </c>
      <c r="C78">
        <v>0</v>
      </c>
      <c r="D78">
        <v>986350</v>
      </c>
      <c r="E78" s="297">
        <v>1000</v>
      </c>
      <c r="F78" s="297">
        <v>986350</v>
      </c>
      <c r="G78" t="s">
        <v>310</v>
      </c>
      <c r="H78">
        <f>MONTH(Tableau3[[#This Row],[DATE]])</f>
        <v>2</v>
      </c>
    </row>
    <row r="79" spans="1:8" ht="20.85" customHeight="1" x14ac:dyDescent="0.45">
      <c r="A79" s="2">
        <v>46077</v>
      </c>
      <c r="B79" t="s">
        <v>117</v>
      </c>
      <c r="C79">
        <v>0</v>
      </c>
      <c r="D79">
        <v>0</v>
      </c>
      <c r="E79" s="297">
        <v>0</v>
      </c>
      <c r="F79" s="297">
        <v>0</v>
      </c>
      <c r="G79">
        <v>0</v>
      </c>
      <c r="H79">
        <f>MONTH(Tableau3[[#This Row],[DATE]])</f>
        <v>2</v>
      </c>
    </row>
    <row r="80" spans="1:8" ht="20.85" customHeight="1" x14ac:dyDescent="0.45">
      <c r="A80" s="2">
        <v>46077</v>
      </c>
      <c r="B80" t="s">
        <v>119</v>
      </c>
      <c r="C80">
        <v>0</v>
      </c>
      <c r="D80">
        <v>1172250</v>
      </c>
      <c r="E80" s="297">
        <v>7200</v>
      </c>
      <c r="F80" s="297">
        <v>1172250</v>
      </c>
      <c r="G80" t="s">
        <v>260</v>
      </c>
      <c r="H80">
        <f>MONTH(Tableau3[[#This Row],[DATE]])</f>
        <v>2</v>
      </c>
    </row>
    <row r="81" spans="1:8" ht="20.85" customHeight="1" x14ac:dyDescent="0.45">
      <c r="A81" s="2">
        <v>46077</v>
      </c>
      <c r="B81" t="s">
        <v>119</v>
      </c>
      <c r="C81">
        <v>0</v>
      </c>
      <c r="D81">
        <v>0</v>
      </c>
      <c r="E81" s="297">
        <v>0</v>
      </c>
      <c r="F81" s="297">
        <v>0</v>
      </c>
      <c r="G81">
        <v>0</v>
      </c>
      <c r="H81">
        <f>MONTH(Tableau3[[#This Row],[DATE]])</f>
        <v>2</v>
      </c>
    </row>
    <row r="82" spans="1:8" ht="20.85" customHeight="1" x14ac:dyDescent="0.45">
      <c r="A82" s="2">
        <v>46076</v>
      </c>
      <c r="B82" t="s">
        <v>117</v>
      </c>
      <c r="C82">
        <v>0</v>
      </c>
      <c r="D82">
        <v>739200</v>
      </c>
      <c r="E82" s="297">
        <v>2400</v>
      </c>
      <c r="F82" s="297">
        <v>739200</v>
      </c>
      <c r="G82" t="s">
        <v>341</v>
      </c>
      <c r="H82">
        <f>MONTH(Tableau3[[#This Row],[DATE]])</f>
        <v>2</v>
      </c>
    </row>
    <row r="83" spans="1:8" ht="20.85" customHeight="1" x14ac:dyDescent="0.45">
      <c r="A83" s="2">
        <v>46076</v>
      </c>
      <c r="B83" t="s">
        <v>117</v>
      </c>
      <c r="C83">
        <v>0</v>
      </c>
      <c r="D83">
        <v>0</v>
      </c>
      <c r="E83" s="297">
        <v>0</v>
      </c>
      <c r="F83" s="297">
        <v>0</v>
      </c>
      <c r="G83">
        <v>0</v>
      </c>
      <c r="H83">
        <f>MONTH(Tableau3[[#This Row],[DATE]])</f>
        <v>2</v>
      </c>
    </row>
    <row r="84" spans="1:8" ht="20.85" customHeight="1" x14ac:dyDescent="0.45">
      <c r="A84" s="2">
        <v>46076</v>
      </c>
      <c r="B84" t="s">
        <v>119</v>
      </c>
      <c r="C84">
        <v>0</v>
      </c>
      <c r="D84">
        <v>1359850</v>
      </c>
      <c r="E84" s="297">
        <v>5300</v>
      </c>
      <c r="F84" s="297">
        <v>1359850</v>
      </c>
      <c r="G84" t="s">
        <v>435</v>
      </c>
      <c r="H84">
        <f>MONTH(Tableau3[[#This Row],[DATE]])</f>
        <v>2</v>
      </c>
    </row>
    <row r="85" spans="1:8" ht="20.85" customHeight="1" x14ac:dyDescent="0.45">
      <c r="A85" s="2">
        <v>46076</v>
      </c>
      <c r="B85" t="s">
        <v>119</v>
      </c>
      <c r="C85">
        <v>0</v>
      </c>
      <c r="D85">
        <v>0</v>
      </c>
      <c r="E85" s="297">
        <v>0</v>
      </c>
      <c r="F85" s="297">
        <v>0</v>
      </c>
      <c r="G85">
        <v>0</v>
      </c>
      <c r="H85">
        <f>MONTH(Tableau3[[#This Row],[DATE]])</f>
        <v>2</v>
      </c>
    </row>
    <row r="86" spans="1:8" ht="20.85" customHeight="1" x14ac:dyDescent="0.45">
      <c r="A86" s="2">
        <v>46075</v>
      </c>
      <c r="B86" t="s">
        <v>117</v>
      </c>
      <c r="C86">
        <v>0</v>
      </c>
      <c r="D86">
        <v>698700</v>
      </c>
      <c r="E86" s="297">
        <v>500</v>
      </c>
      <c r="F86" s="297">
        <v>698700</v>
      </c>
      <c r="G86" t="s">
        <v>275</v>
      </c>
      <c r="H86">
        <f>MONTH(Tableau3[[#This Row],[DATE]])</f>
        <v>2</v>
      </c>
    </row>
    <row r="87" spans="1:8" ht="20.85" customHeight="1" x14ac:dyDescent="0.45">
      <c r="A87" s="2">
        <v>46075</v>
      </c>
      <c r="B87" t="s">
        <v>117</v>
      </c>
      <c r="C87">
        <v>0</v>
      </c>
      <c r="D87">
        <v>0</v>
      </c>
      <c r="E87" s="297">
        <v>0</v>
      </c>
      <c r="F87" s="297">
        <v>0</v>
      </c>
      <c r="G87">
        <v>0</v>
      </c>
      <c r="H87">
        <f>MONTH(Tableau3[[#This Row],[DATE]])</f>
        <v>2</v>
      </c>
    </row>
    <row r="88" spans="1:8" ht="20.85" customHeight="1" x14ac:dyDescent="0.45">
      <c r="A88" s="2">
        <v>46075</v>
      </c>
      <c r="B88" t="s">
        <v>119</v>
      </c>
      <c r="C88">
        <v>0</v>
      </c>
      <c r="D88">
        <v>1136150</v>
      </c>
      <c r="E88" s="297">
        <v>2000</v>
      </c>
      <c r="F88" s="297">
        <v>1136150</v>
      </c>
      <c r="G88" t="s">
        <v>142</v>
      </c>
      <c r="H88">
        <f>MONTH(Tableau3[[#This Row],[DATE]])</f>
        <v>2</v>
      </c>
    </row>
    <row r="89" spans="1:8" ht="20.85" customHeight="1" x14ac:dyDescent="0.45">
      <c r="A89" s="2">
        <v>46075</v>
      </c>
      <c r="B89" t="s">
        <v>119</v>
      </c>
      <c r="C89">
        <v>0</v>
      </c>
      <c r="D89">
        <v>0</v>
      </c>
      <c r="E89" s="297">
        <v>0</v>
      </c>
      <c r="F89" s="297">
        <v>0</v>
      </c>
      <c r="G89">
        <v>0</v>
      </c>
      <c r="H89">
        <f>MONTH(Tableau3[[#This Row],[DATE]])</f>
        <v>2</v>
      </c>
    </row>
    <row r="90" spans="1:8" ht="20.85" customHeight="1" x14ac:dyDescent="0.45">
      <c r="A90" s="2">
        <v>46074</v>
      </c>
      <c r="B90" t="s">
        <v>117</v>
      </c>
      <c r="C90">
        <v>0</v>
      </c>
      <c r="D90">
        <v>508100</v>
      </c>
      <c r="E90" s="297">
        <v>3900</v>
      </c>
      <c r="F90" s="297">
        <v>508100</v>
      </c>
      <c r="G90" t="s">
        <v>310</v>
      </c>
      <c r="H90">
        <f>MONTH(Tableau3[[#This Row],[DATE]])</f>
        <v>2</v>
      </c>
    </row>
    <row r="91" spans="1:8" ht="20.85" customHeight="1" x14ac:dyDescent="0.45">
      <c r="A91" s="2">
        <v>46074</v>
      </c>
      <c r="B91" t="s">
        <v>117</v>
      </c>
      <c r="C91">
        <v>0</v>
      </c>
      <c r="D91">
        <v>0</v>
      </c>
      <c r="E91" s="297">
        <v>0</v>
      </c>
      <c r="F91" s="297">
        <v>0</v>
      </c>
      <c r="G91">
        <v>0</v>
      </c>
      <c r="H91">
        <f>MONTH(Tableau3[[#This Row],[DATE]])</f>
        <v>2</v>
      </c>
    </row>
    <row r="92" spans="1:8" ht="20.85" customHeight="1" x14ac:dyDescent="0.45">
      <c r="A92" s="2">
        <v>46074</v>
      </c>
      <c r="B92" t="s">
        <v>119</v>
      </c>
      <c r="C92">
        <v>0</v>
      </c>
      <c r="D92">
        <v>896900</v>
      </c>
      <c r="E92" s="297">
        <v>2400</v>
      </c>
      <c r="F92" s="297">
        <v>896900</v>
      </c>
      <c r="G92" t="s">
        <v>260</v>
      </c>
      <c r="H92">
        <f>MONTH(Tableau3[[#This Row],[DATE]])</f>
        <v>2</v>
      </c>
    </row>
    <row r="93" spans="1:8" ht="20.85" customHeight="1" x14ac:dyDescent="0.45">
      <c r="A93" s="2">
        <v>46074</v>
      </c>
      <c r="B93" t="s">
        <v>119</v>
      </c>
      <c r="C93">
        <v>0</v>
      </c>
      <c r="D93">
        <v>0</v>
      </c>
      <c r="E93" s="297">
        <v>0</v>
      </c>
      <c r="F93" s="297">
        <v>0</v>
      </c>
      <c r="G93">
        <v>0</v>
      </c>
      <c r="H93">
        <f>MONTH(Tableau3[[#This Row],[DATE]])</f>
        <v>2</v>
      </c>
    </row>
    <row r="94" spans="1:8" ht="20.85" customHeight="1" x14ac:dyDescent="0.45">
      <c r="A94" s="2">
        <v>46073</v>
      </c>
      <c r="B94" t="s">
        <v>117</v>
      </c>
      <c r="C94">
        <v>0</v>
      </c>
      <c r="D94">
        <v>899050</v>
      </c>
      <c r="E94" s="297">
        <v>2400</v>
      </c>
      <c r="F94" s="297">
        <v>899050</v>
      </c>
      <c r="G94" t="s">
        <v>341</v>
      </c>
      <c r="H94">
        <f>MONTH(Tableau3[[#This Row],[DATE]])</f>
        <v>2</v>
      </c>
    </row>
    <row r="95" spans="1:8" ht="20.85" customHeight="1" x14ac:dyDescent="0.45">
      <c r="A95" s="2">
        <v>46073</v>
      </c>
      <c r="B95" t="s">
        <v>117</v>
      </c>
      <c r="C95">
        <v>0</v>
      </c>
      <c r="D95">
        <v>0</v>
      </c>
      <c r="E95" s="297">
        <v>0</v>
      </c>
      <c r="F95" s="297">
        <v>0</v>
      </c>
      <c r="G95">
        <v>0</v>
      </c>
      <c r="H95">
        <f>MONTH(Tableau3[[#This Row],[DATE]])</f>
        <v>2</v>
      </c>
    </row>
    <row r="96" spans="1:8" ht="20.85" customHeight="1" x14ac:dyDescent="0.45">
      <c r="A96" s="2">
        <v>46073</v>
      </c>
      <c r="B96" t="s">
        <v>119</v>
      </c>
      <c r="C96">
        <v>0</v>
      </c>
      <c r="D96">
        <v>863300</v>
      </c>
      <c r="E96" s="297">
        <v>2400</v>
      </c>
      <c r="F96" s="297">
        <v>863300</v>
      </c>
      <c r="G96" t="s">
        <v>435</v>
      </c>
      <c r="H96">
        <f>MONTH(Tableau3[[#This Row],[DATE]])</f>
        <v>2</v>
      </c>
    </row>
    <row r="97" spans="1:8" ht="20.85" customHeight="1" x14ac:dyDescent="0.45">
      <c r="A97" s="2">
        <v>46073</v>
      </c>
      <c r="B97" t="s">
        <v>119</v>
      </c>
      <c r="C97">
        <v>0</v>
      </c>
      <c r="D97">
        <v>0</v>
      </c>
      <c r="E97" s="297">
        <v>0</v>
      </c>
      <c r="F97" s="297">
        <v>0</v>
      </c>
      <c r="G97">
        <v>0</v>
      </c>
      <c r="H97">
        <f>MONTH(Tableau3[[#This Row],[DATE]])</f>
        <v>2</v>
      </c>
    </row>
    <row r="98" spans="1:8" ht="20.85" customHeight="1" x14ac:dyDescent="0.45">
      <c r="A98" s="2">
        <v>46072</v>
      </c>
      <c r="B98" t="s">
        <v>117</v>
      </c>
      <c r="C98">
        <v>0</v>
      </c>
      <c r="D98">
        <v>1097000</v>
      </c>
      <c r="E98" s="297">
        <v>3500</v>
      </c>
      <c r="F98" s="297">
        <v>1097000</v>
      </c>
      <c r="G98" t="s">
        <v>275</v>
      </c>
      <c r="H98">
        <f>MONTH(Tableau3[[#This Row],[DATE]])</f>
        <v>2</v>
      </c>
    </row>
    <row r="99" spans="1:8" ht="20.85" customHeight="1" x14ac:dyDescent="0.45">
      <c r="A99" s="2">
        <v>46072</v>
      </c>
      <c r="B99" t="s">
        <v>117</v>
      </c>
      <c r="C99">
        <v>0</v>
      </c>
      <c r="D99">
        <v>0</v>
      </c>
      <c r="E99" s="297">
        <v>0</v>
      </c>
      <c r="F99" s="297">
        <v>0</v>
      </c>
      <c r="G99">
        <v>0</v>
      </c>
      <c r="H99">
        <f>MONTH(Tableau3[[#This Row],[DATE]])</f>
        <v>2</v>
      </c>
    </row>
    <row r="100" spans="1:8" ht="20.85" customHeight="1" x14ac:dyDescent="0.45">
      <c r="A100" s="2">
        <v>46072</v>
      </c>
      <c r="B100" t="s">
        <v>119</v>
      </c>
      <c r="C100">
        <v>0</v>
      </c>
      <c r="D100">
        <v>1211900</v>
      </c>
      <c r="E100" s="297">
        <v>4800</v>
      </c>
      <c r="F100" s="297">
        <v>1211900</v>
      </c>
      <c r="G100" t="s">
        <v>328</v>
      </c>
      <c r="H100">
        <f>MONTH(Tableau3[[#This Row],[DATE]])</f>
        <v>2</v>
      </c>
    </row>
    <row r="101" spans="1:8" ht="20.85" customHeight="1" x14ac:dyDescent="0.45">
      <c r="A101" s="2">
        <v>46072</v>
      </c>
      <c r="B101" t="s">
        <v>119</v>
      </c>
      <c r="C101">
        <v>0</v>
      </c>
      <c r="D101">
        <v>0</v>
      </c>
      <c r="E101" s="297">
        <v>0</v>
      </c>
      <c r="F101" s="297">
        <v>0</v>
      </c>
      <c r="G101">
        <v>0</v>
      </c>
      <c r="H101">
        <f>MONTH(Tableau3[[#This Row],[DATE]])</f>
        <v>2</v>
      </c>
    </row>
    <row r="102" spans="1:8" ht="20.85" customHeight="1" x14ac:dyDescent="0.45">
      <c r="A102" s="2">
        <v>46071</v>
      </c>
      <c r="B102" t="s">
        <v>117</v>
      </c>
      <c r="C102">
        <v>0</v>
      </c>
      <c r="D102">
        <v>1017950</v>
      </c>
      <c r="E102" s="297">
        <v>0</v>
      </c>
      <c r="F102" s="297">
        <v>1017950</v>
      </c>
      <c r="G102" t="s">
        <v>310</v>
      </c>
      <c r="H102">
        <f>MONTH(Tableau3[[#This Row],[DATE]])</f>
        <v>2</v>
      </c>
    </row>
    <row r="103" spans="1:8" ht="20.85" customHeight="1" x14ac:dyDescent="0.45">
      <c r="A103" s="2">
        <v>46071</v>
      </c>
      <c r="B103" t="s">
        <v>117</v>
      </c>
      <c r="C103">
        <v>0</v>
      </c>
      <c r="D103">
        <v>0</v>
      </c>
      <c r="E103" s="297">
        <v>0</v>
      </c>
      <c r="F103" s="297">
        <v>0</v>
      </c>
      <c r="G103">
        <v>0</v>
      </c>
      <c r="H103">
        <f>MONTH(Tableau3[[#This Row],[DATE]])</f>
        <v>2</v>
      </c>
    </row>
    <row r="104" spans="1:8" ht="20.85" customHeight="1" x14ac:dyDescent="0.45">
      <c r="A104" s="2">
        <v>46071</v>
      </c>
      <c r="B104" t="s">
        <v>119</v>
      </c>
      <c r="C104">
        <v>0</v>
      </c>
      <c r="D104">
        <v>1299750</v>
      </c>
      <c r="E104" s="297">
        <v>9600</v>
      </c>
      <c r="F104" s="297">
        <v>1299750</v>
      </c>
      <c r="G104" t="s">
        <v>260</v>
      </c>
      <c r="H104">
        <f>MONTH(Tableau3[[#This Row],[DATE]])</f>
        <v>2</v>
      </c>
    </row>
    <row r="105" spans="1:8" ht="20.85" customHeight="1" x14ac:dyDescent="0.45">
      <c r="A105" s="2">
        <v>46071</v>
      </c>
      <c r="B105" t="s">
        <v>119</v>
      </c>
      <c r="C105">
        <v>0</v>
      </c>
      <c r="D105">
        <v>0</v>
      </c>
      <c r="E105" s="297">
        <v>0</v>
      </c>
      <c r="F105" s="297">
        <v>0</v>
      </c>
      <c r="G105">
        <v>0</v>
      </c>
      <c r="H105">
        <f>MONTH(Tableau3[[#This Row],[DATE]])</f>
        <v>2</v>
      </c>
    </row>
    <row r="106" spans="1:8" ht="20.85" customHeight="1" x14ac:dyDescent="0.45">
      <c r="A106" s="2">
        <v>46070</v>
      </c>
      <c r="B106" t="s">
        <v>117</v>
      </c>
      <c r="C106">
        <v>0</v>
      </c>
      <c r="D106">
        <v>1038150</v>
      </c>
      <c r="E106" s="297">
        <v>4900</v>
      </c>
      <c r="F106" s="297">
        <v>1038150</v>
      </c>
      <c r="G106" t="s">
        <v>341</v>
      </c>
      <c r="H106">
        <f>MONTH(Tableau3[[#This Row],[DATE]])</f>
        <v>2</v>
      </c>
    </row>
    <row r="107" spans="1:8" ht="20.85" customHeight="1" x14ac:dyDescent="0.45">
      <c r="A107" s="2">
        <v>46070</v>
      </c>
      <c r="B107" t="s">
        <v>117</v>
      </c>
      <c r="C107">
        <v>0</v>
      </c>
      <c r="D107">
        <v>0</v>
      </c>
      <c r="E107" s="297">
        <v>0</v>
      </c>
      <c r="F107" s="297">
        <v>0</v>
      </c>
      <c r="G107">
        <v>0</v>
      </c>
      <c r="H107">
        <f>MONTH(Tableau3[[#This Row],[DATE]])</f>
        <v>2</v>
      </c>
    </row>
    <row r="108" spans="1:8" ht="20.85" customHeight="1" x14ac:dyDescent="0.45">
      <c r="A108" s="2">
        <v>46070</v>
      </c>
      <c r="B108" t="s">
        <v>119</v>
      </c>
      <c r="C108">
        <v>0</v>
      </c>
      <c r="D108">
        <v>1268900</v>
      </c>
      <c r="E108" s="297">
        <v>10800</v>
      </c>
      <c r="F108" s="297">
        <v>1268900</v>
      </c>
      <c r="G108" t="s">
        <v>435</v>
      </c>
      <c r="H108">
        <f>MONTH(Tableau3[[#This Row],[DATE]])</f>
        <v>2</v>
      </c>
    </row>
    <row r="109" spans="1:8" ht="20.85" customHeight="1" x14ac:dyDescent="0.45">
      <c r="A109" s="2">
        <v>46070</v>
      </c>
      <c r="B109" t="s">
        <v>119</v>
      </c>
      <c r="C109">
        <v>0</v>
      </c>
      <c r="D109">
        <v>0</v>
      </c>
      <c r="E109" s="297">
        <v>0</v>
      </c>
      <c r="F109" s="297">
        <v>0</v>
      </c>
      <c r="G109">
        <v>0</v>
      </c>
      <c r="H109">
        <f>MONTH(Tableau3[[#This Row],[DATE]])</f>
        <v>2</v>
      </c>
    </row>
    <row r="110" spans="1:8" ht="20.85" customHeight="1" x14ac:dyDescent="0.45">
      <c r="A110" s="2">
        <v>46069</v>
      </c>
      <c r="B110" t="s">
        <v>117</v>
      </c>
      <c r="C110">
        <v>0</v>
      </c>
      <c r="D110">
        <v>1222550</v>
      </c>
      <c r="E110" s="297">
        <v>3400</v>
      </c>
      <c r="F110" s="297">
        <v>1222550</v>
      </c>
      <c r="G110" t="s">
        <v>275</v>
      </c>
      <c r="H110">
        <f>MONTH(Tableau3[[#This Row],[DATE]])</f>
        <v>2</v>
      </c>
    </row>
    <row r="111" spans="1:8" ht="20.85" customHeight="1" x14ac:dyDescent="0.45">
      <c r="A111" s="2">
        <v>46069</v>
      </c>
      <c r="B111" t="s">
        <v>117</v>
      </c>
      <c r="C111">
        <v>0</v>
      </c>
      <c r="D111">
        <v>0</v>
      </c>
      <c r="E111" s="297">
        <v>0</v>
      </c>
      <c r="F111" s="297">
        <v>0</v>
      </c>
      <c r="G111">
        <v>0</v>
      </c>
      <c r="H111">
        <f>MONTH(Tableau3[[#This Row],[DATE]])</f>
        <v>2</v>
      </c>
    </row>
    <row r="112" spans="1:8" ht="20.85" customHeight="1" x14ac:dyDescent="0.45">
      <c r="A112" s="2">
        <v>46069</v>
      </c>
      <c r="B112" t="s">
        <v>119</v>
      </c>
      <c r="C112">
        <v>0</v>
      </c>
      <c r="D112">
        <v>1654550</v>
      </c>
      <c r="E112" s="297">
        <v>3500</v>
      </c>
      <c r="F112" s="297">
        <v>1654550</v>
      </c>
      <c r="G112" t="s">
        <v>142</v>
      </c>
      <c r="H112">
        <f>MONTH(Tableau3[[#This Row],[DATE]])</f>
        <v>2</v>
      </c>
    </row>
    <row r="113" spans="1:8" ht="20.85" customHeight="1" x14ac:dyDescent="0.45">
      <c r="A113" s="2">
        <v>46069</v>
      </c>
      <c r="B113" t="s">
        <v>119</v>
      </c>
      <c r="C113">
        <v>0</v>
      </c>
      <c r="D113">
        <v>0</v>
      </c>
      <c r="E113" s="297">
        <v>0</v>
      </c>
      <c r="F113" s="297">
        <v>0</v>
      </c>
      <c r="G113">
        <v>0</v>
      </c>
      <c r="H113">
        <f>MONTH(Tableau3[[#This Row],[DATE]])</f>
        <v>2</v>
      </c>
    </row>
    <row r="114" spans="1:8" ht="20.85" customHeight="1" x14ac:dyDescent="0.45">
      <c r="A114" s="2">
        <v>46068</v>
      </c>
      <c r="B114" t="s">
        <v>117</v>
      </c>
      <c r="C114">
        <v>0</v>
      </c>
      <c r="D114">
        <v>988150</v>
      </c>
      <c r="E114" s="297">
        <v>500</v>
      </c>
      <c r="F114" s="297">
        <v>988150</v>
      </c>
      <c r="G114" t="s">
        <v>310</v>
      </c>
      <c r="H114">
        <f>MONTH(Tableau3[[#This Row],[DATE]])</f>
        <v>2</v>
      </c>
    </row>
    <row r="115" spans="1:8" ht="20.85" customHeight="1" x14ac:dyDescent="0.45">
      <c r="A115" s="2">
        <v>46068</v>
      </c>
      <c r="B115" t="s">
        <v>117</v>
      </c>
      <c r="C115">
        <v>0</v>
      </c>
      <c r="D115">
        <v>0</v>
      </c>
      <c r="E115" s="297">
        <v>0</v>
      </c>
      <c r="F115" s="297">
        <v>0</v>
      </c>
      <c r="G115">
        <v>0</v>
      </c>
      <c r="H115">
        <f>MONTH(Tableau3[[#This Row],[DATE]])</f>
        <v>2</v>
      </c>
    </row>
    <row r="116" spans="1:8" ht="20.85" customHeight="1" x14ac:dyDescent="0.45">
      <c r="A116" s="2">
        <v>46068</v>
      </c>
      <c r="B116" t="s">
        <v>119</v>
      </c>
      <c r="C116">
        <v>0</v>
      </c>
      <c r="D116">
        <v>1083000</v>
      </c>
      <c r="E116" s="297">
        <v>4800</v>
      </c>
      <c r="F116" s="297">
        <v>1083000</v>
      </c>
      <c r="G116" t="s">
        <v>260</v>
      </c>
      <c r="H116">
        <f>MONTH(Tableau3[[#This Row],[DATE]])</f>
        <v>2</v>
      </c>
    </row>
    <row r="117" spans="1:8" ht="20.85" customHeight="1" x14ac:dyDescent="0.45">
      <c r="A117" s="2">
        <v>46068</v>
      </c>
      <c r="B117" t="s">
        <v>119</v>
      </c>
      <c r="C117">
        <v>0</v>
      </c>
      <c r="D117">
        <v>0</v>
      </c>
      <c r="E117" s="297">
        <v>0</v>
      </c>
      <c r="F117" s="297">
        <v>0</v>
      </c>
      <c r="G117">
        <v>0</v>
      </c>
      <c r="H117">
        <f>MONTH(Tableau3[[#This Row],[DATE]])</f>
        <v>2</v>
      </c>
    </row>
    <row r="118" spans="1:8" ht="20.85" customHeight="1" x14ac:dyDescent="0.45">
      <c r="A118" s="2">
        <v>46067</v>
      </c>
      <c r="B118" t="s">
        <v>117</v>
      </c>
      <c r="C118">
        <v>0</v>
      </c>
      <c r="D118">
        <v>679550</v>
      </c>
      <c r="E118" s="297">
        <v>3400</v>
      </c>
      <c r="F118" s="297">
        <v>679550</v>
      </c>
      <c r="G118" t="s">
        <v>434</v>
      </c>
      <c r="H118">
        <f>MONTH(Tableau3[[#This Row],[DATE]])</f>
        <v>2</v>
      </c>
    </row>
    <row r="119" spans="1:8" ht="20.85" customHeight="1" x14ac:dyDescent="0.45">
      <c r="A119" s="2">
        <v>46067</v>
      </c>
      <c r="B119" t="s">
        <v>117</v>
      </c>
      <c r="C119">
        <v>0</v>
      </c>
      <c r="D119">
        <v>0</v>
      </c>
      <c r="E119" s="297">
        <v>0</v>
      </c>
      <c r="F119" s="297">
        <v>0</v>
      </c>
      <c r="G119">
        <v>0</v>
      </c>
      <c r="H119">
        <f>MONTH(Tableau3[[#This Row],[DATE]])</f>
        <v>2</v>
      </c>
    </row>
    <row r="120" spans="1:8" ht="20.85" customHeight="1" x14ac:dyDescent="0.45">
      <c r="A120" s="2">
        <v>46067</v>
      </c>
      <c r="B120" t="s">
        <v>119</v>
      </c>
      <c r="C120">
        <v>0</v>
      </c>
      <c r="D120">
        <v>1188350</v>
      </c>
      <c r="E120" s="297">
        <v>7400</v>
      </c>
      <c r="F120" s="297">
        <v>1188350</v>
      </c>
      <c r="G120" t="s">
        <v>435</v>
      </c>
      <c r="H120">
        <f>MONTH(Tableau3[[#This Row],[DATE]])</f>
        <v>2</v>
      </c>
    </row>
    <row r="121" spans="1:8" ht="20.85" customHeight="1" x14ac:dyDescent="0.45">
      <c r="A121" s="2">
        <v>46067</v>
      </c>
      <c r="B121" t="s">
        <v>119</v>
      </c>
      <c r="C121">
        <v>0</v>
      </c>
      <c r="D121">
        <v>0</v>
      </c>
      <c r="E121" s="297">
        <v>0</v>
      </c>
      <c r="F121" s="297">
        <v>0</v>
      </c>
      <c r="G121">
        <v>0</v>
      </c>
      <c r="H121">
        <f>MONTH(Tableau3[[#This Row],[DATE]])</f>
        <v>2</v>
      </c>
    </row>
    <row r="122" spans="1:8" ht="20.85" customHeight="1" x14ac:dyDescent="0.45">
      <c r="A122" s="2">
        <v>46066</v>
      </c>
      <c r="B122" t="s">
        <v>117</v>
      </c>
      <c r="C122">
        <v>0</v>
      </c>
      <c r="D122">
        <v>696850</v>
      </c>
      <c r="E122" s="297">
        <v>2400</v>
      </c>
      <c r="F122" s="297">
        <v>696850</v>
      </c>
      <c r="G122" t="s">
        <v>275</v>
      </c>
      <c r="H122">
        <f>MONTH(Tableau3[[#This Row],[DATE]])</f>
        <v>2</v>
      </c>
    </row>
    <row r="123" spans="1:8" ht="20.85" customHeight="1" x14ac:dyDescent="0.45">
      <c r="A123" s="2">
        <v>46066</v>
      </c>
      <c r="B123" t="s">
        <v>117</v>
      </c>
      <c r="C123">
        <v>0</v>
      </c>
      <c r="D123">
        <v>0</v>
      </c>
      <c r="E123" s="297">
        <v>0</v>
      </c>
      <c r="F123" s="297">
        <v>0</v>
      </c>
      <c r="G123">
        <v>0</v>
      </c>
      <c r="H123">
        <f>MONTH(Tableau3[[#This Row],[DATE]])</f>
        <v>2</v>
      </c>
    </row>
    <row r="124" spans="1:8" ht="20.85" customHeight="1" x14ac:dyDescent="0.45">
      <c r="A124" s="2">
        <v>46066</v>
      </c>
      <c r="B124" t="s">
        <v>119</v>
      </c>
      <c r="C124">
        <v>0</v>
      </c>
      <c r="D124">
        <v>1109360</v>
      </c>
      <c r="E124" s="297">
        <v>4900</v>
      </c>
      <c r="F124" s="297">
        <v>1109360</v>
      </c>
      <c r="G124" t="s">
        <v>142</v>
      </c>
      <c r="H124">
        <f>MONTH(Tableau3[[#This Row],[DATE]])</f>
        <v>2</v>
      </c>
    </row>
    <row r="125" spans="1:8" ht="20.85" customHeight="1" x14ac:dyDescent="0.45">
      <c r="A125" s="2">
        <v>46066</v>
      </c>
      <c r="B125" t="s">
        <v>119</v>
      </c>
      <c r="C125">
        <v>0</v>
      </c>
      <c r="D125">
        <v>0</v>
      </c>
      <c r="E125" s="297">
        <v>0</v>
      </c>
      <c r="F125" s="297">
        <v>0</v>
      </c>
      <c r="G125">
        <v>0</v>
      </c>
      <c r="H125">
        <f>MONTH(Tableau3[[#This Row],[DATE]])</f>
        <v>2</v>
      </c>
    </row>
    <row r="126" spans="1:8" ht="20.85" customHeight="1" x14ac:dyDescent="0.45">
      <c r="A126" s="2">
        <v>46065</v>
      </c>
      <c r="B126" t="s">
        <v>117</v>
      </c>
      <c r="C126">
        <v>0</v>
      </c>
      <c r="D126">
        <v>1043500</v>
      </c>
      <c r="E126" s="297">
        <v>2500</v>
      </c>
      <c r="F126" s="297">
        <v>1043500</v>
      </c>
      <c r="G126" t="s">
        <v>310</v>
      </c>
      <c r="H126">
        <f>MONTH(Tableau3[[#This Row],[DATE]])</f>
        <v>2</v>
      </c>
    </row>
    <row r="127" spans="1:8" ht="20.85" customHeight="1" x14ac:dyDescent="0.45">
      <c r="A127" s="2">
        <v>46065</v>
      </c>
      <c r="B127" t="s">
        <v>117</v>
      </c>
      <c r="C127">
        <v>0</v>
      </c>
      <c r="D127">
        <v>0</v>
      </c>
      <c r="E127" s="297">
        <v>0</v>
      </c>
      <c r="F127" s="297">
        <v>0</v>
      </c>
      <c r="G127">
        <v>0</v>
      </c>
      <c r="H127">
        <f>MONTH(Tableau3[[#This Row],[DATE]])</f>
        <v>2</v>
      </c>
    </row>
    <row r="128" spans="1:8" ht="20.85" customHeight="1" x14ac:dyDescent="0.45">
      <c r="A128" s="2">
        <v>46065</v>
      </c>
      <c r="B128" t="s">
        <v>119</v>
      </c>
      <c r="C128">
        <v>0</v>
      </c>
      <c r="D128">
        <v>961600</v>
      </c>
      <c r="E128" s="297">
        <v>8800</v>
      </c>
      <c r="F128" s="297">
        <v>961600</v>
      </c>
      <c r="G128" t="s">
        <v>260</v>
      </c>
      <c r="H128">
        <f>MONTH(Tableau3[[#This Row],[DATE]])</f>
        <v>2</v>
      </c>
    </row>
    <row r="129" spans="1:8" ht="20.85" customHeight="1" x14ac:dyDescent="0.45">
      <c r="A129" s="2">
        <v>46065</v>
      </c>
      <c r="B129" t="s">
        <v>119</v>
      </c>
      <c r="C129">
        <v>0</v>
      </c>
      <c r="D129">
        <v>0</v>
      </c>
      <c r="E129" s="297">
        <v>0</v>
      </c>
      <c r="F129" s="297">
        <v>0</v>
      </c>
      <c r="G129">
        <v>0</v>
      </c>
      <c r="H129">
        <f>MONTH(Tableau3[[#This Row],[DATE]])</f>
        <v>2</v>
      </c>
    </row>
    <row r="130" spans="1:8" ht="20.85" customHeight="1" x14ac:dyDescent="0.45">
      <c r="A130" s="2">
        <v>46064</v>
      </c>
      <c r="B130" t="s">
        <v>117</v>
      </c>
      <c r="C130">
        <v>0</v>
      </c>
      <c r="D130">
        <v>845500</v>
      </c>
      <c r="E130" s="297">
        <v>2000</v>
      </c>
      <c r="F130" s="297">
        <v>845500</v>
      </c>
      <c r="G130" t="s">
        <v>341</v>
      </c>
      <c r="H130">
        <f>MONTH(Tableau3[[#This Row],[DATE]])</f>
        <v>2</v>
      </c>
    </row>
    <row r="131" spans="1:8" ht="20.85" customHeight="1" x14ac:dyDescent="0.45">
      <c r="A131" s="2">
        <v>46064</v>
      </c>
      <c r="B131" t="s">
        <v>117</v>
      </c>
      <c r="C131">
        <v>0</v>
      </c>
      <c r="D131">
        <v>0</v>
      </c>
      <c r="E131" s="297">
        <v>0</v>
      </c>
      <c r="F131" s="297">
        <v>0</v>
      </c>
      <c r="G131">
        <v>0</v>
      </c>
      <c r="H131">
        <f>MONTH(Tableau3[[#This Row],[DATE]])</f>
        <v>2</v>
      </c>
    </row>
    <row r="132" spans="1:8" ht="20.85" customHeight="1" x14ac:dyDescent="0.45">
      <c r="A132" s="2">
        <v>46064</v>
      </c>
      <c r="B132" t="s">
        <v>119</v>
      </c>
      <c r="C132">
        <v>0</v>
      </c>
      <c r="D132">
        <v>1448400</v>
      </c>
      <c r="E132" s="297">
        <v>1500</v>
      </c>
      <c r="F132" s="297">
        <v>1448400</v>
      </c>
      <c r="G132" t="s">
        <v>435</v>
      </c>
      <c r="H132">
        <f>MONTH(Tableau3[[#This Row],[DATE]])</f>
        <v>2</v>
      </c>
    </row>
    <row r="133" spans="1:8" ht="20.85" customHeight="1" x14ac:dyDescent="0.45">
      <c r="A133" s="2">
        <v>46064</v>
      </c>
      <c r="B133" t="s">
        <v>119</v>
      </c>
      <c r="C133">
        <v>0</v>
      </c>
      <c r="D133">
        <v>0</v>
      </c>
      <c r="E133" s="297">
        <v>0</v>
      </c>
      <c r="F133" s="297">
        <v>0</v>
      </c>
      <c r="G133">
        <v>0</v>
      </c>
      <c r="H133">
        <f>MONTH(Tableau3[[#This Row],[DATE]])</f>
        <v>2</v>
      </c>
    </row>
    <row r="134" spans="1:8" ht="20.85" customHeight="1" x14ac:dyDescent="0.45">
      <c r="A134" s="2">
        <v>46063</v>
      </c>
      <c r="B134" t="s">
        <v>117</v>
      </c>
      <c r="C134">
        <v>0</v>
      </c>
      <c r="D134">
        <v>1112600</v>
      </c>
      <c r="E134" s="297">
        <v>2500</v>
      </c>
      <c r="F134" s="297">
        <v>1112600</v>
      </c>
      <c r="G134" t="s">
        <v>275</v>
      </c>
      <c r="H134">
        <f>MONTH(Tableau3[[#This Row],[DATE]])</f>
        <v>2</v>
      </c>
    </row>
    <row r="135" spans="1:8" ht="20.85" customHeight="1" x14ac:dyDescent="0.45">
      <c r="A135" s="2">
        <v>46063</v>
      </c>
      <c r="B135" t="s">
        <v>117</v>
      </c>
      <c r="C135">
        <v>0</v>
      </c>
      <c r="D135">
        <v>0</v>
      </c>
      <c r="E135" s="297">
        <v>0</v>
      </c>
      <c r="F135" s="297">
        <v>0</v>
      </c>
      <c r="G135">
        <v>0</v>
      </c>
      <c r="H135">
        <f>MONTH(Tableau3[[#This Row],[DATE]])</f>
        <v>2</v>
      </c>
    </row>
    <row r="136" spans="1:8" ht="20.85" customHeight="1" x14ac:dyDescent="0.45">
      <c r="A136" s="2">
        <v>46063</v>
      </c>
      <c r="B136" t="s">
        <v>119</v>
      </c>
      <c r="C136">
        <v>0</v>
      </c>
      <c r="D136">
        <v>960300</v>
      </c>
      <c r="E136" s="297">
        <v>10700</v>
      </c>
      <c r="F136" s="297">
        <v>960300</v>
      </c>
      <c r="G136" t="s">
        <v>142</v>
      </c>
      <c r="H136">
        <f>MONTH(Tableau3[[#This Row],[DATE]])</f>
        <v>2</v>
      </c>
    </row>
    <row r="137" spans="1:8" ht="20.85" customHeight="1" x14ac:dyDescent="0.45">
      <c r="A137" s="2">
        <v>46063</v>
      </c>
      <c r="B137" t="s">
        <v>119</v>
      </c>
      <c r="C137">
        <v>0</v>
      </c>
      <c r="D137">
        <v>0</v>
      </c>
      <c r="E137" s="297">
        <v>0</v>
      </c>
      <c r="F137" s="297">
        <v>0</v>
      </c>
      <c r="G137">
        <v>0</v>
      </c>
      <c r="H137">
        <f>MONTH(Tableau3[[#This Row],[DATE]])</f>
        <v>2</v>
      </c>
    </row>
    <row r="138" spans="1:8" ht="20.85" customHeight="1" x14ac:dyDescent="0.45">
      <c r="A138" s="2">
        <v>46062</v>
      </c>
      <c r="B138" t="s">
        <v>117</v>
      </c>
      <c r="C138">
        <v>0</v>
      </c>
      <c r="D138">
        <v>977000</v>
      </c>
      <c r="E138" s="297">
        <v>2000</v>
      </c>
      <c r="F138" s="297">
        <v>977000</v>
      </c>
      <c r="G138" t="s">
        <v>310</v>
      </c>
      <c r="H138">
        <f>MONTH(Tableau3[[#This Row],[DATE]])</f>
        <v>2</v>
      </c>
    </row>
    <row r="139" spans="1:8" ht="20.85" customHeight="1" x14ac:dyDescent="0.45">
      <c r="A139" s="2">
        <v>46062</v>
      </c>
      <c r="B139" t="s">
        <v>117</v>
      </c>
      <c r="C139">
        <v>0</v>
      </c>
      <c r="D139">
        <v>0</v>
      </c>
      <c r="E139" s="297">
        <v>0</v>
      </c>
      <c r="F139" s="297">
        <v>0</v>
      </c>
      <c r="G139">
        <v>0</v>
      </c>
      <c r="H139">
        <f>MONTH(Tableau3[[#This Row],[DATE]])</f>
        <v>2</v>
      </c>
    </row>
    <row r="140" spans="1:8" ht="20.85" customHeight="1" x14ac:dyDescent="0.45">
      <c r="A140" s="2">
        <v>46062</v>
      </c>
      <c r="B140" t="s">
        <v>119</v>
      </c>
      <c r="C140">
        <v>0</v>
      </c>
      <c r="D140">
        <v>1422200</v>
      </c>
      <c r="E140" s="297">
        <v>6300</v>
      </c>
      <c r="F140" s="297">
        <v>1422200</v>
      </c>
      <c r="G140" t="s">
        <v>260</v>
      </c>
      <c r="H140">
        <f>MONTH(Tableau3[[#This Row],[DATE]])</f>
        <v>2</v>
      </c>
    </row>
    <row r="141" spans="1:8" ht="20.85" customHeight="1" x14ac:dyDescent="0.45">
      <c r="A141" s="2">
        <v>46062</v>
      </c>
      <c r="B141" t="s">
        <v>119</v>
      </c>
      <c r="C141">
        <v>0</v>
      </c>
      <c r="D141">
        <v>0</v>
      </c>
      <c r="E141" s="297">
        <v>0</v>
      </c>
      <c r="F141" s="297">
        <v>0</v>
      </c>
      <c r="G141">
        <v>0</v>
      </c>
      <c r="H141">
        <f>MONTH(Tableau3[[#This Row],[DATE]])</f>
        <v>2</v>
      </c>
    </row>
    <row r="142" spans="1:8" ht="20.85" customHeight="1" x14ac:dyDescent="0.45">
      <c r="A142" s="2">
        <v>46061</v>
      </c>
      <c r="B142" t="s">
        <v>117</v>
      </c>
      <c r="C142">
        <v>0</v>
      </c>
      <c r="D142">
        <v>939350</v>
      </c>
      <c r="E142" s="297">
        <v>2400</v>
      </c>
      <c r="F142" s="297">
        <v>939350</v>
      </c>
      <c r="G142" t="s">
        <v>341</v>
      </c>
      <c r="H142">
        <f>MONTH(Tableau3[[#This Row],[DATE]])</f>
        <v>2</v>
      </c>
    </row>
    <row r="143" spans="1:8" ht="20.85" customHeight="1" x14ac:dyDescent="0.45">
      <c r="A143" s="2">
        <v>46061</v>
      </c>
      <c r="B143" t="s">
        <v>117</v>
      </c>
      <c r="C143">
        <v>0</v>
      </c>
      <c r="D143">
        <v>0</v>
      </c>
      <c r="E143" s="297">
        <v>0</v>
      </c>
      <c r="F143" s="297">
        <v>0</v>
      </c>
      <c r="G143">
        <v>0</v>
      </c>
      <c r="H143">
        <f>MONTH(Tableau3[[#This Row],[DATE]])</f>
        <v>2</v>
      </c>
    </row>
    <row r="144" spans="1:8" ht="20.85" customHeight="1" x14ac:dyDescent="0.45">
      <c r="A144" s="2">
        <v>46061</v>
      </c>
      <c r="B144" t="s">
        <v>119</v>
      </c>
      <c r="C144">
        <v>0</v>
      </c>
      <c r="D144">
        <v>1046950</v>
      </c>
      <c r="E144" s="297">
        <v>4800</v>
      </c>
      <c r="F144" s="297">
        <v>1046950</v>
      </c>
      <c r="G144" t="s">
        <v>435</v>
      </c>
      <c r="H144">
        <f>MONTH(Tableau3[[#This Row],[DATE]])</f>
        <v>2</v>
      </c>
    </row>
    <row r="145" spans="1:8" ht="20.85" customHeight="1" x14ac:dyDescent="0.45">
      <c r="A145" s="2">
        <v>46061</v>
      </c>
      <c r="B145" t="s">
        <v>119</v>
      </c>
      <c r="C145">
        <v>0</v>
      </c>
      <c r="D145">
        <v>0</v>
      </c>
      <c r="E145" s="297">
        <v>0</v>
      </c>
      <c r="F145" s="297">
        <v>0</v>
      </c>
      <c r="G145">
        <v>0</v>
      </c>
      <c r="H145">
        <f>MONTH(Tableau3[[#This Row],[DATE]])</f>
        <v>2</v>
      </c>
    </row>
    <row r="146" spans="1:8" ht="20.85" customHeight="1" x14ac:dyDescent="0.45">
      <c r="A146" s="2">
        <v>46060</v>
      </c>
      <c r="B146" t="s">
        <v>117</v>
      </c>
      <c r="C146">
        <v>0</v>
      </c>
      <c r="D146">
        <v>946600</v>
      </c>
      <c r="E146" s="297">
        <v>1000</v>
      </c>
      <c r="F146" s="297">
        <v>946600</v>
      </c>
      <c r="G146" t="s">
        <v>275</v>
      </c>
      <c r="H146">
        <f>MONTH(Tableau3[[#This Row],[DATE]])</f>
        <v>2</v>
      </c>
    </row>
    <row r="147" spans="1:8" ht="20.85" customHeight="1" x14ac:dyDescent="0.45">
      <c r="A147" s="2">
        <v>46060</v>
      </c>
      <c r="B147" t="s">
        <v>117</v>
      </c>
      <c r="C147">
        <v>0</v>
      </c>
      <c r="D147">
        <v>0</v>
      </c>
      <c r="E147" s="297">
        <v>0</v>
      </c>
      <c r="F147" s="297">
        <v>0</v>
      </c>
      <c r="G147">
        <v>0</v>
      </c>
      <c r="H147">
        <f>MONTH(Tableau3[[#This Row],[DATE]])</f>
        <v>2</v>
      </c>
    </row>
    <row r="148" spans="1:8" ht="20.85" customHeight="1" x14ac:dyDescent="0.45">
      <c r="A148" s="2">
        <v>46060</v>
      </c>
      <c r="B148" t="s">
        <v>119</v>
      </c>
      <c r="C148">
        <v>0</v>
      </c>
      <c r="D148">
        <v>1205700</v>
      </c>
      <c r="E148" s="297">
        <v>2900</v>
      </c>
      <c r="F148" s="297">
        <v>1205700</v>
      </c>
      <c r="G148" t="s">
        <v>142</v>
      </c>
      <c r="H148">
        <f>MONTH(Tableau3[[#This Row],[DATE]])</f>
        <v>2</v>
      </c>
    </row>
    <row r="149" spans="1:8" ht="20.85" customHeight="1" x14ac:dyDescent="0.45">
      <c r="A149" s="2">
        <v>46060</v>
      </c>
      <c r="B149" t="s">
        <v>119</v>
      </c>
      <c r="C149">
        <v>0</v>
      </c>
      <c r="D149">
        <v>0</v>
      </c>
      <c r="E149" s="297">
        <v>0</v>
      </c>
      <c r="F149" s="297">
        <v>0</v>
      </c>
      <c r="G149">
        <v>0</v>
      </c>
      <c r="H149">
        <f>MONTH(Tableau3[[#This Row],[DATE]])</f>
        <v>2</v>
      </c>
    </row>
    <row r="150" spans="1:8" ht="20.85" customHeight="1" x14ac:dyDescent="0.45">
      <c r="A150" s="2">
        <v>46059</v>
      </c>
      <c r="B150" t="s">
        <v>117</v>
      </c>
      <c r="C150">
        <v>0</v>
      </c>
      <c r="D150">
        <v>978100</v>
      </c>
      <c r="E150" s="297">
        <v>5300</v>
      </c>
      <c r="F150" s="297">
        <v>978100</v>
      </c>
      <c r="G150" t="s">
        <v>310</v>
      </c>
      <c r="H150">
        <f>MONTH(Tableau3[[#This Row],[DATE]])</f>
        <v>2</v>
      </c>
    </row>
    <row r="151" spans="1:8" ht="20.85" customHeight="1" x14ac:dyDescent="0.45">
      <c r="A151" s="2">
        <v>46059</v>
      </c>
      <c r="B151" t="s">
        <v>117</v>
      </c>
      <c r="C151">
        <v>0</v>
      </c>
      <c r="D151">
        <v>0</v>
      </c>
      <c r="E151" s="297">
        <v>0</v>
      </c>
      <c r="F151" s="297">
        <v>0</v>
      </c>
      <c r="G151">
        <v>0</v>
      </c>
      <c r="H151">
        <f>MONTH(Tableau3[[#This Row],[DATE]])</f>
        <v>2</v>
      </c>
    </row>
    <row r="152" spans="1:8" ht="20.85" customHeight="1" x14ac:dyDescent="0.45">
      <c r="A152" s="2">
        <v>46059</v>
      </c>
      <c r="B152" t="s">
        <v>119</v>
      </c>
      <c r="C152">
        <v>0</v>
      </c>
      <c r="D152">
        <v>1114300</v>
      </c>
      <c r="E152" s="297">
        <v>7500</v>
      </c>
      <c r="F152" s="297">
        <v>1114300</v>
      </c>
      <c r="G152" t="s">
        <v>260</v>
      </c>
      <c r="H152">
        <f>MONTH(Tableau3[[#This Row],[DATE]])</f>
        <v>2</v>
      </c>
    </row>
    <row r="153" spans="1:8" ht="20.85" customHeight="1" x14ac:dyDescent="0.45">
      <c r="A153" s="2">
        <v>46059</v>
      </c>
      <c r="B153" t="s">
        <v>119</v>
      </c>
      <c r="C153">
        <v>0</v>
      </c>
      <c r="D153">
        <v>0</v>
      </c>
      <c r="E153" s="297">
        <v>0</v>
      </c>
      <c r="F153" s="297">
        <v>0</v>
      </c>
      <c r="G153">
        <v>0</v>
      </c>
      <c r="H153">
        <f>MONTH(Tableau3[[#This Row],[DATE]])</f>
        <v>2</v>
      </c>
    </row>
    <row r="154" spans="1:8" ht="20.85" customHeight="1" x14ac:dyDescent="0.45">
      <c r="A154" s="2">
        <v>46058</v>
      </c>
      <c r="B154" t="s">
        <v>117</v>
      </c>
      <c r="C154">
        <v>0</v>
      </c>
      <c r="D154">
        <v>963200</v>
      </c>
      <c r="E154" s="297">
        <v>2900</v>
      </c>
      <c r="F154" s="297">
        <v>963200</v>
      </c>
      <c r="G154" t="s">
        <v>341</v>
      </c>
      <c r="H154">
        <f>MONTH(Tableau3[[#This Row],[DATE]])</f>
        <v>2</v>
      </c>
    </row>
    <row r="155" spans="1:8" ht="20.85" customHeight="1" x14ac:dyDescent="0.45">
      <c r="A155" s="2">
        <v>46058</v>
      </c>
      <c r="B155" t="s">
        <v>117</v>
      </c>
      <c r="C155">
        <v>0</v>
      </c>
      <c r="D155">
        <v>0</v>
      </c>
      <c r="E155" s="297">
        <v>0</v>
      </c>
      <c r="F155" s="297">
        <v>0</v>
      </c>
      <c r="G155">
        <v>0</v>
      </c>
      <c r="H155">
        <f>MONTH(Tableau3[[#This Row],[DATE]])</f>
        <v>2</v>
      </c>
    </row>
    <row r="156" spans="1:8" ht="20.85" customHeight="1" x14ac:dyDescent="0.45">
      <c r="A156" s="2">
        <v>46058</v>
      </c>
      <c r="B156" t="s">
        <v>119</v>
      </c>
      <c r="C156">
        <v>0</v>
      </c>
      <c r="D156">
        <v>1561050</v>
      </c>
      <c r="E156" s="297">
        <v>6800</v>
      </c>
      <c r="F156" s="297">
        <v>1561050</v>
      </c>
      <c r="G156" t="s">
        <v>435</v>
      </c>
      <c r="H156">
        <f>MONTH(Tableau3[[#This Row],[DATE]])</f>
        <v>2</v>
      </c>
    </row>
    <row r="157" spans="1:8" ht="20.85" customHeight="1" x14ac:dyDescent="0.45">
      <c r="A157" s="2">
        <v>46058</v>
      </c>
      <c r="B157" t="s">
        <v>119</v>
      </c>
      <c r="C157">
        <v>0</v>
      </c>
      <c r="D157">
        <v>0</v>
      </c>
      <c r="E157" s="297">
        <v>0</v>
      </c>
      <c r="F157" s="297">
        <v>0</v>
      </c>
      <c r="G157">
        <v>0</v>
      </c>
      <c r="H157">
        <f>MONTH(Tableau3[[#This Row],[DATE]])</f>
        <v>2</v>
      </c>
    </row>
    <row r="158" spans="1:8" ht="20.85" customHeight="1" x14ac:dyDescent="0.45">
      <c r="A158" s="2">
        <v>46057</v>
      </c>
      <c r="B158" t="s">
        <v>117</v>
      </c>
      <c r="C158">
        <v>0</v>
      </c>
      <c r="D158">
        <v>1230500</v>
      </c>
      <c r="E158" s="297">
        <v>5300</v>
      </c>
      <c r="F158" s="297">
        <v>1230500</v>
      </c>
      <c r="G158" t="s">
        <v>275</v>
      </c>
      <c r="H158">
        <f>MONTH(Tableau3[[#This Row],[DATE]])</f>
        <v>2</v>
      </c>
    </row>
    <row r="159" spans="1:8" ht="20.85" customHeight="1" x14ac:dyDescent="0.45">
      <c r="A159" s="2">
        <v>46057</v>
      </c>
      <c r="B159" t="s">
        <v>117</v>
      </c>
      <c r="C159">
        <v>0</v>
      </c>
      <c r="D159">
        <v>0</v>
      </c>
      <c r="E159" s="297">
        <v>0</v>
      </c>
      <c r="F159" s="297">
        <v>0</v>
      </c>
      <c r="G159">
        <v>0</v>
      </c>
      <c r="H159">
        <f>MONTH(Tableau3[[#This Row],[DATE]])</f>
        <v>2</v>
      </c>
    </row>
    <row r="160" spans="1:8" ht="20.85" customHeight="1" x14ac:dyDescent="0.45">
      <c r="A160" s="2">
        <v>46057</v>
      </c>
      <c r="B160" t="s">
        <v>119</v>
      </c>
      <c r="C160">
        <v>0</v>
      </c>
      <c r="D160">
        <v>1327800</v>
      </c>
      <c r="E160" s="297">
        <v>3400</v>
      </c>
      <c r="F160" s="297">
        <v>1327800</v>
      </c>
      <c r="G160" t="s">
        <v>142</v>
      </c>
      <c r="H160">
        <f>MONTH(Tableau3[[#This Row],[DATE]])</f>
        <v>2</v>
      </c>
    </row>
    <row r="161" spans="1:8" ht="20.85" customHeight="1" x14ac:dyDescent="0.45">
      <c r="A161" s="2">
        <v>46057</v>
      </c>
      <c r="B161" t="s">
        <v>119</v>
      </c>
      <c r="C161">
        <v>0</v>
      </c>
      <c r="D161">
        <v>0</v>
      </c>
      <c r="E161" s="297">
        <v>0</v>
      </c>
      <c r="F161" s="297">
        <v>0</v>
      </c>
      <c r="G161">
        <v>0</v>
      </c>
      <c r="H161">
        <f>MONTH(Tableau3[[#This Row],[DATE]])</f>
        <v>2</v>
      </c>
    </row>
    <row r="162" spans="1:8" ht="20.85" customHeight="1" x14ac:dyDescent="0.45">
      <c r="A162" s="2">
        <v>46056</v>
      </c>
      <c r="B162" t="s">
        <v>117</v>
      </c>
      <c r="C162">
        <v>0</v>
      </c>
      <c r="D162">
        <v>361700</v>
      </c>
      <c r="E162" s="297">
        <v>3900</v>
      </c>
      <c r="F162" s="297">
        <v>361700</v>
      </c>
      <c r="G162" t="s">
        <v>310</v>
      </c>
      <c r="H162">
        <f>MONTH(Tableau3[[#This Row],[DATE]])</f>
        <v>2</v>
      </c>
    </row>
    <row r="163" spans="1:8" ht="20.85" customHeight="1" x14ac:dyDescent="0.45">
      <c r="A163" s="2">
        <v>46056</v>
      </c>
      <c r="B163" t="s">
        <v>117</v>
      </c>
      <c r="C163">
        <v>0</v>
      </c>
      <c r="D163">
        <v>0</v>
      </c>
      <c r="E163" s="297">
        <v>0</v>
      </c>
      <c r="F163" s="297">
        <v>0</v>
      </c>
      <c r="G163">
        <v>0</v>
      </c>
      <c r="H163">
        <f>MONTH(Tableau3[[#This Row],[DATE]])</f>
        <v>2</v>
      </c>
    </row>
    <row r="164" spans="1:8" ht="20.85" customHeight="1" x14ac:dyDescent="0.45">
      <c r="A164" s="2">
        <v>46056</v>
      </c>
      <c r="B164" t="s">
        <v>119</v>
      </c>
      <c r="C164">
        <v>0</v>
      </c>
      <c r="D164">
        <v>662800</v>
      </c>
      <c r="E164" s="297">
        <v>7200</v>
      </c>
      <c r="F164" s="297">
        <v>662800</v>
      </c>
      <c r="G164" t="s">
        <v>260</v>
      </c>
      <c r="H164">
        <f>MONTH(Tableau3[[#This Row],[DATE]])</f>
        <v>2</v>
      </c>
    </row>
    <row r="165" spans="1:8" ht="20.85" customHeight="1" x14ac:dyDescent="0.45">
      <c r="A165" s="2">
        <v>46056</v>
      </c>
      <c r="B165" t="s">
        <v>119</v>
      </c>
      <c r="C165">
        <v>0</v>
      </c>
      <c r="D165">
        <v>0</v>
      </c>
      <c r="E165" s="297">
        <v>0</v>
      </c>
      <c r="F165" s="297">
        <v>0</v>
      </c>
      <c r="G165">
        <v>0</v>
      </c>
      <c r="H165">
        <f>MONTH(Tableau3[[#This Row],[DATE]])</f>
        <v>2</v>
      </c>
    </row>
    <row r="166" spans="1:8" ht="20.85" customHeight="1" x14ac:dyDescent="0.45">
      <c r="A166" s="2">
        <v>46055</v>
      </c>
      <c r="B166" t="s">
        <v>117</v>
      </c>
      <c r="C166">
        <v>0</v>
      </c>
      <c r="D166">
        <v>912900</v>
      </c>
      <c r="E166" s="297">
        <v>2000</v>
      </c>
      <c r="F166" s="297">
        <v>912900</v>
      </c>
      <c r="G166" t="s">
        <v>341</v>
      </c>
      <c r="H166">
        <f>MONTH(Tableau3[[#This Row],[DATE]])</f>
        <v>2</v>
      </c>
    </row>
    <row r="167" spans="1:8" ht="20.85" customHeight="1" x14ac:dyDescent="0.45">
      <c r="A167" s="2">
        <v>46055</v>
      </c>
      <c r="B167" t="s">
        <v>117</v>
      </c>
      <c r="C167">
        <v>0</v>
      </c>
      <c r="D167">
        <v>0</v>
      </c>
      <c r="E167" s="297">
        <v>0</v>
      </c>
      <c r="F167" s="297">
        <v>0</v>
      </c>
      <c r="G167">
        <v>0</v>
      </c>
      <c r="H167">
        <f>MONTH(Tableau3[[#This Row],[DATE]])</f>
        <v>2</v>
      </c>
    </row>
    <row r="168" spans="1:8" ht="20.85" customHeight="1" x14ac:dyDescent="0.45">
      <c r="A168" s="2">
        <v>46055</v>
      </c>
      <c r="B168" t="s">
        <v>119</v>
      </c>
      <c r="C168">
        <v>0</v>
      </c>
      <c r="D168">
        <v>1403900</v>
      </c>
      <c r="E168" s="297">
        <v>4800</v>
      </c>
      <c r="F168" s="297">
        <v>1403900</v>
      </c>
      <c r="G168" t="s">
        <v>435</v>
      </c>
      <c r="H168">
        <f>MONTH(Tableau3[[#This Row],[DATE]])</f>
        <v>2</v>
      </c>
    </row>
    <row r="169" spans="1:8" ht="20.85" customHeight="1" x14ac:dyDescent="0.45">
      <c r="A169" s="2">
        <v>46055</v>
      </c>
      <c r="B169" t="s">
        <v>119</v>
      </c>
      <c r="C169">
        <v>0</v>
      </c>
      <c r="D169">
        <v>0</v>
      </c>
      <c r="E169" s="297">
        <v>0</v>
      </c>
      <c r="F169" s="297">
        <v>0</v>
      </c>
      <c r="G169">
        <v>0</v>
      </c>
      <c r="H169">
        <f>MONTH(Tableau3[[#This Row],[DATE]])</f>
        <v>2</v>
      </c>
    </row>
    <row r="170" spans="1:8" ht="20.85" customHeight="1" x14ac:dyDescent="0.45">
      <c r="A170" s="2">
        <v>46054</v>
      </c>
      <c r="B170" t="s">
        <v>117</v>
      </c>
      <c r="C170">
        <v>0</v>
      </c>
      <c r="D170">
        <v>1016800</v>
      </c>
      <c r="E170" s="297">
        <v>5900</v>
      </c>
      <c r="F170" s="297">
        <v>1016800</v>
      </c>
      <c r="G170" t="s">
        <v>275</v>
      </c>
      <c r="H170">
        <f>MONTH(Tableau3[[#This Row],[DATE]])</f>
        <v>2</v>
      </c>
    </row>
    <row r="171" spans="1:8" ht="20.85" customHeight="1" x14ac:dyDescent="0.45">
      <c r="A171" s="2">
        <v>46054</v>
      </c>
      <c r="B171" t="s">
        <v>117</v>
      </c>
      <c r="C171">
        <v>0</v>
      </c>
      <c r="D171">
        <v>0</v>
      </c>
      <c r="E171" s="297">
        <v>0</v>
      </c>
      <c r="F171" s="297">
        <v>0</v>
      </c>
      <c r="G171">
        <v>0</v>
      </c>
      <c r="H171">
        <f>MONTH(Tableau3[[#This Row],[DATE]])</f>
        <v>2</v>
      </c>
    </row>
    <row r="172" spans="1:8" ht="20.85" customHeight="1" x14ac:dyDescent="0.45">
      <c r="A172" s="2">
        <v>46054</v>
      </c>
      <c r="B172" t="s">
        <v>119</v>
      </c>
      <c r="C172">
        <v>0</v>
      </c>
      <c r="D172">
        <v>1033000</v>
      </c>
      <c r="E172" s="297">
        <v>4800</v>
      </c>
      <c r="F172" s="297">
        <v>1033000</v>
      </c>
      <c r="G172" t="s">
        <v>142</v>
      </c>
      <c r="H172">
        <f>MONTH(Tableau3[[#This Row],[DATE]])</f>
        <v>2</v>
      </c>
    </row>
    <row r="173" spans="1:8" ht="20.85" customHeight="1" x14ac:dyDescent="0.45">
      <c r="A173" s="2">
        <v>46054</v>
      </c>
      <c r="B173" t="s">
        <v>119</v>
      </c>
      <c r="C173">
        <v>0</v>
      </c>
      <c r="D173">
        <v>0</v>
      </c>
      <c r="E173" s="297">
        <v>0</v>
      </c>
      <c r="F173" s="297">
        <v>0</v>
      </c>
      <c r="G173">
        <v>0</v>
      </c>
      <c r="H173">
        <f>MONTH(Tableau3[[#This Row],[DATE]])</f>
        <v>2</v>
      </c>
    </row>
    <row r="174" spans="1:8" ht="20.85" customHeight="1" x14ac:dyDescent="0.45">
      <c r="A174" s="2">
        <v>46053</v>
      </c>
      <c r="B174" t="s">
        <v>117</v>
      </c>
      <c r="C174">
        <v>0</v>
      </c>
      <c r="D174">
        <v>1350600</v>
      </c>
      <c r="E174" s="297">
        <v>8800</v>
      </c>
      <c r="F174" s="297">
        <v>1350600</v>
      </c>
      <c r="G174" t="s">
        <v>310</v>
      </c>
      <c r="H174">
        <f>MONTH(Tableau3[[#This Row],[DATE]])</f>
        <v>1</v>
      </c>
    </row>
    <row r="175" spans="1:8" ht="20.85" customHeight="1" x14ac:dyDescent="0.45">
      <c r="A175" s="2">
        <v>46053</v>
      </c>
      <c r="B175" t="s">
        <v>117</v>
      </c>
      <c r="C175">
        <v>0</v>
      </c>
      <c r="D175">
        <v>0</v>
      </c>
      <c r="E175" s="297">
        <v>0</v>
      </c>
      <c r="F175" s="297">
        <v>0</v>
      </c>
      <c r="G175">
        <v>0</v>
      </c>
      <c r="H175">
        <f>MONTH(Tableau3[[#This Row],[DATE]])</f>
        <v>1</v>
      </c>
    </row>
    <row r="176" spans="1:8" ht="20.85" customHeight="1" x14ac:dyDescent="0.45">
      <c r="A176" s="2">
        <v>46053</v>
      </c>
      <c r="B176" t="s">
        <v>119</v>
      </c>
      <c r="C176">
        <v>0</v>
      </c>
      <c r="D176">
        <v>1425450</v>
      </c>
      <c r="E176" s="297">
        <v>11200</v>
      </c>
      <c r="F176" s="297">
        <v>1425450</v>
      </c>
      <c r="G176" t="s">
        <v>260</v>
      </c>
      <c r="H176">
        <f>MONTH(Tableau3[[#This Row],[DATE]])</f>
        <v>1</v>
      </c>
    </row>
    <row r="177" spans="1:8" ht="20.85" customHeight="1" x14ac:dyDescent="0.45">
      <c r="A177" s="2">
        <v>46053</v>
      </c>
      <c r="B177" t="s">
        <v>119</v>
      </c>
      <c r="C177">
        <v>0</v>
      </c>
      <c r="D177">
        <v>0</v>
      </c>
      <c r="E177" s="297">
        <v>0</v>
      </c>
      <c r="F177" s="297">
        <v>0</v>
      </c>
      <c r="G177">
        <v>0</v>
      </c>
      <c r="H177">
        <f>MONTH(Tableau3[[#This Row],[DATE]])</f>
        <v>1</v>
      </c>
    </row>
    <row r="178" spans="1:8" ht="20.85" customHeight="1" x14ac:dyDescent="0.45">
      <c r="A178" s="2">
        <v>46052</v>
      </c>
      <c r="B178" t="s">
        <v>117</v>
      </c>
      <c r="C178">
        <v>0</v>
      </c>
      <c r="D178">
        <v>1979550</v>
      </c>
      <c r="E178" s="297">
        <v>4800</v>
      </c>
      <c r="F178" s="297">
        <v>1979550</v>
      </c>
      <c r="G178" t="s">
        <v>341</v>
      </c>
      <c r="H178">
        <f>MONTH(Tableau3[[#This Row],[DATE]])</f>
        <v>1</v>
      </c>
    </row>
    <row r="179" spans="1:8" ht="20.85" customHeight="1" x14ac:dyDescent="0.45">
      <c r="A179" s="2">
        <v>46052</v>
      </c>
      <c r="B179" t="s">
        <v>117</v>
      </c>
      <c r="C179">
        <v>0</v>
      </c>
      <c r="D179">
        <v>0</v>
      </c>
      <c r="E179" s="297">
        <v>0</v>
      </c>
      <c r="F179" s="297">
        <v>0</v>
      </c>
      <c r="G179">
        <v>0</v>
      </c>
      <c r="H179">
        <f>MONTH(Tableau3[[#This Row],[DATE]])</f>
        <v>1</v>
      </c>
    </row>
    <row r="180" spans="1:8" ht="20.85" customHeight="1" x14ac:dyDescent="0.45">
      <c r="A180" s="2">
        <v>46052</v>
      </c>
      <c r="B180" t="s">
        <v>119</v>
      </c>
      <c r="C180">
        <v>0</v>
      </c>
      <c r="D180">
        <v>1723300</v>
      </c>
      <c r="E180" s="297">
        <v>18800</v>
      </c>
      <c r="F180" s="297">
        <v>1723300</v>
      </c>
      <c r="G180" t="s">
        <v>435</v>
      </c>
      <c r="H180">
        <f>MONTH(Tableau3[[#This Row],[DATE]])</f>
        <v>1</v>
      </c>
    </row>
    <row r="181" spans="1:8" ht="20.85" customHeight="1" x14ac:dyDescent="0.45">
      <c r="A181" s="2">
        <v>46052</v>
      </c>
      <c r="B181" t="s">
        <v>119</v>
      </c>
      <c r="C181">
        <v>0</v>
      </c>
      <c r="D181">
        <v>0</v>
      </c>
      <c r="E181" s="297">
        <v>0</v>
      </c>
      <c r="F181" s="297">
        <v>0</v>
      </c>
      <c r="G181">
        <v>0</v>
      </c>
      <c r="H181">
        <f>MONTH(Tableau3[[#This Row],[DATE]])</f>
        <v>1</v>
      </c>
    </row>
    <row r="182" spans="1:8" ht="20.85" customHeight="1" x14ac:dyDescent="0.45">
      <c r="A182" s="2">
        <v>46051</v>
      </c>
      <c r="B182" t="s">
        <v>117</v>
      </c>
      <c r="C182">
        <v>0</v>
      </c>
      <c r="D182">
        <v>1573100</v>
      </c>
      <c r="E182" s="297">
        <v>0</v>
      </c>
      <c r="F182" s="297">
        <v>1573100</v>
      </c>
      <c r="G182" t="s">
        <v>275</v>
      </c>
      <c r="H182">
        <f>MONTH(Tableau3[[#This Row],[DATE]])</f>
        <v>1</v>
      </c>
    </row>
    <row r="183" spans="1:8" ht="20.85" customHeight="1" x14ac:dyDescent="0.45">
      <c r="A183" s="2">
        <v>46051</v>
      </c>
      <c r="B183" t="s">
        <v>117</v>
      </c>
      <c r="C183">
        <v>0</v>
      </c>
      <c r="D183">
        <v>0</v>
      </c>
      <c r="E183" s="297">
        <v>0</v>
      </c>
      <c r="F183" s="297">
        <v>0</v>
      </c>
      <c r="G183">
        <v>0</v>
      </c>
      <c r="H183">
        <f>MONTH(Tableau3[[#This Row],[DATE]])</f>
        <v>1</v>
      </c>
    </row>
    <row r="184" spans="1:8" ht="20.85" customHeight="1" x14ac:dyDescent="0.45">
      <c r="A184" s="2">
        <v>46051</v>
      </c>
      <c r="B184" t="s">
        <v>119</v>
      </c>
      <c r="C184">
        <v>0</v>
      </c>
      <c r="D184">
        <v>1899800</v>
      </c>
      <c r="E184" s="297">
        <v>3400</v>
      </c>
      <c r="F184" s="297">
        <v>1899800</v>
      </c>
      <c r="G184" t="s">
        <v>142</v>
      </c>
      <c r="H184">
        <f>MONTH(Tableau3[[#This Row],[DATE]])</f>
        <v>1</v>
      </c>
    </row>
    <row r="185" spans="1:8" ht="20.85" customHeight="1" x14ac:dyDescent="0.45">
      <c r="A185" s="2">
        <v>46051</v>
      </c>
      <c r="B185" t="s">
        <v>119</v>
      </c>
      <c r="C185">
        <v>0</v>
      </c>
      <c r="D185">
        <v>0</v>
      </c>
      <c r="E185" s="297">
        <v>0</v>
      </c>
      <c r="F185" s="297">
        <v>0</v>
      </c>
      <c r="G185">
        <v>0</v>
      </c>
      <c r="H185">
        <f>MONTH(Tableau3[[#This Row],[DATE]])</f>
        <v>1</v>
      </c>
    </row>
    <row r="186" spans="1:8" ht="20.85" customHeight="1" x14ac:dyDescent="0.45">
      <c r="A186" s="2">
        <v>46050</v>
      </c>
      <c r="B186" t="s">
        <v>117</v>
      </c>
      <c r="C186">
        <v>0</v>
      </c>
      <c r="D186">
        <v>3709250</v>
      </c>
      <c r="E186" s="297">
        <v>4800</v>
      </c>
      <c r="F186" s="297">
        <v>3709250</v>
      </c>
      <c r="G186" t="s">
        <v>310</v>
      </c>
      <c r="H186">
        <f>MONTH(Tableau3[[#This Row],[DATE]])</f>
        <v>1</v>
      </c>
    </row>
    <row r="187" spans="1:8" ht="20.85" customHeight="1" x14ac:dyDescent="0.45">
      <c r="A187" s="2">
        <v>46050</v>
      </c>
      <c r="B187" t="s">
        <v>117</v>
      </c>
      <c r="C187">
        <v>0</v>
      </c>
      <c r="D187">
        <v>0</v>
      </c>
      <c r="E187" s="297">
        <v>0</v>
      </c>
      <c r="F187" s="297">
        <v>0</v>
      </c>
      <c r="G187">
        <v>0</v>
      </c>
      <c r="H187">
        <f>MONTH(Tableau3[[#This Row],[DATE]])</f>
        <v>1</v>
      </c>
    </row>
    <row r="188" spans="1:8" ht="20.85" customHeight="1" x14ac:dyDescent="0.45">
      <c r="A188" s="2">
        <v>46050</v>
      </c>
      <c r="B188" t="s">
        <v>119</v>
      </c>
      <c r="C188">
        <v>0</v>
      </c>
      <c r="D188">
        <v>2236650</v>
      </c>
      <c r="E188" s="297">
        <v>7700</v>
      </c>
      <c r="F188" s="297">
        <v>2236650</v>
      </c>
      <c r="G188" t="s">
        <v>260</v>
      </c>
      <c r="H188">
        <f>MONTH(Tableau3[[#This Row],[DATE]])</f>
        <v>1</v>
      </c>
    </row>
    <row r="189" spans="1:8" ht="20.85" customHeight="1" x14ac:dyDescent="0.45">
      <c r="A189" s="2">
        <v>46050</v>
      </c>
      <c r="B189" t="s">
        <v>119</v>
      </c>
      <c r="C189">
        <v>0</v>
      </c>
      <c r="D189">
        <v>0</v>
      </c>
      <c r="E189" s="297">
        <v>0</v>
      </c>
      <c r="F189" s="297">
        <v>0</v>
      </c>
      <c r="G189">
        <v>0</v>
      </c>
      <c r="H189">
        <f>MONTH(Tableau3[[#This Row],[DATE]])</f>
        <v>1</v>
      </c>
    </row>
    <row r="190" spans="1:8" ht="20.85" customHeight="1" x14ac:dyDescent="0.45">
      <c r="A190" s="2">
        <v>46049</v>
      </c>
      <c r="B190" t="s">
        <v>117</v>
      </c>
      <c r="C190">
        <v>0</v>
      </c>
      <c r="D190">
        <v>3026800</v>
      </c>
      <c r="E190" s="297">
        <v>6400</v>
      </c>
      <c r="F190" s="297">
        <v>3026800</v>
      </c>
      <c r="G190" t="s">
        <v>341</v>
      </c>
      <c r="H190">
        <f>MONTH(Tableau3[[#This Row],[DATE]])</f>
        <v>1</v>
      </c>
    </row>
    <row r="191" spans="1:8" ht="20.85" customHeight="1" x14ac:dyDescent="0.45">
      <c r="A191" s="2">
        <v>46049</v>
      </c>
      <c r="B191" t="s">
        <v>117</v>
      </c>
      <c r="C191">
        <v>0</v>
      </c>
      <c r="D191">
        <v>0</v>
      </c>
      <c r="E191" s="297">
        <v>0</v>
      </c>
      <c r="F191" s="297">
        <v>0</v>
      </c>
      <c r="G191">
        <v>0</v>
      </c>
      <c r="H191">
        <f>MONTH(Tableau3[[#This Row],[DATE]])</f>
        <v>1</v>
      </c>
    </row>
    <row r="192" spans="1:8" ht="20.85" customHeight="1" x14ac:dyDescent="0.45">
      <c r="A192" s="2">
        <v>46049</v>
      </c>
      <c r="B192" t="s">
        <v>119</v>
      </c>
      <c r="C192">
        <v>0</v>
      </c>
      <c r="D192">
        <v>1922450</v>
      </c>
      <c r="E192" s="297">
        <v>5300</v>
      </c>
      <c r="F192" s="297">
        <v>1922450</v>
      </c>
      <c r="G192" t="s">
        <v>435</v>
      </c>
      <c r="H192">
        <f>MONTH(Tableau3[[#This Row],[DATE]])</f>
        <v>1</v>
      </c>
    </row>
    <row r="193" spans="1:8" ht="20.85" customHeight="1" x14ac:dyDescent="0.45">
      <c r="A193" s="2">
        <v>46049</v>
      </c>
      <c r="B193" t="s">
        <v>119</v>
      </c>
      <c r="C193">
        <v>0</v>
      </c>
      <c r="D193">
        <v>0</v>
      </c>
      <c r="E193" s="297">
        <v>0</v>
      </c>
      <c r="F193" s="297">
        <v>0</v>
      </c>
      <c r="G193">
        <v>0</v>
      </c>
      <c r="H193">
        <f>MONTH(Tableau3[[#This Row],[DATE]])</f>
        <v>1</v>
      </c>
    </row>
    <row r="194" spans="1:8" ht="20.85" customHeight="1" x14ac:dyDescent="0.45">
      <c r="A194" s="2">
        <v>46048</v>
      </c>
      <c r="B194" t="s">
        <v>117</v>
      </c>
      <c r="C194">
        <v>0</v>
      </c>
      <c r="D194">
        <v>1188050</v>
      </c>
      <c r="E194" s="297">
        <v>4800</v>
      </c>
      <c r="F194" s="297">
        <v>1188050</v>
      </c>
      <c r="G194" t="s">
        <v>275</v>
      </c>
      <c r="H194">
        <f>MONTH(Tableau3[[#This Row],[DATE]])</f>
        <v>1</v>
      </c>
    </row>
    <row r="195" spans="1:8" ht="20.85" customHeight="1" x14ac:dyDescent="0.45">
      <c r="A195" s="2">
        <v>46048</v>
      </c>
      <c r="B195" t="s">
        <v>117</v>
      </c>
      <c r="C195">
        <v>0</v>
      </c>
      <c r="D195">
        <v>0</v>
      </c>
      <c r="E195" s="297">
        <v>0</v>
      </c>
      <c r="F195" s="297">
        <v>0</v>
      </c>
      <c r="G195">
        <v>0</v>
      </c>
      <c r="H195">
        <f>MONTH(Tableau3[[#This Row],[DATE]])</f>
        <v>1</v>
      </c>
    </row>
    <row r="196" spans="1:8" ht="20.85" customHeight="1" x14ac:dyDescent="0.45">
      <c r="A196" s="2">
        <v>46048</v>
      </c>
      <c r="B196" t="s">
        <v>119</v>
      </c>
      <c r="C196">
        <v>0</v>
      </c>
      <c r="D196">
        <v>1465950</v>
      </c>
      <c r="E196" s="297">
        <v>2400</v>
      </c>
      <c r="F196" s="297">
        <v>1465950</v>
      </c>
      <c r="G196" t="s">
        <v>142</v>
      </c>
      <c r="H196">
        <f>MONTH(Tableau3[[#This Row],[DATE]])</f>
        <v>1</v>
      </c>
    </row>
    <row r="197" spans="1:8" ht="20.85" customHeight="1" x14ac:dyDescent="0.45">
      <c r="A197" s="2">
        <v>46048</v>
      </c>
      <c r="B197" t="s">
        <v>119</v>
      </c>
      <c r="C197">
        <v>0</v>
      </c>
      <c r="D197">
        <v>0</v>
      </c>
      <c r="E197" s="297">
        <v>0</v>
      </c>
      <c r="F197" s="297">
        <v>0</v>
      </c>
      <c r="G197">
        <v>0</v>
      </c>
      <c r="H197">
        <f>MONTH(Tableau3[[#This Row],[DATE]])</f>
        <v>1</v>
      </c>
    </row>
    <row r="198" spans="1:8" ht="20.85" customHeight="1" x14ac:dyDescent="0.45">
      <c r="A198" s="2">
        <v>46047</v>
      </c>
      <c r="B198" t="s">
        <v>117</v>
      </c>
      <c r="C198">
        <v>0</v>
      </c>
      <c r="D198">
        <v>1367150</v>
      </c>
      <c r="E198" s="297">
        <v>3900</v>
      </c>
      <c r="F198" s="297">
        <v>1367150</v>
      </c>
      <c r="G198" t="s">
        <v>310</v>
      </c>
      <c r="H198">
        <f>MONTH(Tableau3[[#This Row],[DATE]])</f>
        <v>1</v>
      </c>
    </row>
    <row r="199" spans="1:8" ht="20.85" customHeight="1" x14ac:dyDescent="0.45">
      <c r="A199" s="2">
        <v>46047</v>
      </c>
      <c r="B199" t="s">
        <v>117</v>
      </c>
      <c r="C199">
        <v>0</v>
      </c>
      <c r="D199">
        <v>0</v>
      </c>
      <c r="E199" s="297">
        <v>0</v>
      </c>
      <c r="F199" s="297">
        <v>0</v>
      </c>
      <c r="G199">
        <v>0</v>
      </c>
      <c r="H199">
        <f>MONTH(Tableau3[[#This Row],[DATE]])</f>
        <v>1</v>
      </c>
    </row>
    <row r="200" spans="1:8" ht="20.85" customHeight="1" x14ac:dyDescent="0.45">
      <c r="A200" s="2">
        <v>46047</v>
      </c>
      <c r="B200" t="s">
        <v>119</v>
      </c>
      <c r="C200">
        <v>0</v>
      </c>
      <c r="D200">
        <v>1269500</v>
      </c>
      <c r="E200" s="297">
        <v>4800</v>
      </c>
      <c r="F200" s="297">
        <v>1269500</v>
      </c>
      <c r="G200" t="s">
        <v>260</v>
      </c>
      <c r="H200">
        <f>MONTH(Tableau3[[#This Row],[DATE]])</f>
        <v>1</v>
      </c>
    </row>
    <row r="201" spans="1:8" ht="20.85" customHeight="1" x14ac:dyDescent="0.45">
      <c r="A201" s="2">
        <v>46047</v>
      </c>
      <c r="B201" t="s">
        <v>119</v>
      </c>
      <c r="C201">
        <v>0</v>
      </c>
      <c r="D201">
        <v>0</v>
      </c>
      <c r="E201" s="297">
        <v>0</v>
      </c>
      <c r="F201" s="297">
        <v>0</v>
      </c>
      <c r="G201">
        <v>0</v>
      </c>
      <c r="H201">
        <f>MONTH(Tableau3[[#This Row],[DATE]])</f>
        <v>1</v>
      </c>
    </row>
    <row r="202" spans="1:8" ht="20.85" customHeight="1" x14ac:dyDescent="0.45">
      <c r="A202" s="2">
        <v>46046</v>
      </c>
      <c r="B202" t="s">
        <v>117</v>
      </c>
      <c r="C202">
        <v>0</v>
      </c>
      <c r="D202">
        <v>1553500</v>
      </c>
      <c r="E202" s="297">
        <v>12700</v>
      </c>
      <c r="F202" s="297">
        <v>1553500</v>
      </c>
      <c r="G202" t="s">
        <v>341</v>
      </c>
      <c r="H202">
        <f>MONTH(Tableau3[[#This Row],[DATE]])</f>
        <v>1</v>
      </c>
    </row>
    <row r="203" spans="1:8" ht="20.85" customHeight="1" x14ac:dyDescent="0.45">
      <c r="A203" s="2">
        <v>46046</v>
      </c>
      <c r="B203" t="s">
        <v>117</v>
      </c>
      <c r="C203">
        <v>0</v>
      </c>
      <c r="D203">
        <v>0</v>
      </c>
      <c r="E203" s="297">
        <v>0</v>
      </c>
      <c r="F203" s="297">
        <v>0</v>
      </c>
      <c r="G203">
        <v>0</v>
      </c>
      <c r="H203">
        <f>MONTH(Tableau3[[#This Row],[DATE]])</f>
        <v>1</v>
      </c>
    </row>
    <row r="204" spans="1:8" ht="20.85" customHeight="1" x14ac:dyDescent="0.45">
      <c r="A204" s="2">
        <v>46046</v>
      </c>
      <c r="B204" t="s">
        <v>119</v>
      </c>
      <c r="C204">
        <v>0</v>
      </c>
      <c r="D204">
        <v>1032850</v>
      </c>
      <c r="E204" s="297">
        <v>3400</v>
      </c>
      <c r="F204" s="297">
        <v>1032850</v>
      </c>
      <c r="G204" t="s">
        <v>435</v>
      </c>
      <c r="H204">
        <f>MONTH(Tableau3[[#This Row],[DATE]])</f>
        <v>1</v>
      </c>
    </row>
    <row r="205" spans="1:8" ht="20.85" customHeight="1" x14ac:dyDescent="0.45">
      <c r="A205" s="2">
        <v>46046</v>
      </c>
      <c r="B205" t="s">
        <v>119</v>
      </c>
      <c r="C205">
        <v>0</v>
      </c>
      <c r="D205">
        <v>0</v>
      </c>
      <c r="E205" s="297">
        <v>0</v>
      </c>
      <c r="F205" s="297">
        <v>0</v>
      </c>
      <c r="G205">
        <v>0</v>
      </c>
      <c r="H205">
        <f>MONTH(Tableau3[[#This Row],[DATE]])</f>
        <v>1</v>
      </c>
    </row>
    <row r="206" spans="1:8" ht="20.85" customHeight="1" x14ac:dyDescent="0.45">
      <c r="A206" s="2">
        <v>46045</v>
      </c>
      <c r="B206" t="s">
        <v>117</v>
      </c>
      <c r="C206">
        <v>0</v>
      </c>
      <c r="D206">
        <v>887600</v>
      </c>
      <c r="E206" s="297">
        <v>2000</v>
      </c>
      <c r="F206" s="297">
        <v>887600</v>
      </c>
      <c r="G206" t="s">
        <v>275</v>
      </c>
      <c r="H206">
        <f>MONTH(Tableau3[[#This Row],[DATE]])</f>
        <v>1</v>
      </c>
    </row>
    <row r="207" spans="1:8" ht="20.85" customHeight="1" x14ac:dyDescent="0.45">
      <c r="A207" s="2">
        <v>46045</v>
      </c>
      <c r="B207" t="s">
        <v>117</v>
      </c>
      <c r="C207">
        <v>0</v>
      </c>
      <c r="D207">
        <v>0</v>
      </c>
      <c r="E207" s="297">
        <v>0</v>
      </c>
      <c r="F207" s="297">
        <v>0</v>
      </c>
      <c r="G207">
        <v>0</v>
      </c>
      <c r="H207">
        <f>MONTH(Tableau3[[#This Row],[DATE]])</f>
        <v>1</v>
      </c>
    </row>
    <row r="208" spans="1:8" ht="20.85" customHeight="1" x14ac:dyDescent="0.45">
      <c r="A208" s="2">
        <v>46045</v>
      </c>
      <c r="B208" t="s">
        <v>119</v>
      </c>
      <c r="C208">
        <v>0</v>
      </c>
      <c r="D208">
        <v>1201250</v>
      </c>
      <c r="E208" s="297">
        <v>2400</v>
      </c>
      <c r="F208" s="297">
        <v>1201250</v>
      </c>
      <c r="G208" t="s">
        <v>142</v>
      </c>
      <c r="H208">
        <f>MONTH(Tableau3[[#This Row],[DATE]])</f>
        <v>1</v>
      </c>
    </row>
    <row r="209" spans="1:8" ht="20.85" customHeight="1" x14ac:dyDescent="0.45">
      <c r="A209" s="2">
        <v>46045</v>
      </c>
      <c r="B209" t="s">
        <v>119</v>
      </c>
      <c r="C209">
        <v>0</v>
      </c>
      <c r="D209">
        <v>0</v>
      </c>
      <c r="E209" s="297">
        <v>0</v>
      </c>
      <c r="F209" s="297">
        <v>0</v>
      </c>
      <c r="G209">
        <v>0</v>
      </c>
      <c r="H209">
        <f>MONTH(Tableau3[[#This Row],[DATE]])</f>
        <v>1</v>
      </c>
    </row>
    <row r="210" spans="1:8" ht="20.85" customHeight="1" x14ac:dyDescent="0.45">
      <c r="A210" s="2">
        <v>46044</v>
      </c>
      <c r="B210" t="s">
        <v>117</v>
      </c>
      <c r="C210">
        <v>0</v>
      </c>
      <c r="D210">
        <v>1699200</v>
      </c>
      <c r="E210" s="297">
        <v>3400</v>
      </c>
      <c r="F210" s="297">
        <v>1699200</v>
      </c>
      <c r="G210" t="s">
        <v>310</v>
      </c>
      <c r="H210">
        <f>MONTH(Tableau3[[#This Row],[DATE]])</f>
        <v>1</v>
      </c>
    </row>
    <row r="211" spans="1:8" ht="20.85" customHeight="1" x14ac:dyDescent="0.45">
      <c r="A211" s="2">
        <v>46044</v>
      </c>
      <c r="B211" t="s">
        <v>117</v>
      </c>
      <c r="C211">
        <v>0</v>
      </c>
      <c r="D211">
        <v>0</v>
      </c>
      <c r="E211" s="297">
        <v>0</v>
      </c>
      <c r="F211" s="297">
        <v>0</v>
      </c>
      <c r="G211">
        <v>0</v>
      </c>
      <c r="H211">
        <f>MONTH(Tableau3[[#This Row],[DATE]])</f>
        <v>1</v>
      </c>
    </row>
    <row r="212" spans="1:8" ht="20.85" customHeight="1" x14ac:dyDescent="0.45">
      <c r="A212" s="2">
        <v>46044</v>
      </c>
      <c r="B212" t="s">
        <v>119</v>
      </c>
      <c r="C212">
        <v>0</v>
      </c>
      <c r="D212">
        <v>1534120</v>
      </c>
      <c r="E212" s="297">
        <v>11100</v>
      </c>
      <c r="F212" s="297">
        <v>1534120</v>
      </c>
      <c r="G212" t="s">
        <v>260</v>
      </c>
      <c r="H212">
        <f>MONTH(Tableau3[[#This Row],[DATE]])</f>
        <v>1</v>
      </c>
    </row>
    <row r="213" spans="1:8" ht="20.85" customHeight="1" x14ac:dyDescent="0.45">
      <c r="A213" s="2">
        <v>46044</v>
      </c>
      <c r="B213" t="s">
        <v>119</v>
      </c>
      <c r="C213">
        <v>0</v>
      </c>
      <c r="D213">
        <v>0</v>
      </c>
      <c r="E213" s="297">
        <v>0</v>
      </c>
      <c r="F213" s="297">
        <v>0</v>
      </c>
      <c r="G213">
        <v>0</v>
      </c>
      <c r="H213">
        <f>MONTH(Tableau3[[#This Row],[DATE]])</f>
        <v>1</v>
      </c>
    </row>
    <row r="214" spans="1:8" ht="20.85" customHeight="1" x14ac:dyDescent="0.45">
      <c r="A214" s="2">
        <v>46043</v>
      </c>
      <c r="B214" t="s">
        <v>117</v>
      </c>
      <c r="C214">
        <v>0</v>
      </c>
      <c r="D214">
        <v>1039700</v>
      </c>
      <c r="E214" s="297">
        <v>6400</v>
      </c>
      <c r="F214" s="297">
        <v>1039700</v>
      </c>
      <c r="G214" t="s">
        <v>341</v>
      </c>
      <c r="H214">
        <f>MONTH(Tableau3[[#This Row],[DATE]])</f>
        <v>1</v>
      </c>
    </row>
    <row r="215" spans="1:8" ht="20.85" customHeight="1" x14ac:dyDescent="0.45">
      <c r="A215" s="2">
        <v>46043</v>
      </c>
      <c r="B215" t="s">
        <v>117</v>
      </c>
      <c r="C215">
        <v>0</v>
      </c>
      <c r="D215">
        <v>0</v>
      </c>
      <c r="E215" s="297">
        <v>0</v>
      </c>
      <c r="F215" s="297">
        <v>0</v>
      </c>
      <c r="G215">
        <v>0</v>
      </c>
      <c r="H215">
        <f>MONTH(Tableau3[[#This Row],[DATE]])</f>
        <v>1</v>
      </c>
    </row>
    <row r="216" spans="1:8" ht="20.85" customHeight="1" x14ac:dyDescent="0.45">
      <c r="A216" s="2">
        <v>46043</v>
      </c>
      <c r="B216" t="s">
        <v>119</v>
      </c>
      <c r="C216">
        <v>0</v>
      </c>
      <c r="D216">
        <v>1022400</v>
      </c>
      <c r="E216" s="297">
        <v>2900</v>
      </c>
      <c r="F216" s="297">
        <v>1022400</v>
      </c>
      <c r="G216" t="s">
        <v>435</v>
      </c>
      <c r="H216">
        <f>MONTH(Tableau3[[#This Row],[DATE]])</f>
        <v>1</v>
      </c>
    </row>
    <row r="217" spans="1:8" ht="20.85" customHeight="1" x14ac:dyDescent="0.45">
      <c r="A217" s="2">
        <v>46043</v>
      </c>
      <c r="B217" t="s">
        <v>119</v>
      </c>
      <c r="C217">
        <v>0</v>
      </c>
      <c r="D217">
        <v>0</v>
      </c>
      <c r="E217" s="297">
        <v>0</v>
      </c>
      <c r="F217" s="297">
        <v>0</v>
      </c>
      <c r="G217">
        <v>0</v>
      </c>
      <c r="H217">
        <f>MONTH(Tableau3[[#This Row],[DATE]])</f>
        <v>1</v>
      </c>
    </row>
    <row r="218" spans="1:8" ht="20.85" customHeight="1" x14ac:dyDescent="0.45">
      <c r="A218" s="2">
        <v>46042</v>
      </c>
      <c r="B218" t="s">
        <v>117</v>
      </c>
      <c r="C218">
        <v>0</v>
      </c>
      <c r="D218">
        <v>1066000</v>
      </c>
      <c r="E218" s="297">
        <v>1000</v>
      </c>
      <c r="F218" s="297">
        <v>1066000</v>
      </c>
      <c r="G218" t="s">
        <v>275</v>
      </c>
      <c r="H218">
        <f>MONTH(Tableau3[[#This Row],[DATE]])</f>
        <v>1</v>
      </c>
    </row>
    <row r="219" spans="1:8" ht="20.85" customHeight="1" x14ac:dyDescent="0.45">
      <c r="A219" s="2">
        <v>46042</v>
      </c>
      <c r="B219" t="s">
        <v>117</v>
      </c>
      <c r="C219">
        <v>0</v>
      </c>
      <c r="D219">
        <v>0</v>
      </c>
      <c r="E219" s="297">
        <v>0</v>
      </c>
      <c r="F219" s="297">
        <v>0</v>
      </c>
      <c r="G219">
        <v>0</v>
      </c>
      <c r="H219">
        <f>MONTH(Tableau3[[#This Row],[DATE]])</f>
        <v>1</v>
      </c>
    </row>
    <row r="220" spans="1:8" ht="20.85" customHeight="1" x14ac:dyDescent="0.45">
      <c r="A220" s="2">
        <v>46042</v>
      </c>
      <c r="B220" t="s">
        <v>119</v>
      </c>
      <c r="C220">
        <v>0</v>
      </c>
      <c r="D220">
        <v>1666000</v>
      </c>
      <c r="E220" s="297">
        <v>5300</v>
      </c>
      <c r="F220" s="297">
        <v>1666000</v>
      </c>
      <c r="G220" t="s">
        <v>142</v>
      </c>
      <c r="H220">
        <f>MONTH(Tableau3[[#This Row],[DATE]])</f>
        <v>1</v>
      </c>
    </row>
    <row r="221" spans="1:8" ht="20.85" customHeight="1" x14ac:dyDescent="0.45">
      <c r="A221" s="2">
        <v>46042</v>
      </c>
      <c r="B221" t="s">
        <v>119</v>
      </c>
      <c r="C221">
        <v>0</v>
      </c>
      <c r="D221">
        <v>0</v>
      </c>
      <c r="E221" s="297">
        <v>0</v>
      </c>
      <c r="F221" s="297">
        <v>0</v>
      </c>
      <c r="G221">
        <v>0</v>
      </c>
      <c r="H221">
        <f>MONTH(Tableau3[[#This Row],[DATE]])</f>
        <v>1</v>
      </c>
    </row>
    <row r="222" spans="1:8" ht="20.85" customHeight="1" x14ac:dyDescent="0.45">
      <c r="A222" s="2">
        <v>46041</v>
      </c>
      <c r="B222" t="s">
        <v>117</v>
      </c>
      <c r="C222">
        <v>0</v>
      </c>
      <c r="D222">
        <v>1841250</v>
      </c>
      <c r="E222" s="297">
        <v>2500</v>
      </c>
      <c r="F222" s="297">
        <v>1841250</v>
      </c>
      <c r="G222" t="s">
        <v>310</v>
      </c>
      <c r="H222">
        <f>MONTH(Tableau3[[#This Row],[DATE]])</f>
        <v>1</v>
      </c>
    </row>
    <row r="223" spans="1:8" ht="20.85" customHeight="1" x14ac:dyDescent="0.45">
      <c r="A223" s="2">
        <v>46041</v>
      </c>
      <c r="B223" t="s">
        <v>117</v>
      </c>
      <c r="C223">
        <v>0</v>
      </c>
      <c r="D223">
        <v>0</v>
      </c>
      <c r="E223" s="297">
        <v>0</v>
      </c>
      <c r="F223" s="297">
        <v>0</v>
      </c>
      <c r="G223">
        <v>0</v>
      </c>
      <c r="H223">
        <f>MONTH(Tableau3[[#This Row],[DATE]])</f>
        <v>1</v>
      </c>
    </row>
    <row r="224" spans="1:8" ht="20.85" customHeight="1" x14ac:dyDescent="0.45">
      <c r="A224" s="2">
        <v>46041</v>
      </c>
      <c r="B224" t="s">
        <v>119</v>
      </c>
      <c r="C224">
        <v>0</v>
      </c>
      <c r="D224">
        <v>1795100</v>
      </c>
      <c r="E224" s="297">
        <v>0</v>
      </c>
      <c r="F224" s="297">
        <v>1795100</v>
      </c>
      <c r="G224" t="s">
        <v>260</v>
      </c>
      <c r="H224">
        <f>MONTH(Tableau3[[#This Row],[DATE]])</f>
        <v>1</v>
      </c>
    </row>
    <row r="225" spans="1:8" ht="20.85" customHeight="1" x14ac:dyDescent="0.45">
      <c r="A225" s="2">
        <v>46041</v>
      </c>
      <c r="B225" t="s">
        <v>119</v>
      </c>
      <c r="C225">
        <v>0</v>
      </c>
      <c r="D225">
        <v>0</v>
      </c>
      <c r="E225" s="297">
        <v>0</v>
      </c>
      <c r="F225" s="297">
        <v>0</v>
      </c>
      <c r="G225">
        <v>0</v>
      </c>
      <c r="H225">
        <f>MONTH(Tableau3[[#This Row],[DATE]])</f>
        <v>1</v>
      </c>
    </row>
    <row r="226" spans="1:8" ht="20.85" customHeight="1" x14ac:dyDescent="0.45">
      <c r="A226" s="2">
        <v>46040</v>
      </c>
      <c r="B226" t="s">
        <v>117</v>
      </c>
      <c r="C226">
        <v>0</v>
      </c>
      <c r="D226">
        <v>1475000</v>
      </c>
      <c r="E226" s="297">
        <v>3500</v>
      </c>
      <c r="F226" s="297">
        <v>1475000</v>
      </c>
      <c r="G226" t="s">
        <v>435</v>
      </c>
      <c r="H226">
        <f>MONTH(Tableau3[[#This Row],[DATE]])</f>
        <v>1</v>
      </c>
    </row>
    <row r="227" spans="1:8" ht="20.85" customHeight="1" x14ac:dyDescent="0.45">
      <c r="A227" s="2">
        <v>46040</v>
      </c>
      <c r="B227" t="s">
        <v>117</v>
      </c>
      <c r="C227">
        <v>0</v>
      </c>
      <c r="D227">
        <v>0</v>
      </c>
      <c r="E227" s="297">
        <v>0</v>
      </c>
      <c r="F227" s="297">
        <v>0</v>
      </c>
      <c r="G227">
        <v>0</v>
      </c>
      <c r="H227">
        <f>MONTH(Tableau3[[#This Row],[DATE]])</f>
        <v>1</v>
      </c>
    </row>
    <row r="228" spans="1:8" ht="20.85" customHeight="1" x14ac:dyDescent="0.45">
      <c r="A228" s="2">
        <v>46040</v>
      </c>
      <c r="B228" t="s">
        <v>119</v>
      </c>
      <c r="C228">
        <v>0</v>
      </c>
      <c r="D228">
        <v>1649500</v>
      </c>
      <c r="E228" s="297">
        <v>13100</v>
      </c>
      <c r="F228" s="297">
        <v>1649500</v>
      </c>
      <c r="G228" t="s">
        <v>435</v>
      </c>
      <c r="H228">
        <f>MONTH(Tableau3[[#This Row],[DATE]])</f>
        <v>1</v>
      </c>
    </row>
    <row r="229" spans="1:8" ht="20.85" customHeight="1" x14ac:dyDescent="0.45">
      <c r="A229" s="2">
        <v>46040</v>
      </c>
      <c r="B229" t="s">
        <v>119</v>
      </c>
      <c r="C229">
        <v>0</v>
      </c>
      <c r="D229">
        <v>0</v>
      </c>
      <c r="E229" s="297">
        <v>0</v>
      </c>
      <c r="F229" s="297">
        <v>0</v>
      </c>
      <c r="G229">
        <v>0</v>
      </c>
      <c r="H229">
        <f>MONTH(Tableau3[[#This Row],[DATE]])</f>
        <v>1</v>
      </c>
    </row>
    <row r="230" spans="1:8" ht="20.85" customHeight="1" x14ac:dyDescent="0.45">
      <c r="A230" s="2">
        <v>46039</v>
      </c>
      <c r="B230" t="s">
        <v>117</v>
      </c>
      <c r="C230">
        <v>0</v>
      </c>
      <c r="D230">
        <v>1207100</v>
      </c>
      <c r="E230" s="297">
        <v>0</v>
      </c>
      <c r="F230" s="297">
        <v>1207100</v>
      </c>
      <c r="G230" t="s">
        <v>275</v>
      </c>
      <c r="H230">
        <f>MONTH(Tableau3[[#This Row],[DATE]])</f>
        <v>1</v>
      </c>
    </row>
    <row r="231" spans="1:8" ht="20.85" customHeight="1" x14ac:dyDescent="0.45">
      <c r="A231" s="2">
        <v>46039</v>
      </c>
      <c r="B231" t="s">
        <v>117</v>
      </c>
      <c r="C231">
        <v>0</v>
      </c>
      <c r="D231">
        <v>0</v>
      </c>
      <c r="E231" s="297">
        <v>0</v>
      </c>
      <c r="F231" s="297">
        <v>0</v>
      </c>
      <c r="G231">
        <v>0</v>
      </c>
      <c r="H231">
        <f>MONTH(Tableau3[[#This Row],[DATE]])</f>
        <v>1</v>
      </c>
    </row>
    <row r="232" spans="1:8" ht="20.85" customHeight="1" x14ac:dyDescent="0.45">
      <c r="A232" s="2">
        <v>46039</v>
      </c>
      <c r="B232" t="s">
        <v>119</v>
      </c>
      <c r="C232">
        <v>0</v>
      </c>
      <c r="D232">
        <v>1979400</v>
      </c>
      <c r="E232" s="297">
        <v>10100</v>
      </c>
      <c r="F232" s="297">
        <v>1979400</v>
      </c>
      <c r="G232" t="s">
        <v>142</v>
      </c>
      <c r="H232">
        <f>MONTH(Tableau3[[#This Row],[DATE]])</f>
        <v>1</v>
      </c>
    </row>
    <row r="233" spans="1:8" ht="20.85" customHeight="1" x14ac:dyDescent="0.45">
      <c r="A233" s="2">
        <v>46039</v>
      </c>
      <c r="B233" t="s">
        <v>119</v>
      </c>
      <c r="C233">
        <v>0</v>
      </c>
      <c r="D233">
        <v>0</v>
      </c>
      <c r="E233" s="297">
        <v>0</v>
      </c>
      <c r="F233" s="297">
        <v>0</v>
      </c>
      <c r="G233">
        <v>0</v>
      </c>
      <c r="H233">
        <f>MONTH(Tableau3[[#This Row],[DATE]])</f>
        <v>1</v>
      </c>
    </row>
    <row r="234" spans="1:8" ht="20.85" customHeight="1" x14ac:dyDescent="0.45">
      <c r="A234" s="2">
        <v>46038</v>
      </c>
      <c r="B234" t="s">
        <v>117</v>
      </c>
      <c r="C234">
        <v>0</v>
      </c>
      <c r="D234">
        <v>1209400</v>
      </c>
      <c r="E234" s="297">
        <v>5800</v>
      </c>
      <c r="F234" s="297">
        <v>1209400</v>
      </c>
      <c r="G234" t="s">
        <v>310</v>
      </c>
      <c r="H234">
        <f>MONTH(Tableau3[[#This Row],[DATE]])</f>
        <v>1</v>
      </c>
    </row>
    <row r="235" spans="1:8" ht="20.85" customHeight="1" x14ac:dyDescent="0.45">
      <c r="A235" s="2">
        <v>46038</v>
      </c>
      <c r="B235" t="s">
        <v>117</v>
      </c>
      <c r="C235">
        <v>0</v>
      </c>
      <c r="D235">
        <v>0</v>
      </c>
      <c r="E235" s="297">
        <v>0</v>
      </c>
      <c r="F235" s="297">
        <v>0</v>
      </c>
      <c r="G235">
        <v>0</v>
      </c>
      <c r="H235">
        <f>MONTH(Tableau3[[#This Row],[DATE]])</f>
        <v>1</v>
      </c>
    </row>
    <row r="236" spans="1:8" ht="20.85" customHeight="1" x14ac:dyDescent="0.45">
      <c r="A236" s="2">
        <v>46038</v>
      </c>
      <c r="B236" t="s">
        <v>119</v>
      </c>
      <c r="C236">
        <v>0</v>
      </c>
      <c r="D236">
        <v>1790600</v>
      </c>
      <c r="E236" s="297">
        <v>9200</v>
      </c>
      <c r="F236" s="297">
        <v>1790600</v>
      </c>
      <c r="G236" t="s">
        <v>260</v>
      </c>
      <c r="H236">
        <f>MONTH(Tableau3[[#This Row],[DATE]])</f>
        <v>1</v>
      </c>
    </row>
    <row r="237" spans="1:8" ht="20.85" customHeight="1" x14ac:dyDescent="0.45">
      <c r="A237" s="2">
        <v>46038</v>
      </c>
      <c r="B237" t="s">
        <v>119</v>
      </c>
      <c r="C237">
        <v>0</v>
      </c>
      <c r="D237">
        <v>0</v>
      </c>
      <c r="E237" s="297">
        <v>0</v>
      </c>
      <c r="F237" s="297">
        <v>0</v>
      </c>
      <c r="G237">
        <v>0</v>
      </c>
      <c r="H237">
        <f>MONTH(Tableau3[[#This Row],[DATE]])</f>
        <v>1</v>
      </c>
    </row>
    <row r="238" spans="1:8" ht="20.85" customHeight="1" x14ac:dyDescent="0.45">
      <c r="A238" s="2">
        <v>46037</v>
      </c>
      <c r="B238" t="s">
        <v>117</v>
      </c>
      <c r="C238">
        <v>0</v>
      </c>
      <c r="D238">
        <v>1154350</v>
      </c>
      <c r="E238" s="297">
        <v>8700</v>
      </c>
      <c r="F238" s="297">
        <v>1154350</v>
      </c>
      <c r="G238" t="s">
        <v>341</v>
      </c>
      <c r="H238">
        <f>MONTH(Tableau3[[#This Row],[DATE]])</f>
        <v>1</v>
      </c>
    </row>
    <row r="239" spans="1:8" ht="20.85" customHeight="1" x14ac:dyDescent="0.45">
      <c r="A239" s="2">
        <v>46037</v>
      </c>
      <c r="B239" t="s">
        <v>117</v>
      </c>
      <c r="C239">
        <v>0</v>
      </c>
      <c r="D239">
        <v>0</v>
      </c>
      <c r="E239" s="297">
        <v>0</v>
      </c>
      <c r="F239" s="297">
        <v>0</v>
      </c>
      <c r="G239">
        <v>0</v>
      </c>
      <c r="H239">
        <f>MONTH(Tableau3[[#This Row],[DATE]])</f>
        <v>1</v>
      </c>
    </row>
    <row r="240" spans="1:8" ht="20.85" customHeight="1" x14ac:dyDescent="0.45">
      <c r="A240" s="2">
        <v>46037</v>
      </c>
      <c r="B240" t="s">
        <v>119</v>
      </c>
      <c r="C240">
        <v>0</v>
      </c>
      <c r="D240">
        <v>1420700</v>
      </c>
      <c r="E240" s="297">
        <v>4800</v>
      </c>
      <c r="F240" s="297">
        <v>1420700</v>
      </c>
      <c r="G240" t="s">
        <v>435</v>
      </c>
      <c r="H240">
        <f>MONTH(Tableau3[[#This Row],[DATE]])</f>
        <v>1</v>
      </c>
    </row>
    <row r="241" spans="1:8" ht="20.85" customHeight="1" x14ac:dyDescent="0.45">
      <c r="A241" s="2">
        <v>46037</v>
      </c>
      <c r="B241" t="s">
        <v>119</v>
      </c>
      <c r="C241">
        <v>0</v>
      </c>
      <c r="D241">
        <v>0</v>
      </c>
      <c r="E241" s="297">
        <v>0</v>
      </c>
      <c r="F241" s="297">
        <v>0</v>
      </c>
      <c r="G241">
        <v>0</v>
      </c>
      <c r="H241">
        <f>MONTH(Tableau3[[#This Row],[DATE]])</f>
        <v>1</v>
      </c>
    </row>
    <row r="242" spans="1:8" ht="20.85" customHeight="1" x14ac:dyDescent="0.45">
      <c r="A242" s="2">
        <v>46036</v>
      </c>
      <c r="B242" t="s">
        <v>117</v>
      </c>
      <c r="C242">
        <v>0</v>
      </c>
      <c r="D242">
        <v>1096650</v>
      </c>
      <c r="E242" s="297">
        <v>3000</v>
      </c>
      <c r="F242" s="297">
        <v>1096650</v>
      </c>
      <c r="G242" t="s">
        <v>275</v>
      </c>
      <c r="H242">
        <f>MONTH(Tableau3[[#This Row],[DATE]])</f>
        <v>1</v>
      </c>
    </row>
    <row r="243" spans="1:8" ht="20.85" customHeight="1" x14ac:dyDescent="0.45">
      <c r="A243" s="2">
        <v>46036</v>
      </c>
      <c r="B243" t="s">
        <v>117</v>
      </c>
      <c r="C243">
        <v>0</v>
      </c>
      <c r="D243">
        <v>0</v>
      </c>
      <c r="E243" s="297">
        <v>0</v>
      </c>
      <c r="F243" s="297">
        <v>0</v>
      </c>
      <c r="G243">
        <v>0</v>
      </c>
      <c r="H243">
        <f>MONTH(Tableau3[[#This Row],[DATE]])</f>
        <v>1</v>
      </c>
    </row>
    <row r="244" spans="1:8" ht="20.85" customHeight="1" x14ac:dyDescent="0.45">
      <c r="A244" s="2">
        <v>46036</v>
      </c>
      <c r="B244" t="s">
        <v>119</v>
      </c>
      <c r="C244">
        <v>0</v>
      </c>
      <c r="D244">
        <v>1030600</v>
      </c>
      <c r="E244" s="297">
        <v>0</v>
      </c>
      <c r="F244" s="297">
        <v>1030600</v>
      </c>
      <c r="G244" t="s">
        <v>142</v>
      </c>
      <c r="H244">
        <f>MONTH(Tableau3[[#This Row],[DATE]])</f>
        <v>1</v>
      </c>
    </row>
    <row r="245" spans="1:8" ht="20.85" customHeight="1" x14ac:dyDescent="0.45">
      <c r="A245" s="2">
        <v>46036</v>
      </c>
      <c r="B245" t="s">
        <v>119</v>
      </c>
      <c r="C245">
        <v>0</v>
      </c>
      <c r="D245">
        <v>0</v>
      </c>
      <c r="E245" s="297">
        <v>0</v>
      </c>
      <c r="F245" s="297">
        <v>0</v>
      </c>
      <c r="G245">
        <v>0</v>
      </c>
      <c r="H245">
        <f>MONTH(Tableau3[[#This Row],[DATE]])</f>
        <v>1</v>
      </c>
    </row>
    <row r="246" spans="1:8" ht="20.85" customHeight="1" x14ac:dyDescent="0.45">
      <c r="A246" s="2">
        <v>46035</v>
      </c>
      <c r="B246" t="s">
        <v>117</v>
      </c>
      <c r="C246">
        <v>0</v>
      </c>
      <c r="D246">
        <v>1212600</v>
      </c>
      <c r="E246" s="297">
        <v>1000</v>
      </c>
      <c r="F246" s="297">
        <v>1212600</v>
      </c>
      <c r="G246" t="s">
        <v>310</v>
      </c>
      <c r="H246">
        <f>MONTH(Tableau3[[#This Row],[DATE]])</f>
        <v>1</v>
      </c>
    </row>
    <row r="247" spans="1:8" ht="20.85" customHeight="1" x14ac:dyDescent="0.45">
      <c r="A247" s="2">
        <v>46035</v>
      </c>
      <c r="B247" t="s">
        <v>117</v>
      </c>
      <c r="C247">
        <v>0</v>
      </c>
      <c r="D247">
        <v>0</v>
      </c>
      <c r="E247" s="297">
        <v>0</v>
      </c>
      <c r="F247" s="297">
        <v>0</v>
      </c>
      <c r="G247">
        <v>0</v>
      </c>
      <c r="H247">
        <f>MONTH(Tableau3[[#This Row],[DATE]])</f>
        <v>1</v>
      </c>
    </row>
    <row r="248" spans="1:8" ht="20.85" customHeight="1" x14ac:dyDescent="0.45">
      <c r="A248" s="2">
        <v>46035</v>
      </c>
      <c r="B248" t="s">
        <v>119</v>
      </c>
      <c r="C248">
        <v>0</v>
      </c>
      <c r="D248">
        <v>1439600</v>
      </c>
      <c r="E248" s="297">
        <v>13100</v>
      </c>
      <c r="F248" s="297">
        <v>1439600</v>
      </c>
      <c r="G248" t="s">
        <v>260</v>
      </c>
      <c r="H248">
        <f>MONTH(Tableau3[[#This Row],[DATE]])</f>
        <v>1</v>
      </c>
    </row>
    <row r="249" spans="1:8" ht="20.85" customHeight="1" x14ac:dyDescent="0.45">
      <c r="A249" s="2">
        <v>46035</v>
      </c>
      <c r="B249" t="s">
        <v>119</v>
      </c>
      <c r="C249">
        <v>0</v>
      </c>
      <c r="D249">
        <v>0</v>
      </c>
      <c r="E249" s="297">
        <v>0</v>
      </c>
      <c r="F249" s="297">
        <v>0</v>
      </c>
      <c r="G249">
        <v>0</v>
      </c>
      <c r="H249">
        <f>MONTH(Tableau3[[#This Row],[DATE]])</f>
        <v>1</v>
      </c>
    </row>
    <row r="250" spans="1:8" ht="20.85" customHeight="1" x14ac:dyDescent="0.45">
      <c r="A250" s="2">
        <v>46034</v>
      </c>
      <c r="B250" t="s">
        <v>117</v>
      </c>
      <c r="C250">
        <v>0</v>
      </c>
      <c r="D250">
        <v>1288850</v>
      </c>
      <c r="E250" s="297">
        <v>4900</v>
      </c>
      <c r="F250" s="297">
        <v>1288850</v>
      </c>
      <c r="G250" t="s">
        <v>341</v>
      </c>
      <c r="H250">
        <f>MONTH(Tableau3[[#This Row],[DATE]])</f>
        <v>1</v>
      </c>
    </row>
    <row r="251" spans="1:8" ht="20.85" customHeight="1" x14ac:dyDescent="0.45">
      <c r="A251" s="2">
        <v>46034</v>
      </c>
      <c r="B251" t="s">
        <v>117</v>
      </c>
      <c r="C251">
        <v>0</v>
      </c>
      <c r="D251">
        <v>0</v>
      </c>
      <c r="E251" s="297">
        <v>0</v>
      </c>
      <c r="F251" s="297">
        <v>0</v>
      </c>
      <c r="G251">
        <v>0</v>
      </c>
      <c r="H251">
        <f>MONTH(Tableau3[[#This Row],[DATE]])</f>
        <v>1</v>
      </c>
    </row>
    <row r="252" spans="1:8" ht="20.85" customHeight="1" x14ac:dyDescent="0.45">
      <c r="A252" s="2">
        <v>46034</v>
      </c>
      <c r="B252" t="s">
        <v>119</v>
      </c>
      <c r="C252">
        <v>0</v>
      </c>
      <c r="D252">
        <v>1344700</v>
      </c>
      <c r="E252" s="297">
        <v>14500</v>
      </c>
      <c r="F252" s="297">
        <v>1344700</v>
      </c>
      <c r="G252" t="s">
        <v>435</v>
      </c>
      <c r="H252">
        <f>MONTH(Tableau3[[#This Row],[DATE]])</f>
        <v>1</v>
      </c>
    </row>
    <row r="253" spans="1:8" ht="20.85" customHeight="1" x14ac:dyDescent="0.45">
      <c r="A253" s="2">
        <v>46034</v>
      </c>
      <c r="B253" t="s">
        <v>119</v>
      </c>
      <c r="C253">
        <v>0</v>
      </c>
      <c r="D253">
        <v>0</v>
      </c>
      <c r="E253" s="297">
        <v>0</v>
      </c>
      <c r="F253" s="297">
        <v>0</v>
      </c>
      <c r="G253">
        <v>0</v>
      </c>
      <c r="H253">
        <f>MONTH(Tableau3[[#This Row],[DATE]])</f>
        <v>1</v>
      </c>
    </row>
    <row r="254" spans="1:8" ht="20.85" customHeight="1" x14ac:dyDescent="0.45">
      <c r="A254" s="2">
        <v>46033</v>
      </c>
      <c r="B254" t="s">
        <v>117</v>
      </c>
      <c r="C254">
        <v>0</v>
      </c>
      <c r="D254">
        <v>1460300</v>
      </c>
      <c r="E254" s="297">
        <v>6500</v>
      </c>
      <c r="F254" s="297">
        <v>1460300</v>
      </c>
      <c r="G254" t="s">
        <v>275</v>
      </c>
      <c r="H254">
        <f>MONTH(Tableau3[[#This Row],[DATE]])</f>
        <v>1</v>
      </c>
    </row>
    <row r="255" spans="1:8" ht="20.85" customHeight="1" x14ac:dyDescent="0.45">
      <c r="A255" s="2">
        <v>46033</v>
      </c>
      <c r="B255" t="s">
        <v>117</v>
      </c>
      <c r="C255">
        <v>0</v>
      </c>
      <c r="D255">
        <v>0</v>
      </c>
      <c r="E255" s="297">
        <v>0</v>
      </c>
      <c r="F255" s="297">
        <v>0</v>
      </c>
      <c r="G255">
        <v>0</v>
      </c>
      <c r="H255">
        <f>MONTH(Tableau3[[#This Row],[DATE]])</f>
        <v>1</v>
      </c>
    </row>
    <row r="256" spans="1:8" ht="20.85" customHeight="1" x14ac:dyDescent="0.45">
      <c r="A256" s="2">
        <v>46033</v>
      </c>
      <c r="B256" t="s">
        <v>119</v>
      </c>
      <c r="C256">
        <v>0</v>
      </c>
      <c r="D256">
        <v>1164350</v>
      </c>
      <c r="E256" s="297">
        <v>7200</v>
      </c>
      <c r="F256" s="297">
        <v>1164350</v>
      </c>
      <c r="G256" t="s">
        <v>142</v>
      </c>
      <c r="H256">
        <f>MONTH(Tableau3[[#This Row],[DATE]])</f>
        <v>1</v>
      </c>
    </row>
    <row r="257" spans="1:8" ht="20.85" customHeight="1" x14ac:dyDescent="0.45">
      <c r="A257" s="2">
        <v>46033</v>
      </c>
      <c r="B257" t="s">
        <v>119</v>
      </c>
      <c r="C257">
        <v>0</v>
      </c>
      <c r="D257">
        <v>0</v>
      </c>
      <c r="E257" s="297">
        <v>0</v>
      </c>
      <c r="F257" s="297">
        <v>0</v>
      </c>
      <c r="G257">
        <v>0</v>
      </c>
      <c r="H257">
        <f>MONTH(Tableau3[[#This Row],[DATE]])</f>
        <v>1</v>
      </c>
    </row>
    <row r="258" spans="1:8" ht="20.85" customHeight="1" x14ac:dyDescent="0.45">
      <c r="A258" s="2">
        <v>46032</v>
      </c>
      <c r="B258" t="s">
        <v>117</v>
      </c>
      <c r="C258">
        <v>0</v>
      </c>
      <c r="D258">
        <v>1474300</v>
      </c>
      <c r="E258" s="297">
        <v>2000</v>
      </c>
      <c r="F258" s="297">
        <v>1474300</v>
      </c>
      <c r="G258" t="s">
        <v>310</v>
      </c>
      <c r="H258">
        <f>MONTH(Tableau3[[#This Row],[DATE]])</f>
        <v>1</v>
      </c>
    </row>
    <row r="259" spans="1:8" ht="20.85" customHeight="1" x14ac:dyDescent="0.45">
      <c r="A259" s="2">
        <v>46032</v>
      </c>
      <c r="B259" t="s">
        <v>117</v>
      </c>
      <c r="C259">
        <v>0</v>
      </c>
      <c r="D259">
        <v>0</v>
      </c>
      <c r="E259" s="297">
        <v>0</v>
      </c>
      <c r="F259" s="297">
        <v>0</v>
      </c>
      <c r="G259">
        <v>0</v>
      </c>
      <c r="H259">
        <f>MONTH(Tableau3[[#This Row],[DATE]])</f>
        <v>1</v>
      </c>
    </row>
    <row r="260" spans="1:8" ht="20.85" customHeight="1" x14ac:dyDescent="0.45">
      <c r="A260" s="2">
        <v>46032</v>
      </c>
      <c r="B260" t="s">
        <v>119</v>
      </c>
      <c r="C260">
        <v>0</v>
      </c>
      <c r="D260">
        <v>1185500</v>
      </c>
      <c r="E260" s="297">
        <v>7300</v>
      </c>
      <c r="F260" s="297">
        <v>1185500</v>
      </c>
      <c r="G260" t="s">
        <v>260</v>
      </c>
      <c r="H260">
        <f>MONTH(Tableau3[[#This Row],[DATE]])</f>
        <v>1</v>
      </c>
    </row>
    <row r="261" spans="1:8" ht="20.85" customHeight="1" x14ac:dyDescent="0.45">
      <c r="A261" s="2">
        <v>46032</v>
      </c>
      <c r="B261" t="s">
        <v>119</v>
      </c>
      <c r="C261">
        <v>0</v>
      </c>
      <c r="D261">
        <v>0</v>
      </c>
      <c r="E261" s="297">
        <v>0</v>
      </c>
      <c r="F261" s="297">
        <v>0</v>
      </c>
      <c r="G261">
        <v>0</v>
      </c>
      <c r="H261">
        <f>MONTH(Tableau3[[#This Row],[DATE]])</f>
        <v>1</v>
      </c>
    </row>
    <row r="262" spans="1:8" ht="20.85" customHeight="1" x14ac:dyDescent="0.45">
      <c r="A262" s="2">
        <v>46031</v>
      </c>
      <c r="B262" t="s">
        <v>117</v>
      </c>
      <c r="C262">
        <v>0</v>
      </c>
      <c r="D262">
        <v>1363000</v>
      </c>
      <c r="E262" s="297">
        <v>6400</v>
      </c>
      <c r="F262" s="297">
        <v>1363000</v>
      </c>
      <c r="G262" t="s">
        <v>341</v>
      </c>
      <c r="H262">
        <f>MONTH(Tableau3[[#This Row],[DATE]])</f>
        <v>1</v>
      </c>
    </row>
    <row r="263" spans="1:8" ht="20.85" customHeight="1" x14ac:dyDescent="0.45">
      <c r="A263" s="2">
        <v>46031</v>
      </c>
      <c r="B263" t="s">
        <v>117</v>
      </c>
      <c r="C263">
        <v>0</v>
      </c>
      <c r="D263">
        <v>0</v>
      </c>
      <c r="E263" s="297">
        <v>0</v>
      </c>
      <c r="F263" s="297">
        <v>0</v>
      </c>
      <c r="G263">
        <v>0</v>
      </c>
      <c r="H263">
        <f>MONTH(Tableau3[[#This Row],[DATE]])</f>
        <v>1</v>
      </c>
    </row>
    <row r="264" spans="1:8" ht="20.85" customHeight="1" x14ac:dyDescent="0.45">
      <c r="A264" s="2">
        <v>46031</v>
      </c>
      <c r="B264" t="s">
        <v>119</v>
      </c>
      <c r="C264">
        <v>0</v>
      </c>
      <c r="D264">
        <v>1286000</v>
      </c>
      <c r="E264" s="297">
        <v>7200</v>
      </c>
      <c r="F264" s="297">
        <v>1286000</v>
      </c>
      <c r="G264" t="s">
        <v>435</v>
      </c>
      <c r="H264">
        <f>MONTH(Tableau3[[#This Row],[DATE]])</f>
        <v>1</v>
      </c>
    </row>
    <row r="265" spans="1:8" ht="20.85" customHeight="1" x14ac:dyDescent="0.45">
      <c r="A265" s="2">
        <v>46031</v>
      </c>
      <c r="B265" t="s">
        <v>119</v>
      </c>
      <c r="C265">
        <v>0</v>
      </c>
      <c r="D265">
        <v>0</v>
      </c>
      <c r="E265" s="297">
        <v>0</v>
      </c>
      <c r="F265" s="297">
        <v>0</v>
      </c>
      <c r="G265">
        <v>0</v>
      </c>
      <c r="H265">
        <f>MONTH(Tableau3[[#This Row],[DATE]])</f>
        <v>1</v>
      </c>
    </row>
    <row r="266" spans="1:8" ht="20.85" customHeight="1" x14ac:dyDescent="0.45">
      <c r="A266" s="2">
        <v>46030</v>
      </c>
      <c r="B266" t="s">
        <v>117</v>
      </c>
      <c r="C266">
        <v>0</v>
      </c>
      <c r="D266">
        <v>1548200</v>
      </c>
      <c r="E266" s="297">
        <v>2500</v>
      </c>
      <c r="F266" s="297">
        <v>1548200</v>
      </c>
      <c r="G266" t="s">
        <v>275</v>
      </c>
      <c r="H266">
        <f>MONTH(Tableau3[[#This Row],[DATE]])</f>
        <v>1</v>
      </c>
    </row>
    <row r="267" spans="1:8" ht="20.85" customHeight="1" x14ac:dyDescent="0.45">
      <c r="A267" s="2">
        <v>46030</v>
      </c>
      <c r="B267" t="s">
        <v>117</v>
      </c>
      <c r="C267">
        <v>0</v>
      </c>
      <c r="D267">
        <v>0</v>
      </c>
      <c r="E267" s="297">
        <v>0</v>
      </c>
      <c r="F267" s="297">
        <v>0</v>
      </c>
      <c r="G267">
        <v>0</v>
      </c>
      <c r="H267">
        <f>MONTH(Tableau3[[#This Row],[DATE]])</f>
        <v>1</v>
      </c>
    </row>
    <row r="268" spans="1:8" ht="20.85" customHeight="1" x14ac:dyDescent="0.45">
      <c r="A268" s="2">
        <v>46030</v>
      </c>
      <c r="B268" t="s">
        <v>119</v>
      </c>
      <c r="C268">
        <v>0</v>
      </c>
      <c r="D268">
        <v>1167950</v>
      </c>
      <c r="E268" s="297">
        <v>3900</v>
      </c>
      <c r="F268" s="297">
        <v>1167950</v>
      </c>
      <c r="G268" t="s">
        <v>142</v>
      </c>
      <c r="H268">
        <f>MONTH(Tableau3[[#This Row],[DATE]])</f>
        <v>1</v>
      </c>
    </row>
    <row r="269" spans="1:8" ht="20.85" customHeight="1" x14ac:dyDescent="0.45">
      <c r="A269" s="2">
        <v>46030</v>
      </c>
      <c r="B269" t="s">
        <v>119</v>
      </c>
      <c r="C269">
        <v>0</v>
      </c>
      <c r="D269">
        <v>0</v>
      </c>
      <c r="E269" s="297">
        <v>0</v>
      </c>
      <c r="F269" s="297">
        <v>0</v>
      </c>
      <c r="G269">
        <v>0</v>
      </c>
      <c r="H269">
        <f>MONTH(Tableau3[[#This Row],[DATE]])</f>
        <v>1</v>
      </c>
    </row>
    <row r="270" spans="1:8" ht="20.85" customHeight="1" x14ac:dyDescent="0.45">
      <c r="A270" s="2">
        <v>46029</v>
      </c>
      <c r="B270" t="s">
        <v>117</v>
      </c>
      <c r="C270">
        <v>0</v>
      </c>
      <c r="D270">
        <v>1186100</v>
      </c>
      <c r="E270" s="297">
        <v>10100</v>
      </c>
      <c r="F270" s="297">
        <v>1186100</v>
      </c>
      <c r="G270" t="s">
        <v>310</v>
      </c>
      <c r="H270">
        <f>MONTH(Tableau3[[#This Row],[DATE]])</f>
        <v>1</v>
      </c>
    </row>
    <row r="271" spans="1:8" ht="20.85" customHeight="1" x14ac:dyDescent="0.45">
      <c r="A271" s="2">
        <v>46029</v>
      </c>
      <c r="B271" t="s">
        <v>117</v>
      </c>
      <c r="C271">
        <v>0</v>
      </c>
      <c r="D271">
        <v>0</v>
      </c>
      <c r="E271" s="297">
        <v>0</v>
      </c>
      <c r="F271" s="297">
        <v>0</v>
      </c>
      <c r="G271">
        <v>0</v>
      </c>
      <c r="H271">
        <f>MONTH(Tableau3[[#This Row],[DATE]])</f>
        <v>1</v>
      </c>
    </row>
    <row r="272" spans="1:8" ht="20.85" customHeight="1" x14ac:dyDescent="0.45">
      <c r="A272" s="2">
        <v>46029</v>
      </c>
      <c r="B272" t="s">
        <v>119</v>
      </c>
      <c r="C272">
        <v>0</v>
      </c>
      <c r="D272">
        <v>1011500</v>
      </c>
      <c r="E272" s="297">
        <v>8200</v>
      </c>
      <c r="F272" s="297">
        <v>1011500</v>
      </c>
      <c r="G272" t="s">
        <v>260</v>
      </c>
      <c r="H272">
        <f>MONTH(Tableau3[[#This Row],[DATE]])</f>
        <v>1</v>
      </c>
    </row>
    <row r="273" spans="1:8" ht="20.85" customHeight="1" x14ac:dyDescent="0.45">
      <c r="A273" s="2">
        <v>46029</v>
      </c>
      <c r="B273" t="s">
        <v>119</v>
      </c>
      <c r="C273">
        <v>0</v>
      </c>
      <c r="D273">
        <v>0</v>
      </c>
      <c r="E273" s="297">
        <v>0</v>
      </c>
      <c r="F273" s="297">
        <v>0</v>
      </c>
      <c r="G273">
        <v>0</v>
      </c>
      <c r="H273">
        <f>MONTH(Tableau3[[#This Row],[DATE]])</f>
        <v>1</v>
      </c>
    </row>
    <row r="274" spans="1:8" ht="20.85" customHeight="1" x14ac:dyDescent="0.45">
      <c r="A274" s="2">
        <v>46028</v>
      </c>
      <c r="B274" t="s">
        <v>117</v>
      </c>
      <c r="C274">
        <v>0</v>
      </c>
      <c r="D274">
        <v>966250</v>
      </c>
      <c r="E274" s="297">
        <v>11300</v>
      </c>
      <c r="F274" s="297">
        <v>966250</v>
      </c>
      <c r="G274" t="s">
        <v>341</v>
      </c>
      <c r="H274">
        <f>MONTH(Tableau3[[#This Row],[DATE]])</f>
        <v>1</v>
      </c>
    </row>
    <row r="275" spans="1:8" ht="20.85" customHeight="1" x14ac:dyDescent="0.45">
      <c r="A275" s="2">
        <v>46028</v>
      </c>
      <c r="B275" t="s">
        <v>117</v>
      </c>
      <c r="C275">
        <v>0</v>
      </c>
      <c r="D275">
        <v>0</v>
      </c>
      <c r="E275" s="297">
        <v>0</v>
      </c>
      <c r="F275" s="297">
        <v>0</v>
      </c>
      <c r="G275">
        <v>0</v>
      </c>
      <c r="H275">
        <f>MONTH(Tableau3[[#This Row],[DATE]])</f>
        <v>1</v>
      </c>
    </row>
    <row r="276" spans="1:8" ht="20.85" customHeight="1" x14ac:dyDescent="0.45">
      <c r="A276" s="2">
        <v>46028</v>
      </c>
      <c r="B276" t="s">
        <v>119</v>
      </c>
      <c r="C276">
        <v>0</v>
      </c>
      <c r="D276">
        <v>1236950</v>
      </c>
      <c r="E276" s="297">
        <v>11200</v>
      </c>
      <c r="F276" s="297">
        <v>1236950</v>
      </c>
      <c r="G276" t="s">
        <v>435</v>
      </c>
      <c r="H276">
        <f>MONTH(Tableau3[[#This Row],[DATE]])</f>
        <v>1</v>
      </c>
    </row>
    <row r="277" spans="1:8" ht="20.85" customHeight="1" x14ac:dyDescent="0.45">
      <c r="A277" s="2">
        <v>46028</v>
      </c>
      <c r="B277" t="s">
        <v>119</v>
      </c>
      <c r="C277">
        <v>0</v>
      </c>
      <c r="D277">
        <v>0</v>
      </c>
      <c r="E277" s="297">
        <v>0</v>
      </c>
      <c r="F277" s="297">
        <v>0</v>
      </c>
      <c r="G277">
        <v>0</v>
      </c>
      <c r="H277">
        <f>MONTH(Tableau3[[#This Row],[DATE]])</f>
        <v>1</v>
      </c>
    </row>
    <row r="278" spans="1:8" ht="20.85" customHeight="1" x14ac:dyDescent="0.45">
      <c r="A278" s="2">
        <v>46027</v>
      </c>
      <c r="B278" t="s">
        <v>117</v>
      </c>
      <c r="C278">
        <v>0</v>
      </c>
      <c r="D278">
        <v>792450</v>
      </c>
      <c r="E278" s="297">
        <v>6000</v>
      </c>
      <c r="F278" s="297">
        <v>792450</v>
      </c>
      <c r="G278" t="s">
        <v>275</v>
      </c>
      <c r="H278">
        <f>MONTH(Tableau3[[#This Row],[DATE]])</f>
        <v>1</v>
      </c>
    </row>
    <row r="279" spans="1:8" ht="20.85" customHeight="1" x14ac:dyDescent="0.45">
      <c r="A279" s="2">
        <v>46027</v>
      </c>
      <c r="B279" t="s">
        <v>117</v>
      </c>
      <c r="C279">
        <v>0</v>
      </c>
      <c r="D279">
        <v>0</v>
      </c>
      <c r="E279" s="297">
        <v>0</v>
      </c>
      <c r="F279" s="297">
        <v>0</v>
      </c>
      <c r="G279">
        <v>0</v>
      </c>
      <c r="H279">
        <f>MONTH(Tableau3[[#This Row],[DATE]])</f>
        <v>1</v>
      </c>
    </row>
    <row r="280" spans="1:8" ht="20.85" customHeight="1" x14ac:dyDescent="0.45">
      <c r="A280" s="2">
        <v>46027</v>
      </c>
      <c r="B280" t="s">
        <v>119</v>
      </c>
      <c r="C280">
        <v>0</v>
      </c>
      <c r="D280">
        <v>683350</v>
      </c>
      <c r="E280" s="297">
        <v>8700</v>
      </c>
      <c r="F280" s="297">
        <v>683350</v>
      </c>
      <c r="G280" t="s">
        <v>142</v>
      </c>
      <c r="H280">
        <f>MONTH(Tableau3[[#This Row],[DATE]])</f>
        <v>1</v>
      </c>
    </row>
    <row r="281" spans="1:8" ht="20.85" customHeight="1" x14ac:dyDescent="0.45">
      <c r="A281" s="2">
        <v>46027</v>
      </c>
      <c r="B281" t="s">
        <v>119</v>
      </c>
      <c r="C281">
        <v>0</v>
      </c>
      <c r="D281">
        <v>0</v>
      </c>
      <c r="E281" s="297">
        <v>0</v>
      </c>
      <c r="F281" s="297">
        <v>0</v>
      </c>
      <c r="G281">
        <v>0</v>
      </c>
      <c r="H281">
        <f>MONTH(Tableau3[[#This Row],[DATE]])</f>
        <v>1</v>
      </c>
    </row>
    <row r="282" spans="1:8" ht="20.85" customHeight="1" x14ac:dyDescent="0.45">
      <c r="A282" s="2">
        <v>46026</v>
      </c>
      <c r="B282" t="s">
        <v>117</v>
      </c>
      <c r="C282">
        <v>0</v>
      </c>
      <c r="D282">
        <v>1316900</v>
      </c>
      <c r="E282" s="297">
        <v>21900</v>
      </c>
      <c r="F282" s="297">
        <v>1316900</v>
      </c>
      <c r="G282" t="s">
        <v>310</v>
      </c>
      <c r="H282">
        <f>MONTH(Tableau3[[#This Row],[DATE]])</f>
        <v>1</v>
      </c>
    </row>
    <row r="283" spans="1:8" ht="20.85" customHeight="1" x14ac:dyDescent="0.45">
      <c r="A283" s="2">
        <v>46026</v>
      </c>
      <c r="B283" t="s">
        <v>117</v>
      </c>
      <c r="C283">
        <v>0</v>
      </c>
      <c r="D283">
        <v>0</v>
      </c>
      <c r="E283" s="297">
        <v>0</v>
      </c>
      <c r="F283" s="297">
        <v>0</v>
      </c>
      <c r="G283">
        <v>0</v>
      </c>
      <c r="H283">
        <f>MONTH(Tableau3[[#This Row],[DATE]])</f>
        <v>1</v>
      </c>
    </row>
    <row r="284" spans="1:8" ht="20.85" customHeight="1" x14ac:dyDescent="0.45">
      <c r="A284" s="2">
        <v>46026</v>
      </c>
      <c r="B284" t="s">
        <v>119</v>
      </c>
      <c r="C284">
        <v>0</v>
      </c>
      <c r="D284">
        <v>1409250</v>
      </c>
      <c r="E284" s="297">
        <v>1000</v>
      </c>
      <c r="F284" s="297">
        <v>1409250</v>
      </c>
      <c r="G284" t="s">
        <v>260</v>
      </c>
      <c r="H284">
        <f>MONTH(Tableau3[[#This Row],[DATE]])</f>
        <v>1</v>
      </c>
    </row>
    <row r="285" spans="1:8" ht="20.85" customHeight="1" x14ac:dyDescent="0.45">
      <c r="A285" s="2">
        <v>46026</v>
      </c>
      <c r="B285" t="s">
        <v>119</v>
      </c>
      <c r="C285">
        <v>0</v>
      </c>
      <c r="D285">
        <v>0</v>
      </c>
      <c r="E285" s="297">
        <v>0</v>
      </c>
      <c r="F285" s="297">
        <v>0</v>
      </c>
      <c r="G285">
        <v>0</v>
      </c>
      <c r="H285">
        <f>MONTH(Tableau3[[#This Row],[DATE]])</f>
        <v>1</v>
      </c>
    </row>
    <row r="286" spans="1:8" ht="20.85" customHeight="1" x14ac:dyDescent="0.45">
      <c r="A286" s="2">
        <v>46025</v>
      </c>
      <c r="B286" t="s">
        <v>117</v>
      </c>
      <c r="C286">
        <v>0</v>
      </c>
      <c r="D286">
        <v>829900</v>
      </c>
      <c r="E286" s="297">
        <v>1000</v>
      </c>
      <c r="F286" s="297">
        <v>829900</v>
      </c>
      <c r="G286" t="s">
        <v>341</v>
      </c>
      <c r="H286">
        <f>MONTH(Tableau3[[#This Row],[DATE]])</f>
        <v>1</v>
      </c>
    </row>
    <row r="287" spans="1:8" ht="20.85" customHeight="1" x14ac:dyDescent="0.45">
      <c r="A287" s="2">
        <v>46025</v>
      </c>
      <c r="B287" t="s">
        <v>117</v>
      </c>
      <c r="C287">
        <v>0</v>
      </c>
      <c r="D287">
        <v>0</v>
      </c>
      <c r="E287" s="297">
        <v>0</v>
      </c>
      <c r="F287" s="297">
        <v>0</v>
      </c>
      <c r="G287">
        <v>0</v>
      </c>
      <c r="H287">
        <f>MONTH(Tableau3[[#This Row],[DATE]])</f>
        <v>1</v>
      </c>
    </row>
    <row r="288" spans="1:8" ht="20.85" customHeight="1" x14ac:dyDescent="0.45">
      <c r="A288" s="2">
        <v>46025</v>
      </c>
      <c r="B288" t="s">
        <v>119</v>
      </c>
      <c r="C288">
        <v>0</v>
      </c>
      <c r="D288">
        <v>1144400</v>
      </c>
      <c r="E288" s="297">
        <v>0</v>
      </c>
      <c r="F288" s="297">
        <v>1144400</v>
      </c>
      <c r="G288" t="s">
        <v>435</v>
      </c>
      <c r="H288">
        <f>MONTH(Tableau3[[#This Row],[DATE]])</f>
        <v>1</v>
      </c>
    </row>
    <row r="289" spans="1:9" ht="20.85" customHeight="1" x14ac:dyDescent="0.45">
      <c r="A289" s="2">
        <v>46025</v>
      </c>
      <c r="B289" t="s">
        <v>119</v>
      </c>
      <c r="C289">
        <v>0</v>
      </c>
      <c r="D289">
        <v>0</v>
      </c>
      <c r="E289" s="297">
        <v>0</v>
      </c>
      <c r="F289" s="297">
        <v>0</v>
      </c>
      <c r="G289">
        <v>0</v>
      </c>
      <c r="H289">
        <f>MONTH(Tableau3[[#This Row],[DATE]])</f>
        <v>1</v>
      </c>
    </row>
    <row r="290" spans="1:9" ht="20.85" customHeight="1" x14ac:dyDescent="0.45">
      <c r="A290" s="2">
        <v>46024</v>
      </c>
      <c r="B290" t="s">
        <v>117</v>
      </c>
      <c r="C290">
        <v>0</v>
      </c>
      <c r="D290">
        <v>872900</v>
      </c>
      <c r="E290" s="297">
        <v>7900</v>
      </c>
      <c r="F290" s="297">
        <v>872900</v>
      </c>
      <c r="G290" t="s">
        <v>275</v>
      </c>
      <c r="H290">
        <f>MONTH(Tableau3[[#This Row],[DATE]])</f>
        <v>1</v>
      </c>
    </row>
    <row r="291" spans="1:9" ht="20.85" customHeight="1" x14ac:dyDescent="0.45">
      <c r="A291" s="2">
        <v>46024</v>
      </c>
      <c r="B291" t="s">
        <v>117</v>
      </c>
      <c r="C291">
        <v>0</v>
      </c>
      <c r="D291">
        <v>0</v>
      </c>
      <c r="E291" s="297">
        <v>0</v>
      </c>
      <c r="F291" s="297">
        <v>0</v>
      </c>
      <c r="G291">
        <v>0</v>
      </c>
      <c r="H291">
        <f>MONTH(Tableau3[[#This Row],[DATE]])</f>
        <v>1</v>
      </c>
    </row>
    <row r="292" spans="1:9" ht="20.85" customHeight="1" x14ac:dyDescent="0.45">
      <c r="A292" s="2">
        <v>46024</v>
      </c>
      <c r="B292" t="s">
        <v>119</v>
      </c>
      <c r="C292">
        <v>0</v>
      </c>
      <c r="D292">
        <v>1289450</v>
      </c>
      <c r="E292" s="297">
        <v>0</v>
      </c>
      <c r="F292" s="297">
        <v>1289450</v>
      </c>
      <c r="G292" t="s">
        <v>142</v>
      </c>
      <c r="H292">
        <f>MONTH(Tableau3[[#This Row],[DATE]])</f>
        <v>1</v>
      </c>
    </row>
    <row r="293" spans="1:9" ht="20.85" customHeight="1" x14ac:dyDescent="0.45">
      <c r="A293" s="2">
        <v>46024</v>
      </c>
      <c r="B293" t="s">
        <v>119</v>
      </c>
      <c r="C293">
        <v>0</v>
      </c>
      <c r="D293">
        <v>0</v>
      </c>
      <c r="E293" s="297">
        <v>0</v>
      </c>
      <c r="F293" s="297">
        <v>0</v>
      </c>
      <c r="G293">
        <v>0</v>
      </c>
      <c r="H293">
        <f>MONTH(Tableau3[[#This Row],[DATE]])</f>
        <v>1</v>
      </c>
    </row>
    <row r="294" spans="1:9" ht="20.85" customHeight="1" x14ac:dyDescent="0.45">
      <c r="A294" s="2">
        <v>46023</v>
      </c>
      <c r="B294" t="s">
        <v>117</v>
      </c>
      <c r="C294">
        <v>0</v>
      </c>
      <c r="D294">
        <v>1124500</v>
      </c>
      <c r="E294" s="297">
        <v>1000</v>
      </c>
      <c r="F294" s="297">
        <v>1124500</v>
      </c>
      <c r="G294" t="s">
        <v>310</v>
      </c>
      <c r="H294">
        <f>MONTH(Tableau3[[#This Row],[DATE]])</f>
        <v>1</v>
      </c>
    </row>
    <row r="295" spans="1:9" ht="20.85" customHeight="1" x14ac:dyDescent="0.45">
      <c r="A295" s="2">
        <v>46023</v>
      </c>
      <c r="B295" t="s">
        <v>117</v>
      </c>
      <c r="C295">
        <v>0</v>
      </c>
      <c r="D295">
        <v>0</v>
      </c>
      <c r="E295" s="297">
        <v>0</v>
      </c>
      <c r="F295" s="297">
        <v>0</v>
      </c>
      <c r="G295">
        <v>0</v>
      </c>
      <c r="H295">
        <f>MONTH(Tableau3[[#This Row],[DATE]])</f>
        <v>1</v>
      </c>
    </row>
    <row r="296" spans="1:9" ht="20.85" customHeight="1" x14ac:dyDescent="0.45">
      <c r="A296" s="2">
        <v>46023</v>
      </c>
      <c r="B296" t="s">
        <v>119</v>
      </c>
      <c r="C296">
        <v>0</v>
      </c>
      <c r="D296">
        <v>1490600</v>
      </c>
      <c r="E296" s="297">
        <v>1000</v>
      </c>
      <c r="F296" s="297">
        <v>1490600</v>
      </c>
      <c r="G296" t="s">
        <v>260</v>
      </c>
      <c r="H296">
        <f>MONTH(Tableau3[[#This Row],[DATE]])</f>
        <v>1</v>
      </c>
    </row>
    <row r="297" spans="1:9" ht="20.85" customHeight="1" x14ac:dyDescent="0.45">
      <c r="A297" s="2">
        <v>46023</v>
      </c>
      <c r="B297" t="s">
        <v>119</v>
      </c>
      <c r="C297">
        <v>0</v>
      </c>
      <c r="D297">
        <v>0</v>
      </c>
      <c r="E297" s="297">
        <v>0</v>
      </c>
      <c r="F297" s="297">
        <v>0</v>
      </c>
      <c r="G297">
        <v>0</v>
      </c>
      <c r="H297">
        <f>MONTH(Tableau3[[#This Row],[DATE]])</f>
        <v>1</v>
      </c>
    </row>
    <row r="298" spans="1:9" ht="20.85" customHeight="1" x14ac:dyDescent="0.45">
      <c r="A298" s="366">
        <v>46022</v>
      </c>
      <c r="B298" s="383" t="s">
        <v>117</v>
      </c>
      <c r="C298" s="383">
        <v>0</v>
      </c>
      <c r="D298" s="383">
        <v>949200</v>
      </c>
      <c r="E298" s="384">
        <v>4000</v>
      </c>
      <c r="F298" s="384">
        <v>949200</v>
      </c>
      <c r="G298" s="383" t="s">
        <v>341</v>
      </c>
      <c r="H298" s="383">
        <f>MONTH(Tableau3[[#This Row],[DATE]])</f>
        <v>12</v>
      </c>
      <c r="I298" s="383"/>
    </row>
    <row r="299" spans="1:9" ht="20.85" customHeight="1" x14ac:dyDescent="0.45">
      <c r="A299" s="366">
        <v>46022</v>
      </c>
      <c r="B299" s="383" t="s">
        <v>117</v>
      </c>
      <c r="C299" s="383">
        <v>0</v>
      </c>
      <c r="D299" s="383">
        <v>0</v>
      </c>
      <c r="E299" s="384">
        <v>0</v>
      </c>
      <c r="F299" s="384">
        <v>0</v>
      </c>
      <c r="G299" s="383">
        <v>0</v>
      </c>
      <c r="H299" s="383">
        <f>MONTH(Tableau3[[#This Row],[DATE]])</f>
        <v>12</v>
      </c>
      <c r="I299" s="383"/>
    </row>
    <row r="300" spans="1:9" ht="20.85" customHeight="1" x14ac:dyDescent="0.45">
      <c r="A300" s="366">
        <v>46022</v>
      </c>
      <c r="B300" s="383" t="s">
        <v>119</v>
      </c>
      <c r="C300" s="383">
        <v>0</v>
      </c>
      <c r="D300" s="383">
        <v>1521700</v>
      </c>
      <c r="E300" s="384">
        <v>1500</v>
      </c>
      <c r="F300" s="384">
        <v>1521700</v>
      </c>
      <c r="G300" s="383" t="s">
        <v>435</v>
      </c>
      <c r="H300" s="383">
        <f>MONTH(Tableau3[[#This Row],[DATE]])</f>
        <v>12</v>
      </c>
      <c r="I300" s="383"/>
    </row>
    <row r="301" spans="1:9" ht="20.85" customHeight="1" x14ac:dyDescent="0.45">
      <c r="A301" s="366">
        <v>46022</v>
      </c>
      <c r="B301" s="383" t="s">
        <v>119</v>
      </c>
      <c r="C301" s="383">
        <v>0</v>
      </c>
      <c r="D301" s="383">
        <v>0</v>
      </c>
      <c r="E301" s="384">
        <v>0</v>
      </c>
      <c r="F301" s="384">
        <v>0</v>
      </c>
      <c r="G301" s="383">
        <v>0</v>
      </c>
      <c r="H301" s="383">
        <f>MONTH(Tableau3[[#This Row],[DATE]])</f>
        <v>12</v>
      </c>
      <c r="I301" s="383"/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0"/>
  <dimension ref="A1:D301"/>
  <sheetViews>
    <sheetView showGridLines="0" workbookViewId="0">
      <selection activeCell="B4" sqref="B4"/>
    </sheetView>
  </sheetViews>
  <sheetFormatPr baseColWidth="10" defaultColWidth="11.59765625" defaultRowHeight="14.25" x14ac:dyDescent="0.45"/>
  <cols>
    <col min="1" max="1" width="19" bestFit="1" customWidth="1"/>
    <col min="2" max="2" width="11.59765625" style="2"/>
    <col min="3" max="3" width="11.73046875" customWidth="1"/>
  </cols>
  <sheetData>
    <row r="1" spans="1:4" x14ac:dyDescent="0.45">
      <c r="A1" s="9" t="s">
        <v>71</v>
      </c>
      <c r="B1" s="2" t="s">
        <v>38</v>
      </c>
      <c r="C1" t="s">
        <v>60</v>
      </c>
      <c r="D1" t="s">
        <v>10</v>
      </c>
    </row>
    <row r="2" spans="1:4" x14ac:dyDescent="0.45">
      <c r="A2" s="9" t="s">
        <v>117</v>
      </c>
      <c r="B2" s="2">
        <v>46096</v>
      </c>
      <c r="C2" t="s">
        <v>275</v>
      </c>
      <c r="D2">
        <v>-10</v>
      </c>
    </row>
    <row r="3" spans="1:4" x14ac:dyDescent="0.45">
      <c r="A3" s="9" t="s">
        <v>117</v>
      </c>
      <c r="B3" s="2">
        <v>46096</v>
      </c>
      <c r="C3">
        <v>0</v>
      </c>
      <c r="D3">
        <v>0</v>
      </c>
    </row>
    <row r="4" spans="1:4" x14ac:dyDescent="0.45">
      <c r="A4" s="9" t="s">
        <v>119</v>
      </c>
      <c r="B4" s="2">
        <v>46096</v>
      </c>
      <c r="C4" t="s">
        <v>142</v>
      </c>
      <c r="D4">
        <v>20</v>
      </c>
    </row>
    <row r="5" spans="1:4" x14ac:dyDescent="0.45">
      <c r="A5" s="9" t="s">
        <v>119</v>
      </c>
      <c r="B5" s="2">
        <v>46096</v>
      </c>
      <c r="C5">
        <v>0</v>
      </c>
      <c r="D5">
        <v>0</v>
      </c>
    </row>
    <row r="6" spans="1:4" x14ac:dyDescent="0.45">
      <c r="A6" s="9" t="s">
        <v>117</v>
      </c>
      <c r="B6" s="2">
        <v>46095</v>
      </c>
      <c r="C6" t="s">
        <v>310</v>
      </c>
      <c r="D6">
        <v>10</v>
      </c>
    </row>
    <row r="7" spans="1:4" x14ac:dyDescent="0.45">
      <c r="A7" s="9" t="s">
        <v>117</v>
      </c>
      <c r="B7" s="2">
        <v>46095</v>
      </c>
      <c r="C7">
        <v>0</v>
      </c>
      <c r="D7">
        <v>0</v>
      </c>
    </row>
    <row r="8" spans="1:4" x14ac:dyDescent="0.45">
      <c r="A8" s="9" t="s">
        <v>119</v>
      </c>
      <c r="B8" s="2">
        <v>46095</v>
      </c>
      <c r="C8" t="s">
        <v>260</v>
      </c>
      <c r="D8">
        <v>0</v>
      </c>
    </row>
    <row r="9" spans="1:4" x14ac:dyDescent="0.45">
      <c r="A9" s="9" t="s">
        <v>119</v>
      </c>
      <c r="B9" s="2">
        <v>46095</v>
      </c>
      <c r="C9">
        <v>0</v>
      </c>
      <c r="D9">
        <v>0</v>
      </c>
    </row>
    <row r="10" spans="1:4" x14ac:dyDescent="0.45">
      <c r="A10" s="9" t="s">
        <v>117</v>
      </c>
      <c r="B10" s="2">
        <v>46094</v>
      </c>
      <c r="C10" t="s">
        <v>341</v>
      </c>
      <c r="D10">
        <v>20</v>
      </c>
    </row>
    <row r="11" spans="1:4" x14ac:dyDescent="0.45">
      <c r="A11" s="9" t="s">
        <v>117</v>
      </c>
      <c r="B11" s="2">
        <v>46094</v>
      </c>
      <c r="C11">
        <v>0</v>
      </c>
      <c r="D11">
        <v>0</v>
      </c>
    </row>
    <row r="12" spans="1:4" x14ac:dyDescent="0.45">
      <c r="A12" s="9" t="s">
        <v>119</v>
      </c>
      <c r="B12" s="2">
        <v>46094</v>
      </c>
      <c r="C12" t="s">
        <v>435</v>
      </c>
      <c r="D12">
        <v>-10</v>
      </c>
    </row>
    <row r="13" spans="1:4" x14ac:dyDescent="0.45">
      <c r="A13" s="9" t="s">
        <v>119</v>
      </c>
      <c r="B13" s="2">
        <v>46094</v>
      </c>
      <c r="C13">
        <v>0</v>
      </c>
      <c r="D13">
        <v>0</v>
      </c>
    </row>
    <row r="14" spans="1:4" x14ac:dyDescent="0.45">
      <c r="A14" s="9" t="s">
        <v>117</v>
      </c>
      <c r="B14" s="2">
        <v>46093</v>
      </c>
      <c r="C14" t="s">
        <v>275</v>
      </c>
      <c r="D14">
        <v>-20</v>
      </c>
    </row>
    <row r="15" spans="1:4" x14ac:dyDescent="0.45">
      <c r="A15" s="9" t="s">
        <v>117</v>
      </c>
      <c r="B15" s="2">
        <v>46093</v>
      </c>
      <c r="C15">
        <v>0</v>
      </c>
      <c r="D15">
        <v>0</v>
      </c>
    </row>
    <row r="16" spans="1:4" x14ac:dyDescent="0.45">
      <c r="A16" s="9" t="s">
        <v>119</v>
      </c>
      <c r="B16" s="2">
        <v>46093</v>
      </c>
      <c r="C16" t="s">
        <v>142</v>
      </c>
      <c r="D16">
        <v>10</v>
      </c>
    </row>
    <row r="17" spans="1:4" x14ac:dyDescent="0.45">
      <c r="A17" s="9" t="s">
        <v>119</v>
      </c>
      <c r="B17" s="2">
        <v>46093</v>
      </c>
      <c r="C17">
        <v>0</v>
      </c>
      <c r="D17">
        <v>0</v>
      </c>
    </row>
    <row r="18" spans="1:4" x14ac:dyDescent="0.45">
      <c r="A18" s="9" t="s">
        <v>117</v>
      </c>
      <c r="B18" s="2">
        <v>46092</v>
      </c>
      <c r="C18" t="s">
        <v>310</v>
      </c>
      <c r="D18">
        <v>10</v>
      </c>
    </row>
    <row r="19" spans="1:4" x14ac:dyDescent="0.45">
      <c r="A19" s="9" t="s">
        <v>117</v>
      </c>
      <c r="B19" s="2">
        <v>46092</v>
      </c>
      <c r="C19">
        <v>0</v>
      </c>
      <c r="D19">
        <v>0</v>
      </c>
    </row>
    <row r="20" spans="1:4" x14ac:dyDescent="0.45">
      <c r="A20" s="9" t="s">
        <v>119</v>
      </c>
      <c r="B20" s="2">
        <v>46092</v>
      </c>
      <c r="C20" t="s">
        <v>260</v>
      </c>
      <c r="D20">
        <v>20</v>
      </c>
    </row>
    <row r="21" spans="1:4" x14ac:dyDescent="0.45">
      <c r="A21" s="9" t="s">
        <v>119</v>
      </c>
      <c r="B21" s="2">
        <v>46092</v>
      </c>
      <c r="C21">
        <v>0</v>
      </c>
      <c r="D21">
        <v>0</v>
      </c>
    </row>
    <row r="22" spans="1:4" x14ac:dyDescent="0.45">
      <c r="A22" s="9" t="s">
        <v>117</v>
      </c>
      <c r="B22" s="2">
        <v>46091</v>
      </c>
      <c r="C22" t="s">
        <v>341</v>
      </c>
      <c r="D22">
        <v>10</v>
      </c>
    </row>
    <row r="23" spans="1:4" x14ac:dyDescent="0.45">
      <c r="A23" s="9" t="s">
        <v>117</v>
      </c>
      <c r="B23" s="2">
        <v>46091</v>
      </c>
      <c r="C23">
        <v>0</v>
      </c>
      <c r="D23">
        <v>0</v>
      </c>
    </row>
    <row r="24" spans="1:4" x14ac:dyDescent="0.45">
      <c r="A24" s="9" t="s">
        <v>119</v>
      </c>
      <c r="B24" s="2">
        <v>46091</v>
      </c>
      <c r="C24" t="s">
        <v>435</v>
      </c>
      <c r="D24">
        <v>0</v>
      </c>
    </row>
    <row r="25" spans="1:4" x14ac:dyDescent="0.45">
      <c r="A25" s="9" t="s">
        <v>119</v>
      </c>
      <c r="B25" s="2">
        <v>46091</v>
      </c>
      <c r="C25">
        <v>0</v>
      </c>
      <c r="D25">
        <v>0</v>
      </c>
    </row>
    <row r="26" spans="1:4" x14ac:dyDescent="0.45">
      <c r="A26" s="9" t="s">
        <v>117</v>
      </c>
      <c r="B26" s="2">
        <v>46090</v>
      </c>
      <c r="C26" t="s">
        <v>275</v>
      </c>
      <c r="D26">
        <v>-10</v>
      </c>
    </row>
    <row r="27" spans="1:4" x14ac:dyDescent="0.45">
      <c r="A27" s="9" t="s">
        <v>117</v>
      </c>
      <c r="B27" s="2">
        <v>46090</v>
      </c>
      <c r="C27">
        <v>0</v>
      </c>
      <c r="D27">
        <v>0</v>
      </c>
    </row>
    <row r="28" spans="1:4" x14ac:dyDescent="0.45">
      <c r="A28" s="9" t="s">
        <v>119</v>
      </c>
      <c r="B28" s="2">
        <v>46090</v>
      </c>
      <c r="C28" t="s">
        <v>142</v>
      </c>
      <c r="D28">
        <v>-10</v>
      </c>
    </row>
    <row r="29" spans="1:4" x14ac:dyDescent="0.45">
      <c r="A29" s="9" t="s">
        <v>119</v>
      </c>
      <c r="B29" s="2">
        <v>46090</v>
      </c>
      <c r="C29">
        <v>0</v>
      </c>
      <c r="D29">
        <v>0</v>
      </c>
    </row>
    <row r="30" spans="1:4" x14ac:dyDescent="0.45">
      <c r="A30" s="9" t="s">
        <v>117</v>
      </c>
      <c r="B30" s="2">
        <v>46089</v>
      </c>
      <c r="C30" t="s">
        <v>310</v>
      </c>
      <c r="D30">
        <v>0</v>
      </c>
    </row>
    <row r="31" spans="1:4" x14ac:dyDescent="0.45">
      <c r="A31" s="9" t="s">
        <v>117</v>
      </c>
      <c r="B31" s="2">
        <v>46089</v>
      </c>
      <c r="C31">
        <v>0</v>
      </c>
      <c r="D31">
        <v>0</v>
      </c>
    </row>
    <row r="32" spans="1:4" x14ac:dyDescent="0.45">
      <c r="A32" s="9" t="s">
        <v>119</v>
      </c>
      <c r="B32" s="2">
        <v>46089</v>
      </c>
      <c r="C32" t="s">
        <v>260</v>
      </c>
      <c r="D32">
        <v>-20</v>
      </c>
    </row>
    <row r="33" spans="1:4" x14ac:dyDescent="0.45">
      <c r="A33" s="9" t="s">
        <v>119</v>
      </c>
      <c r="B33" s="2">
        <v>46089</v>
      </c>
      <c r="C33">
        <v>0</v>
      </c>
      <c r="D33">
        <v>0</v>
      </c>
    </row>
    <row r="34" spans="1:4" x14ac:dyDescent="0.45">
      <c r="A34" s="9" t="s">
        <v>117</v>
      </c>
      <c r="B34" s="2">
        <v>46088</v>
      </c>
      <c r="C34" t="s">
        <v>341</v>
      </c>
      <c r="D34">
        <v>20</v>
      </c>
    </row>
    <row r="35" spans="1:4" x14ac:dyDescent="0.45">
      <c r="A35" s="9" t="s">
        <v>117</v>
      </c>
      <c r="B35" s="2">
        <v>46088</v>
      </c>
      <c r="C35">
        <v>0</v>
      </c>
      <c r="D35">
        <v>0</v>
      </c>
    </row>
    <row r="36" spans="1:4" x14ac:dyDescent="0.45">
      <c r="A36" s="9" t="s">
        <v>119</v>
      </c>
      <c r="B36" s="2">
        <v>46088</v>
      </c>
      <c r="C36" t="s">
        <v>435</v>
      </c>
      <c r="D36">
        <v>-10</v>
      </c>
    </row>
    <row r="37" spans="1:4" x14ac:dyDescent="0.45">
      <c r="A37" s="9" t="s">
        <v>119</v>
      </c>
      <c r="B37" s="2">
        <v>46088</v>
      </c>
      <c r="C37">
        <v>0</v>
      </c>
      <c r="D37">
        <v>0</v>
      </c>
    </row>
    <row r="38" spans="1:4" x14ac:dyDescent="0.45">
      <c r="A38" s="9" t="s">
        <v>117</v>
      </c>
      <c r="B38" s="2">
        <v>46087</v>
      </c>
      <c r="C38" t="s">
        <v>275</v>
      </c>
      <c r="D38">
        <v>20</v>
      </c>
    </row>
    <row r="39" spans="1:4" x14ac:dyDescent="0.45">
      <c r="A39" s="9" t="s">
        <v>117</v>
      </c>
      <c r="B39" s="2">
        <v>46087</v>
      </c>
      <c r="C39">
        <v>0</v>
      </c>
      <c r="D39">
        <v>0</v>
      </c>
    </row>
    <row r="40" spans="1:4" x14ac:dyDescent="0.45">
      <c r="A40" s="9" t="s">
        <v>119</v>
      </c>
      <c r="B40" s="2">
        <v>46087</v>
      </c>
      <c r="C40" t="s">
        <v>142</v>
      </c>
      <c r="D40">
        <v>-20</v>
      </c>
    </row>
    <row r="41" spans="1:4" x14ac:dyDescent="0.45">
      <c r="A41" s="9" t="s">
        <v>119</v>
      </c>
      <c r="B41" s="2">
        <v>46087</v>
      </c>
      <c r="C41">
        <v>0</v>
      </c>
      <c r="D41">
        <v>0</v>
      </c>
    </row>
    <row r="42" spans="1:4" x14ac:dyDescent="0.45">
      <c r="A42" s="9" t="s">
        <v>117</v>
      </c>
      <c r="B42" s="2">
        <v>46086</v>
      </c>
      <c r="C42" t="s">
        <v>310</v>
      </c>
      <c r="D42">
        <v>20</v>
      </c>
    </row>
    <row r="43" spans="1:4" x14ac:dyDescent="0.45">
      <c r="A43" s="9" t="s">
        <v>117</v>
      </c>
      <c r="B43" s="2">
        <v>46086</v>
      </c>
      <c r="C43">
        <v>0</v>
      </c>
      <c r="D43">
        <v>0</v>
      </c>
    </row>
    <row r="44" spans="1:4" x14ac:dyDescent="0.45">
      <c r="A44" s="9" t="s">
        <v>119</v>
      </c>
      <c r="B44" s="2">
        <v>46086</v>
      </c>
      <c r="C44" t="s">
        <v>260</v>
      </c>
      <c r="D44">
        <v>10</v>
      </c>
    </row>
    <row r="45" spans="1:4" x14ac:dyDescent="0.45">
      <c r="A45" s="9" t="s">
        <v>119</v>
      </c>
      <c r="B45" s="2">
        <v>46086</v>
      </c>
      <c r="C45">
        <v>0</v>
      </c>
      <c r="D45">
        <v>0</v>
      </c>
    </row>
    <row r="46" spans="1:4" x14ac:dyDescent="0.45">
      <c r="A46" s="9" t="s">
        <v>117</v>
      </c>
      <c r="B46" s="2">
        <v>46085</v>
      </c>
      <c r="C46" t="s">
        <v>341</v>
      </c>
      <c r="D46">
        <v>-10</v>
      </c>
    </row>
    <row r="47" spans="1:4" x14ac:dyDescent="0.45">
      <c r="A47" s="9" t="s">
        <v>117</v>
      </c>
      <c r="B47" s="2">
        <v>46085</v>
      </c>
      <c r="C47">
        <v>0</v>
      </c>
      <c r="D47">
        <v>0</v>
      </c>
    </row>
    <row r="48" spans="1:4" x14ac:dyDescent="0.45">
      <c r="A48" s="9" t="s">
        <v>119</v>
      </c>
      <c r="B48" s="2">
        <v>46085</v>
      </c>
      <c r="C48" t="s">
        <v>435</v>
      </c>
      <c r="D48">
        <v>-20</v>
      </c>
    </row>
    <row r="49" spans="1:4" x14ac:dyDescent="0.45">
      <c r="A49" s="9" t="s">
        <v>119</v>
      </c>
      <c r="B49" s="2">
        <v>46085</v>
      </c>
      <c r="C49">
        <v>0</v>
      </c>
      <c r="D49">
        <v>0</v>
      </c>
    </row>
    <row r="50" spans="1:4" x14ac:dyDescent="0.45">
      <c r="A50" s="9" t="s">
        <v>117</v>
      </c>
      <c r="B50" s="2">
        <v>46084</v>
      </c>
      <c r="C50" t="s">
        <v>275</v>
      </c>
      <c r="D50">
        <v>-20</v>
      </c>
    </row>
    <row r="51" spans="1:4" x14ac:dyDescent="0.45">
      <c r="A51" s="9" t="s">
        <v>117</v>
      </c>
      <c r="B51" s="2">
        <v>46084</v>
      </c>
      <c r="C51">
        <v>0</v>
      </c>
      <c r="D51">
        <v>0</v>
      </c>
    </row>
    <row r="52" spans="1:4" x14ac:dyDescent="0.45">
      <c r="A52" s="9" t="s">
        <v>119</v>
      </c>
      <c r="B52" s="2">
        <v>46084</v>
      </c>
      <c r="C52" t="s">
        <v>142</v>
      </c>
      <c r="D52">
        <v>10</v>
      </c>
    </row>
    <row r="53" spans="1:4" x14ac:dyDescent="0.45">
      <c r="A53" s="9" t="s">
        <v>119</v>
      </c>
      <c r="B53" s="2">
        <v>46084</v>
      </c>
      <c r="C53">
        <v>0</v>
      </c>
      <c r="D53">
        <v>0</v>
      </c>
    </row>
    <row r="54" spans="1:4" x14ac:dyDescent="0.45">
      <c r="A54" s="9" t="s">
        <v>117</v>
      </c>
      <c r="B54" s="2">
        <v>46083</v>
      </c>
      <c r="C54" t="s">
        <v>310</v>
      </c>
      <c r="D54">
        <v>-20</v>
      </c>
    </row>
    <row r="55" spans="1:4" x14ac:dyDescent="0.45">
      <c r="A55" s="9" t="s">
        <v>117</v>
      </c>
      <c r="B55" s="2">
        <v>46083</v>
      </c>
      <c r="C55">
        <v>0</v>
      </c>
      <c r="D55">
        <v>0</v>
      </c>
    </row>
    <row r="56" spans="1:4" x14ac:dyDescent="0.45">
      <c r="A56" s="9" t="s">
        <v>119</v>
      </c>
      <c r="B56" s="2">
        <v>46083</v>
      </c>
      <c r="C56" t="s">
        <v>260</v>
      </c>
      <c r="D56">
        <v>-30</v>
      </c>
    </row>
    <row r="57" spans="1:4" x14ac:dyDescent="0.45">
      <c r="A57" s="9" t="s">
        <v>119</v>
      </c>
      <c r="B57" s="2">
        <v>46083</v>
      </c>
      <c r="C57">
        <v>0</v>
      </c>
      <c r="D57">
        <v>0</v>
      </c>
    </row>
    <row r="58" spans="1:4" x14ac:dyDescent="0.45">
      <c r="A58" s="9" t="s">
        <v>117</v>
      </c>
      <c r="B58" s="2">
        <v>46082</v>
      </c>
      <c r="C58" t="s">
        <v>341</v>
      </c>
      <c r="D58">
        <v>0</v>
      </c>
    </row>
    <row r="59" spans="1:4" x14ac:dyDescent="0.45">
      <c r="A59" s="9" t="s">
        <v>117</v>
      </c>
      <c r="B59" s="2">
        <v>46082</v>
      </c>
      <c r="C59">
        <v>0</v>
      </c>
      <c r="D59">
        <v>0</v>
      </c>
    </row>
    <row r="60" spans="1:4" x14ac:dyDescent="0.45">
      <c r="A60" s="9" t="s">
        <v>119</v>
      </c>
      <c r="B60" s="2">
        <v>46082</v>
      </c>
      <c r="C60" t="s">
        <v>435</v>
      </c>
      <c r="D60">
        <v>-10</v>
      </c>
    </row>
    <row r="61" spans="1:4" x14ac:dyDescent="0.45">
      <c r="A61" s="9" t="s">
        <v>119</v>
      </c>
      <c r="B61" s="2">
        <v>46082</v>
      </c>
      <c r="C61">
        <v>0</v>
      </c>
      <c r="D61">
        <v>0</v>
      </c>
    </row>
    <row r="62" spans="1:4" x14ac:dyDescent="0.45">
      <c r="A62" s="9" t="s">
        <v>117</v>
      </c>
      <c r="B62" s="2">
        <v>46081</v>
      </c>
      <c r="C62" t="s">
        <v>275</v>
      </c>
      <c r="D62">
        <v>0</v>
      </c>
    </row>
    <row r="63" spans="1:4" x14ac:dyDescent="0.45">
      <c r="A63" s="9" t="s">
        <v>117</v>
      </c>
      <c r="B63" s="2">
        <v>46081</v>
      </c>
      <c r="C63">
        <v>0</v>
      </c>
      <c r="D63">
        <v>0</v>
      </c>
    </row>
    <row r="64" spans="1:4" x14ac:dyDescent="0.45">
      <c r="A64" s="9" t="s">
        <v>119</v>
      </c>
      <c r="B64" s="2">
        <v>46081</v>
      </c>
      <c r="C64" t="s">
        <v>142</v>
      </c>
      <c r="D64">
        <v>10</v>
      </c>
    </row>
    <row r="65" spans="1:4" x14ac:dyDescent="0.45">
      <c r="A65" s="9" t="s">
        <v>119</v>
      </c>
      <c r="B65" s="2">
        <v>46081</v>
      </c>
      <c r="C65">
        <v>0</v>
      </c>
      <c r="D65">
        <v>0</v>
      </c>
    </row>
    <row r="66" spans="1:4" x14ac:dyDescent="0.45">
      <c r="A66" s="9" t="s">
        <v>117</v>
      </c>
      <c r="B66" s="2">
        <v>46080</v>
      </c>
      <c r="C66" t="s">
        <v>310</v>
      </c>
      <c r="D66">
        <v>20</v>
      </c>
    </row>
    <row r="67" spans="1:4" x14ac:dyDescent="0.45">
      <c r="A67" s="9" t="s">
        <v>117</v>
      </c>
      <c r="B67" s="2">
        <v>46080</v>
      </c>
      <c r="C67">
        <v>0</v>
      </c>
      <c r="D67">
        <v>0</v>
      </c>
    </row>
    <row r="68" spans="1:4" x14ac:dyDescent="0.45">
      <c r="A68" s="9" t="s">
        <v>119</v>
      </c>
      <c r="B68" s="2">
        <v>46080</v>
      </c>
      <c r="C68" t="s">
        <v>260</v>
      </c>
      <c r="D68">
        <v>-10</v>
      </c>
    </row>
    <row r="69" spans="1:4" x14ac:dyDescent="0.45">
      <c r="A69" s="9" t="s">
        <v>119</v>
      </c>
      <c r="B69" s="2">
        <v>46080</v>
      </c>
      <c r="C69">
        <v>0</v>
      </c>
      <c r="D69">
        <v>0</v>
      </c>
    </row>
    <row r="70" spans="1:4" x14ac:dyDescent="0.45">
      <c r="A70" s="9" t="s">
        <v>117</v>
      </c>
      <c r="B70" s="2">
        <v>46079</v>
      </c>
      <c r="C70">
        <v>0</v>
      </c>
      <c r="D70">
        <v>-20</v>
      </c>
    </row>
    <row r="71" spans="1:4" x14ac:dyDescent="0.45">
      <c r="A71" s="9" t="s">
        <v>117</v>
      </c>
      <c r="B71" s="2">
        <v>46079</v>
      </c>
      <c r="C71">
        <v>0</v>
      </c>
      <c r="D71">
        <v>0</v>
      </c>
    </row>
    <row r="72" spans="1:4" x14ac:dyDescent="0.45">
      <c r="A72" s="9" t="s">
        <v>119</v>
      </c>
      <c r="B72" s="2">
        <v>46079</v>
      </c>
      <c r="C72" t="s">
        <v>435</v>
      </c>
      <c r="D72">
        <v>0</v>
      </c>
    </row>
    <row r="73" spans="1:4" x14ac:dyDescent="0.45">
      <c r="A73" s="9" t="s">
        <v>119</v>
      </c>
      <c r="B73" s="2">
        <v>46079</v>
      </c>
      <c r="C73">
        <v>0</v>
      </c>
      <c r="D73">
        <v>0</v>
      </c>
    </row>
    <row r="74" spans="1:4" x14ac:dyDescent="0.45">
      <c r="A74" s="9" t="s">
        <v>117</v>
      </c>
      <c r="B74" s="2">
        <v>46078</v>
      </c>
      <c r="C74" t="s">
        <v>275</v>
      </c>
      <c r="D74">
        <v>-20</v>
      </c>
    </row>
    <row r="75" spans="1:4" x14ac:dyDescent="0.45">
      <c r="A75" s="9" t="s">
        <v>117</v>
      </c>
      <c r="B75" s="2">
        <v>46078</v>
      </c>
      <c r="C75">
        <v>0</v>
      </c>
      <c r="D75">
        <v>0</v>
      </c>
    </row>
    <row r="76" spans="1:4" x14ac:dyDescent="0.45">
      <c r="A76" s="9" t="s">
        <v>119</v>
      </c>
      <c r="B76" s="2">
        <v>46078</v>
      </c>
      <c r="C76" t="s">
        <v>142</v>
      </c>
      <c r="D76">
        <v>0</v>
      </c>
    </row>
    <row r="77" spans="1:4" x14ac:dyDescent="0.45">
      <c r="A77" s="9" t="s">
        <v>119</v>
      </c>
      <c r="B77" s="2">
        <v>46078</v>
      </c>
      <c r="C77">
        <v>0</v>
      </c>
      <c r="D77">
        <v>0</v>
      </c>
    </row>
    <row r="78" spans="1:4" x14ac:dyDescent="0.45">
      <c r="A78" s="9" t="s">
        <v>117</v>
      </c>
      <c r="B78" s="2">
        <v>46077</v>
      </c>
      <c r="C78" t="s">
        <v>310</v>
      </c>
      <c r="D78">
        <v>-10</v>
      </c>
    </row>
    <row r="79" spans="1:4" x14ac:dyDescent="0.45">
      <c r="A79" s="9" t="s">
        <v>117</v>
      </c>
      <c r="B79" s="2">
        <v>46077</v>
      </c>
      <c r="C79">
        <v>0</v>
      </c>
      <c r="D79">
        <v>0</v>
      </c>
    </row>
    <row r="80" spans="1:4" x14ac:dyDescent="0.45">
      <c r="A80" s="9" t="s">
        <v>119</v>
      </c>
      <c r="B80" s="2">
        <v>46077</v>
      </c>
      <c r="C80" t="s">
        <v>260</v>
      </c>
      <c r="D80">
        <v>10</v>
      </c>
    </row>
    <row r="81" spans="1:4" x14ac:dyDescent="0.45">
      <c r="A81" s="9" t="s">
        <v>119</v>
      </c>
      <c r="B81" s="2">
        <v>46077</v>
      </c>
      <c r="C81">
        <v>0</v>
      </c>
      <c r="D81">
        <v>0</v>
      </c>
    </row>
    <row r="82" spans="1:4" x14ac:dyDescent="0.45">
      <c r="A82" s="9" t="s">
        <v>117</v>
      </c>
      <c r="B82" s="2">
        <v>46076</v>
      </c>
      <c r="C82" t="s">
        <v>341</v>
      </c>
      <c r="D82">
        <v>0</v>
      </c>
    </row>
    <row r="83" spans="1:4" x14ac:dyDescent="0.45">
      <c r="A83" s="9" t="s">
        <v>117</v>
      </c>
      <c r="B83" s="2">
        <v>46076</v>
      </c>
      <c r="C83">
        <v>0</v>
      </c>
      <c r="D83">
        <v>0</v>
      </c>
    </row>
    <row r="84" spans="1:4" x14ac:dyDescent="0.45">
      <c r="A84" s="9" t="s">
        <v>119</v>
      </c>
      <c r="B84" s="2">
        <v>46076</v>
      </c>
      <c r="C84" t="s">
        <v>435</v>
      </c>
      <c r="D84">
        <v>-10</v>
      </c>
    </row>
    <row r="85" spans="1:4" x14ac:dyDescent="0.45">
      <c r="A85" s="9" t="s">
        <v>119</v>
      </c>
      <c r="B85" s="2">
        <v>46076</v>
      </c>
      <c r="C85">
        <v>0</v>
      </c>
      <c r="D85">
        <v>0</v>
      </c>
    </row>
    <row r="86" spans="1:4" x14ac:dyDescent="0.45">
      <c r="A86" s="9" t="s">
        <v>117</v>
      </c>
      <c r="B86" s="2">
        <v>46075</v>
      </c>
      <c r="C86" t="s">
        <v>275</v>
      </c>
      <c r="D86">
        <v>20</v>
      </c>
    </row>
    <row r="87" spans="1:4" x14ac:dyDescent="0.45">
      <c r="A87" s="9" t="s">
        <v>117</v>
      </c>
      <c r="B87" s="2">
        <v>46075</v>
      </c>
      <c r="C87">
        <v>0</v>
      </c>
      <c r="D87">
        <v>0</v>
      </c>
    </row>
    <row r="88" spans="1:4" x14ac:dyDescent="0.45">
      <c r="A88" s="9" t="s">
        <v>119</v>
      </c>
      <c r="B88" s="2">
        <v>46075</v>
      </c>
      <c r="C88" t="s">
        <v>142</v>
      </c>
      <c r="D88">
        <v>-10</v>
      </c>
    </row>
    <row r="89" spans="1:4" x14ac:dyDescent="0.45">
      <c r="A89" s="9" t="s">
        <v>119</v>
      </c>
      <c r="B89" s="2">
        <v>46075</v>
      </c>
      <c r="C89">
        <v>0</v>
      </c>
      <c r="D89">
        <v>0</v>
      </c>
    </row>
    <row r="90" spans="1:4" x14ac:dyDescent="0.45">
      <c r="A90" s="9" t="s">
        <v>117</v>
      </c>
      <c r="B90" s="2">
        <v>46074</v>
      </c>
      <c r="C90" t="s">
        <v>310</v>
      </c>
      <c r="D90">
        <v>20</v>
      </c>
    </row>
    <row r="91" spans="1:4" x14ac:dyDescent="0.45">
      <c r="A91" s="9" t="s">
        <v>117</v>
      </c>
      <c r="B91" s="2">
        <v>46074</v>
      </c>
      <c r="C91">
        <v>0</v>
      </c>
      <c r="D91">
        <v>0</v>
      </c>
    </row>
    <row r="92" spans="1:4" x14ac:dyDescent="0.45">
      <c r="A92" s="9" t="s">
        <v>119</v>
      </c>
      <c r="B92" s="2">
        <v>46074</v>
      </c>
      <c r="C92" t="s">
        <v>260</v>
      </c>
      <c r="D92">
        <v>0</v>
      </c>
    </row>
    <row r="93" spans="1:4" x14ac:dyDescent="0.45">
      <c r="A93" s="9" t="s">
        <v>119</v>
      </c>
      <c r="B93" s="2">
        <v>46074</v>
      </c>
      <c r="C93">
        <v>0</v>
      </c>
      <c r="D93">
        <v>0</v>
      </c>
    </row>
    <row r="94" spans="1:4" x14ac:dyDescent="0.45">
      <c r="A94" s="9" t="s">
        <v>117</v>
      </c>
      <c r="B94" s="2">
        <v>46073</v>
      </c>
      <c r="C94" t="s">
        <v>341</v>
      </c>
      <c r="D94">
        <v>-10</v>
      </c>
    </row>
    <row r="95" spans="1:4" x14ac:dyDescent="0.45">
      <c r="A95" s="9" t="s">
        <v>117</v>
      </c>
      <c r="B95" s="2">
        <v>46073</v>
      </c>
      <c r="C95">
        <v>0</v>
      </c>
      <c r="D95">
        <v>0</v>
      </c>
    </row>
    <row r="96" spans="1:4" x14ac:dyDescent="0.45">
      <c r="A96" s="9" t="s">
        <v>119</v>
      </c>
      <c r="B96" s="2">
        <v>46073</v>
      </c>
      <c r="C96" t="s">
        <v>435</v>
      </c>
      <c r="D96">
        <v>0</v>
      </c>
    </row>
    <row r="97" spans="1:4" x14ac:dyDescent="0.45">
      <c r="A97" s="9" t="s">
        <v>119</v>
      </c>
      <c r="B97" s="2">
        <v>46073</v>
      </c>
      <c r="C97">
        <v>0</v>
      </c>
      <c r="D97">
        <v>0</v>
      </c>
    </row>
    <row r="98" spans="1:4" x14ac:dyDescent="0.45">
      <c r="A98" s="9" t="s">
        <v>117</v>
      </c>
      <c r="B98" s="2">
        <v>46072</v>
      </c>
      <c r="C98" t="s">
        <v>275</v>
      </c>
      <c r="D98">
        <v>-40</v>
      </c>
    </row>
    <row r="99" spans="1:4" x14ac:dyDescent="0.45">
      <c r="A99" s="9" t="s">
        <v>117</v>
      </c>
      <c r="B99" s="2">
        <v>46072</v>
      </c>
      <c r="C99">
        <v>0</v>
      </c>
      <c r="D99">
        <v>0</v>
      </c>
    </row>
    <row r="100" spans="1:4" x14ac:dyDescent="0.45">
      <c r="A100" s="9" t="s">
        <v>119</v>
      </c>
      <c r="B100" s="2">
        <v>46072</v>
      </c>
      <c r="C100" t="s">
        <v>328</v>
      </c>
      <c r="D100">
        <v>0</v>
      </c>
    </row>
    <row r="101" spans="1:4" x14ac:dyDescent="0.45">
      <c r="A101" s="9" t="s">
        <v>119</v>
      </c>
      <c r="B101" s="2">
        <v>46072</v>
      </c>
      <c r="C101">
        <v>0</v>
      </c>
      <c r="D101">
        <v>0</v>
      </c>
    </row>
    <row r="102" spans="1:4" x14ac:dyDescent="0.45">
      <c r="A102" s="9" t="s">
        <v>117</v>
      </c>
      <c r="B102" s="2">
        <v>46071</v>
      </c>
      <c r="C102" t="s">
        <v>310</v>
      </c>
      <c r="D102">
        <v>-10</v>
      </c>
    </row>
    <row r="103" spans="1:4" x14ac:dyDescent="0.45">
      <c r="A103" s="9" t="s">
        <v>117</v>
      </c>
      <c r="B103" s="2">
        <v>46071</v>
      </c>
      <c r="C103">
        <v>0</v>
      </c>
      <c r="D103">
        <v>0</v>
      </c>
    </row>
    <row r="104" spans="1:4" x14ac:dyDescent="0.45">
      <c r="A104" s="9" t="s">
        <v>119</v>
      </c>
      <c r="B104" s="2">
        <v>46071</v>
      </c>
      <c r="C104" t="s">
        <v>260</v>
      </c>
      <c r="D104">
        <v>-36</v>
      </c>
    </row>
    <row r="105" spans="1:4" x14ac:dyDescent="0.45">
      <c r="A105" s="9" t="s">
        <v>119</v>
      </c>
      <c r="B105" s="2">
        <v>46071</v>
      </c>
      <c r="C105">
        <v>0</v>
      </c>
      <c r="D105">
        <v>0</v>
      </c>
    </row>
    <row r="106" spans="1:4" x14ac:dyDescent="0.45">
      <c r="A106" s="9" t="s">
        <v>117</v>
      </c>
      <c r="B106" s="2">
        <v>46070</v>
      </c>
      <c r="C106" t="s">
        <v>341</v>
      </c>
      <c r="D106">
        <v>-10</v>
      </c>
    </row>
    <row r="107" spans="1:4" x14ac:dyDescent="0.45">
      <c r="A107" s="9" t="s">
        <v>117</v>
      </c>
      <c r="B107" s="2">
        <v>46070</v>
      </c>
      <c r="C107">
        <v>0</v>
      </c>
      <c r="D107">
        <v>0</v>
      </c>
    </row>
    <row r="108" spans="1:4" x14ac:dyDescent="0.45">
      <c r="A108" s="9" t="s">
        <v>119</v>
      </c>
      <c r="B108" s="2">
        <v>46070</v>
      </c>
      <c r="C108" t="s">
        <v>435</v>
      </c>
      <c r="D108">
        <v>-20</v>
      </c>
    </row>
    <row r="109" spans="1:4" x14ac:dyDescent="0.45">
      <c r="A109" s="9" t="s">
        <v>119</v>
      </c>
      <c r="B109" s="2">
        <v>46070</v>
      </c>
      <c r="C109">
        <v>0</v>
      </c>
      <c r="D109">
        <v>0</v>
      </c>
    </row>
    <row r="110" spans="1:4" x14ac:dyDescent="0.45">
      <c r="A110" s="9" t="s">
        <v>117</v>
      </c>
      <c r="B110" s="2">
        <v>46069</v>
      </c>
      <c r="C110" t="s">
        <v>275</v>
      </c>
      <c r="D110">
        <v>10</v>
      </c>
    </row>
    <row r="111" spans="1:4" x14ac:dyDescent="0.45">
      <c r="A111" s="9" t="s">
        <v>117</v>
      </c>
      <c r="B111" s="2">
        <v>46069</v>
      </c>
      <c r="C111">
        <v>0</v>
      </c>
      <c r="D111">
        <v>0</v>
      </c>
    </row>
    <row r="112" spans="1:4" x14ac:dyDescent="0.45">
      <c r="A112" s="9" t="s">
        <v>119</v>
      </c>
      <c r="B112" s="2">
        <v>46069</v>
      </c>
      <c r="C112" t="s">
        <v>142</v>
      </c>
      <c r="D112">
        <v>-10</v>
      </c>
    </row>
    <row r="113" spans="1:4" x14ac:dyDescent="0.45">
      <c r="A113" s="9" t="s">
        <v>119</v>
      </c>
      <c r="B113" s="2">
        <v>46069</v>
      </c>
      <c r="C113">
        <v>0</v>
      </c>
      <c r="D113">
        <v>0</v>
      </c>
    </row>
    <row r="114" spans="1:4" x14ac:dyDescent="0.45">
      <c r="A114" s="9" t="s">
        <v>117</v>
      </c>
      <c r="B114" s="2">
        <v>46068</v>
      </c>
      <c r="C114" t="s">
        <v>310</v>
      </c>
      <c r="D114">
        <v>-10</v>
      </c>
    </row>
    <row r="115" spans="1:4" x14ac:dyDescent="0.45">
      <c r="A115" s="9" t="s">
        <v>117</v>
      </c>
      <c r="B115" s="2">
        <v>46068</v>
      </c>
      <c r="C115">
        <v>0</v>
      </c>
      <c r="D115">
        <v>0</v>
      </c>
    </row>
    <row r="116" spans="1:4" x14ac:dyDescent="0.45">
      <c r="A116" s="9" t="s">
        <v>119</v>
      </c>
      <c r="B116" s="2">
        <v>46068</v>
      </c>
      <c r="C116" t="s">
        <v>260</v>
      </c>
      <c r="D116">
        <v>20</v>
      </c>
    </row>
    <row r="117" spans="1:4" x14ac:dyDescent="0.45">
      <c r="A117" s="9" t="s">
        <v>119</v>
      </c>
      <c r="B117" s="2">
        <v>46068</v>
      </c>
      <c r="C117">
        <v>0</v>
      </c>
      <c r="D117">
        <v>0</v>
      </c>
    </row>
    <row r="118" spans="1:4" x14ac:dyDescent="0.45">
      <c r="A118" s="9" t="s">
        <v>117</v>
      </c>
      <c r="B118" s="2">
        <v>46067</v>
      </c>
      <c r="C118" t="s">
        <v>434</v>
      </c>
      <c r="D118">
        <v>-10</v>
      </c>
    </row>
    <row r="119" spans="1:4" x14ac:dyDescent="0.45">
      <c r="A119" s="9" t="s">
        <v>117</v>
      </c>
      <c r="B119" s="2">
        <v>46067</v>
      </c>
      <c r="C119">
        <v>0</v>
      </c>
      <c r="D119">
        <v>0</v>
      </c>
    </row>
    <row r="120" spans="1:4" x14ac:dyDescent="0.45">
      <c r="A120" s="9" t="s">
        <v>119</v>
      </c>
      <c r="B120" s="2">
        <v>46067</v>
      </c>
      <c r="C120" t="s">
        <v>435</v>
      </c>
      <c r="D120">
        <v>-30</v>
      </c>
    </row>
    <row r="121" spans="1:4" x14ac:dyDescent="0.45">
      <c r="A121" s="9" t="s">
        <v>119</v>
      </c>
      <c r="B121" s="2">
        <v>46067</v>
      </c>
      <c r="C121">
        <v>0</v>
      </c>
      <c r="D121">
        <v>0</v>
      </c>
    </row>
    <row r="122" spans="1:4" x14ac:dyDescent="0.45">
      <c r="A122" s="9" t="s">
        <v>117</v>
      </c>
      <c r="B122" s="2">
        <v>46066</v>
      </c>
      <c r="C122" t="s">
        <v>275</v>
      </c>
      <c r="D122">
        <v>-10</v>
      </c>
    </row>
    <row r="123" spans="1:4" x14ac:dyDescent="0.45">
      <c r="A123" s="9" t="s">
        <v>117</v>
      </c>
      <c r="B123" s="2">
        <v>46066</v>
      </c>
      <c r="C123">
        <v>0</v>
      </c>
      <c r="D123">
        <v>0</v>
      </c>
    </row>
    <row r="124" spans="1:4" x14ac:dyDescent="0.45">
      <c r="A124" s="9" t="s">
        <v>119</v>
      </c>
      <c r="B124" s="2">
        <v>46066</v>
      </c>
      <c r="C124" t="s">
        <v>142</v>
      </c>
      <c r="D124">
        <v>0</v>
      </c>
    </row>
    <row r="125" spans="1:4" x14ac:dyDescent="0.45">
      <c r="A125" s="9" t="s">
        <v>119</v>
      </c>
      <c r="B125" s="2">
        <v>46066</v>
      </c>
      <c r="C125">
        <v>0</v>
      </c>
      <c r="D125">
        <v>0</v>
      </c>
    </row>
    <row r="126" spans="1:4" x14ac:dyDescent="0.45">
      <c r="A126" s="9" t="s">
        <v>117</v>
      </c>
      <c r="B126" s="2">
        <v>46065</v>
      </c>
      <c r="C126" t="s">
        <v>310</v>
      </c>
      <c r="D126">
        <v>-20</v>
      </c>
    </row>
    <row r="127" spans="1:4" x14ac:dyDescent="0.45">
      <c r="A127" s="9" t="s">
        <v>117</v>
      </c>
      <c r="B127" s="2">
        <v>46065</v>
      </c>
      <c r="C127">
        <v>0</v>
      </c>
      <c r="D127">
        <v>0</v>
      </c>
    </row>
    <row r="128" spans="1:4" x14ac:dyDescent="0.45">
      <c r="A128" s="9" t="s">
        <v>119</v>
      </c>
      <c r="B128" s="2">
        <v>46065</v>
      </c>
      <c r="C128" t="s">
        <v>260</v>
      </c>
      <c r="D128">
        <v>-20</v>
      </c>
    </row>
    <row r="129" spans="1:4" x14ac:dyDescent="0.45">
      <c r="A129" s="9" t="s">
        <v>119</v>
      </c>
      <c r="B129" s="2">
        <v>46065</v>
      </c>
      <c r="C129">
        <v>0</v>
      </c>
      <c r="D129">
        <v>0</v>
      </c>
    </row>
    <row r="130" spans="1:4" x14ac:dyDescent="0.45">
      <c r="A130" s="9" t="s">
        <v>117</v>
      </c>
      <c r="B130" s="2">
        <v>46064</v>
      </c>
      <c r="C130" t="s">
        <v>341</v>
      </c>
      <c r="D130">
        <v>20</v>
      </c>
    </row>
    <row r="131" spans="1:4" x14ac:dyDescent="0.45">
      <c r="A131" s="9" t="s">
        <v>117</v>
      </c>
      <c r="B131" s="2">
        <v>46064</v>
      </c>
      <c r="C131">
        <v>0</v>
      </c>
      <c r="D131">
        <v>0</v>
      </c>
    </row>
    <row r="132" spans="1:4" x14ac:dyDescent="0.45">
      <c r="A132" s="9" t="s">
        <v>119</v>
      </c>
      <c r="B132" s="2">
        <v>46064</v>
      </c>
      <c r="C132" t="s">
        <v>435</v>
      </c>
      <c r="D132">
        <v>-20</v>
      </c>
    </row>
    <row r="133" spans="1:4" x14ac:dyDescent="0.45">
      <c r="A133" s="9" t="s">
        <v>119</v>
      </c>
      <c r="B133" s="2">
        <v>46064</v>
      </c>
      <c r="C133">
        <v>0</v>
      </c>
      <c r="D133">
        <v>0</v>
      </c>
    </row>
    <row r="134" spans="1:4" x14ac:dyDescent="0.45">
      <c r="A134" s="9" t="s">
        <v>117</v>
      </c>
      <c r="B134" s="2">
        <v>46063</v>
      </c>
      <c r="C134" t="s">
        <v>275</v>
      </c>
      <c r="D134">
        <v>-20</v>
      </c>
    </row>
    <row r="135" spans="1:4" x14ac:dyDescent="0.45">
      <c r="A135" s="9" t="s">
        <v>117</v>
      </c>
      <c r="B135" s="2">
        <v>46063</v>
      </c>
      <c r="C135">
        <v>0</v>
      </c>
      <c r="D135">
        <v>0</v>
      </c>
    </row>
    <row r="136" spans="1:4" x14ac:dyDescent="0.45">
      <c r="A136" s="9" t="s">
        <v>119</v>
      </c>
      <c r="B136" s="2">
        <v>46063</v>
      </c>
      <c r="C136" t="s">
        <v>142</v>
      </c>
      <c r="D136">
        <v>-20</v>
      </c>
    </row>
    <row r="137" spans="1:4" x14ac:dyDescent="0.45">
      <c r="A137" s="9" t="s">
        <v>119</v>
      </c>
      <c r="B137" s="2">
        <v>46063</v>
      </c>
      <c r="C137">
        <v>0</v>
      </c>
      <c r="D137">
        <v>0</v>
      </c>
    </row>
    <row r="138" spans="1:4" x14ac:dyDescent="0.45">
      <c r="A138" s="9" t="s">
        <v>117</v>
      </c>
      <c r="B138" s="2">
        <v>46062</v>
      </c>
      <c r="C138" t="s">
        <v>310</v>
      </c>
      <c r="D138">
        <v>-20</v>
      </c>
    </row>
    <row r="139" spans="1:4" x14ac:dyDescent="0.45">
      <c r="A139" s="9" t="s">
        <v>117</v>
      </c>
      <c r="B139" s="2">
        <v>46062</v>
      </c>
      <c r="C139">
        <v>0</v>
      </c>
      <c r="D139">
        <v>0</v>
      </c>
    </row>
    <row r="140" spans="1:4" x14ac:dyDescent="0.45">
      <c r="A140" s="9" t="s">
        <v>119</v>
      </c>
      <c r="B140" s="2">
        <v>46062</v>
      </c>
      <c r="C140" t="s">
        <v>260</v>
      </c>
      <c r="D140">
        <v>0</v>
      </c>
    </row>
    <row r="141" spans="1:4" x14ac:dyDescent="0.45">
      <c r="A141" s="9" t="s">
        <v>119</v>
      </c>
      <c r="B141" s="2">
        <v>46062</v>
      </c>
      <c r="C141">
        <v>0</v>
      </c>
      <c r="D141">
        <v>0</v>
      </c>
    </row>
    <row r="142" spans="1:4" x14ac:dyDescent="0.45">
      <c r="A142" s="9" t="s">
        <v>117</v>
      </c>
      <c r="B142" s="2">
        <v>46061</v>
      </c>
      <c r="C142" t="s">
        <v>341</v>
      </c>
      <c r="D142">
        <v>10</v>
      </c>
    </row>
    <row r="143" spans="1:4" x14ac:dyDescent="0.45">
      <c r="A143" s="9" t="s">
        <v>117</v>
      </c>
      <c r="B143" s="2">
        <v>46061</v>
      </c>
      <c r="C143">
        <v>0</v>
      </c>
      <c r="D143">
        <v>0</v>
      </c>
    </row>
    <row r="144" spans="1:4" x14ac:dyDescent="0.45">
      <c r="A144" s="9" t="s">
        <v>119</v>
      </c>
      <c r="B144" s="2">
        <v>46061</v>
      </c>
      <c r="C144" t="s">
        <v>435</v>
      </c>
      <c r="D144">
        <v>-30</v>
      </c>
    </row>
    <row r="145" spans="1:4" x14ac:dyDescent="0.45">
      <c r="A145" s="9" t="s">
        <v>119</v>
      </c>
      <c r="B145" s="2">
        <v>46061</v>
      </c>
      <c r="C145">
        <v>0</v>
      </c>
      <c r="D145">
        <v>0</v>
      </c>
    </row>
    <row r="146" spans="1:4" x14ac:dyDescent="0.45">
      <c r="A146" s="9" t="s">
        <v>117</v>
      </c>
      <c r="B146" s="2">
        <v>46060</v>
      </c>
      <c r="C146" t="s">
        <v>275</v>
      </c>
      <c r="D146">
        <v>20</v>
      </c>
    </row>
    <row r="147" spans="1:4" x14ac:dyDescent="0.45">
      <c r="A147" s="9" t="s">
        <v>117</v>
      </c>
      <c r="B147" s="2">
        <v>46060</v>
      </c>
      <c r="C147">
        <v>0</v>
      </c>
      <c r="D147">
        <v>0</v>
      </c>
    </row>
    <row r="148" spans="1:4" x14ac:dyDescent="0.45">
      <c r="A148" s="9" t="s">
        <v>119</v>
      </c>
      <c r="B148" s="2">
        <v>46060</v>
      </c>
      <c r="C148" t="s">
        <v>142</v>
      </c>
      <c r="D148">
        <v>-20</v>
      </c>
    </row>
    <row r="149" spans="1:4" x14ac:dyDescent="0.45">
      <c r="A149" s="9" t="s">
        <v>119</v>
      </c>
      <c r="B149" s="2">
        <v>46060</v>
      </c>
      <c r="C149">
        <v>0</v>
      </c>
      <c r="D149">
        <v>0</v>
      </c>
    </row>
    <row r="150" spans="1:4" x14ac:dyDescent="0.45">
      <c r="A150" s="9" t="s">
        <v>117</v>
      </c>
      <c r="B150" s="2">
        <v>46059</v>
      </c>
      <c r="C150" t="s">
        <v>310</v>
      </c>
      <c r="D150">
        <v>-20</v>
      </c>
    </row>
    <row r="151" spans="1:4" x14ac:dyDescent="0.45">
      <c r="A151" s="9" t="s">
        <v>117</v>
      </c>
      <c r="B151" s="2">
        <v>46059</v>
      </c>
      <c r="C151">
        <v>0</v>
      </c>
      <c r="D151">
        <v>0</v>
      </c>
    </row>
    <row r="152" spans="1:4" x14ac:dyDescent="0.45">
      <c r="A152" s="9" t="s">
        <v>119</v>
      </c>
      <c r="B152" s="2">
        <v>46059</v>
      </c>
      <c r="C152" t="s">
        <v>260</v>
      </c>
      <c r="D152">
        <v>-20</v>
      </c>
    </row>
    <row r="153" spans="1:4" x14ac:dyDescent="0.45">
      <c r="A153" s="9" t="s">
        <v>119</v>
      </c>
      <c r="B153" s="2">
        <v>46059</v>
      </c>
      <c r="C153">
        <v>0</v>
      </c>
      <c r="D153">
        <v>0</v>
      </c>
    </row>
    <row r="154" spans="1:4" x14ac:dyDescent="0.45">
      <c r="A154" s="9" t="s">
        <v>117</v>
      </c>
      <c r="B154" s="2">
        <v>46058</v>
      </c>
      <c r="C154" t="s">
        <v>341</v>
      </c>
      <c r="D154">
        <v>0</v>
      </c>
    </row>
    <row r="155" spans="1:4" x14ac:dyDescent="0.45">
      <c r="A155" s="9" t="s">
        <v>117</v>
      </c>
      <c r="B155" s="2">
        <v>46058</v>
      </c>
      <c r="C155">
        <v>0</v>
      </c>
      <c r="D155">
        <v>0</v>
      </c>
    </row>
    <row r="156" spans="1:4" x14ac:dyDescent="0.45">
      <c r="A156" s="9" t="s">
        <v>119</v>
      </c>
      <c r="B156" s="2">
        <v>46058</v>
      </c>
      <c r="C156" t="s">
        <v>435</v>
      </c>
      <c r="D156">
        <v>0</v>
      </c>
    </row>
    <row r="157" spans="1:4" x14ac:dyDescent="0.45">
      <c r="A157" s="9" t="s">
        <v>119</v>
      </c>
      <c r="B157" s="2">
        <v>46058</v>
      </c>
      <c r="C157">
        <v>0</v>
      </c>
      <c r="D157">
        <v>0</v>
      </c>
    </row>
    <row r="158" spans="1:4" x14ac:dyDescent="0.45">
      <c r="A158" s="9" t="s">
        <v>117</v>
      </c>
      <c r="B158" s="2">
        <v>46057</v>
      </c>
      <c r="C158" t="s">
        <v>275</v>
      </c>
      <c r="D158">
        <v>0</v>
      </c>
    </row>
    <row r="159" spans="1:4" x14ac:dyDescent="0.45">
      <c r="A159" s="9" t="s">
        <v>117</v>
      </c>
      <c r="B159" s="2">
        <v>46057</v>
      </c>
      <c r="C159">
        <v>0</v>
      </c>
      <c r="D159">
        <v>0</v>
      </c>
    </row>
    <row r="160" spans="1:4" x14ac:dyDescent="0.45">
      <c r="A160" s="9" t="s">
        <v>119</v>
      </c>
      <c r="B160" s="2">
        <v>46057</v>
      </c>
      <c r="C160" t="s">
        <v>142</v>
      </c>
      <c r="D160">
        <v>20</v>
      </c>
    </row>
    <row r="161" spans="1:4" x14ac:dyDescent="0.45">
      <c r="A161" s="9" t="s">
        <v>119</v>
      </c>
      <c r="B161" s="2">
        <v>46057</v>
      </c>
      <c r="C161">
        <v>0</v>
      </c>
      <c r="D161">
        <v>0</v>
      </c>
    </row>
    <row r="162" spans="1:4" x14ac:dyDescent="0.45">
      <c r="A162" s="9" t="s">
        <v>117</v>
      </c>
      <c r="B162" s="2">
        <v>46056</v>
      </c>
      <c r="C162" t="s">
        <v>310</v>
      </c>
      <c r="D162">
        <v>-20</v>
      </c>
    </row>
    <row r="163" spans="1:4" x14ac:dyDescent="0.45">
      <c r="A163" s="9" t="s">
        <v>117</v>
      </c>
      <c r="B163" s="2">
        <v>46056</v>
      </c>
      <c r="C163">
        <v>0</v>
      </c>
      <c r="D163">
        <v>0</v>
      </c>
    </row>
    <row r="164" spans="1:4" x14ac:dyDescent="0.45">
      <c r="A164" s="9" t="s">
        <v>119</v>
      </c>
      <c r="B164" s="2">
        <v>46056</v>
      </c>
      <c r="C164" t="s">
        <v>260</v>
      </c>
      <c r="D164">
        <v>-10</v>
      </c>
    </row>
    <row r="165" spans="1:4" x14ac:dyDescent="0.45">
      <c r="A165" s="9" t="s">
        <v>119</v>
      </c>
      <c r="B165" s="2">
        <v>46056</v>
      </c>
      <c r="C165">
        <v>0</v>
      </c>
      <c r="D165">
        <v>0</v>
      </c>
    </row>
    <row r="166" spans="1:4" x14ac:dyDescent="0.45">
      <c r="A166" s="9" t="s">
        <v>117</v>
      </c>
      <c r="B166" s="2">
        <v>46055</v>
      </c>
      <c r="C166" t="s">
        <v>341</v>
      </c>
      <c r="D166">
        <v>0</v>
      </c>
    </row>
    <row r="167" spans="1:4" x14ac:dyDescent="0.45">
      <c r="A167" s="9" t="s">
        <v>117</v>
      </c>
      <c r="B167" s="2">
        <v>46055</v>
      </c>
      <c r="C167">
        <v>0</v>
      </c>
      <c r="D167">
        <v>0</v>
      </c>
    </row>
    <row r="168" spans="1:4" x14ac:dyDescent="0.45">
      <c r="A168" s="9" t="s">
        <v>119</v>
      </c>
      <c r="B168" s="2">
        <v>46055</v>
      </c>
      <c r="C168" t="s">
        <v>435</v>
      </c>
      <c r="D168">
        <v>-90</v>
      </c>
    </row>
    <row r="169" spans="1:4" x14ac:dyDescent="0.45">
      <c r="A169" s="9" t="s">
        <v>119</v>
      </c>
      <c r="B169" s="2">
        <v>46055</v>
      </c>
      <c r="C169">
        <v>0</v>
      </c>
      <c r="D169">
        <v>0</v>
      </c>
    </row>
    <row r="170" spans="1:4" x14ac:dyDescent="0.45">
      <c r="A170" s="9" t="s">
        <v>117</v>
      </c>
      <c r="B170" s="2">
        <v>46054</v>
      </c>
      <c r="C170" t="s">
        <v>275</v>
      </c>
      <c r="D170">
        <v>-20</v>
      </c>
    </row>
    <row r="171" spans="1:4" x14ac:dyDescent="0.45">
      <c r="A171" s="9" t="s">
        <v>117</v>
      </c>
      <c r="B171" s="2">
        <v>46054</v>
      </c>
      <c r="C171">
        <v>0</v>
      </c>
      <c r="D171">
        <v>0</v>
      </c>
    </row>
    <row r="172" spans="1:4" x14ac:dyDescent="0.45">
      <c r="A172" s="9" t="s">
        <v>119</v>
      </c>
      <c r="B172" s="2">
        <v>46054</v>
      </c>
      <c r="C172" t="s">
        <v>142</v>
      </c>
      <c r="D172">
        <v>0</v>
      </c>
    </row>
    <row r="173" spans="1:4" x14ac:dyDescent="0.45">
      <c r="A173" s="9" t="s">
        <v>119</v>
      </c>
      <c r="B173" s="2">
        <v>46054</v>
      </c>
      <c r="C173">
        <v>0</v>
      </c>
      <c r="D173">
        <v>0</v>
      </c>
    </row>
    <row r="174" spans="1:4" x14ac:dyDescent="0.45">
      <c r="A174" s="9" t="s">
        <v>117</v>
      </c>
      <c r="B174" s="2">
        <v>46053</v>
      </c>
      <c r="C174" t="s">
        <v>310</v>
      </c>
      <c r="D174">
        <v>-10</v>
      </c>
    </row>
    <row r="175" spans="1:4" x14ac:dyDescent="0.45">
      <c r="A175" s="9" t="s">
        <v>117</v>
      </c>
      <c r="B175" s="2">
        <v>46053</v>
      </c>
      <c r="C175">
        <v>0</v>
      </c>
      <c r="D175">
        <v>0</v>
      </c>
    </row>
    <row r="176" spans="1:4" x14ac:dyDescent="0.45">
      <c r="A176" s="9" t="s">
        <v>119</v>
      </c>
      <c r="B176" s="2">
        <v>46053</v>
      </c>
      <c r="C176" t="s">
        <v>260</v>
      </c>
      <c r="D176">
        <v>-10</v>
      </c>
    </row>
    <row r="177" spans="1:4" x14ac:dyDescent="0.45">
      <c r="A177" s="9" t="s">
        <v>119</v>
      </c>
      <c r="B177" s="2">
        <v>46053</v>
      </c>
      <c r="C177">
        <v>0</v>
      </c>
      <c r="D177">
        <v>0</v>
      </c>
    </row>
    <row r="178" spans="1:4" x14ac:dyDescent="0.45">
      <c r="A178" s="9" t="s">
        <v>117</v>
      </c>
      <c r="B178" s="2">
        <v>46052</v>
      </c>
      <c r="C178" t="s">
        <v>341</v>
      </c>
      <c r="D178">
        <v>0</v>
      </c>
    </row>
    <row r="179" spans="1:4" x14ac:dyDescent="0.45">
      <c r="A179" s="9" t="s">
        <v>117</v>
      </c>
      <c r="B179" s="2">
        <v>46052</v>
      </c>
      <c r="C179">
        <v>0</v>
      </c>
      <c r="D179">
        <v>0</v>
      </c>
    </row>
    <row r="180" spans="1:4" x14ac:dyDescent="0.45">
      <c r="A180" s="9" t="s">
        <v>119</v>
      </c>
      <c r="B180" s="2">
        <v>46052</v>
      </c>
      <c r="C180" t="s">
        <v>435</v>
      </c>
      <c r="D180">
        <v>-10</v>
      </c>
    </row>
    <row r="181" spans="1:4" x14ac:dyDescent="0.45">
      <c r="A181" s="9" t="s">
        <v>119</v>
      </c>
      <c r="B181" s="2">
        <v>46052</v>
      </c>
      <c r="C181">
        <v>0</v>
      </c>
      <c r="D181">
        <v>0</v>
      </c>
    </row>
    <row r="182" spans="1:4" x14ac:dyDescent="0.45">
      <c r="A182" s="9" t="s">
        <v>117</v>
      </c>
      <c r="B182" s="2">
        <v>46051</v>
      </c>
      <c r="C182" t="s">
        <v>275</v>
      </c>
      <c r="D182">
        <v>0</v>
      </c>
    </row>
    <row r="183" spans="1:4" x14ac:dyDescent="0.45">
      <c r="A183" s="9" t="s">
        <v>117</v>
      </c>
      <c r="B183" s="2">
        <v>46051</v>
      </c>
      <c r="C183">
        <v>0</v>
      </c>
      <c r="D183">
        <v>0</v>
      </c>
    </row>
    <row r="184" spans="1:4" x14ac:dyDescent="0.45">
      <c r="A184" s="9" t="s">
        <v>119</v>
      </c>
      <c r="B184" s="2">
        <v>46051</v>
      </c>
      <c r="C184" t="s">
        <v>142</v>
      </c>
      <c r="D184">
        <v>-30</v>
      </c>
    </row>
    <row r="185" spans="1:4" x14ac:dyDescent="0.45">
      <c r="A185" s="9" t="s">
        <v>119</v>
      </c>
      <c r="B185" s="2">
        <v>46051</v>
      </c>
      <c r="C185">
        <v>0</v>
      </c>
      <c r="D185">
        <v>0</v>
      </c>
    </row>
    <row r="186" spans="1:4" x14ac:dyDescent="0.45">
      <c r="A186" s="9" t="s">
        <v>117</v>
      </c>
      <c r="B186" s="2">
        <v>46050</v>
      </c>
      <c r="C186" t="s">
        <v>310</v>
      </c>
      <c r="D186">
        <v>-10</v>
      </c>
    </row>
    <row r="187" spans="1:4" x14ac:dyDescent="0.45">
      <c r="A187" s="9" t="s">
        <v>117</v>
      </c>
      <c r="B187" s="2">
        <v>46050</v>
      </c>
      <c r="C187">
        <v>0</v>
      </c>
      <c r="D187">
        <v>0</v>
      </c>
    </row>
    <row r="188" spans="1:4" x14ac:dyDescent="0.45">
      <c r="A188" s="9" t="s">
        <v>119</v>
      </c>
      <c r="B188" s="2">
        <v>46050</v>
      </c>
      <c r="C188" t="s">
        <v>260</v>
      </c>
      <c r="D188">
        <v>0</v>
      </c>
    </row>
    <row r="189" spans="1:4" x14ac:dyDescent="0.45">
      <c r="A189" s="9" t="s">
        <v>119</v>
      </c>
      <c r="B189" s="2">
        <v>46050</v>
      </c>
      <c r="C189">
        <v>0</v>
      </c>
      <c r="D189">
        <v>0</v>
      </c>
    </row>
    <row r="190" spans="1:4" x14ac:dyDescent="0.45">
      <c r="A190" s="9" t="s">
        <v>117</v>
      </c>
      <c r="B190" s="2">
        <v>46049</v>
      </c>
      <c r="C190" t="s">
        <v>341</v>
      </c>
      <c r="D190">
        <v>20</v>
      </c>
    </row>
    <row r="191" spans="1:4" x14ac:dyDescent="0.45">
      <c r="A191" s="9" t="s">
        <v>117</v>
      </c>
      <c r="B191" s="2">
        <v>46049</v>
      </c>
      <c r="C191">
        <v>0</v>
      </c>
      <c r="D191">
        <v>0</v>
      </c>
    </row>
    <row r="192" spans="1:4" x14ac:dyDescent="0.45">
      <c r="A192" s="9" t="s">
        <v>119</v>
      </c>
      <c r="B192" s="2">
        <v>46049</v>
      </c>
      <c r="C192" t="s">
        <v>435</v>
      </c>
      <c r="D192">
        <v>-30</v>
      </c>
    </row>
    <row r="193" spans="1:4" x14ac:dyDescent="0.45">
      <c r="A193" s="9" t="s">
        <v>119</v>
      </c>
      <c r="B193" s="2">
        <v>46049</v>
      </c>
      <c r="C193">
        <v>0</v>
      </c>
      <c r="D193">
        <v>0</v>
      </c>
    </row>
    <row r="194" spans="1:4" x14ac:dyDescent="0.45">
      <c r="A194" s="9" t="s">
        <v>117</v>
      </c>
      <c r="B194" s="2">
        <v>46048</v>
      </c>
      <c r="C194" t="s">
        <v>275</v>
      </c>
      <c r="D194">
        <v>-10</v>
      </c>
    </row>
    <row r="195" spans="1:4" x14ac:dyDescent="0.45">
      <c r="A195" s="9" t="s">
        <v>117</v>
      </c>
      <c r="B195" s="2">
        <v>46048</v>
      </c>
      <c r="C195">
        <v>0</v>
      </c>
      <c r="D195">
        <v>0</v>
      </c>
    </row>
    <row r="196" spans="1:4" x14ac:dyDescent="0.45">
      <c r="A196" s="9" t="s">
        <v>119</v>
      </c>
      <c r="B196" s="2">
        <v>46048</v>
      </c>
      <c r="C196" t="s">
        <v>142</v>
      </c>
      <c r="D196">
        <v>0</v>
      </c>
    </row>
    <row r="197" spans="1:4" x14ac:dyDescent="0.45">
      <c r="A197" s="9" t="s">
        <v>119</v>
      </c>
      <c r="B197" s="2">
        <v>46048</v>
      </c>
      <c r="C197">
        <v>0</v>
      </c>
      <c r="D197">
        <v>0</v>
      </c>
    </row>
    <row r="198" spans="1:4" x14ac:dyDescent="0.45">
      <c r="A198" s="9" t="s">
        <v>117</v>
      </c>
      <c r="B198" s="2">
        <v>46047</v>
      </c>
      <c r="C198" t="s">
        <v>310</v>
      </c>
      <c r="D198">
        <v>-10</v>
      </c>
    </row>
    <row r="199" spans="1:4" x14ac:dyDescent="0.45">
      <c r="A199" s="9" t="s">
        <v>117</v>
      </c>
      <c r="B199" s="2">
        <v>46047</v>
      </c>
      <c r="C199">
        <v>0</v>
      </c>
      <c r="D199">
        <v>0</v>
      </c>
    </row>
    <row r="200" spans="1:4" x14ac:dyDescent="0.45">
      <c r="A200" s="9" t="s">
        <v>119</v>
      </c>
      <c r="B200" s="2">
        <v>46047</v>
      </c>
      <c r="C200" t="s">
        <v>260</v>
      </c>
      <c r="D200">
        <v>0</v>
      </c>
    </row>
    <row r="201" spans="1:4" x14ac:dyDescent="0.45">
      <c r="A201" s="9" t="s">
        <v>119</v>
      </c>
      <c r="B201" s="2">
        <v>46047</v>
      </c>
      <c r="C201">
        <v>0</v>
      </c>
      <c r="D201">
        <v>0</v>
      </c>
    </row>
    <row r="202" spans="1:4" x14ac:dyDescent="0.45">
      <c r="A202" s="9" t="s">
        <v>117</v>
      </c>
      <c r="B202" s="2">
        <v>46046</v>
      </c>
      <c r="C202" t="s">
        <v>341</v>
      </c>
      <c r="D202">
        <v>0</v>
      </c>
    </row>
    <row r="203" spans="1:4" x14ac:dyDescent="0.45">
      <c r="A203" s="9" t="s">
        <v>117</v>
      </c>
      <c r="B203" s="2">
        <v>46046</v>
      </c>
      <c r="C203">
        <v>0</v>
      </c>
      <c r="D203">
        <v>0</v>
      </c>
    </row>
    <row r="204" spans="1:4" x14ac:dyDescent="0.45">
      <c r="A204" s="9" t="s">
        <v>119</v>
      </c>
      <c r="B204" s="2">
        <v>46046</v>
      </c>
      <c r="C204" t="s">
        <v>435</v>
      </c>
      <c r="D204">
        <v>-15</v>
      </c>
    </row>
    <row r="205" spans="1:4" x14ac:dyDescent="0.45">
      <c r="A205" s="9" t="s">
        <v>119</v>
      </c>
      <c r="B205" s="2">
        <v>46046</v>
      </c>
      <c r="C205">
        <v>0</v>
      </c>
      <c r="D205">
        <v>0</v>
      </c>
    </row>
    <row r="206" spans="1:4" x14ac:dyDescent="0.45">
      <c r="A206" s="9" t="s">
        <v>117</v>
      </c>
      <c r="B206" s="2">
        <v>46045</v>
      </c>
      <c r="C206" t="s">
        <v>275</v>
      </c>
      <c r="D206">
        <v>20</v>
      </c>
    </row>
    <row r="207" spans="1:4" x14ac:dyDescent="0.45">
      <c r="A207" s="9" t="s">
        <v>117</v>
      </c>
      <c r="B207" s="2">
        <v>46045</v>
      </c>
      <c r="C207">
        <v>0</v>
      </c>
      <c r="D207">
        <v>0</v>
      </c>
    </row>
    <row r="208" spans="1:4" x14ac:dyDescent="0.45">
      <c r="A208" s="9" t="s">
        <v>119</v>
      </c>
      <c r="B208" s="2">
        <v>46045</v>
      </c>
      <c r="C208" t="s">
        <v>142</v>
      </c>
      <c r="D208">
        <v>-20</v>
      </c>
    </row>
    <row r="209" spans="1:4" x14ac:dyDescent="0.45">
      <c r="A209" s="9" t="s">
        <v>119</v>
      </c>
      <c r="B209" s="2">
        <v>46045</v>
      </c>
      <c r="C209">
        <v>0</v>
      </c>
      <c r="D209">
        <v>0</v>
      </c>
    </row>
    <row r="210" spans="1:4" x14ac:dyDescent="0.45">
      <c r="A210" s="9" t="s">
        <v>117</v>
      </c>
      <c r="B210" s="2">
        <v>46044</v>
      </c>
      <c r="C210" t="s">
        <v>310</v>
      </c>
      <c r="D210">
        <v>0</v>
      </c>
    </row>
    <row r="211" spans="1:4" x14ac:dyDescent="0.45">
      <c r="A211" s="9" t="s">
        <v>117</v>
      </c>
      <c r="B211" s="2">
        <v>46044</v>
      </c>
      <c r="C211">
        <v>0</v>
      </c>
      <c r="D211">
        <v>0</v>
      </c>
    </row>
    <row r="212" spans="1:4" x14ac:dyDescent="0.45">
      <c r="A212" s="9" t="s">
        <v>119</v>
      </c>
      <c r="B212" s="2">
        <v>46044</v>
      </c>
      <c r="C212" t="s">
        <v>260</v>
      </c>
      <c r="D212">
        <v>0</v>
      </c>
    </row>
    <row r="213" spans="1:4" x14ac:dyDescent="0.45">
      <c r="A213" s="9" t="s">
        <v>119</v>
      </c>
      <c r="B213" s="2">
        <v>46044</v>
      </c>
      <c r="C213">
        <v>0</v>
      </c>
      <c r="D213">
        <v>0</v>
      </c>
    </row>
    <row r="214" spans="1:4" x14ac:dyDescent="0.45">
      <c r="A214" s="9" t="s">
        <v>117</v>
      </c>
      <c r="B214" s="2">
        <v>46043</v>
      </c>
      <c r="C214" t="s">
        <v>341</v>
      </c>
      <c r="D214">
        <v>0</v>
      </c>
    </row>
    <row r="215" spans="1:4" x14ac:dyDescent="0.45">
      <c r="A215" s="9" t="s">
        <v>117</v>
      </c>
      <c r="B215" s="2">
        <v>46043</v>
      </c>
      <c r="C215">
        <v>0</v>
      </c>
      <c r="D215">
        <v>0</v>
      </c>
    </row>
    <row r="216" spans="1:4" x14ac:dyDescent="0.45">
      <c r="A216" s="9" t="s">
        <v>119</v>
      </c>
      <c r="B216" s="2">
        <v>46043</v>
      </c>
      <c r="C216" t="s">
        <v>435</v>
      </c>
      <c r="D216">
        <v>20</v>
      </c>
    </row>
    <row r="217" spans="1:4" x14ac:dyDescent="0.45">
      <c r="A217" s="9" t="s">
        <v>119</v>
      </c>
      <c r="B217" s="2">
        <v>46043</v>
      </c>
      <c r="C217">
        <v>0</v>
      </c>
      <c r="D217">
        <v>0</v>
      </c>
    </row>
    <row r="218" spans="1:4" x14ac:dyDescent="0.45">
      <c r="A218" s="9" t="s">
        <v>117</v>
      </c>
      <c r="B218" s="2">
        <v>46042</v>
      </c>
      <c r="C218" t="s">
        <v>275</v>
      </c>
      <c r="D218">
        <v>0</v>
      </c>
    </row>
    <row r="219" spans="1:4" x14ac:dyDescent="0.45">
      <c r="A219" s="9" t="s">
        <v>117</v>
      </c>
      <c r="B219" s="2">
        <v>46042</v>
      </c>
      <c r="C219">
        <v>0</v>
      </c>
      <c r="D219">
        <v>0</v>
      </c>
    </row>
    <row r="220" spans="1:4" x14ac:dyDescent="0.45">
      <c r="A220" s="9" t="s">
        <v>119</v>
      </c>
      <c r="B220" s="2">
        <v>46042</v>
      </c>
      <c r="C220" t="s">
        <v>142</v>
      </c>
      <c r="D220">
        <v>0</v>
      </c>
    </row>
    <row r="221" spans="1:4" x14ac:dyDescent="0.45">
      <c r="A221" s="9" t="s">
        <v>119</v>
      </c>
      <c r="B221" s="2">
        <v>46042</v>
      </c>
      <c r="C221">
        <v>0</v>
      </c>
      <c r="D221">
        <v>0</v>
      </c>
    </row>
    <row r="222" spans="1:4" x14ac:dyDescent="0.45">
      <c r="A222" s="9" t="s">
        <v>117</v>
      </c>
      <c r="B222" s="2">
        <v>46041</v>
      </c>
      <c r="C222" t="s">
        <v>310</v>
      </c>
      <c r="D222">
        <v>-10</v>
      </c>
    </row>
    <row r="223" spans="1:4" x14ac:dyDescent="0.45">
      <c r="A223" s="9" t="s">
        <v>117</v>
      </c>
      <c r="B223" s="2">
        <v>46041</v>
      </c>
      <c r="C223">
        <v>0</v>
      </c>
      <c r="D223">
        <v>0</v>
      </c>
    </row>
    <row r="224" spans="1:4" x14ac:dyDescent="0.45">
      <c r="A224" s="9" t="s">
        <v>119</v>
      </c>
      <c r="B224" s="2">
        <v>46041</v>
      </c>
      <c r="C224" t="s">
        <v>260</v>
      </c>
      <c r="D224">
        <v>20</v>
      </c>
    </row>
    <row r="225" spans="1:4" x14ac:dyDescent="0.45">
      <c r="A225" s="9" t="s">
        <v>119</v>
      </c>
      <c r="B225" s="2">
        <v>46041</v>
      </c>
      <c r="C225">
        <v>0</v>
      </c>
      <c r="D225">
        <v>0</v>
      </c>
    </row>
    <row r="226" spans="1:4" x14ac:dyDescent="0.45">
      <c r="A226" s="9" t="s">
        <v>117</v>
      </c>
      <c r="B226" s="2">
        <v>46040</v>
      </c>
      <c r="C226" t="s">
        <v>435</v>
      </c>
      <c r="D226">
        <v>-20</v>
      </c>
    </row>
    <row r="227" spans="1:4" x14ac:dyDescent="0.45">
      <c r="A227" s="9" t="s">
        <v>117</v>
      </c>
      <c r="B227" s="2">
        <v>46040</v>
      </c>
      <c r="C227">
        <v>0</v>
      </c>
      <c r="D227">
        <v>0</v>
      </c>
    </row>
    <row r="228" spans="1:4" x14ac:dyDescent="0.45">
      <c r="A228" s="9" t="s">
        <v>119</v>
      </c>
      <c r="B228" s="2">
        <v>46040</v>
      </c>
      <c r="C228" t="s">
        <v>435</v>
      </c>
      <c r="D228">
        <v>-20</v>
      </c>
    </row>
    <row r="229" spans="1:4" x14ac:dyDescent="0.45">
      <c r="A229" s="9" t="s">
        <v>119</v>
      </c>
      <c r="B229" s="2">
        <v>46040</v>
      </c>
      <c r="C229">
        <v>0</v>
      </c>
      <c r="D229">
        <v>0</v>
      </c>
    </row>
    <row r="230" spans="1:4" x14ac:dyDescent="0.45">
      <c r="A230" s="9" t="s">
        <v>117</v>
      </c>
      <c r="B230" s="2">
        <v>46039</v>
      </c>
      <c r="C230" t="s">
        <v>275</v>
      </c>
      <c r="D230">
        <v>20</v>
      </c>
    </row>
    <row r="231" spans="1:4" x14ac:dyDescent="0.45">
      <c r="A231" s="9" t="s">
        <v>117</v>
      </c>
      <c r="B231" s="2">
        <v>46039</v>
      </c>
      <c r="C231">
        <v>0</v>
      </c>
      <c r="D231">
        <v>0</v>
      </c>
    </row>
    <row r="232" spans="1:4" x14ac:dyDescent="0.45">
      <c r="A232" s="9" t="s">
        <v>119</v>
      </c>
      <c r="B232" s="2">
        <v>46039</v>
      </c>
      <c r="C232" t="s">
        <v>142</v>
      </c>
      <c r="D232">
        <v>-20</v>
      </c>
    </row>
    <row r="233" spans="1:4" x14ac:dyDescent="0.45">
      <c r="A233" s="9" t="s">
        <v>119</v>
      </c>
      <c r="B233" s="2">
        <v>46039</v>
      </c>
      <c r="C233">
        <v>0</v>
      </c>
      <c r="D233">
        <v>0</v>
      </c>
    </row>
    <row r="234" spans="1:4" x14ac:dyDescent="0.45">
      <c r="A234" s="9" t="s">
        <v>117</v>
      </c>
      <c r="B234" s="2">
        <v>46038</v>
      </c>
      <c r="C234" t="s">
        <v>310</v>
      </c>
      <c r="D234">
        <v>20</v>
      </c>
    </row>
    <row r="235" spans="1:4" x14ac:dyDescent="0.45">
      <c r="A235" s="9" t="s">
        <v>117</v>
      </c>
      <c r="B235" s="2">
        <v>46038</v>
      </c>
      <c r="C235">
        <v>0</v>
      </c>
      <c r="D235">
        <v>0</v>
      </c>
    </row>
    <row r="236" spans="1:4" x14ac:dyDescent="0.45">
      <c r="A236" s="9" t="s">
        <v>119</v>
      </c>
      <c r="B236" s="2">
        <v>46038</v>
      </c>
      <c r="C236" t="s">
        <v>260</v>
      </c>
      <c r="D236">
        <v>20</v>
      </c>
    </row>
    <row r="237" spans="1:4" x14ac:dyDescent="0.45">
      <c r="A237" s="9" t="s">
        <v>119</v>
      </c>
      <c r="B237" s="2">
        <v>46038</v>
      </c>
      <c r="C237">
        <v>0</v>
      </c>
      <c r="D237">
        <v>0</v>
      </c>
    </row>
    <row r="238" spans="1:4" x14ac:dyDescent="0.45">
      <c r="A238" s="9" t="s">
        <v>117</v>
      </c>
      <c r="B238" s="2">
        <v>46037</v>
      </c>
      <c r="C238" t="s">
        <v>341</v>
      </c>
      <c r="D238">
        <v>-10</v>
      </c>
    </row>
    <row r="239" spans="1:4" x14ac:dyDescent="0.45">
      <c r="A239" s="9" t="s">
        <v>117</v>
      </c>
      <c r="B239" s="2">
        <v>46037</v>
      </c>
      <c r="C239">
        <v>0</v>
      </c>
      <c r="D239">
        <v>0</v>
      </c>
    </row>
    <row r="240" spans="1:4" x14ac:dyDescent="0.45">
      <c r="A240" s="9" t="s">
        <v>119</v>
      </c>
      <c r="B240" s="2">
        <v>46037</v>
      </c>
      <c r="C240" t="s">
        <v>435</v>
      </c>
      <c r="D240">
        <v>-20</v>
      </c>
    </row>
    <row r="241" spans="1:4" x14ac:dyDescent="0.45">
      <c r="A241" s="9" t="s">
        <v>119</v>
      </c>
      <c r="B241" s="2">
        <v>46037</v>
      </c>
      <c r="C241">
        <v>0</v>
      </c>
      <c r="D241">
        <v>0</v>
      </c>
    </row>
    <row r="242" spans="1:4" x14ac:dyDescent="0.45">
      <c r="A242" s="9" t="s">
        <v>117</v>
      </c>
      <c r="B242" s="2">
        <v>46036</v>
      </c>
      <c r="C242" t="s">
        <v>275</v>
      </c>
      <c r="D242">
        <v>10</v>
      </c>
    </row>
    <row r="243" spans="1:4" x14ac:dyDescent="0.45">
      <c r="A243" s="9" t="s">
        <v>117</v>
      </c>
      <c r="B243" s="2">
        <v>46036</v>
      </c>
      <c r="C243">
        <v>0</v>
      </c>
      <c r="D243">
        <v>0</v>
      </c>
    </row>
    <row r="244" spans="1:4" x14ac:dyDescent="0.45">
      <c r="A244" s="9" t="s">
        <v>119</v>
      </c>
      <c r="B244" s="2">
        <v>46036</v>
      </c>
      <c r="C244" t="s">
        <v>142</v>
      </c>
      <c r="D244">
        <v>-20</v>
      </c>
    </row>
    <row r="245" spans="1:4" x14ac:dyDescent="0.45">
      <c r="A245" s="9" t="s">
        <v>119</v>
      </c>
      <c r="B245" s="2">
        <v>46036</v>
      </c>
      <c r="C245">
        <v>0</v>
      </c>
      <c r="D245">
        <v>0</v>
      </c>
    </row>
    <row r="246" spans="1:4" x14ac:dyDescent="0.45">
      <c r="A246" s="9" t="s">
        <v>117</v>
      </c>
      <c r="B246" s="2">
        <v>46035</v>
      </c>
      <c r="C246" t="s">
        <v>310</v>
      </c>
      <c r="D246">
        <v>20</v>
      </c>
    </row>
    <row r="247" spans="1:4" x14ac:dyDescent="0.45">
      <c r="A247" s="9" t="s">
        <v>117</v>
      </c>
      <c r="B247" s="2">
        <v>46035</v>
      </c>
      <c r="C247">
        <v>0</v>
      </c>
      <c r="D247">
        <v>0</v>
      </c>
    </row>
    <row r="248" spans="1:4" x14ac:dyDescent="0.45">
      <c r="A248" s="9" t="s">
        <v>119</v>
      </c>
      <c r="B248" s="2">
        <v>46035</v>
      </c>
      <c r="C248" t="s">
        <v>260</v>
      </c>
      <c r="D248">
        <v>0</v>
      </c>
    </row>
    <row r="249" spans="1:4" x14ac:dyDescent="0.45">
      <c r="A249" s="9" t="s">
        <v>119</v>
      </c>
      <c r="B249" s="2">
        <v>46035</v>
      </c>
      <c r="C249">
        <v>0</v>
      </c>
      <c r="D249">
        <v>0</v>
      </c>
    </row>
    <row r="250" spans="1:4" x14ac:dyDescent="0.45">
      <c r="A250" s="9" t="s">
        <v>117</v>
      </c>
      <c r="B250" s="2">
        <v>46034</v>
      </c>
      <c r="C250" t="s">
        <v>341</v>
      </c>
      <c r="D250">
        <v>10</v>
      </c>
    </row>
    <row r="251" spans="1:4" x14ac:dyDescent="0.45">
      <c r="A251" s="9" t="s">
        <v>117</v>
      </c>
      <c r="B251" s="2">
        <v>46034</v>
      </c>
      <c r="C251">
        <v>0</v>
      </c>
      <c r="D251">
        <v>0</v>
      </c>
    </row>
    <row r="252" spans="1:4" x14ac:dyDescent="0.45">
      <c r="A252" s="9" t="s">
        <v>119</v>
      </c>
      <c r="B252" s="2">
        <v>46034</v>
      </c>
      <c r="C252" t="s">
        <v>435</v>
      </c>
      <c r="D252">
        <v>-20</v>
      </c>
    </row>
    <row r="253" spans="1:4" x14ac:dyDescent="0.45">
      <c r="A253" s="9" t="s">
        <v>119</v>
      </c>
      <c r="B253" s="2">
        <v>46034</v>
      </c>
      <c r="C253">
        <v>0</v>
      </c>
      <c r="D253">
        <v>0</v>
      </c>
    </row>
    <row r="254" spans="1:4" x14ac:dyDescent="0.45">
      <c r="A254" s="9" t="s">
        <v>117</v>
      </c>
      <c r="B254" s="2">
        <v>46033</v>
      </c>
      <c r="C254" t="s">
        <v>275</v>
      </c>
      <c r="D254">
        <v>20</v>
      </c>
    </row>
    <row r="255" spans="1:4" x14ac:dyDescent="0.45">
      <c r="A255" s="9" t="s">
        <v>117</v>
      </c>
      <c r="B255" s="2">
        <v>46033</v>
      </c>
      <c r="C255">
        <v>0</v>
      </c>
      <c r="D255">
        <v>0</v>
      </c>
    </row>
    <row r="256" spans="1:4" x14ac:dyDescent="0.45">
      <c r="A256" s="9" t="s">
        <v>119</v>
      </c>
      <c r="B256" s="2">
        <v>46033</v>
      </c>
      <c r="C256" t="s">
        <v>142</v>
      </c>
      <c r="D256">
        <v>10</v>
      </c>
    </row>
    <row r="257" spans="1:4" x14ac:dyDescent="0.45">
      <c r="A257" s="9" t="s">
        <v>119</v>
      </c>
      <c r="B257" s="2">
        <v>46033</v>
      </c>
      <c r="C257">
        <v>0</v>
      </c>
      <c r="D257">
        <v>0</v>
      </c>
    </row>
    <row r="258" spans="1:4" x14ac:dyDescent="0.45">
      <c r="A258" s="9" t="s">
        <v>117</v>
      </c>
      <c r="B258" s="2">
        <v>46032</v>
      </c>
      <c r="C258" t="s">
        <v>310</v>
      </c>
      <c r="D258">
        <v>0</v>
      </c>
    </row>
    <row r="259" spans="1:4" x14ac:dyDescent="0.45">
      <c r="A259" s="9" t="s">
        <v>117</v>
      </c>
      <c r="B259" s="2">
        <v>46032</v>
      </c>
      <c r="C259">
        <v>0</v>
      </c>
      <c r="D259">
        <v>0</v>
      </c>
    </row>
    <row r="260" spans="1:4" x14ac:dyDescent="0.45">
      <c r="A260" s="9" t="s">
        <v>119</v>
      </c>
      <c r="B260" s="2">
        <v>46032</v>
      </c>
      <c r="C260" t="s">
        <v>260</v>
      </c>
      <c r="D260">
        <v>0</v>
      </c>
    </row>
    <row r="261" spans="1:4" x14ac:dyDescent="0.45">
      <c r="A261" s="9" t="s">
        <v>119</v>
      </c>
      <c r="B261" s="2">
        <v>46032</v>
      </c>
      <c r="C261">
        <v>0</v>
      </c>
      <c r="D261">
        <v>0</v>
      </c>
    </row>
    <row r="262" spans="1:4" x14ac:dyDescent="0.45">
      <c r="A262" s="9" t="s">
        <v>117</v>
      </c>
      <c r="B262" s="2">
        <v>46031</v>
      </c>
      <c r="C262" t="s">
        <v>341</v>
      </c>
      <c r="D262">
        <v>20</v>
      </c>
    </row>
    <row r="263" spans="1:4" x14ac:dyDescent="0.45">
      <c r="A263" s="9" t="s">
        <v>117</v>
      </c>
      <c r="B263" s="2">
        <v>46031</v>
      </c>
      <c r="C263">
        <v>0</v>
      </c>
      <c r="D263">
        <v>0</v>
      </c>
    </row>
    <row r="264" spans="1:4" x14ac:dyDescent="0.45">
      <c r="A264" s="9" t="s">
        <v>119</v>
      </c>
      <c r="B264" s="2">
        <v>46031</v>
      </c>
      <c r="C264" t="s">
        <v>435</v>
      </c>
      <c r="D264">
        <v>-20</v>
      </c>
    </row>
    <row r="265" spans="1:4" x14ac:dyDescent="0.45">
      <c r="A265" s="9" t="s">
        <v>119</v>
      </c>
      <c r="B265" s="2">
        <v>46031</v>
      </c>
      <c r="C265">
        <v>0</v>
      </c>
      <c r="D265">
        <v>0</v>
      </c>
    </row>
    <row r="266" spans="1:4" x14ac:dyDescent="0.45">
      <c r="A266" s="9" t="s">
        <v>117</v>
      </c>
      <c r="B266" s="2">
        <v>46030</v>
      </c>
      <c r="C266" t="s">
        <v>275</v>
      </c>
      <c r="D266">
        <v>-20</v>
      </c>
    </row>
    <row r="267" spans="1:4" x14ac:dyDescent="0.45">
      <c r="A267" s="9" t="s">
        <v>117</v>
      </c>
      <c r="B267" s="2">
        <v>46030</v>
      </c>
      <c r="C267">
        <v>0</v>
      </c>
      <c r="D267">
        <v>0</v>
      </c>
    </row>
    <row r="268" spans="1:4" x14ac:dyDescent="0.45">
      <c r="A268" s="9" t="s">
        <v>119</v>
      </c>
      <c r="B268" s="2">
        <v>46030</v>
      </c>
      <c r="C268" t="s">
        <v>142</v>
      </c>
      <c r="D268">
        <v>-10</v>
      </c>
    </row>
    <row r="269" spans="1:4" x14ac:dyDescent="0.45">
      <c r="A269" s="9" t="s">
        <v>119</v>
      </c>
      <c r="B269" s="2">
        <v>46030</v>
      </c>
      <c r="C269">
        <v>0</v>
      </c>
      <c r="D269">
        <v>0</v>
      </c>
    </row>
    <row r="270" spans="1:4" x14ac:dyDescent="0.45">
      <c r="A270" s="9" t="s">
        <v>117</v>
      </c>
      <c r="B270" s="2">
        <v>46029</v>
      </c>
      <c r="C270" t="s">
        <v>310</v>
      </c>
      <c r="D270">
        <v>0</v>
      </c>
    </row>
    <row r="271" spans="1:4" x14ac:dyDescent="0.45">
      <c r="A271" s="9" t="s">
        <v>117</v>
      </c>
      <c r="B271" s="2">
        <v>46029</v>
      </c>
      <c r="C271">
        <v>0</v>
      </c>
      <c r="D271">
        <v>0</v>
      </c>
    </row>
    <row r="272" spans="1:4" x14ac:dyDescent="0.45">
      <c r="A272" s="9" t="s">
        <v>119</v>
      </c>
      <c r="B272" s="2">
        <v>46029</v>
      </c>
      <c r="C272" t="s">
        <v>260</v>
      </c>
      <c r="D272">
        <v>0</v>
      </c>
    </row>
    <row r="273" spans="1:4" x14ac:dyDescent="0.45">
      <c r="A273" s="9" t="s">
        <v>119</v>
      </c>
      <c r="B273" s="2">
        <v>46029</v>
      </c>
      <c r="C273">
        <v>0</v>
      </c>
      <c r="D273">
        <v>0</v>
      </c>
    </row>
    <row r="274" spans="1:4" x14ac:dyDescent="0.45">
      <c r="A274" s="9" t="s">
        <v>117</v>
      </c>
      <c r="B274" s="2">
        <v>46028</v>
      </c>
      <c r="C274" t="s">
        <v>341</v>
      </c>
      <c r="D274">
        <v>10</v>
      </c>
    </row>
    <row r="275" spans="1:4" x14ac:dyDescent="0.45">
      <c r="A275" s="9" t="s">
        <v>117</v>
      </c>
      <c r="B275" s="2">
        <v>46028</v>
      </c>
      <c r="C275">
        <v>0</v>
      </c>
      <c r="D275">
        <v>0</v>
      </c>
    </row>
    <row r="276" spans="1:4" x14ac:dyDescent="0.45">
      <c r="A276" s="9" t="s">
        <v>119</v>
      </c>
      <c r="B276" s="2">
        <v>46028</v>
      </c>
      <c r="C276" t="s">
        <v>435</v>
      </c>
      <c r="D276">
        <v>-10</v>
      </c>
    </row>
    <row r="277" spans="1:4" x14ac:dyDescent="0.45">
      <c r="A277" s="9" t="s">
        <v>119</v>
      </c>
      <c r="B277" s="2">
        <v>46028</v>
      </c>
      <c r="C277">
        <v>0</v>
      </c>
      <c r="D277">
        <v>0</v>
      </c>
    </row>
    <row r="278" spans="1:4" x14ac:dyDescent="0.45">
      <c r="A278" s="9" t="s">
        <v>117</v>
      </c>
      <c r="B278" s="2">
        <v>46027</v>
      </c>
      <c r="C278" t="s">
        <v>275</v>
      </c>
      <c r="D278">
        <v>-10</v>
      </c>
    </row>
    <row r="279" spans="1:4" x14ac:dyDescent="0.45">
      <c r="A279" s="9" t="s">
        <v>117</v>
      </c>
      <c r="B279" s="2">
        <v>46027</v>
      </c>
      <c r="C279">
        <v>0</v>
      </c>
      <c r="D279">
        <v>0</v>
      </c>
    </row>
    <row r="280" spans="1:4" x14ac:dyDescent="0.45">
      <c r="A280" s="9" t="s">
        <v>119</v>
      </c>
      <c r="B280" s="2">
        <v>46027</v>
      </c>
      <c r="C280" t="s">
        <v>142</v>
      </c>
      <c r="D280">
        <v>-10</v>
      </c>
    </row>
    <row r="281" spans="1:4" x14ac:dyDescent="0.45">
      <c r="A281" s="9" t="s">
        <v>119</v>
      </c>
      <c r="B281" s="2">
        <v>46027</v>
      </c>
      <c r="C281">
        <v>0</v>
      </c>
      <c r="D281">
        <v>0</v>
      </c>
    </row>
    <row r="282" spans="1:4" x14ac:dyDescent="0.45">
      <c r="A282" s="9" t="s">
        <v>117</v>
      </c>
      <c r="B282" s="2">
        <v>46026</v>
      </c>
      <c r="C282" t="s">
        <v>310</v>
      </c>
      <c r="D282">
        <v>-20</v>
      </c>
    </row>
    <row r="283" spans="1:4" x14ac:dyDescent="0.45">
      <c r="A283" s="9" t="s">
        <v>117</v>
      </c>
      <c r="B283" s="2">
        <v>46026</v>
      </c>
      <c r="C283">
        <v>0</v>
      </c>
      <c r="D283">
        <v>0</v>
      </c>
    </row>
    <row r="284" spans="1:4" x14ac:dyDescent="0.45">
      <c r="A284" s="9" t="s">
        <v>119</v>
      </c>
      <c r="B284" s="2">
        <v>46026</v>
      </c>
      <c r="C284" t="s">
        <v>260</v>
      </c>
      <c r="D284">
        <v>-10</v>
      </c>
    </row>
    <row r="285" spans="1:4" x14ac:dyDescent="0.45">
      <c r="A285" s="9" t="s">
        <v>119</v>
      </c>
      <c r="B285" s="2">
        <v>46026</v>
      </c>
      <c r="C285">
        <v>0</v>
      </c>
      <c r="D285">
        <v>0</v>
      </c>
    </row>
    <row r="286" spans="1:4" x14ac:dyDescent="0.45">
      <c r="A286" s="9" t="s">
        <v>117</v>
      </c>
      <c r="B286" s="2">
        <v>46025</v>
      </c>
      <c r="C286" t="s">
        <v>341</v>
      </c>
      <c r="D286">
        <v>0</v>
      </c>
    </row>
    <row r="287" spans="1:4" x14ac:dyDescent="0.45">
      <c r="A287" s="9" t="s">
        <v>117</v>
      </c>
      <c r="B287" s="2">
        <v>46025</v>
      </c>
      <c r="C287">
        <v>0</v>
      </c>
      <c r="D287">
        <v>0</v>
      </c>
    </row>
    <row r="288" spans="1:4" x14ac:dyDescent="0.45">
      <c r="A288" s="9" t="s">
        <v>119</v>
      </c>
      <c r="B288" s="2">
        <v>46025</v>
      </c>
      <c r="C288" t="s">
        <v>435</v>
      </c>
      <c r="D288">
        <v>20</v>
      </c>
    </row>
    <row r="289" spans="1:4" x14ac:dyDescent="0.45">
      <c r="A289" s="9" t="s">
        <v>119</v>
      </c>
      <c r="B289" s="2">
        <v>46025</v>
      </c>
      <c r="C289">
        <v>0</v>
      </c>
      <c r="D289">
        <v>0</v>
      </c>
    </row>
    <row r="290" spans="1:4" x14ac:dyDescent="0.45">
      <c r="A290" s="9" t="s">
        <v>117</v>
      </c>
      <c r="B290" s="2">
        <v>46024</v>
      </c>
      <c r="C290" t="s">
        <v>275</v>
      </c>
      <c r="D290">
        <v>0</v>
      </c>
    </row>
    <row r="291" spans="1:4" x14ac:dyDescent="0.45">
      <c r="A291" s="9" t="s">
        <v>117</v>
      </c>
      <c r="B291" s="2">
        <v>46024</v>
      </c>
      <c r="C291">
        <v>0</v>
      </c>
      <c r="D291">
        <v>0</v>
      </c>
    </row>
    <row r="292" spans="1:4" x14ac:dyDescent="0.45">
      <c r="A292" s="9" t="s">
        <v>119</v>
      </c>
      <c r="B292" s="2">
        <v>46024</v>
      </c>
      <c r="C292" t="s">
        <v>142</v>
      </c>
      <c r="D292">
        <v>0</v>
      </c>
    </row>
    <row r="293" spans="1:4" x14ac:dyDescent="0.45">
      <c r="A293" s="9" t="s">
        <v>119</v>
      </c>
      <c r="B293" s="2">
        <v>46024</v>
      </c>
      <c r="C293">
        <v>0</v>
      </c>
      <c r="D293">
        <v>0</v>
      </c>
    </row>
    <row r="294" spans="1:4" x14ac:dyDescent="0.45">
      <c r="A294" s="9" t="s">
        <v>117</v>
      </c>
      <c r="B294" s="2">
        <v>46023</v>
      </c>
      <c r="C294" t="s">
        <v>310</v>
      </c>
      <c r="D294">
        <v>-40</v>
      </c>
    </row>
    <row r="295" spans="1:4" x14ac:dyDescent="0.45">
      <c r="A295" s="9" t="s">
        <v>117</v>
      </c>
      <c r="B295" s="2">
        <v>46023</v>
      </c>
      <c r="C295">
        <v>0</v>
      </c>
      <c r="D295">
        <v>0</v>
      </c>
    </row>
    <row r="296" spans="1:4" x14ac:dyDescent="0.45">
      <c r="A296" s="9" t="s">
        <v>119</v>
      </c>
      <c r="B296" s="2">
        <v>46023</v>
      </c>
      <c r="C296" t="s">
        <v>260</v>
      </c>
      <c r="D296">
        <v>-10</v>
      </c>
    </row>
    <row r="297" spans="1:4" x14ac:dyDescent="0.45">
      <c r="A297" s="9" t="s">
        <v>119</v>
      </c>
      <c r="B297" s="2">
        <v>46023</v>
      </c>
      <c r="C297">
        <v>0</v>
      </c>
      <c r="D297">
        <v>0</v>
      </c>
    </row>
    <row r="298" spans="1:4" x14ac:dyDescent="0.45">
      <c r="A298" s="373" t="s">
        <v>117</v>
      </c>
      <c r="B298" s="366">
        <v>46022</v>
      </c>
      <c r="C298" s="383" t="s">
        <v>341</v>
      </c>
      <c r="D298" s="383">
        <v>20</v>
      </c>
    </row>
    <row r="299" spans="1:4" x14ac:dyDescent="0.45">
      <c r="A299" s="373" t="s">
        <v>117</v>
      </c>
      <c r="B299" s="366">
        <v>46022</v>
      </c>
      <c r="C299" s="383">
        <v>0</v>
      </c>
      <c r="D299" s="383">
        <v>0</v>
      </c>
    </row>
    <row r="300" spans="1:4" x14ac:dyDescent="0.45">
      <c r="A300" s="373" t="s">
        <v>119</v>
      </c>
      <c r="B300" s="366">
        <v>46022</v>
      </c>
      <c r="C300" s="383" t="s">
        <v>435</v>
      </c>
      <c r="D300" s="383">
        <v>-20</v>
      </c>
    </row>
    <row r="301" spans="1:4" x14ac:dyDescent="0.45">
      <c r="A301" s="373" t="s">
        <v>119</v>
      </c>
      <c r="B301" s="366">
        <v>46022</v>
      </c>
      <c r="C301" s="383">
        <v>0</v>
      </c>
      <c r="D301" s="383">
        <v>0</v>
      </c>
    </row>
  </sheetData>
  <phoneticPr fontId="8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5"/>
  <dimension ref="A1:I20"/>
  <sheetViews>
    <sheetView showGridLines="0" workbookViewId="0">
      <selection activeCell="H11" sqref="H11"/>
    </sheetView>
  </sheetViews>
  <sheetFormatPr baseColWidth="10" defaultColWidth="11.59765625" defaultRowHeight="14.25" x14ac:dyDescent="0.45"/>
  <cols>
    <col min="1" max="1" width="19.3984375" style="202" bestFit="1" customWidth="1"/>
    <col min="2" max="2" width="17.1328125" style="202" bestFit="1" customWidth="1"/>
    <col min="3" max="3" width="14.1328125" style="202" bestFit="1" customWidth="1"/>
    <col min="4" max="4" width="12.73046875" style="202" bestFit="1" customWidth="1"/>
    <col min="5" max="5" width="15.265625" style="202" bestFit="1" customWidth="1"/>
    <col min="6" max="6" width="14.1328125" style="202" bestFit="1" customWidth="1"/>
    <col min="7" max="9" width="11.59765625" style="202"/>
    <col min="10" max="10" width="18" style="202" bestFit="1" customWidth="1"/>
    <col min="11" max="16384" width="11.59765625" style="202"/>
  </cols>
  <sheetData>
    <row r="1" spans="1:9" x14ac:dyDescent="0.45">
      <c r="A1" s="200" t="s">
        <v>353</v>
      </c>
      <c r="B1" s="201" t="s">
        <v>351</v>
      </c>
      <c r="C1" s="400" t="s">
        <v>453</v>
      </c>
      <c r="D1" s="364" t="s">
        <v>415</v>
      </c>
      <c r="E1" s="378" t="s">
        <v>440</v>
      </c>
      <c r="F1" s="364" t="s">
        <v>416</v>
      </c>
      <c r="G1" s="377" t="s">
        <v>437</v>
      </c>
      <c r="H1" s="389" t="s">
        <v>449</v>
      </c>
      <c r="I1" s="371" t="s">
        <v>420</v>
      </c>
    </row>
    <row r="2" spans="1:9" ht="31.35" customHeight="1" x14ac:dyDescent="0.65">
      <c r="A2" s="203" t="s">
        <v>355</v>
      </c>
      <c r="B2" s="204"/>
      <c r="C2" s="205" t="s">
        <v>454</v>
      </c>
      <c r="D2" s="205">
        <v>27111992</v>
      </c>
      <c r="E2" s="205" t="s">
        <v>441</v>
      </c>
      <c r="F2" s="205">
        <v>1989</v>
      </c>
      <c r="G2" s="205" t="s">
        <v>438</v>
      </c>
      <c r="H2" s="205" t="s">
        <v>452</v>
      </c>
      <c r="I2" s="205">
        <v>333</v>
      </c>
    </row>
    <row r="3" spans="1:9" x14ac:dyDescent="0.45">
      <c r="A3" s="200" t="s">
        <v>356</v>
      </c>
      <c r="B3" s="206"/>
      <c r="C3" s="235" t="s">
        <v>380</v>
      </c>
      <c r="D3" s="367" t="s">
        <v>380</v>
      </c>
      <c r="E3" s="207" t="s">
        <v>380</v>
      </c>
      <c r="F3" s="207" t="s">
        <v>380</v>
      </c>
      <c r="G3" s="207" t="s">
        <v>380</v>
      </c>
      <c r="H3" s="207" t="s">
        <v>380</v>
      </c>
      <c r="I3" s="207" t="s">
        <v>380</v>
      </c>
    </row>
    <row r="4" spans="1:9" x14ac:dyDescent="0.45">
      <c r="A4" s="200" t="s">
        <v>357</v>
      </c>
      <c r="B4" s="323"/>
      <c r="C4" s="235" t="s">
        <v>376</v>
      </c>
      <c r="D4" s="207" t="s">
        <v>417</v>
      </c>
      <c r="E4" s="207" t="s">
        <v>376</v>
      </c>
      <c r="F4" s="207" t="s">
        <v>376</v>
      </c>
      <c r="G4" s="207" t="s">
        <v>376</v>
      </c>
      <c r="H4" s="207" t="s">
        <v>382</v>
      </c>
      <c r="I4" s="207" t="s">
        <v>376</v>
      </c>
    </row>
    <row r="5" spans="1:9" x14ac:dyDescent="0.45">
      <c r="A5" s="200" t="s">
        <v>358</v>
      </c>
      <c r="B5" s="361"/>
      <c r="C5" s="235" t="s">
        <v>377</v>
      </c>
      <c r="D5" s="207" t="s">
        <v>376</v>
      </c>
      <c r="E5" s="207" t="s">
        <v>377</v>
      </c>
      <c r="F5" s="207" t="s">
        <v>377</v>
      </c>
      <c r="G5" s="207" t="s">
        <v>377</v>
      </c>
      <c r="H5" s="207" t="s">
        <v>383</v>
      </c>
      <c r="I5" s="207" t="s">
        <v>377</v>
      </c>
    </row>
    <row r="6" spans="1:9" x14ac:dyDescent="0.45">
      <c r="A6" s="200" t="s">
        <v>359</v>
      </c>
      <c r="B6" s="361"/>
      <c r="C6" s="235" t="s">
        <v>378</v>
      </c>
      <c r="D6" s="207" t="s">
        <v>377</v>
      </c>
      <c r="E6" s="207" t="s">
        <v>378</v>
      </c>
      <c r="F6" s="207" t="s">
        <v>378</v>
      </c>
      <c r="G6" s="207" t="s">
        <v>378</v>
      </c>
      <c r="H6" s="207" t="s">
        <v>381</v>
      </c>
      <c r="I6" s="207" t="s">
        <v>378</v>
      </c>
    </row>
    <row r="7" spans="1:9" x14ac:dyDescent="0.45">
      <c r="A7" s="200" t="s">
        <v>360</v>
      </c>
      <c r="B7" s="361"/>
      <c r="C7" s="235" t="s">
        <v>379</v>
      </c>
      <c r="D7" s="207" t="s">
        <v>378</v>
      </c>
      <c r="E7" s="207" t="s">
        <v>379</v>
      </c>
      <c r="F7" s="207" t="s">
        <v>379</v>
      </c>
      <c r="G7" s="207" t="s">
        <v>379</v>
      </c>
      <c r="H7" s="207" t="s">
        <v>448</v>
      </c>
      <c r="I7" s="207" t="s">
        <v>379</v>
      </c>
    </row>
    <row r="8" spans="1:9" x14ac:dyDescent="0.45">
      <c r="A8" s="200" t="s">
        <v>361</v>
      </c>
      <c r="B8" s="361"/>
      <c r="C8" s="235" t="s">
        <v>381</v>
      </c>
      <c r="D8" s="207" t="s">
        <v>379</v>
      </c>
      <c r="E8" s="207" t="s">
        <v>381</v>
      </c>
      <c r="F8" s="207" t="s">
        <v>381</v>
      </c>
      <c r="G8" s="207" t="s">
        <v>381</v>
      </c>
      <c r="H8" s="207"/>
      <c r="I8" s="207" t="s">
        <v>381</v>
      </c>
    </row>
    <row r="9" spans="1:9" x14ac:dyDescent="0.45">
      <c r="A9" s="200" t="s">
        <v>362</v>
      </c>
      <c r="B9" s="361"/>
      <c r="C9" s="236" t="s">
        <v>382</v>
      </c>
      <c r="D9" s="207" t="s">
        <v>381</v>
      </c>
      <c r="E9" s="207" t="s">
        <v>382</v>
      </c>
      <c r="F9" s="207" t="s">
        <v>382</v>
      </c>
      <c r="G9" s="207" t="s">
        <v>382</v>
      </c>
      <c r="H9" s="207"/>
      <c r="I9" s="207" t="s">
        <v>382</v>
      </c>
    </row>
    <row r="10" spans="1:9" x14ac:dyDescent="0.45">
      <c r="A10" s="200" t="s">
        <v>363</v>
      </c>
      <c r="B10" s="361"/>
      <c r="C10" s="235" t="s">
        <v>383</v>
      </c>
      <c r="D10" s="322" t="s">
        <v>382</v>
      </c>
      <c r="E10" s="207" t="s">
        <v>383</v>
      </c>
      <c r="F10" s="207" t="s">
        <v>383</v>
      </c>
      <c r="G10" s="207" t="s">
        <v>383</v>
      </c>
      <c r="H10" s="207"/>
      <c r="I10" s="207" t="s">
        <v>383</v>
      </c>
    </row>
    <row r="11" spans="1:9" x14ac:dyDescent="0.45">
      <c r="A11" s="200" t="s">
        <v>364</v>
      </c>
      <c r="B11" s="361"/>
      <c r="C11" s="235"/>
      <c r="D11" s="322" t="s">
        <v>383</v>
      </c>
      <c r="E11" s="207"/>
      <c r="F11" s="207" t="s">
        <v>448</v>
      </c>
      <c r="G11" s="207"/>
      <c r="H11" s="207"/>
      <c r="I11" s="207"/>
    </row>
    <row r="12" spans="1:9" x14ac:dyDescent="0.45">
      <c r="A12" s="200" t="s">
        <v>365</v>
      </c>
      <c r="B12" s="361"/>
      <c r="C12" s="207"/>
      <c r="D12" s="388" t="s">
        <v>448</v>
      </c>
      <c r="E12" s="207"/>
      <c r="F12" s="207"/>
      <c r="G12" s="207"/>
      <c r="H12" s="207"/>
      <c r="I12" s="207"/>
    </row>
    <row r="13" spans="1:9" x14ac:dyDescent="0.45">
      <c r="A13" s="200" t="s">
        <v>366</v>
      </c>
      <c r="B13" s="361"/>
      <c r="C13" s="207"/>
      <c r="D13" s="207"/>
      <c r="E13" s="207"/>
      <c r="F13" s="207"/>
      <c r="G13" s="207"/>
      <c r="H13" s="207"/>
      <c r="I13" s="207"/>
    </row>
    <row r="14" spans="1:9" x14ac:dyDescent="0.45">
      <c r="A14" s="200" t="s">
        <v>367</v>
      </c>
      <c r="B14" s="361"/>
      <c r="C14" s="207"/>
      <c r="D14" s="207"/>
      <c r="E14" s="207"/>
      <c r="F14" s="207"/>
      <c r="G14" s="207"/>
      <c r="H14" s="207"/>
      <c r="I14" s="207"/>
    </row>
    <row r="15" spans="1:9" x14ac:dyDescent="0.45">
      <c r="A15" s="200" t="s">
        <v>368</v>
      </c>
      <c r="B15" s="361"/>
      <c r="C15" s="207"/>
      <c r="D15" s="207"/>
      <c r="E15" s="207"/>
      <c r="F15" s="207"/>
      <c r="G15" s="207"/>
      <c r="H15" s="207"/>
      <c r="I15" s="207"/>
    </row>
    <row r="16" spans="1:9" x14ac:dyDescent="0.45">
      <c r="A16" s="200" t="s">
        <v>369</v>
      </c>
      <c r="B16" s="361"/>
      <c r="C16" s="207"/>
      <c r="D16" s="207"/>
      <c r="E16" s="207"/>
      <c r="F16" s="207"/>
      <c r="G16" s="207"/>
      <c r="H16" s="207"/>
      <c r="I16" s="207"/>
    </row>
    <row r="17" spans="1:9" x14ac:dyDescent="0.45">
      <c r="A17" s="200" t="s">
        <v>370</v>
      </c>
      <c r="B17" s="361"/>
      <c r="C17" s="207"/>
      <c r="D17" s="207"/>
      <c r="E17" s="207"/>
      <c r="F17" s="207"/>
      <c r="G17" s="207"/>
      <c r="H17" s="207"/>
      <c r="I17" s="207"/>
    </row>
    <row r="18" spans="1:9" x14ac:dyDescent="0.45">
      <c r="A18" s="200" t="s">
        <v>371</v>
      </c>
      <c r="B18" s="365"/>
      <c r="C18" s="207"/>
      <c r="D18" s="207"/>
      <c r="E18" s="207"/>
      <c r="F18" s="207"/>
      <c r="G18" s="207"/>
      <c r="H18" s="207"/>
      <c r="I18" s="207"/>
    </row>
    <row r="19" spans="1:9" x14ac:dyDescent="0.45">
      <c r="A19" s="200" t="s">
        <v>372</v>
      </c>
      <c r="B19" s="365"/>
      <c r="C19" s="207"/>
      <c r="D19" s="207"/>
      <c r="E19" s="207"/>
      <c r="F19" s="207"/>
      <c r="G19" s="207"/>
      <c r="H19" s="207"/>
      <c r="I19" s="207"/>
    </row>
    <row r="20" spans="1:9" x14ac:dyDescent="0.45">
      <c r="A20" s="200" t="s">
        <v>373</v>
      </c>
      <c r="B20" s="208"/>
      <c r="C20" s="207"/>
      <c r="D20" s="207"/>
      <c r="E20" s="207"/>
      <c r="F20" s="207"/>
      <c r="G20" s="207"/>
      <c r="H20" s="207"/>
      <c r="I20" s="207"/>
    </row>
  </sheetData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34"/>
  <dimension ref="A1:N204"/>
  <sheetViews>
    <sheetView showGridLines="0" showRowColHeaders="0" zoomScaleNormal="100" workbookViewId="0">
      <pane ySplit="1" topLeftCell="A2" activePane="bottomLeft" state="frozen"/>
      <selection pane="bottomLeft" activeCell="F17" sqref="F17"/>
    </sheetView>
  </sheetViews>
  <sheetFormatPr baseColWidth="10" defaultColWidth="11.59765625" defaultRowHeight="14.25" x14ac:dyDescent="0.45"/>
  <cols>
    <col min="1" max="1" width="10" bestFit="1" customWidth="1"/>
    <col min="2" max="2" width="19.265625" bestFit="1" customWidth="1"/>
    <col min="3" max="3" width="19.59765625" customWidth="1"/>
    <col min="4" max="4" width="11.86328125" bestFit="1" customWidth="1"/>
    <col min="5" max="5" width="15.265625" customWidth="1"/>
    <col min="6" max="6" width="19.73046875" bestFit="1" customWidth="1"/>
    <col min="7" max="7" width="18.265625" bestFit="1" customWidth="1"/>
    <col min="8" max="8" width="7" bestFit="1" customWidth="1"/>
    <col min="9" max="9" width="11.86328125" bestFit="1" customWidth="1"/>
    <col min="10" max="10" width="25.3984375" bestFit="1" customWidth="1"/>
    <col min="11" max="11" width="28.265625" bestFit="1" customWidth="1"/>
    <col min="12" max="12" width="43.265625" customWidth="1"/>
    <col min="13" max="13" width="36.265625" bestFit="1" customWidth="1"/>
    <col min="14" max="14" width="23" bestFit="1" customWidth="1"/>
    <col min="15" max="15" width="19.73046875" bestFit="1" customWidth="1"/>
    <col min="16" max="16" width="12.73046875" bestFit="1" customWidth="1"/>
    <col min="17" max="17" width="18.265625" bestFit="1" customWidth="1"/>
    <col min="18" max="18" width="25.265625" bestFit="1" customWidth="1"/>
    <col min="19" max="19" width="18.1328125" bestFit="1" customWidth="1"/>
    <col min="20" max="20" width="23.73046875" bestFit="1" customWidth="1"/>
    <col min="21" max="21" width="24.59765625" bestFit="1" customWidth="1"/>
    <col min="22" max="22" width="17.3984375" bestFit="1" customWidth="1"/>
    <col min="23" max="23" width="23" bestFit="1" customWidth="1"/>
    <col min="24" max="24" width="19.73046875" bestFit="1" customWidth="1"/>
    <col min="25" max="25" width="12.73046875" bestFit="1" customWidth="1"/>
    <col min="26" max="26" width="18.265625" bestFit="1" customWidth="1"/>
    <col min="27" max="27" width="19.73046875" bestFit="1" customWidth="1"/>
    <col min="28" max="28" width="12.73046875" bestFit="1" customWidth="1"/>
    <col min="29" max="29" width="18.265625" bestFit="1" customWidth="1"/>
    <col min="30" max="30" width="19.73046875" bestFit="1" customWidth="1"/>
    <col min="31" max="31" width="12.73046875" bestFit="1" customWidth="1"/>
    <col min="32" max="32" width="18.265625" bestFit="1" customWidth="1"/>
    <col min="33" max="33" width="37.1328125" bestFit="1" customWidth="1"/>
    <col min="34" max="34" width="12.73046875" bestFit="1" customWidth="1"/>
    <col min="35" max="35" width="18.265625" bestFit="1" customWidth="1"/>
    <col min="36" max="36" width="19.73046875" bestFit="1" customWidth="1"/>
    <col min="37" max="37" width="12.73046875" bestFit="1" customWidth="1"/>
    <col min="38" max="38" width="18.265625" bestFit="1" customWidth="1"/>
    <col min="39" max="39" width="19.73046875" bestFit="1" customWidth="1"/>
    <col min="40" max="40" width="12.73046875" bestFit="1" customWidth="1"/>
    <col min="41" max="41" width="18.265625" bestFit="1" customWidth="1"/>
    <col min="42" max="42" width="25.59765625" bestFit="1" customWidth="1"/>
    <col min="43" max="43" width="12.73046875" bestFit="1" customWidth="1"/>
    <col min="44" max="44" width="18.265625" bestFit="1" customWidth="1"/>
    <col min="45" max="45" width="19.73046875" bestFit="1" customWidth="1"/>
    <col min="46" max="46" width="12.73046875" bestFit="1" customWidth="1"/>
    <col min="47" max="47" width="18.265625" bestFit="1" customWidth="1"/>
    <col min="48" max="48" width="19.73046875" bestFit="1" customWidth="1"/>
    <col min="49" max="49" width="12.73046875" bestFit="1" customWidth="1"/>
    <col min="50" max="50" width="18.265625" bestFit="1" customWidth="1"/>
    <col min="51" max="51" width="19.73046875" bestFit="1" customWidth="1"/>
    <col min="52" max="52" width="12.73046875" bestFit="1" customWidth="1"/>
    <col min="53" max="53" width="18.265625" bestFit="1" customWidth="1"/>
    <col min="54" max="54" width="19.73046875" bestFit="1" customWidth="1"/>
    <col min="55" max="55" width="12.73046875" bestFit="1" customWidth="1"/>
    <col min="56" max="56" width="18.265625" bestFit="1" customWidth="1"/>
    <col min="57" max="57" width="19.73046875" bestFit="1" customWidth="1"/>
    <col min="58" max="58" width="12.73046875" bestFit="1" customWidth="1"/>
    <col min="59" max="59" width="18.265625" bestFit="1" customWidth="1"/>
    <col min="60" max="60" width="19.73046875" bestFit="1" customWidth="1"/>
    <col min="61" max="61" width="12.73046875" bestFit="1" customWidth="1"/>
    <col min="62" max="62" width="18.265625" bestFit="1" customWidth="1"/>
    <col min="63" max="63" width="19.73046875" bestFit="1" customWidth="1"/>
    <col min="64" max="64" width="12.73046875" bestFit="1" customWidth="1"/>
    <col min="65" max="65" width="18.265625" bestFit="1" customWidth="1"/>
    <col min="66" max="66" width="19.73046875" bestFit="1" customWidth="1"/>
    <col min="67" max="67" width="12.73046875" bestFit="1" customWidth="1"/>
    <col min="68" max="68" width="18.265625" bestFit="1" customWidth="1"/>
    <col min="69" max="69" width="19.73046875" bestFit="1" customWidth="1"/>
    <col min="70" max="70" width="12.73046875" bestFit="1" customWidth="1"/>
    <col min="71" max="71" width="18.265625" bestFit="1" customWidth="1"/>
    <col min="72" max="72" width="19.73046875" bestFit="1" customWidth="1"/>
    <col min="73" max="73" width="12.73046875" bestFit="1" customWidth="1"/>
    <col min="74" max="74" width="18.265625" bestFit="1" customWidth="1"/>
    <col min="75" max="75" width="19.73046875" bestFit="1" customWidth="1"/>
    <col min="76" max="76" width="12.73046875" bestFit="1" customWidth="1"/>
    <col min="77" max="77" width="18.265625" bestFit="1" customWidth="1"/>
    <col min="78" max="78" width="19.73046875" bestFit="1" customWidth="1"/>
    <col min="79" max="79" width="12.73046875" bestFit="1" customWidth="1"/>
    <col min="80" max="80" width="18.265625" bestFit="1" customWidth="1"/>
    <col min="81" max="81" width="19.73046875" bestFit="1" customWidth="1"/>
    <col min="82" max="82" width="12.73046875" bestFit="1" customWidth="1"/>
    <col min="83" max="83" width="18.265625" bestFit="1" customWidth="1"/>
    <col min="84" max="84" width="19.73046875" bestFit="1" customWidth="1"/>
    <col min="85" max="85" width="12.73046875" bestFit="1" customWidth="1"/>
    <col min="86" max="86" width="18.265625" bestFit="1" customWidth="1"/>
    <col min="87" max="87" width="24.59765625" bestFit="1" customWidth="1"/>
    <col min="88" max="88" width="17.3984375" bestFit="1" customWidth="1"/>
    <col min="89" max="89" width="23" bestFit="1" customWidth="1"/>
  </cols>
  <sheetData>
    <row r="1" spans="1:14" s="52" customFormat="1" ht="107.65" customHeight="1" x14ac:dyDescent="0.45"/>
    <row r="2" spans="1:14" x14ac:dyDescent="0.45">
      <c r="A2" s="171"/>
      <c r="B2" s="2"/>
      <c r="M2" s="321"/>
      <c r="N2" s="321"/>
    </row>
    <row r="3" spans="1:14" ht="25.5" x14ac:dyDescent="0.75">
      <c r="A3" s="287"/>
      <c r="B3" s="287"/>
      <c r="C3" s="287"/>
      <c r="D3" s="287"/>
      <c r="E3" s="287"/>
      <c r="F3" s="287"/>
      <c r="G3" s="287"/>
      <c r="H3" s="287"/>
      <c r="I3" s="287"/>
      <c r="J3" s="287"/>
      <c r="K3" s="287"/>
      <c r="M3" s="321"/>
      <c r="N3" s="321"/>
    </row>
    <row r="4" spans="1:14" ht="30.75" x14ac:dyDescent="0.75">
      <c r="A4" s="72"/>
      <c r="B4" s="370" t="s">
        <v>419</v>
      </c>
      <c r="C4" s="375">
        <v>12</v>
      </c>
      <c r="D4" s="72"/>
      <c r="E4" s="72"/>
      <c r="F4" s="72"/>
      <c r="G4" s="72"/>
      <c r="H4" s="72"/>
      <c r="I4" s="72"/>
      <c r="J4" s="72"/>
      <c r="K4" s="288"/>
      <c r="M4" s="321"/>
      <c r="N4" s="321"/>
    </row>
    <row r="5" spans="1:14" ht="21" x14ac:dyDescent="0.65">
      <c r="A5" s="72"/>
      <c r="B5" s="72"/>
      <c r="C5" s="72"/>
      <c r="D5" s="72"/>
      <c r="E5" s="72"/>
      <c r="F5" s="72"/>
      <c r="G5" s="72"/>
      <c r="H5" s="72"/>
      <c r="I5" s="72"/>
      <c r="J5" s="72"/>
      <c r="K5" s="289"/>
      <c r="M5" s="321"/>
      <c r="N5" s="321"/>
    </row>
    <row r="6" spans="1:14" x14ac:dyDescent="0.45">
      <c r="A6" s="72"/>
      <c r="B6" s="72"/>
      <c r="C6" s="72"/>
      <c r="D6" s="72"/>
      <c r="E6" s="72"/>
      <c r="F6" s="72"/>
      <c r="G6" s="72"/>
      <c r="H6" s="72"/>
      <c r="I6" s="72"/>
      <c r="J6" s="72"/>
      <c r="K6" s="59"/>
      <c r="M6" s="321"/>
      <c r="N6" s="321"/>
    </row>
    <row r="7" spans="1:14" x14ac:dyDescent="0.45">
      <c r="A7" s="72"/>
      <c r="B7" s="369" t="s">
        <v>397</v>
      </c>
      <c r="C7" s="72"/>
      <c r="D7" s="72"/>
      <c r="E7" s="72"/>
      <c r="F7" s="72"/>
      <c r="G7" s="72"/>
      <c r="H7" s="72"/>
      <c r="I7" s="72"/>
      <c r="J7" s="72"/>
      <c r="K7" s="59"/>
      <c r="M7" s="321"/>
      <c r="N7" s="321"/>
    </row>
    <row r="8" spans="1:14" x14ac:dyDescent="0.45">
      <c r="A8" s="72"/>
      <c r="B8" s="293" t="s">
        <v>1</v>
      </c>
      <c r="C8" s="293" t="s">
        <v>54</v>
      </c>
      <c r="D8" s="293" t="s">
        <v>46</v>
      </c>
      <c r="E8" s="293" t="s">
        <v>2</v>
      </c>
      <c r="F8" s="293" t="s">
        <v>397</v>
      </c>
      <c r="G8" s="72"/>
      <c r="H8" s="72"/>
      <c r="I8" s="72"/>
      <c r="J8" s="72"/>
      <c r="K8" s="59"/>
      <c r="M8" s="321"/>
      <c r="N8" s="321"/>
    </row>
    <row r="9" spans="1:14" x14ac:dyDescent="0.45">
      <c r="A9" s="72"/>
      <c r="B9" s="293" t="s">
        <v>19</v>
      </c>
      <c r="C9" s="293" t="s">
        <v>119</v>
      </c>
      <c r="D9" s="376">
        <v>0</v>
      </c>
      <c r="E9" s="376">
        <v>0</v>
      </c>
      <c r="F9" s="376">
        <f>D9-E9</f>
        <v>0</v>
      </c>
      <c r="G9" s="72"/>
      <c r="H9" s="72"/>
      <c r="I9" s="72"/>
      <c r="J9" s="72"/>
      <c r="K9" s="59"/>
      <c r="M9" s="321"/>
      <c r="N9" s="321"/>
    </row>
    <row r="10" spans="1:14" x14ac:dyDescent="0.45">
      <c r="A10" s="72"/>
      <c r="B10" s="293" t="s">
        <v>3</v>
      </c>
      <c r="C10" s="293" t="s">
        <v>119</v>
      </c>
      <c r="D10" s="376">
        <v>0</v>
      </c>
      <c r="E10" s="376">
        <v>0</v>
      </c>
      <c r="F10" s="376">
        <f t="shared" ref="F10:F12" si="0">D10-E10</f>
        <v>0</v>
      </c>
      <c r="G10" s="72"/>
      <c r="H10" s="72"/>
      <c r="I10" s="72"/>
      <c r="J10" s="72"/>
      <c r="K10" s="59"/>
      <c r="M10" s="321"/>
      <c r="N10" s="321"/>
    </row>
    <row r="11" spans="1:14" x14ac:dyDescent="0.45">
      <c r="A11" s="72"/>
      <c r="B11" s="293" t="s">
        <v>19</v>
      </c>
      <c r="C11" s="293" t="s">
        <v>117</v>
      </c>
      <c r="D11" s="376">
        <v>1074</v>
      </c>
      <c r="E11" s="376">
        <v>0</v>
      </c>
      <c r="F11" s="376">
        <f t="shared" si="0"/>
        <v>1074</v>
      </c>
      <c r="G11" s="72"/>
      <c r="H11" s="72"/>
      <c r="I11" s="72"/>
      <c r="J11" s="72"/>
      <c r="K11" s="59"/>
      <c r="M11" s="321"/>
      <c r="N11" s="321"/>
    </row>
    <row r="12" spans="1:14" x14ac:dyDescent="0.45">
      <c r="A12" s="72"/>
      <c r="B12" s="293" t="s">
        <v>3</v>
      </c>
      <c r="C12" s="293" t="s">
        <v>117</v>
      </c>
      <c r="D12" s="376">
        <v>233</v>
      </c>
      <c r="E12" s="376">
        <v>0</v>
      </c>
      <c r="F12" s="376">
        <f t="shared" si="0"/>
        <v>233</v>
      </c>
      <c r="G12" s="72"/>
      <c r="H12" s="72"/>
      <c r="I12" s="72"/>
      <c r="J12" s="72"/>
      <c r="K12" s="59"/>
      <c r="M12" s="321"/>
      <c r="N12" s="321"/>
    </row>
    <row r="13" spans="1:14" x14ac:dyDescent="0.4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59"/>
      <c r="M13" s="321"/>
      <c r="N13" s="321"/>
    </row>
    <row r="14" spans="1:14" x14ac:dyDescent="0.45">
      <c r="A14" s="72"/>
      <c r="B14" s="368" t="s">
        <v>418</v>
      </c>
      <c r="C14" s="72"/>
      <c r="D14" s="72"/>
      <c r="E14" s="72"/>
      <c r="F14" s="72"/>
      <c r="G14" s="72"/>
      <c r="H14" s="72"/>
      <c r="I14" s="72"/>
      <c r="J14" s="72"/>
      <c r="K14" s="59"/>
      <c r="M14" s="321"/>
      <c r="N14" s="321"/>
    </row>
    <row r="15" spans="1:14" x14ac:dyDescent="0.45">
      <c r="A15" s="72"/>
      <c r="B15" s="293" t="s">
        <v>1</v>
      </c>
      <c r="C15" s="293" t="s">
        <v>54</v>
      </c>
      <c r="D15" s="293" t="s">
        <v>39</v>
      </c>
      <c r="E15" s="72"/>
      <c r="F15" s="72"/>
      <c r="G15" s="72"/>
      <c r="H15" s="72"/>
      <c r="I15" s="72"/>
      <c r="J15" s="72"/>
      <c r="K15" s="59"/>
      <c r="M15" s="321"/>
      <c r="N15" s="321"/>
    </row>
    <row r="16" spans="1:14" x14ac:dyDescent="0.45">
      <c r="A16" s="72"/>
      <c r="B16" s="106" t="s">
        <v>7</v>
      </c>
      <c r="C16" s="293" t="s">
        <v>119</v>
      </c>
      <c r="D16" s="376">
        <v>0</v>
      </c>
      <c r="E16" s="72"/>
      <c r="F16" s="72"/>
      <c r="G16" s="72"/>
      <c r="H16" s="72"/>
      <c r="I16" s="72"/>
      <c r="J16" s="72"/>
      <c r="K16" s="59"/>
      <c r="M16" s="321"/>
      <c r="N16" s="321"/>
    </row>
    <row r="17" spans="1:14" x14ac:dyDescent="0.45">
      <c r="A17" s="72"/>
      <c r="B17" s="293" t="s">
        <v>8</v>
      </c>
      <c r="C17" s="293" t="s">
        <v>119</v>
      </c>
      <c r="D17" s="376">
        <v>0</v>
      </c>
      <c r="E17" s="72"/>
      <c r="F17" s="72"/>
      <c r="G17" s="72"/>
      <c r="H17" s="72"/>
      <c r="I17" s="72"/>
      <c r="J17" s="72"/>
      <c r="K17" s="59"/>
      <c r="M17" s="321"/>
      <c r="N17" s="321"/>
    </row>
    <row r="18" spans="1:14" x14ac:dyDescent="0.45">
      <c r="A18" s="72"/>
      <c r="B18" s="106" t="s">
        <v>7</v>
      </c>
      <c r="C18" s="293" t="s">
        <v>117</v>
      </c>
      <c r="D18" s="376">
        <v>2000</v>
      </c>
      <c r="E18" s="72"/>
      <c r="F18" s="72"/>
      <c r="G18" s="72"/>
      <c r="H18" s="72"/>
      <c r="I18" s="72"/>
      <c r="J18" s="72"/>
      <c r="K18" s="59"/>
      <c r="M18" s="321"/>
      <c r="N18" s="321"/>
    </row>
    <row r="19" spans="1:14" x14ac:dyDescent="0.45">
      <c r="A19" s="72"/>
      <c r="B19" s="293" t="s">
        <v>8</v>
      </c>
      <c r="C19" s="293" t="s">
        <v>117</v>
      </c>
      <c r="D19" s="376">
        <v>0</v>
      </c>
      <c r="E19" s="72"/>
      <c r="F19" s="72"/>
      <c r="G19" s="72"/>
      <c r="H19" s="72"/>
      <c r="I19" s="72"/>
      <c r="J19" s="72"/>
      <c r="K19" s="59"/>
      <c r="M19" s="321"/>
      <c r="N19" s="321"/>
    </row>
    <row r="20" spans="1:14" x14ac:dyDescent="0.4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59"/>
      <c r="M20" s="321"/>
      <c r="N20" s="321"/>
    </row>
    <row r="21" spans="1:14" x14ac:dyDescent="0.45">
      <c r="A21" s="72"/>
      <c r="B21" s="368" t="s">
        <v>62</v>
      </c>
      <c r="C21" s="72"/>
      <c r="D21" s="72"/>
      <c r="E21" s="72"/>
      <c r="F21" s="72"/>
      <c r="G21" s="72"/>
      <c r="H21" s="72"/>
      <c r="I21" s="72"/>
      <c r="J21" s="72"/>
      <c r="K21" s="59"/>
      <c r="M21" s="321"/>
      <c r="N21" s="321"/>
    </row>
    <row r="22" spans="1:14" x14ac:dyDescent="0.45">
      <c r="A22" s="72"/>
      <c r="B22" s="293" t="s">
        <v>54</v>
      </c>
      <c r="C22" s="293" t="s">
        <v>39</v>
      </c>
      <c r="D22" s="72"/>
      <c r="E22" s="72"/>
      <c r="F22" s="72"/>
      <c r="G22" s="72"/>
      <c r="H22" s="72"/>
      <c r="I22" s="72"/>
      <c r="J22" s="72"/>
      <c r="K22" s="59"/>
      <c r="M22" s="321"/>
      <c r="N22" s="321"/>
    </row>
    <row r="23" spans="1:14" x14ac:dyDescent="0.45">
      <c r="A23" s="72"/>
      <c r="B23" s="293" t="s">
        <v>119</v>
      </c>
      <c r="C23" s="376">
        <v>0</v>
      </c>
      <c r="D23" s="72"/>
      <c r="E23" s="72"/>
      <c r="F23" s="72"/>
      <c r="G23" s="72"/>
      <c r="H23" s="72"/>
      <c r="I23" s="72"/>
      <c r="J23" s="72"/>
      <c r="K23" s="59"/>
      <c r="M23" s="321"/>
      <c r="N23" s="321"/>
    </row>
    <row r="24" spans="1:14" x14ac:dyDescent="0.45">
      <c r="A24" s="72"/>
      <c r="B24" s="293" t="s">
        <v>117</v>
      </c>
      <c r="C24" s="376">
        <v>0</v>
      </c>
      <c r="D24" s="72"/>
      <c r="E24" s="72"/>
      <c r="F24" s="72"/>
      <c r="G24" s="72"/>
      <c r="H24" s="72"/>
      <c r="I24" s="72"/>
      <c r="J24" s="72"/>
      <c r="K24" s="59"/>
      <c r="M24" s="321"/>
      <c r="N24" s="321"/>
    </row>
    <row r="25" spans="1:14" x14ac:dyDescent="0.45">
      <c r="A25" s="72"/>
      <c r="B25" s="293" t="s">
        <v>14</v>
      </c>
      <c r="C25" s="376">
        <v>0</v>
      </c>
      <c r="D25" s="72"/>
      <c r="E25" s="72"/>
      <c r="F25" s="72"/>
      <c r="G25" s="72"/>
      <c r="H25" s="72"/>
      <c r="I25" s="72"/>
      <c r="J25" s="72"/>
      <c r="K25" s="59"/>
      <c r="M25" s="321"/>
      <c r="N25" s="321"/>
    </row>
    <row r="26" spans="1:14" x14ac:dyDescent="0.45">
      <c r="A26" s="72"/>
      <c r="B26" s="293" t="s">
        <v>411</v>
      </c>
      <c r="C26" s="376">
        <v>0</v>
      </c>
      <c r="D26" s="72"/>
      <c r="E26" s="72"/>
      <c r="F26" s="72"/>
      <c r="G26" s="72"/>
      <c r="H26" s="72"/>
      <c r="I26" s="72"/>
      <c r="J26" s="72"/>
      <c r="K26" s="59"/>
      <c r="M26" s="321"/>
      <c r="N26" s="321"/>
    </row>
    <row r="27" spans="1:14" x14ac:dyDescent="0.45">
      <c r="A27" s="72"/>
      <c r="B27" s="295"/>
      <c r="C27" s="380"/>
      <c r="D27" s="72"/>
      <c r="E27" s="72"/>
      <c r="F27" s="72"/>
      <c r="G27" s="72"/>
      <c r="H27" s="72"/>
      <c r="I27" s="72"/>
      <c r="J27" s="72"/>
      <c r="K27" s="59"/>
      <c r="M27" s="321"/>
      <c r="N27" s="321"/>
    </row>
    <row r="28" spans="1:14" x14ac:dyDescent="0.45">
      <c r="A28" s="72"/>
      <c r="B28" s="295"/>
      <c r="C28" s="380"/>
      <c r="D28" s="72"/>
      <c r="E28" s="72"/>
      <c r="F28" s="72"/>
      <c r="G28" s="72"/>
      <c r="H28" s="72"/>
      <c r="I28" s="72"/>
      <c r="J28" s="72"/>
      <c r="K28" s="59"/>
      <c r="M28" s="321"/>
      <c r="N28" s="321"/>
    </row>
    <row r="29" spans="1:14" x14ac:dyDescent="0.45">
      <c r="A29" s="72"/>
      <c r="B29" s="295"/>
      <c r="C29" s="380"/>
      <c r="D29" s="72"/>
      <c r="E29" s="72"/>
      <c r="F29" s="72"/>
      <c r="G29" s="72"/>
      <c r="H29" s="72"/>
      <c r="I29" s="72"/>
      <c r="J29" s="72"/>
      <c r="K29" s="59"/>
      <c r="M29" s="321"/>
      <c r="N29" s="321"/>
    </row>
    <row r="30" spans="1:14" x14ac:dyDescent="0.45">
      <c r="A30" s="72"/>
      <c r="B30" s="295"/>
      <c r="C30" s="462"/>
      <c r="D30" s="462"/>
      <c r="E30" s="72"/>
      <c r="F30" s="72"/>
      <c r="G30" s="72"/>
      <c r="H30" s="72"/>
      <c r="I30" s="72"/>
      <c r="J30" s="72"/>
      <c r="K30" s="59"/>
      <c r="M30" s="321"/>
      <c r="N30" s="321"/>
    </row>
    <row r="31" spans="1:14" x14ac:dyDescent="0.45">
      <c r="A31" s="72"/>
      <c r="B31" s="295"/>
      <c r="C31" s="387"/>
      <c r="D31" s="59"/>
      <c r="E31" s="72"/>
      <c r="F31" s="72"/>
      <c r="G31" s="72"/>
      <c r="H31" s="72"/>
      <c r="I31" s="72"/>
      <c r="J31" s="72"/>
      <c r="K31" s="59"/>
      <c r="M31" s="321"/>
      <c r="N31" s="321"/>
    </row>
    <row r="32" spans="1:14" x14ac:dyDescent="0.45">
      <c r="A32" s="72"/>
      <c r="B32" s="72"/>
      <c r="C32" s="59"/>
      <c r="D32" s="59"/>
      <c r="E32" s="72"/>
      <c r="F32" s="72"/>
      <c r="G32" s="72"/>
      <c r="H32" s="72"/>
      <c r="I32" s="72"/>
      <c r="J32" s="72"/>
      <c r="K32" s="59"/>
      <c r="M32" s="321"/>
      <c r="N32" s="321"/>
    </row>
    <row r="33" spans="1:14" x14ac:dyDescent="0.45">
      <c r="A33" s="72"/>
      <c r="B33" s="59"/>
      <c r="C33" s="64"/>
      <c r="D33" s="64"/>
      <c r="E33" s="72"/>
      <c r="F33" s="72"/>
      <c r="G33" s="72"/>
      <c r="H33" s="72"/>
      <c r="I33" s="72"/>
      <c r="J33" s="72"/>
      <c r="K33" s="59"/>
      <c r="M33" s="321"/>
      <c r="N33" s="321"/>
    </row>
    <row r="34" spans="1:14" x14ac:dyDescent="0.45">
      <c r="A34" s="72"/>
      <c r="C34" s="59"/>
      <c r="D34" s="59"/>
      <c r="E34" s="72"/>
      <c r="F34" s="72"/>
      <c r="G34" s="72"/>
      <c r="H34" s="72"/>
      <c r="I34" s="72"/>
      <c r="J34" s="72"/>
      <c r="K34" s="59"/>
      <c r="M34" s="321"/>
      <c r="N34" s="321"/>
    </row>
    <row r="35" spans="1:14" x14ac:dyDescent="0.4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59"/>
      <c r="M35" s="321"/>
      <c r="N35" s="321"/>
    </row>
    <row r="36" spans="1:14" ht="25.5" x14ac:dyDescent="0.7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90"/>
      <c r="M36" s="321"/>
      <c r="N36" s="321"/>
    </row>
    <row r="37" spans="1:14" ht="23.25" x14ac:dyDescent="0.7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291"/>
      <c r="M37" s="321"/>
      <c r="N37" s="321"/>
    </row>
    <row r="38" spans="1:14" ht="21" x14ac:dyDescent="0.4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292"/>
      <c r="M38" s="321"/>
      <c r="N38" s="321"/>
    </row>
    <row r="39" spans="1:14" x14ac:dyDescent="0.4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59"/>
      <c r="M39" s="321"/>
      <c r="N39" s="321"/>
    </row>
    <row r="40" spans="1:14" x14ac:dyDescent="0.4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59"/>
    </row>
    <row r="41" spans="1:14" x14ac:dyDescent="0.4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59"/>
    </row>
    <row r="42" spans="1:14" x14ac:dyDescent="0.4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59"/>
    </row>
    <row r="43" spans="1:14" x14ac:dyDescent="0.4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59"/>
    </row>
    <row r="44" spans="1:14" ht="25.5" x14ac:dyDescent="0.7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90"/>
    </row>
    <row r="45" spans="1:14" ht="23.25" x14ac:dyDescent="0.7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291"/>
    </row>
    <row r="46" spans="1:14" ht="21" x14ac:dyDescent="0.4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292"/>
    </row>
    <row r="47" spans="1:14" x14ac:dyDescent="0.4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59"/>
    </row>
    <row r="48" spans="1:14" x14ac:dyDescent="0.4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59"/>
    </row>
    <row r="49" spans="1:14" x14ac:dyDescent="0.4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59"/>
    </row>
    <row r="50" spans="1:14" x14ac:dyDescent="0.4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59"/>
    </row>
    <row r="51" spans="1:14" x14ac:dyDescent="0.4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59"/>
    </row>
    <row r="52" spans="1:14" x14ac:dyDescent="0.4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59"/>
    </row>
    <row r="53" spans="1:14" x14ac:dyDescent="0.4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59"/>
    </row>
    <row r="54" spans="1:14" x14ac:dyDescent="0.4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59"/>
    </row>
    <row r="55" spans="1:14" ht="25.5" x14ac:dyDescent="0.7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90"/>
      <c r="M55" s="59"/>
      <c r="N55" s="59"/>
    </row>
    <row r="56" spans="1:14" ht="23.25" x14ac:dyDescent="0.7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291"/>
      <c r="M56" s="59"/>
      <c r="N56" s="59"/>
    </row>
    <row r="57" spans="1:14" ht="21" x14ac:dyDescent="0.4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292"/>
      <c r="M57" s="59"/>
      <c r="N57" s="59"/>
    </row>
    <row r="58" spans="1:14" x14ac:dyDescent="0.4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59"/>
      <c r="M58" s="59"/>
      <c r="N58" s="59"/>
    </row>
    <row r="59" spans="1:14" x14ac:dyDescent="0.4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59"/>
      <c r="M59" s="59"/>
      <c r="N59" s="59"/>
    </row>
    <row r="60" spans="1:14" x14ac:dyDescent="0.4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59"/>
      <c r="M60" s="59"/>
      <c r="N60" s="59"/>
    </row>
    <row r="61" spans="1:14" x14ac:dyDescent="0.4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59"/>
      <c r="M61" s="59"/>
      <c r="N61" s="59"/>
    </row>
    <row r="62" spans="1:14" x14ac:dyDescent="0.4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59"/>
      <c r="M62" s="59"/>
      <c r="N62" s="59"/>
    </row>
    <row r="63" spans="1:14" x14ac:dyDescent="0.4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59"/>
      <c r="M63" s="59"/>
      <c r="N63" s="59"/>
    </row>
    <row r="64" spans="1:14" x14ac:dyDescent="0.4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59"/>
      <c r="M64" s="59"/>
      <c r="N64" s="59"/>
    </row>
    <row r="65" spans="1:14" x14ac:dyDescent="0.4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59"/>
      <c r="M65" s="59"/>
      <c r="N65" s="59"/>
    </row>
    <row r="66" spans="1:14" x14ac:dyDescent="0.4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59"/>
      <c r="M66" s="59"/>
      <c r="N66" s="59"/>
    </row>
    <row r="67" spans="1:14" x14ac:dyDescent="0.4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59"/>
      <c r="M67" s="59"/>
      <c r="N67" s="59"/>
    </row>
    <row r="68" spans="1:14" x14ac:dyDescent="0.4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59"/>
      <c r="M68" s="59"/>
      <c r="N68" s="59"/>
    </row>
    <row r="69" spans="1:14" x14ac:dyDescent="0.4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59"/>
      <c r="M69" s="59"/>
      <c r="N69" s="59"/>
    </row>
    <row r="70" spans="1:14" x14ac:dyDescent="0.4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59"/>
      <c r="M70" s="59"/>
      <c r="N70" s="59"/>
    </row>
    <row r="71" spans="1:14" x14ac:dyDescent="0.4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59"/>
      <c r="M71" s="59"/>
      <c r="N71" s="59"/>
    </row>
    <row r="72" spans="1:14" x14ac:dyDescent="0.4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59"/>
      <c r="M72" s="59"/>
      <c r="N72" s="59"/>
    </row>
    <row r="73" spans="1:14" x14ac:dyDescent="0.4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59"/>
      <c r="M73" s="59"/>
      <c r="N73" s="59"/>
    </row>
    <row r="74" spans="1:14" x14ac:dyDescent="0.45">
      <c r="K74" s="4"/>
      <c r="M74" s="59"/>
      <c r="N74" s="59"/>
    </row>
    <row r="75" spans="1:14" x14ac:dyDescent="0.45">
      <c r="K75" s="4"/>
      <c r="M75" s="59"/>
      <c r="N75" s="59"/>
    </row>
    <row r="76" spans="1:14" x14ac:dyDescent="0.45">
      <c r="K76" s="4"/>
      <c r="M76" s="59"/>
      <c r="N76" s="59"/>
    </row>
    <row r="77" spans="1:14" x14ac:dyDescent="0.45">
      <c r="K77" s="4"/>
    </row>
    <row r="78" spans="1:14" x14ac:dyDescent="0.45">
      <c r="K78" s="4"/>
    </row>
    <row r="79" spans="1:14" x14ac:dyDescent="0.45">
      <c r="K79" s="4"/>
    </row>
    <row r="80" spans="1:14" x14ac:dyDescent="0.45">
      <c r="K80" s="4"/>
    </row>
    <row r="81" spans="11:11" x14ac:dyDescent="0.45">
      <c r="K81" s="4"/>
    </row>
    <row r="82" spans="11:11" x14ac:dyDescent="0.45">
      <c r="K82" s="4"/>
    </row>
    <row r="83" spans="11:11" x14ac:dyDescent="0.45">
      <c r="K83" s="4"/>
    </row>
    <row r="84" spans="11:11" x14ac:dyDescent="0.45">
      <c r="K84" s="4"/>
    </row>
    <row r="85" spans="11:11" x14ac:dyDescent="0.45">
      <c r="K85" s="4"/>
    </row>
    <row r="86" spans="11:11" x14ac:dyDescent="0.45">
      <c r="K86" s="4"/>
    </row>
    <row r="87" spans="11:11" x14ac:dyDescent="0.45">
      <c r="K87" s="4"/>
    </row>
    <row r="88" spans="11:11" x14ac:dyDescent="0.45">
      <c r="K88" s="4"/>
    </row>
    <row r="89" spans="11:11" x14ac:dyDescent="0.45">
      <c r="K89" s="4"/>
    </row>
    <row r="90" spans="11:11" x14ac:dyDescent="0.45">
      <c r="K90" s="4"/>
    </row>
    <row r="91" spans="11:11" x14ac:dyDescent="0.45">
      <c r="K91" s="4"/>
    </row>
    <row r="92" spans="11:11" x14ac:dyDescent="0.45">
      <c r="K92" s="4"/>
    </row>
    <row r="93" spans="11:11" x14ac:dyDescent="0.45">
      <c r="K93" s="4"/>
    </row>
    <row r="94" spans="11:11" x14ac:dyDescent="0.45">
      <c r="K94" s="4"/>
    </row>
    <row r="95" spans="11:11" x14ac:dyDescent="0.45">
      <c r="K95" s="4"/>
    </row>
    <row r="96" spans="11:11" x14ac:dyDescent="0.45">
      <c r="K96" s="4"/>
    </row>
    <row r="97" spans="11:11" x14ac:dyDescent="0.45">
      <c r="K97" s="4"/>
    </row>
    <row r="98" spans="11:11" x14ac:dyDescent="0.45">
      <c r="K98" s="4"/>
    </row>
    <row r="99" spans="11:11" x14ac:dyDescent="0.45">
      <c r="K99" s="4"/>
    </row>
    <row r="100" spans="11:11" x14ac:dyDescent="0.45">
      <c r="K100" s="4"/>
    </row>
    <row r="101" spans="11:11" x14ac:dyDescent="0.45">
      <c r="K101" s="4"/>
    </row>
    <row r="102" spans="11:11" x14ac:dyDescent="0.45">
      <c r="K102" s="4"/>
    </row>
    <row r="103" spans="11:11" x14ac:dyDescent="0.45">
      <c r="K103" s="4"/>
    </row>
    <row r="104" spans="11:11" x14ac:dyDescent="0.45">
      <c r="K104" s="4"/>
    </row>
    <row r="105" spans="11:11" x14ac:dyDescent="0.45">
      <c r="K105" s="4"/>
    </row>
    <row r="106" spans="11:11" x14ac:dyDescent="0.45">
      <c r="K106" s="4"/>
    </row>
    <row r="107" spans="11:11" x14ac:dyDescent="0.45">
      <c r="K107" s="4"/>
    </row>
    <row r="108" spans="11:11" x14ac:dyDescent="0.45">
      <c r="K108" s="4"/>
    </row>
    <row r="109" spans="11:11" x14ac:dyDescent="0.45">
      <c r="K109" s="4"/>
    </row>
    <row r="110" spans="11:11" x14ac:dyDescent="0.45">
      <c r="K110" s="4"/>
    </row>
    <row r="111" spans="11:11" x14ac:dyDescent="0.45">
      <c r="K111" s="4"/>
    </row>
    <row r="112" spans="11:11" x14ac:dyDescent="0.45">
      <c r="K112" s="4"/>
    </row>
    <row r="113" spans="11:11" x14ac:dyDescent="0.45">
      <c r="K113" s="4"/>
    </row>
    <row r="114" spans="11:11" x14ac:dyDescent="0.45">
      <c r="K114" s="4"/>
    </row>
    <row r="115" spans="11:11" x14ac:dyDescent="0.45">
      <c r="K115" s="4"/>
    </row>
    <row r="116" spans="11:11" x14ac:dyDescent="0.45">
      <c r="K116" s="4"/>
    </row>
    <row r="117" spans="11:11" x14ac:dyDescent="0.45">
      <c r="K117" s="4"/>
    </row>
    <row r="118" spans="11:11" x14ac:dyDescent="0.45">
      <c r="K118" s="4"/>
    </row>
    <row r="119" spans="11:11" x14ac:dyDescent="0.45">
      <c r="K119" s="4"/>
    </row>
    <row r="120" spans="11:11" x14ac:dyDescent="0.45">
      <c r="K120" s="4"/>
    </row>
    <row r="121" spans="11:11" x14ac:dyDescent="0.45">
      <c r="K121" s="4"/>
    </row>
    <row r="122" spans="11:11" x14ac:dyDescent="0.45">
      <c r="K122" s="4"/>
    </row>
    <row r="123" spans="11:11" x14ac:dyDescent="0.45">
      <c r="K123" s="4"/>
    </row>
    <row r="124" spans="11:11" x14ac:dyDescent="0.45">
      <c r="K124" s="4"/>
    </row>
    <row r="125" spans="11:11" x14ac:dyDescent="0.45">
      <c r="K125" s="4"/>
    </row>
    <row r="126" spans="11:11" x14ac:dyDescent="0.45">
      <c r="K126" s="4"/>
    </row>
    <row r="127" spans="11:11" x14ac:dyDescent="0.45">
      <c r="K127" s="4"/>
    </row>
    <row r="128" spans="11:11" x14ac:dyDescent="0.45">
      <c r="K128" s="4"/>
    </row>
    <row r="129" spans="11:11" x14ac:dyDescent="0.45">
      <c r="K129" s="4"/>
    </row>
    <row r="130" spans="11:11" x14ac:dyDescent="0.45">
      <c r="K130" s="4"/>
    </row>
    <row r="131" spans="11:11" x14ac:dyDescent="0.45">
      <c r="K131" s="4"/>
    </row>
    <row r="132" spans="11:11" x14ac:dyDescent="0.45">
      <c r="K132" s="4"/>
    </row>
    <row r="133" spans="11:11" x14ac:dyDescent="0.45">
      <c r="K133" s="4"/>
    </row>
    <row r="134" spans="11:11" x14ac:dyDescent="0.45">
      <c r="K134" s="4"/>
    </row>
    <row r="135" spans="11:11" x14ac:dyDescent="0.45">
      <c r="K135" s="4"/>
    </row>
    <row r="136" spans="11:11" x14ac:dyDescent="0.45">
      <c r="K136" s="4"/>
    </row>
    <row r="137" spans="11:11" x14ac:dyDescent="0.45">
      <c r="K137" s="4"/>
    </row>
    <row r="138" spans="11:11" x14ac:dyDescent="0.45">
      <c r="K138" s="4"/>
    </row>
    <row r="139" spans="11:11" x14ac:dyDescent="0.45">
      <c r="K139" s="4"/>
    </row>
    <row r="140" spans="11:11" x14ac:dyDescent="0.45">
      <c r="K140" s="4"/>
    </row>
    <row r="141" spans="11:11" x14ac:dyDescent="0.45">
      <c r="K141" s="4"/>
    </row>
    <row r="142" spans="11:11" x14ac:dyDescent="0.45">
      <c r="K142" s="4"/>
    </row>
    <row r="143" spans="11:11" x14ac:dyDescent="0.45">
      <c r="K143" s="4"/>
    </row>
    <row r="144" spans="11:11" x14ac:dyDescent="0.45">
      <c r="K144" s="4"/>
    </row>
    <row r="145" spans="11:11" x14ac:dyDescent="0.45">
      <c r="K145" s="4"/>
    </row>
    <row r="146" spans="11:11" x14ac:dyDescent="0.45">
      <c r="K146" s="4"/>
    </row>
    <row r="147" spans="11:11" x14ac:dyDescent="0.45">
      <c r="K147" s="4"/>
    </row>
    <row r="148" spans="11:11" x14ac:dyDescent="0.45">
      <c r="K148" s="4"/>
    </row>
    <row r="149" spans="11:11" x14ac:dyDescent="0.45">
      <c r="K149" s="4"/>
    </row>
    <row r="150" spans="11:11" x14ac:dyDescent="0.45">
      <c r="K150" s="4"/>
    </row>
    <row r="151" spans="11:11" x14ac:dyDescent="0.45">
      <c r="K151" s="4"/>
    </row>
    <row r="152" spans="11:11" x14ac:dyDescent="0.45">
      <c r="K152" s="4"/>
    </row>
    <row r="153" spans="11:11" x14ac:dyDescent="0.45">
      <c r="K153" s="4"/>
    </row>
    <row r="154" spans="11:11" x14ac:dyDescent="0.45">
      <c r="K154" s="4"/>
    </row>
    <row r="155" spans="11:11" x14ac:dyDescent="0.45">
      <c r="K155" s="4"/>
    </row>
    <row r="156" spans="11:11" x14ac:dyDescent="0.45">
      <c r="K156" s="4"/>
    </row>
    <row r="157" spans="11:11" x14ac:dyDescent="0.45">
      <c r="K157" s="4"/>
    </row>
    <row r="158" spans="11:11" x14ac:dyDescent="0.45">
      <c r="K158" s="4"/>
    </row>
    <row r="159" spans="11:11" x14ac:dyDescent="0.45">
      <c r="K159" s="4"/>
    </row>
    <row r="160" spans="11:11" x14ac:dyDescent="0.45">
      <c r="K160" s="4"/>
    </row>
    <row r="161" spans="11:11" x14ac:dyDescent="0.45">
      <c r="K161" s="4"/>
    </row>
    <row r="162" spans="11:11" x14ac:dyDescent="0.45">
      <c r="K162" s="4"/>
    </row>
    <row r="163" spans="11:11" x14ac:dyDescent="0.45">
      <c r="K163" s="4"/>
    </row>
    <row r="164" spans="11:11" x14ac:dyDescent="0.45">
      <c r="K164" s="4"/>
    </row>
    <row r="165" spans="11:11" x14ac:dyDescent="0.45">
      <c r="K165" s="4"/>
    </row>
    <row r="166" spans="11:11" x14ac:dyDescent="0.45">
      <c r="K166" s="4"/>
    </row>
    <row r="167" spans="11:11" x14ac:dyDescent="0.45">
      <c r="K167" s="4"/>
    </row>
    <row r="168" spans="11:11" x14ac:dyDescent="0.45">
      <c r="K168" s="4"/>
    </row>
    <row r="169" spans="11:11" x14ac:dyDescent="0.45">
      <c r="K169" s="4"/>
    </row>
    <row r="170" spans="11:11" x14ac:dyDescent="0.45">
      <c r="K170" s="4"/>
    </row>
    <row r="171" spans="11:11" x14ac:dyDescent="0.45">
      <c r="K171" s="4"/>
    </row>
    <row r="172" spans="11:11" x14ac:dyDescent="0.45">
      <c r="K172" s="4"/>
    </row>
    <row r="173" spans="11:11" x14ac:dyDescent="0.45">
      <c r="K173" s="4"/>
    </row>
    <row r="174" spans="11:11" x14ac:dyDescent="0.45">
      <c r="K174" s="4"/>
    </row>
    <row r="175" spans="11:11" x14ac:dyDescent="0.45">
      <c r="K175" s="4"/>
    </row>
    <row r="176" spans="11:11" x14ac:dyDescent="0.45">
      <c r="K176" s="4"/>
    </row>
    <row r="177" spans="11:11" x14ac:dyDescent="0.45">
      <c r="K177" s="4"/>
    </row>
    <row r="178" spans="11:11" x14ac:dyDescent="0.45">
      <c r="K178" s="4"/>
    </row>
    <row r="179" spans="11:11" x14ac:dyDescent="0.45">
      <c r="K179" s="4"/>
    </row>
    <row r="180" spans="11:11" x14ac:dyDescent="0.45">
      <c r="K180" s="4"/>
    </row>
    <row r="181" spans="11:11" x14ac:dyDescent="0.45">
      <c r="K181" s="4"/>
    </row>
    <row r="182" spans="11:11" x14ac:dyDescent="0.45">
      <c r="K182" s="4"/>
    </row>
    <row r="183" spans="11:11" x14ac:dyDescent="0.45">
      <c r="K183" s="4"/>
    </row>
    <row r="184" spans="11:11" x14ac:dyDescent="0.45">
      <c r="K184" s="4"/>
    </row>
    <row r="185" spans="11:11" x14ac:dyDescent="0.45">
      <c r="K185" s="4"/>
    </row>
    <row r="186" spans="11:11" x14ac:dyDescent="0.45">
      <c r="K186" s="4"/>
    </row>
    <row r="187" spans="11:11" x14ac:dyDescent="0.45">
      <c r="K187" s="4"/>
    </row>
    <row r="188" spans="11:11" x14ac:dyDescent="0.45">
      <c r="K188" s="4"/>
    </row>
    <row r="189" spans="11:11" x14ac:dyDescent="0.45">
      <c r="K189" s="4"/>
    </row>
    <row r="190" spans="11:11" x14ac:dyDescent="0.45">
      <c r="K190" s="4"/>
    </row>
    <row r="191" spans="11:11" x14ac:dyDescent="0.45">
      <c r="K191" s="4"/>
    </row>
    <row r="192" spans="11:11" x14ac:dyDescent="0.45">
      <c r="K192" s="4"/>
    </row>
    <row r="193" spans="11:11" x14ac:dyDescent="0.45">
      <c r="K193" s="4"/>
    </row>
    <row r="194" spans="11:11" x14ac:dyDescent="0.45">
      <c r="K194" s="4"/>
    </row>
    <row r="195" spans="11:11" x14ac:dyDescent="0.45">
      <c r="K195" s="4"/>
    </row>
    <row r="196" spans="11:11" x14ac:dyDescent="0.45">
      <c r="K196" s="4"/>
    </row>
    <row r="197" spans="11:11" x14ac:dyDescent="0.45">
      <c r="K197" s="4"/>
    </row>
    <row r="198" spans="11:11" x14ac:dyDescent="0.45">
      <c r="K198" s="4"/>
    </row>
    <row r="199" spans="11:11" x14ac:dyDescent="0.45">
      <c r="K199" s="4"/>
    </row>
    <row r="200" spans="11:11" x14ac:dyDescent="0.45">
      <c r="K200" s="4"/>
    </row>
    <row r="201" spans="11:11" x14ac:dyDescent="0.45">
      <c r="K201" s="4"/>
    </row>
    <row r="202" spans="11:11" x14ac:dyDescent="0.45">
      <c r="K202" s="4"/>
    </row>
    <row r="203" spans="11:11" x14ac:dyDescent="0.45">
      <c r="K203" s="4"/>
    </row>
    <row r="204" spans="11:11" x14ac:dyDescent="0.45">
      <c r="K204" s="4"/>
    </row>
  </sheetData>
  <mergeCells count="1">
    <mergeCell ref="C30:D30"/>
  </mergeCell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35"/>
  <dimension ref="A1:N204"/>
  <sheetViews>
    <sheetView showGridLines="0" showRowColHeaders="0" zoomScaleNormal="100" workbookViewId="0">
      <pane ySplit="1" topLeftCell="A2" activePane="bottomLeft" state="frozen"/>
      <selection pane="bottomLeft"/>
    </sheetView>
  </sheetViews>
  <sheetFormatPr baseColWidth="10" defaultColWidth="11.59765625" defaultRowHeight="14.25" x14ac:dyDescent="0.45"/>
  <cols>
    <col min="1" max="1" width="10" bestFit="1" customWidth="1"/>
    <col min="2" max="2" width="19.265625" bestFit="1" customWidth="1"/>
    <col min="3" max="3" width="37" customWidth="1"/>
    <col min="4" max="4" width="20.1328125" customWidth="1"/>
    <col min="5" max="5" width="15.265625" customWidth="1"/>
    <col min="6" max="6" width="19.73046875" bestFit="1" customWidth="1"/>
    <col min="7" max="7" width="18.265625" bestFit="1" customWidth="1"/>
    <col min="8" max="8" width="7" bestFit="1" customWidth="1"/>
    <col min="9" max="9" width="11.86328125" bestFit="1" customWidth="1"/>
    <col min="10" max="10" width="25.3984375" bestFit="1" customWidth="1"/>
    <col min="11" max="11" width="28.265625" bestFit="1" customWidth="1"/>
    <col min="12" max="12" width="43.265625" customWidth="1"/>
    <col min="13" max="13" width="36.265625" bestFit="1" customWidth="1"/>
    <col min="14" max="14" width="23" bestFit="1" customWidth="1"/>
    <col min="15" max="15" width="19.73046875" bestFit="1" customWidth="1"/>
    <col min="16" max="16" width="12.73046875" bestFit="1" customWidth="1"/>
    <col min="17" max="17" width="18.265625" bestFit="1" customWidth="1"/>
    <col min="18" max="18" width="25.265625" bestFit="1" customWidth="1"/>
    <col min="19" max="19" width="18.1328125" bestFit="1" customWidth="1"/>
    <col min="20" max="20" width="23.73046875" bestFit="1" customWidth="1"/>
    <col min="21" max="21" width="24.59765625" bestFit="1" customWidth="1"/>
    <col min="22" max="22" width="17.3984375" bestFit="1" customWidth="1"/>
    <col min="23" max="23" width="23" bestFit="1" customWidth="1"/>
    <col min="24" max="24" width="19.73046875" bestFit="1" customWidth="1"/>
    <col min="25" max="25" width="12.73046875" bestFit="1" customWidth="1"/>
    <col min="26" max="26" width="18.265625" bestFit="1" customWidth="1"/>
    <col min="27" max="27" width="19.73046875" bestFit="1" customWidth="1"/>
    <col min="28" max="28" width="12.73046875" bestFit="1" customWidth="1"/>
    <col min="29" max="29" width="18.265625" bestFit="1" customWidth="1"/>
    <col min="30" max="30" width="19.73046875" bestFit="1" customWidth="1"/>
    <col min="31" max="31" width="12.73046875" bestFit="1" customWidth="1"/>
    <col min="32" max="32" width="18.265625" bestFit="1" customWidth="1"/>
    <col min="33" max="33" width="37.1328125" bestFit="1" customWidth="1"/>
    <col min="34" max="34" width="12.73046875" bestFit="1" customWidth="1"/>
    <col min="35" max="35" width="18.265625" bestFit="1" customWidth="1"/>
    <col min="36" max="36" width="19.73046875" bestFit="1" customWidth="1"/>
    <col min="37" max="37" width="12.73046875" bestFit="1" customWidth="1"/>
    <col min="38" max="38" width="18.265625" bestFit="1" customWidth="1"/>
    <col min="39" max="39" width="19.73046875" bestFit="1" customWidth="1"/>
    <col min="40" max="40" width="12.73046875" bestFit="1" customWidth="1"/>
    <col min="41" max="41" width="18.265625" bestFit="1" customWidth="1"/>
    <col min="42" max="42" width="25.59765625" bestFit="1" customWidth="1"/>
    <col min="43" max="43" width="12.73046875" bestFit="1" customWidth="1"/>
    <col min="44" max="44" width="18.265625" bestFit="1" customWidth="1"/>
    <col min="45" max="45" width="19.73046875" bestFit="1" customWidth="1"/>
    <col min="46" max="46" width="12.73046875" bestFit="1" customWidth="1"/>
    <col min="47" max="47" width="18.265625" bestFit="1" customWidth="1"/>
    <col min="48" max="48" width="19.73046875" bestFit="1" customWidth="1"/>
    <col min="49" max="49" width="12.73046875" bestFit="1" customWidth="1"/>
    <col min="50" max="50" width="18.265625" bestFit="1" customWidth="1"/>
    <col min="51" max="51" width="19.73046875" bestFit="1" customWidth="1"/>
    <col min="52" max="52" width="12.73046875" bestFit="1" customWidth="1"/>
    <col min="53" max="53" width="18.265625" bestFit="1" customWidth="1"/>
    <col min="54" max="54" width="19.73046875" bestFit="1" customWidth="1"/>
    <col min="55" max="55" width="12.73046875" bestFit="1" customWidth="1"/>
    <col min="56" max="56" width="18.265625" bestFit="1" customWidth="1"/>
    <col min="57" max="57" width="19.73046875" bestFit="1" customWidth="1"/>
    <col min="58" max="58" width="12.73046875" bestFit="1" customWidth="1"/>
    <col min="59" max="59" width="18.265625" bestFit="1" customWidth="1"/>
    <col min="60" max="60" width="19.73046875" bestFit="1" customWidth="1"/>
    <col min="61" max="61" width="12.73046875" bestFit="1" customWidth="1"/>
    <col min="62" max="62" width="18.265625" bestFit="1" customWidth="1"/>
    <col min="63" max="63" width="19.73046875" bestFit="1" customWidth="1"/>
    <col min="64" max="64" width="12.73046875" bestFit="1" customWidth="1"/>
    <col min="65" max="65" width="18.265625" bestFit="1" customWidth="1"/>
    <col min="66" max="66" width="19.73046875" bestFit="1" customWidth="1"/>
    <col min="67" max="67" width="12.73046875" bestFit="1" customWidth="1"/>
    <col min="68" max="68" width="18.265625" bestFit="1" customWidth="1"/>
    <col min="69" max="69" width="19.73046875" bestFit="1" customWidth="1"/>
    <col min="70" max="70" width="12.73046875" bestFit="1" customWidth="1"/>
    <col min="71" max="71" width="18.265625" bestFit="1" customWidth="1"/>
    <col min="72" max="72" width="19.73046875" bestFit="1" customWidth="1"/>
    <col min="73" max="73" width="12.73046875" bestFit="1" customWidth="1"/>
    <col min="74" max="74" width="18.265625" bestFit="1" customWidth="1"/>
    <col min="75" max="75" width="19.73046875" bestFit="1" customWidth="1"/>
    <col min="76" max="76" width="12.73046875" bestFit="1" customWidth="1"/>
    <col min="77" max="77" width="18.265625" bestFit="1" customWidth="1"/>
    <col min="78" max="78" width="19.73046875" bestFit="1" customWidth="1"/>
    <col min="79" max="79" width="12.73046875" bestFit="1" customWidth="1"/>
    <col min="80" max="80" width="18.265625" bestFit="1" customWidth="1"/>
    <col min="81" max="81" width="19.73046875" bestFit="1" customWidth="1"/>
    <col min="82" max="82" width="12.73046875" bestFit="1" customWidth="1"/>
    <col min="83" max="83" width="18.265625" bestFit="1" customWidth="1"/>
    <col min="84" max="84" width="19.73046875" bestFit="1" customWidth="1"/>
    <col min="85" max="85" width="12.73046875" bestFit="1" customWidth="1"/>
    <col min="86" max="86" width="18.265625" bestFit="1" customWidth="1"/>
    <col min="87" max="87" width="24.59765625" bestFit="1" customWidth="1"/>
    <col min="88" max="88" width="17.3984375" bestFit="1" customWidth="1"/>
    <col min="89" max="89" width="23" bestFit="1" customWidth="1"/>
  </cols>
  <sheetData>
    <row r="1" spans="1:14" s="52" customFormat="1" ht="112.5" customHeight="1" x14ac:dyDescent="0.45"/>
    <row r="2" spans="1:14" hidden="1" x14ac:dyDescent="0.45">
      <c r="A2" s="171"/>
      <c r="B2" s="2"/>
      <c r="M2" s="321"/>
      <c r="N2" s="321"/>
    </row>
    <row r="3" spans="1:14" ht="3.4" hidden="1" customHeight="1" x14ac:dyDescent="0.75">
      <c r="A3" s="287"/>
      <c r="B3" s="287"/>
      <c r="C3" s="287"/>
      <c r="D3" s="287"/>
      <c r="E3" s="287"/>
      <c r="F3" s="287"/>
      <c r="G3" s="287"/>
      <c r="H3" s="287"/>
      <c r="I3" s="287"/>
      <c r="J3" s="287"/>
      <c r="K3" s="287"/>
      <c r="M3" s="321"/>
      <c r="N3" s="321"/>
    </row>
    <row r="4" spans="1:14" ht="2.25" hidden="1" customHeight="1" x14ac:dyDescent="0.75">
      <c r="A4" s="72"/>
      <c r="B4" s="385"/>
      <c r="C4" s="386"/>
      <c r="D4" s="59"/>
      <c r="E4" s="59"/>
      <c r="F4" s="59"/>
      <c r="G4" s="59"/>
      <c r="H4" s="72"/>
      <c r="I4" s="72"/>
      <c r="J4" s="72"/>
      <c r="K4" s="288"/>
      <c r="M4" s="321"/>
      <c r="N4" s="321"/>
    </row>
    <row r="5" spans="1:14" ht="21" hidden="1" x14ac:dyDescent="0.65">
      <c r="A5" s="72"/>
      <c r="B5" s="59"/>
      <c r="C5" s="59"/>
      <c r="D5" s="59"/>
      <c r="E5" s="59"/>
      <c r="F5" s="59"/>
      <c r="G5" s="59"/>
      <c r="H5" s="72"/>
      <c r="I5" s="72"/>
      <c r="J5" s="72"/>
      <c r="K5" s="289"/>
      <c r="M5" s="321"/>
      <c r="N5" s="321"/>
    </row>
    <row r="6" spans="1:14" hidden="1" x14ac:dyDescent="0.45">
      <c r="A6" s="72"/>
      <c r="B6" s="59"/>
      <c r="C6" s="59"/>
      <c r="D6" s="59"/>
      <c r="E6" s="59"/>
      <c r="F6" s="59"/>
      <c r="G6" s="59"/>
      <c r="H6" s="72"/>
      <c r="I6" s="72"/>
      <c r="J6" s="72"/>
      <c r="K6" s="59"/>
      <c r="M6" s="321"/>
      <c r="N6" s="321"/>
    </row>
    <row r="7" spans="1:14" hidden="1" x14ac:dyDescent="0.45">
      <c r="A7" s="72"/>
      <c r="B7" s="64"/>
      <c r="C7" s="59"/>
      <c r="D7" s="59"/>
      <c r="E7" s="59"/>
      <c r="F7" s="59"/>
      <c r="G7" s="59"/>
      <c r="H7" s="72"/>
      <c r="I7" s="72"/>
      <c r="J7" s="72"/>
      <c r="K7" s="59"/>
      <c r="M7" s="321"/>
      <c r="N7" s="321"/>
    </row>
    <row r="8" spans="1:14" hidden="1" x14ac:dyDescent="0.45">
      <c r="A8" s="72"/>
      <c r="B8" s="64"/>
      <c r="C8" s="64"/>
      <c r="D8" s="64"/>
      <c r="E8" s="64"/>
      <c r="F8" s="64"/>
      <c r="G8" s="59"/>
      <c r="H8" s="72"/>
      <c r="I8" s="72"/>
      <c r="J8" s="72"/>
      <c r="K8" s="59"/>
      <c r="M8" s="321"/>
      <c r="N8" s="321"/>
    </row>
    <row r="9" spans="1:14" hidden="1" x14ac:dyDescent="0.45">
      <c r="A9" s="72"/>
      <c r="B9" s="64"/>
      <c r="C9" s="64"/>
      <c r="D9" s="387"/>
      <c r="E9" s="387"/>
      <c r="F9" s="387"/>
      <c r="G9" s="59"/>
      <c r="H9" s="72"/>
      <c r="I9" s="72"/>
      <c r="J9" s="72"/>
      <c r="K9" s="59"/>
      <c r="M9" s="321"/>
      <c r="N9" s="321"/>
    </row>
    <row r="10" spans="1:14" hidden="1" x14ac:dyDescent="0.45">
      <c r="A10" s="72"/>
      <c r="B10" s="64"/>
      <c r="C10" s="64"/>
      <c r="D10" s="387"/>
      <c r="E10" s="387"/>
      <c r="F10" s="387"/>
      <c r="G10" s="59"/>
      <c r="H10" s="72"/>
      <c r="I10" s="72"/>
      <c r="J10" s="72"/>
      <c r="K10" s="59"/>
      <c r="M10" s="321"/>
      <c r="N10" s="321"/>
    </row>
    <row r="11" spans="1:14" hidden="1" x14ac:dyDescent="0.45">
      <c r="A11" s="72"/>
      <c r="B11" s="64"/>
      <c r="C11" s="64"/>
      <c r="D11" s="387"/>
      <c r="E11" s="387"/>
      <c r="F11" s="387"/>
      <c r="G11" s="59"/>
      <c r="H11" s="72"/>
      <c r="I11" s="72"/>
      <c r="J11" s="72"/>
      <c r="K11" s="59"/>
      <c r="M11" s="321"/>
      <c r="N11" s="321"/>
    </row>
    <row r="12" spans="1:14" hidden="1" x14ac:dyDescent="0.45">
      <c r="A12" s="72"/>
      <c r="B12" s="64"/>
      <c r="C12" s="64"/>
      <c r="D12" s="387"/>
      <c r="E12" s="387"/>
      <c r="F12" s="387"/>
      <c r="G12" s="59"/>
      <c r="H12" s="72"/>
      <c r="I12" s="72"/>
      <c r="J12" s="72"/>
      <c r="K12" s="59"/>
      <c r="M12" s="321"/>
      <c r="N12" s="321"/>
    </row>
    <row r="13" spans="1:14" hidden="1" x14ac:dyDescent="0.45">
      <c r="A13" s="72"/>
      <c r="B13" s="59"/>
      <c r="C13" s="59"/>
      <c r="D13" s="59"/>
      <c r="E13" s="59"/>
      <c r="F13" s="59"/>
      <c r="G13" s="59"/>
      <c r="H13" s="72"/>
      <c r="I13" s="72"/>
      <c r="J13" s="72"/>
      <c r="K13" s="59"/>
      <c r="M13" s="321"/>
      <c r="N13" s="321"/>
    </row>
    <row r="14" spans="1:14" hidden="1" x14ac:dyDescent="0.45">
      <c r="A14" s="72"/>
      <c r="B14" s="64"/>
      <c r="C14" s="59"/>
      <c r="D14" s="59"/>
      <c r="E14" s="59"/>
      <c r="F14" s="59"/>
      <c r="G14" s="59"/>
      <c r="H14" s="72"/>
      <c r="I14" s="72"/>
      <c r="J14" s="72"/>
      <c r="K14" s="59"/>
      <c r="M14" s="321"/>
      <c r="N14" s="321"/>
    </row>
    <row r="15" spans="1:14" hidden="1" x14ac:dyDescent="0.45">
      <c r="A15" s="72"/>
      <c r="B15" s="64"/>
      <c r="C15" s="64"/>
      <c r="D15" s="64"/>
      <c r="E15" s="59"/>
      <c r="F15" s="59"/>
      <c r="G15" s="59"/>
      <c r="H15" s="72"/>
      <c r="I15" s="72"/>
      <c r="J15" s="72"/>
      <c r="K15" s="59"/>
      <c r="M15" s="321"/>
      <c r="N15" s="321"/>
    </row>
    <row r="16" spans="1:14" hidden="1" x14ac:dyDescent="0.45">
      <c r="A16" s="72"/>
      <c r="B16" s="64"/>
      <c r="C16" s="64"/>
      <c r="D16" s="387"/>
      <c r="E16" s="59"/>
      <c r="F16" s="59"/>
      <c r="G16" s="59"/>
      <c r="H16" s="72"/>
      <c r="I16" s="72"/>
      <c r="J16" s="72"/>
      <c r="K16" s="59"/>
      <c r="M16" s="321"/>
      <c r="N16" s="321"/>
    </row>
    <row r="17" spans="1:14" hidden="1" x14ac:dyDescent="0.45">
      <c r="A17" s="72"/>
      <c r="B17" s="64"/>
      <c r="C17" s="64"/>
      <c r="D17" s="387"/>
      <c r="E17" s="59"/>
      <c r="F17" s="59"/>
      <c r="G17" s="59"/>
      <c r="H17" s="72"/>
      <c r="I17" s="72"/>
      <c r="J17" s="72"/>
      <c r="K17" s="59"/>
      <c r="M17" s="321"/>
      <c r="N17" s="321"/>
    </row>
    <row r="18" spans="1:14" ht="4.9000000000000004" hidden="1" customHeight="1" x14ac:dyDescent="0.45">
      <c r="A18" s="72"/>
      <c r="B18" s="64"/>
      <c r="C18" s="64"/>
      <c r="D18" s="387"/>
      <c r="E18" s="59"/>
      <c r="F18" s="59"/>
      <c r="G18" s="59"/>
      <c r="H18" s="72"/>
      <c r="I18" s="72"/>
      <c r="J18" s="72"/>
      <c r="K18" s="59"/>
      <c r="M18" s="321"/>
      <c r="N18" s="321"/>
    </row>
    <row r="19" spans="1:14" hidden="1" x14ac:dyDescent="0.45">
      <c r="A19" s="72"/>
      <c r="B19" s="64"/>
      <c r="C19" s="64"/>
      <c r="D19" s="387"/>
      <c r="E19" s="59"/>
      <c r="F19" s="59"/>
      <c r="G19" s="59"/>
      <c r="H19" s="72"/>
      <c r="I19" s="72"/>
      <c r="J19" s="72"/>
      <c r="K19" s="59"/>
      <c r="M19" s="321"/>
      <c r="N19" s="321"/>
    </row>
    <row r="20" spans="1:14" hidden="1" x14ac:dyDescent="0.45">
      <c r="A20" s="72"/>
      <c r="B20" s="59"/>
      <c r="C20" s="59"/>
      <c r="D20" s="59"/>
      <c r="E20" s="59"/>
      <c r="F20" s="59"/>
      <c r="G20" s="59"/>
      <c r="H20" s="72"/>
      <c r="I20" s="72"/>
      <c r="J20" s="72"/>
      <c r="K20" s="59"/>
      <c r="M20" s="321"/>
      <c r="N20" s="321"/>
    </row>
    <row r="21" spans="1:14" hidden="1" x14ac:dyDescent="0.45">
      <c r="A21" s="72"/>
      <c r="B21" s="64"/>
      <c r="C21" s="59"/>
      <c r="D21" s="59"/>
      <c r="E21" s="59"/>
      <c r="F21" s="59"/>
      <c r="G21" s="59"/>
      <c r="H21" s="72"/>
      <c r="I21" s="72"/>
      <c r="J21" s="72"/>
      <c r="K21" s="59"/>
      <c r="M21" s="321"/>
      <c r="N21" s="321"/>
    </row>
    <row r="22" spans="1:14" hidden="1" x14ac:dyDescent="0.45">
      <c r="A22" s="72"/>
      <c r="B22" s="64"/>
      <c r="C22" s="64"/>
      <c r="D22" s="59"/>
      <c r="E22" s="59"/>
      <c r="F22" s="59"/>
      <c r="G22" s="59"/>
      <c r="H22" s="72"/>
      <c r="I22" s="72"/>
      <c r="J22" s="72"/>
      <c r="K22" s="59"/>
      <c r="M22" s="321"/>
      <c r="N22" s="321"/>
    </row>
    <row r="23" spans="1:14" hidden="1" x14ac:dyDescent="0.45">
      <c r="A23" s="72"/>
      <c r="B23" s="64"/>
      <c r="C23" s="387"/>
      <c r="D23" s="59"/>
      <c r="E23" s="59"/>
      <c r="F23" s="59"/>
      <c r="G23" s="59"/>
      <c r="H23" s="72"/>
      <c r="I23" s="72"/>
      <c r="J23" s="72"/>
      <c r="K23" s="59"/>
      <c r="M23" s="321"/>
      <c r="N23" s="321"/>
    </row>
    <row r="24" spans="1:14" hidden="1" x14ac:dyDescent="0.45">
      <c r="A24" s="72"/>
      <c r="B24" s="64"/>
      <c r="C24" s="387"/>
      <c r="D24" s="59"/>
      <c r="E24" s="59"/>
      <c r="F24" s="59"/>
      <c r="G24" s="59"/>
      <c r="H24" s="72"/>
      <c r="I24" s="72"/>
      <c r="J24" s="72"/>
      <c r="K24" s="59"/>
      <c r="M24" s="321"/>
      <c r="N24" s="321"/>
    </row>
    <row r="25" spans="1:14" hidden="1" x14ac:dyDescent="0.45">
      <c r="A25" s="72"/>
      <c r="B25" s="64"/>
      <c r="C25" s="387"/>
      <c r="D25" s="59"/>
      <c r="E25" s="59"/>
      <c r="F25" s="59"/>
      <c r="G25" s="59"/>
      <c r="H25" s="72"/>
      <c r="I25" s="72"/>
      <c r="J25" s="72"/>
      <c r="K25" s="59"/>
      <c r="M25" s="321"/>
      <c r="N25" s="321"/>
    </row>
    <row r="26" spans="1:14" hidden="1" x14ac:dyDescent="0.45">
      <c r="A26" s="72"/>
      <c r="B26" s="64"/>
      <c r="C26" s="387"/>
      <c r="D26" s="59"/>
      <c r="E26" s="59"/>
      <c r="F26" s="59"/>
      <c r="G26" s="59"/>
      <c r="H26" s="72"/>
      <c r="I26" s="72"/>
      <c r="J26" s="72"/>
      <c r="K26" s="59"/>
      <c r="M26" s="321"/>
      <c r="N26" s="321"/>
    </row>
    <row r="27" spans="1:14" hidden="1" x14ac:dyDescent="0.45">
      <c r="A27" s="72"/>
      <c r="B27" s="64"/>
      <c r="C27" s="387"/>
      <c r="D27" s="59"/>
      <c r="E27" s="59"/>
      <c r="F27" s="59"/>
      <c r="G27" s="59"/>
      <c r="H27" s="72"/>
      <c r="I27" s="72"/>
      <c r="J27" s="72"/>
      <c r="K27" s="59"/>
      <c r="M27" s="321"/>
      <c r="N27" s="321"/>
    </row>
    <row r="28" spans="1:14" hidden="1" x14ac:dyDescent="0.45">
      <c r="A28" s="72"/>
      <c r="B28" s="295"/>
      <c r="C28" s="380"/>
      <c r="D28" s="72"/>
      <c r="E28" s="72"/>
      <c r="F28" s="72"/>
      <c r="G28" s="72"/>
      <c r="H28" s="72"/>
      <c r="I28" s="72"/>
      <c r="J28" s="72"/>
      <c r="K28" s="59"/>
      <c r="M28" s="321"/>
      <c r="N28" s="321"/>
    </row>
    <row r="29" spans="1:14" hidden="1" x14ac:dyDescent="0.45">
      <c r="A29" s="72"/>
      <c r="B29" s="295"/>
      <c r="C29" s="380"/>
      <c r="D29" s="72"/>
      <c r="E29" s="72"/>
      <c r="F29" s="72"/>
      <c r="G29" s="72"/>
      <c r="H29" s="72"/>
      <c r="I29" s="72"/>
      <c r="J29" s="72"/>
      <c r="K29" s="59"/>
      <c r="M29" s="321"/>
      <c r="N29" s="321"/>
    </row>
    <row r="30" spans="1:14" x14ac:dyDescent="0.45">
      <c r="A30" s="391"/>
      <c r="B30" s="391"/>
      <c r="C30" s="391"/>
      <c r="D30" s="391"/>
      <c r="E30" s="391"/>
      <c r="F30" s="391"/>
      <c r="G30" s="391"/>
      <c r="H30" s="391"/>
      <c r="I30" s="391"/>
      <c r="J30" s="391"/>
      <c r="K30" s="393"/>
      <c r="M30" s="321"/>
      <c r="N30" s="321"/>
    </row>
    <row r="31" spans="1:14" x14ac:dyDescent="0.45">
      <c r="A31" s="391"/>
      <c r="B31" s="391"/>
      <c r="C31" s="391"/>
      <c r="D31" s="391"/>
      <c r="E31" s="391"/>
      <c r="F31" s="391"/>
      <c r="G31" s="391"/>
      <c r="H31" s="391"/>
      <c r="I31" s="391"/>
      <c r="J31" s="391"/>
      <c r="K31" s="393"/>
      <c r="M31" s="321"/>
      <c r="N31" s="321"/>
    </row>
    <row r="32" spans="1:14" x14ac:dyDescent="0.4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3"/>
      <c r="M32" s="321"/>
      <c r="N32" s="321"/>
    </row>
    <row r="33" spans="1:14" ht="25.5" x14ac:dyDescent="0.75">
      <c r="A33" s="392"/>
      <c r="B33" s="393"/>
      <c r="C33" s="398" t="s">
        <v>447</v>
      </c>
      <c r="D33" s="399" t="s">
        <v>348</v>
      </c>
      <c r="E33" s="392"/>
      <c r="F33" s="392"/>
      <c r="G33" s="392"/>
      <c r="H33" s="392"/>
      <c r="I33" s="392"/>
      <c r="J33" s="392"/>
      <c r="K33" s="393"/>
      <c r="M33" s="321"/>
      <c r="N33" s="321"/>
    </row>
    <row r="34" spans="1:14" ht="28.15" customHeight="1" x14ac:dyDescent="0.45">
      <c r="A34" s="392"/>
      <c r="B34" s="392"/>
      <c r="C34" s="390" t="s">
        <v>804</v>
      </c>
      <c r="D34" s="390">
        <v>200000</v>
      </c>
      <c r="E34" s="392"/>
      <c r="F34" s="392"/>
      <c r="G34" s="392"/>
      <c r="H34" s="392"/>
      <c r="I34" s="392"/>
      <c r="J34" s="392"/>
      <c r="K34" s="393"/>
      <c r="M34" s="321"/>
      <c r="N34" s="321"/>
    </row>
    <row r="35" spans="1:14" x14ac:dyDescent="0.4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3"/>
      <c r="M35" s="321"/>
      <c r="N35" s="321"/>
    </row>
    <row r="36" spans="1:14" ht="25.5" x14ac:dyDescent="0.75">
      <c r="A36" s="394"/>
      <c r="B36" s="394"/>
      <c r="C36" s="394"/>
      <c r="D36" s="394"/>
      <c r="E36" s="394"/>
      <c r="F36" s="394"/>
      <c r="G36" s="394"/>
      <c r="H36" s="394"/>
      <c r="I36" s="394"/>
      <c r="J36" s="394"/>
      <c r="K36" s="395"/>
      <c r="M36" s="321"/>
      <c r="N36" s="321"/>
    </row>
    <row r="37" spans="1:14" ht="23.25" x14ac:dyDescent="0.7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6"/>
      <c r="M37" s="321"/>
      <c r="N37" s="321"/>
    </row>
    <row r="38" spans="1:14" ht="21" x14ac:dyDescent="0.4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7"/>
      <c r="M38" s="321"/>
      <c r="N38" s="321"/>
    </row>
    <row r="39" spans="1:14" x14ac:dyDescent="0.4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3"/>
      <c r="M39" s="321"/>
      <c r="N39" s="321"/>
    </row>
    <row r="40" spans="1:14" x14ac:dyDescent="0.4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3"/>
    </row>
    <row r="41" spans="1:14" x14ac:dyDescent="0.4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3"/>
    </row>
    <row r="42" spans="1:14" x14ac:dyDescent="0.4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3"/>
    </row>
    <row r="43" spans="1:14" x14ac:dyDescent="0.4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3"/>
    </row>
    <row r="44" spans="1:14" ht="25.5" x14ac:dyDescent="0.75">
      <c r="A44" s="394"/>
      <c r="B44" s="394"/>
      <c r="C44" s="394"/>
      <c r="D44" s="394"/>
      <c r="E44" s="394"/>
      <c r="F44" s="394"/>
      <c r="G44" s="394"/>
      <c r="H44" s="394"/>
      <c r="I44" s="394"/>
      <c r="J44" s="394"/>
      <c r="K44" s="395"/>
    </row>
    <row r="45" spans="1:14" ht="23.25" x14ac:dyDescent="0.7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6"/>
    </row>
    <row r="46" spans="1:14" ht="21" x14ac:dyDescent="0.4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7"/>
    </row>
    <row r="47" spans="1:14" x14ac:dyDescent="0.4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3"/>
    </row>
    <row r="48" spans="1:14" x14ac:dyDescent="0.4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3"/>
    </row>
    <row r="49" spans="1:14" x14ac:dyDescent="0.4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3"/>
    </row>
    <row r="50" spans="1:14" x14ac:dyDescent="0.45">
      <c r="A50" s="392"/>
      <c r="B50" s="392"/>
      <c r="C50" s="392"/>
      <c r="D50" s="392"/>
      <c r="E50" s="392"/>
      <c r="F50" s="392"/>
      <c r="G50" s="392"/>
      <c r="H50" s="392"/>
      <c r="I50" s="392"/>
      <c r="J50" s="392"/>
      <c r="K50" s="393"/>
    </row>
    <row r="51" spans="1:14" x14ac:dyDescent="0.45">
      <c r="A51" s="392"/>
      <c r="B51" s="392"/>
      <c r="C51" s="392"/>
      <c r="D51" s="392"/>
      <c r="E51" s="392"/>
      <c r="F51" s="392"/>
      <c r="G51" s="392"/>
      <c r="H51" s="392"/>
      <c r="I51" s="392"/>
      <c r="J51" s="392"/>
      <c r="K51" s="393"/>
    </row>
    <row r="52" spans="1:14" x14ac:dyDescent="0.45">
      <c r="A52" s="392"/>
      <c r="B52" s="392"/>
      <c r="C52" s="392"/>
      <c r="D52" s="392"/>
      <c r="E52" s="392"/>
      <c r="F52" s="392"/>
      <c r="G52" s="392"/>
      <c r="H52" s="392"/>
      <c r="I52" s="392"/>
      <c r="J52" s="392"/>
      <c r="K52" s="393"/>
    </row>
    <row r="53" spans="1:14" x14ac:dyDescent="0.45">
      <c r="A53" s="392"/>
      <c r="B53" s="392"/>
      <c r="C53" s="392"/>
      <c r="D53" s="392"/>
      <c r="E53" s="392"/>
      <c r="F53" s="392"/>
      <c r="G53" s="392"/>
      <c r="H53" s="392"/>
      <c r="I53" s="392"/>
      <c r="J53" s="392"/>
      <c r="K53" s="393"/>
    </row>
    <row r="54" spans="1:14" x14ac:dyDescent="0.45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3"/>
    </row>
    <row r="55" spans="1:14" ht="25.5" x14ac:dyDescent="0.75">
      <c r="A55" s="394"/>
      <c r="B55" s="394"/>
      <c r="C55" s="394"/>
      <c r="D55" s="394"/>
      <c r="E55" s="394"/>
      <c r="F55" s="394"/>
      <c r="G55" s="394"/>
      <c r="H55" s="394"/>
      <c r="I55" s="394"/>
      <c r="J55" s="394"/>
      <c r="K55" s="395"/>
      <c r="M55" s="59"/>
      <c r="N55" s="59"/>
    </row>
    <row r="56" spans="1:14" ht="23.25" x14ac:dyDescent="0.7">
      <c r="A56" s="392"/>
      <c r="B56" s="392"/>
      <c r="C56" s="392"/>
      <c r="D56" s="392"/>
      <c r="E56" s="392"/>
      <c r="F56" s="392"/>
      <c r="G56" s="392"/>
      <c r="H56" s="392"/>
      <c r="I56" s="392"/>
      <c r="J56" s="392"/>
      <c r="K56" s="396"/>
      <c r="M56" s="59"/>
      <c r="N56" s="59"/>
    </row>
    <row r="57" spans="1:14" ht="21" x14ac:dyDescent="0.45">
      <c r="A57" s="392"/>
      <c r="B57" s="392"/>
      <c r="C57" s="392"/>
      <c r="D57" s="392"/>
      <c r="E57" s="392"/>
      <c r="F57" s="392"/>
      <c r="G57" s="392"/>
      <c r="H57" s="392"/>
      <c r="I57" s="392"/>
      <c r="J57" s="392"/>
      <c r="K57" s="397"/>
      <c r="M57" s="59"/>
      <c r="N57" s="59"/>
    </row>
    <row r="58" spans="1:14" x14ac:dyDescent="0.45">
      <c r="A58" s="392"/>
      <c r="B58" s="392"/>
      <c r="C58" s="392"/>
      <c r="D58" s="392"/>
      <c r="E58" s="392"/>
      <c r="F58" s="392"/>
      <c r="G58" s="392"/>
      <c r="H58" s="392"/>
      <c r="I58" s="392"/>
      <c r="J58" s="392"/>
      <c r="K58" s="393"/>
      <c r="M58" s="59"/>
      <c r="N58" s="59"/>
    </row>
    <row r="59" spans="1:14" x14ac:dyDescent="0.45">
      <c r="A59" s="392"/>
      <c r="B59" s="392"/>
      <c r="C59" s="392"/>
      <c r="D59" s="392"/>
      <c r="E59" s="392"/>
      <c r="F59" s="392"/>
      <c r="G59" s="392"/>
      <c r="H59" s="392"/>
      <c r="I59" s="392"/>
      <c r="J59" s="392"/>
      <c r="K59" s="393"/>
      <c r="M59" s="59"/>
      <c r="N59" s="59"/>
    </row>
    <row r="60" spans="1:14" x14ac:dyDescent="0.45">
      <c r="A60" s="392"/>
      <c r="B60" s="392"/>
      <c r="C60" s="392"/>
      <c r="D60" s="392"/>
      <c r="E60" s="392"/>
      <c r="F60" s="392"/>
      <c r="G60" s="392"/>
      <c r="H60" s="392"/>
      <c r="I60" s="392"/>
      <c r="J60" s="392"/>
      <c r="K60" s="393"/>
      <c r="M60" s="59"/>
      <c r="N60" s="59"/>
    </row>
    <row r="61" spans="1:14" x14ac:dyDescent="0.45">
      <c r="A61" s="392"/>
      <c r="B61" s="392"/>
      <c r="C61" s="392"/>
      <c r="D61" s="392"/>
      <c r="E61" s="392"/>
      <c r="F61" s="392"/>
      <c r="G61" s="392"/>
      <c r="H61" s="392"/>
      <c r="I61" s="392"/>
      <c r="J61" s="392"/>
      <c r="K61" s="393"/>
      <c r="M61" s="59"/>
      <c r="N61" s="59"/>
    </row>
    <row r="62" spans="1:14" x14ac:dyDescent="0.45">
      <c r="A62" s="392"/>
      <c r="B62" s="392"/>
      <c r="C62" s="392"/>
      <c r="D62" s="392"/>
      <c r="E62" s="392"/>
      <c r="F62" s="392"/>
      <c r="G62" s="392"/>
      <c r="H62" s="392"/>
      <c r="I62" s="392"/>
      <c r="J62" s="392"/>
      <c r="K62" s="393"/>
      <c r="M62" s="59"/>
      <c r="N62" s="59"/>
    </row>
    <row r="63" spans="1:14" x14ac:dyDescent="0.45">
      <c r="A63" s="392"/>
      <c r="B63" s="392"/>
      <c r="C63" s="392"/>
      <c r="D63" s="392"/>
      <c r="E63" s="392"/>
      <c r="F63" s="392"/>
      <c r="G63" s="392"/>
      <c r="H63" s="392"/>
      <c r="I63" s="392"/>
      <c r="J63" s="392"/>
      <c r="K63" s="393"/>
      <c r="M63" s="59"/>
      <c r="N63" s="59"/>
    </row>
    <row r="64" spans="1:14" x14ac:dyDescent="0.45">
      <c r="A64" s="392"/>
      <c r="B64" s="392"/>
      <c r="C64" s="392"/>
      <c r="D64" s="392"/>
      <c r="E64" s="392"/>
      <c r="F64" s="392"/>
      <c r="G64" s="392"/>
      <c r="H64" s="392"/>
      <c r="I64" s="392"/>
      <c r="J64" s="392"/>
      <c r="K64" s="393"/>
      <c r="M64" s="59"/>
      <c r="N64" s="59"/>
    </row>
    <row r="65" spans="1:14" x14ac:dyDescent="0.45">
      <c r="A65" s="392"/>
      <c r="B65" s="392"/>
      <c r="C65" s="392"/>
      <c r="D65" s="392"/>
      <c r="E65" s="392"/>
      <c r="F65" s="392"/>
      <c r="G65" s="392"/>
      <c r="H65" s="392"/>
      <c r="I65" s="392"/>
      <c r="J65" s="392"/>
      <c r="K65" s="393"/>
      <c r="M65" s="59"/>
      <c r="N65" s="59"/>
    </row>
    <row r="66" spans="1:14" x14ac:dyDescent="0.45">
      <c r="A66" s="392"/>
      <c r="B66" s="392"/>
      <c r="C66" s="392"/>
      <c r="D66" s="392"/>
      <c r="E66" s="392"/>
      <c r="F66" s="392"/>
      <c r="G66" s="392"/>
      <c r="H66" s="392"/>
      <c r="I66" s="392"/>
      <c r="J66" s="392"/>
      <c r="K66" s="393"/>
      <c r="M66" s="59"/>
      <c r="N66" s="59"/>
    </row>
    <row r="67" spans="1:14" x14ac:dyDescent="0.45">
      <c r="A67" s="392"/>
      <c r="B67" s="392"/>
      <c r="C67" s="392"/>
      <c r="D67" s="392"/>
      <c r="E67" s="392"/>
      <c r="F67" s="392"/>
      <c r="G67" s="392"/>
      <c r="H67" s="392"/>
      <c r="I67" s="392"/>
      <c r="J67" s="392"/>
      <c r="K67" s="393"/>
      <c r="M67" s="59"/>
      <c r="N67" s="59"/>
    </row>
    <row r="68" spans="1:14" x14ac:dyDescent="0.45">
      <c r="A68" s="392"/>
      <c r="B68" s="392"/>
      <c r="C68" s="392"/>
      <c r="D68" s="392"/>
      <c r="E68" s="392"/>
      <c r="F68" s="392"/>
      <c r="G68" s="392"/>
      <c r="H68" s="392"/>
      <c r="I68" s="392"/>
      <c r="J68" s="392"/>
      <c r="K68" s="393"/>
      <c r="M68" s="59"/>
      <c r="N68" s="59"/>
    </row>
    <row r="69" spans="1:14" x14ac:dyDescent="0.45">
      <c r="A69" s="392"/>
      <c r="B69" s="392"/>
      <c r="C69" s="392"/>
      <c r="D69" s="392"/>
      <c r="E69" s="392"/>
      <c r="F69" s="392"/>
      <c r="G69" s="392"/>
      <c r="H69" s="392"/>
      <c r="I69" s="392"/>
      <c r="J69" s="392"/>
      <c r="K69" s="393"/>
      <c r="M69" s="59"/>
      <c r="N69" s="59"/>
    </row>
    <row r="70" spans="1:14" x14ac:dyDescent="0.45">
      <c r="A70" s="392"/>
      <c r="B70" s="392"/>
      <c r="C70" s="392"/>
      <c r="D70" s="392"/>
      <c r="E70" s="392"/>
      <c r="F70" s="392"/>
      <c r="G70" s="392"/>
      <c r="H70" s="392"/>
      <c r="I70" s="392"/>
      <c r="J70" s="392"/>
      <c r="K70" s="393"/>
      <c r="M70" s="59"/>
      <c r="N70" s="59"/>
    </row>
    <row r="71" spans="1:14" x14ac:dyDescent="0.45">
      <c r="A71" s="392"/>
      <c r="B71" s="392"/>
      <c r="C71" s="392"/>
      <c r="D71" s="392"/>
      <c r="E71" s="392"/>
      <c r="F71" s="392"/>
      <c r="G71" s="392"/>
      <c r="H71" s="392"/>
      <c r="I71" s="392"/>
      <c r="J71" s="392"/>
      <c r="K71" s="393"/>
      <c r="M71" s="59"/>
      <c r="N71" s="59"/>
    </row>
    <row r="72" spans="1:14" x14ac:dyDescent="0.45">
      <c r="A72" s="392"/>
      <c r="B72" s="392"/>
      <c r="C72" s="392"/>
      <c r="D72" s="392"/>
      <c r="E72" s="392"/>
      <c r="F72" s="392"/>
      <c r="G72" s="392"/>
      <c r="H72" s="392"/>
      <c r="I72" s="392"/>
      <c r="J72" s="392"/>
      <c r="K72" s="393"/>
      <c r="M72" s="59"/>
      <c r="N72" s="59"/>
    </row>
    <row r="73" spans="1:14" x14ac:dyDescent="0.45">
      <c r="A73" s="392"/>
      <c r="B73" s="392"/>
      <c r="C73" s="392"/>
      <c r="D73" s="392"/>
      <c r="E73" s="392"/>
      <c r="F73" s="392"/>
      <c r="G73" s="392"/>
      <c r="H73" s="392"/>
      <c r="I73" s="392"/>
      <c r="J73" s="392"/>
      <c r="K73" s="393"/>
      <c r="M73" s="59"/>
      <c r="N73" s="59"/>
    </row>
    <row r="74" spans="1:14" x14ac:dyDescent="0.45">
      <c r="A74" s="392"/>
      <c r="B74" s="392"/>
      <c r="C74" s="392"/>
      <c r="D74" s="392"/>
      <c r="E74" s="392"/>
      <c r="F74" s="392"/>
      <c r="G74" s="392"/>
      <c r="H74" s="392"/>
      <c r="I74" s="392"/>
      <c r="J74" s="392"/>
      <c r="K74" s="393"/>
      <c r="M74" s="59"/>
      <c r="N74" s="59"/>
    </row>
    <row r="75" spans="1:14" x14ac:dyDescent="0.45">
      <c r="A75" s="392"/>
      <c r="B75" s="392"/>
      <c r="C75" s="392"/>
      <c r="D75" s="392"/>
      <c r="E75" s="392"/>
      <c r="F75" s="392"/>
      <c r="G75" s="392"/>
      <c r="H75" s="392"/>
      <c r="I75" s="392"/>
      <c r="J75" s="392"/>
      <c r="K75" s="393"/>
      <c r="M75" s="59"/>
      <c r="N75" s="59"/>
    </row>
    <row r="76" spans="1:14" x14ac:dyDescent="0.45">
      <c r="A76" s="392"/>
      <c r="B76" s="392"/>
      <c r="C76" s="392"/>
      <c r="D76" s="392"/>
      <c r="E76" s="392"/>
      <c r="F76" s="392"/>
      <c r="G76" s="392"/>
      <c r="H76" s="392"/>
      <c r="I76" s="392"/>
      <c r="J76" s="392"/>
      <c r="K76" s="393"/>
      <c r="M76" s="59"/>
      <c r="N76" s="59"/>
    </row>
    <row r="77" spans="1:14" x14ac:dyDescent="0.45">
      <c r="A77" s="392"/>
      <c r="B77" s="392"/>
      <c r="C77" s="392"/>
      <c r="D77" s="392"/>
      <c r="E77" s="392"/>
      <c r="F77" s="392"/>
      <c r="G77" s="392"/>
      <c r="H77" s="392"/>
      <c r="I77" s="392"/>
      <c r="J77" s="392"/>
      <c r="K77" s="393"/>
    </row>
    <row r="78" spans="1:14" x14ac:dyDescent="0.45">
      <c r="A78" s="392"/>
      <c r="B78" s="392"/>
      <c r="C78" s="392"/>
      <c r="D78" s="392"/>
      <c r="E78" s="392"/>
      <c r="F78" s="392"/>
      <c r="G78" s="392"/>
      <c r="H78" s="392"/>
      <c r="I78" s="392"/>
      <c r="J78" s="392"/>
      <c r="K78" s="393"/>
    </row>
    <row r="79" spans="1:14" x14ac:dyDescent="0.45">
      <c r="A79" s="392"/>
      <c r="B79" s="392"/>
      <c r="C79" s="392"/>
      <c r="D79" s="392"/>
      <c r="E79" s="392"/>
      <c r="F79" s="392"/>
      <c r="G79" s="392"/>
      <c r="H79" s="392"/>
      <c r="I79" s="392"/>
      <c r="J79" s="392"/>
      <c r="K79" s="393"/>
    </row>
    <row r="80" spans="1:14" x14ac:dyDescent="0.45">
      <c r="A80" s="392"/>
      <c r="B80" s="392"/>
      <c r="C80" s="392"/>
      <c r="D80" s="392"/>
      <c r="E80" s="392"/>
      <c r="F80" s="392"/>
      <c r="G80" s="392"/>
      <c r="H80" s="392"/>
      <c r="I80" s="392"/>
      <c r="J80" s="392"/>
      <c r="K80" s="393"/>
    </row>
    <row r="81" spans="1:11" x14ac:dyDescent="0.45">
      <c r="A81" s="392"/>
      <c r="B81" s="392"/>
      <c r="C81" s="392"/>
      <c r="D81" s="392"/>
      <c r="E81" s="392"/>
      <c r="F81" s="392"/>
      <c r="G81" s="392"/>
      <c r="H81" s="392"/>
      <c r="I81" s="392"/>
      <c r="J81" s="392"/>
      <c r="K81" s="393"/>
    </row>
    <row r="82" spans="1:11" x14ac:dyDescent="0.45">
      <c r="A82" s="392"/>
      <c r="B82" s="392"/>
      <c r="C82" s="392"/>
      <c r="D82" s="392"/>
      <c r="E82" s="392"/>
      <c r="F82" s="392"/>
      <c r="G82" s="392"/>
      <c r="H82" s="392"/>
      <c r="I82" s="392"/>
      <c r="J82" s="392"/>
      <c r="K82" s="393"/>
    </row>
    <row r="83" spans="1:11" x14ac:dyDescent="0.45">
      <c r="A83" s="392"/>
      <c r="B83" s="392"/>
      <c r="C83" s="392"/>
      <c r="D83" s="392"/>
      <c r="E83" s="392"/>
      <c r="F83" s="392"/>
      <c r="G83" s="392"/>
      <c r="H83" s="392"/>
      <c r="I83" s="392"/>
      <c r="J83" s="392"/>
      <c r="K83" s="393"/>
    </row>
    <row r="84" spans="1:11" x14ac:dyDescent="0.45">
      <c r="A84" s="392"/>
      <c r="B84" s="392"/>
      <c r="C84" s="392"/>
      <c r="D84" s="392"/>
      <c r="E84" s="392"/>
      <c r="F84" s="392"/>
      <c r="G84" s="392"/>
      <c r="H84" s="392"/>
      <c r="I84" s="392"/>
      <c r="J84" s="392"/>
      <c r="K84" s="393"/>
    </row>
    <row r="85" spans="1:11" x14ac:dyDescent="0.45">
      <c r="A85" s="392"/>
      <c r="B85" s="392"/>
      <c r="C85" s="392"/>
      <c r="D85" s="392"/>
      <c r="E85" s="392"/>
      <c r="F85" s="392"/>
      <c r="G85" s="392"/>
      <c r="H85" s="392"/>
      <c r="I85" s="392"/>
      <c r="J85" s="392"/>
      <c r="K85" s="393"/>
    </row>
    <row r="86" spans="1:11" x14ac:dyDescent="0.45">
      <c r="A86" s="392"/>
      <c r="B86" s="392"/>
      <c r="C86" s="392"/>
      <c r="D86" s="392"/>
      <c r="E86" s="392"/>
      <c r="F86" s="392"/>
      <c r="G86" s="392"/>
      <c r="H86" s="392"/>
      <c r="I86" s="392"/>
      <c r="J86" s="392"/>
      <c r="K86" s="393"/>
    </row>
    <row r="87" spans="1:11" x14ac:dyDescent="0.45">
      <c r="A87" s="392"/>
      <c r="B87" s="392"/>
      <c r="C87" s="392"/>
      <c r="D87" s="392"/>
      <c r="E87" s="392"/>
      <c r="F87" s="392"/>
      <c r="G87" s="392"/>
      <c r="H87" s="392"/>
      <c r="I87" s="392"/>
      <c r="J87" s="392"/>
      <c r="K87" s="393"/>
    </row>
    <row r="88" spans="1:11" x14ac:dyDescent="0.45">
      <c r="A88" s="392"/>
      <c r="B88" s="392"/>
      <c r="C88" s="392"/>
      <c r="D88" s="392"/>
      <c r="E88" s="392"/>
      <c r="F88" s="392"/>
      <c r="G88" s="392"/>
      <c r="H88" s="392"/>
      <c r="I88" s="392"/>
      <c r="J88" s="392"/>
      <c r="K88" s="393"/>
    </row>
    <row r="89" spans="1:11" x14ac:dyDescent="0.45">
      <c r="A89" s="392"/>
      <c r="B89" s="392"/>
      <c r="C89" s="392"/>
      <c r="D89" s="392"/>
      <c r="E89" s="392"/>
      <c r="F89" s="392"/>
      <c r="G89" s="392"/>
      <c r="H89" s="392"/>
      <c r="I89" s="392"/>
      <c r="J89" s="392"/>
      <c r="K89" s="393"/>
    </row>
    <row r="90" spans="1:11" x14ac:dyDescent="0.45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3"/>
    </row>
    <row r="91" spans="1:11" x14ac:dyDescent="0.45">
      <c r="A91" s="392"/>
      <c r="B91" s="392"/>
      <c r="C91" s="392"/>
      <c r="D91" s="392"/>
      <c r="E91" s="392"/>
      <c r="F91" s="392"/>
      <c r="G91" s="392"/>
      <c r="H91" s="392"/>
      <c r="I91" s="392"/>
      <c r="J91" s="392"/>
      <c r="K91" s="393"/>
    </row>
    <row r="92" spans="1:11" x14ac:dyDescent="0.45">
      <c r="K92" s="4"/>
    </row>
    <row r="93" spans="1:11" x14ac:dyDescent="0.45">
      <c r="K93" s="4"/>
    </row>
    <row r="94" spans="1:11" x14ac:dyDescent="0.45">
      <c r="K94" s="4"/>
    </row>
    <row r="95" spans="1:11" x14ac:dyDescent="0.45">
      <c r="K95" s="4"/>
    </row>
    <row r="96" spans="1:11" x14ac:dyDescent="0.45">
      <c r="K96" s="4"/>
    </row>
    <row r="97" spans="11:11" x14ac:dyDescent="0.45">
      <c r="K97" s="4"/>
    </row>
    <row r="98" spans="11:11" x14ac:dyDescent="0.45">
      <c r="K98" s="4"/>
    </row>
    <row r="99" spans="11:11" x14ac:dyDescent="0.45">
      <c r="K99" s="4"/>
    </row>
    <row r="100" spans="11:11" x14ac:dyDescent="0.45">
      <c r="K100" s="4"/>
    </row>
    <row r="101" spans="11:11" x14ac:dyDescent="0.45">
      <c r="K101" s="4"/>
    </row>
    <row r="102" spans="11:11" x14ac:dyDescent="0.45">
      <c r="K102" s="4"/>
    </row>
    <row r="103" spans="11:11" x14ac:dyDescent="0.45">
      <c r="K103" s="4"/>
    </row>
    <row r="104" spans="11:11" x14ac:dyDescent="0.45">
      <c r="K104" s="4"/>
    </row>
    <row r="105" spans="11:11" x14ac:dyDescent="0.45">
      <c r="K105" s="4"/>
    </row>
    <row r="106" spans="11:11" x14ac:dyDescent="0.45">
      <c r="K106" s="4"/>
    </row>
    <row r="107" spans="11:11" x14ac:dyDescent="0.45">
      <c r="K107" s="4"/>
    </row>
    <row r="108" spans="11:11" x14ac:dyDescent="0.45">
      <c r="K108" s="4"/>
    </row>
    <row r="109" spans="11:11" x14ac:dyDescent="0.45">
      <c r="K109" s="4"/>
    </row>
    <row r="110" spans="11:11" x14ac:dyDescent="0.45">
      <c r="K110" s="4"/>
    </row>
    <row r="111" spans="11:11" x14ac:dyDescent="0.45">
      <c r="K111" s="4"/>
    </row>
    <row r="112" spans="11:11" x14ac:dyDescent="0.45">
      <c r="K112" s="4"/>
    </row>
    <row r="113" spans="11:11" x14ac:dyDescent="0.45">
      <c r="K113" s="4"/>
    </row>
    <row r="114" spans="11:11" x14ac:dyDescent="0.45">
      <c r="K114" s="4"/>
    </row>
    <row r="115" spans="11:11" x14ac:dyDescent="0.45">
      <c r="K115" s="4"/>
    </row>
    <row r="116" spans="11:11" x14ac:dyDescent="0.45">
      <c r="K116" s="4"/>
    </row>
    <row r="117" spans="11:11" x14ac:dyDescent="0.45">
      <c r="K117" s="4"/>
    </row>
    <row r="118" spans="11:11" x14ac:dyDescent="0.45">
      <c r="K118" s="4"/>
    </row>
    <row r="119" spans="11:11" x14ac:dyDescent="0.45">
      <c r="K119" s="4"/>
    </row>
    <row r="120" spans="11:11" x14ac:dyDescent="0.45">
      <c r="K120" s="4"/>
    </row>
    <row r="121" spans="11:11" x14ac:dyDescent="0.45">
      <c r="K121" s="4"/>
    </row>
    <row r="122" spans="11:11" x14ac:dyDescent="0.45">
      <c r="K122" s="4"/>
    </row>
    <row r="123" spans="11:11" x14ac:dyDescent="0.45">
      <c r="K123" s="4"/>
    </row>
    <row r="124" spans="11:11" x14ac:dyDescent="0.45">
      <c r="K124" s="4"/>
    </row>
    <row r="125" spans="11:11" x14ac:dyDescent="0.45">
      <c r="K125" s="4"/>
    </row>
    <row r="126" spans="11:11" x14ac:dyDescent="0.45">
      <c r="K126" s="4"/>
    </row>
    <row r="127" spans="11:11" x14ac:dyDescent="0.45">
      <c r="K127" s="4"/>
    </row>
    <row r="128" spans="11:11" x14ac:dyDescent="0.45">
      <c r="K128" s="4"/>
    </row>
    <row r="129" spans="11:11" x14ac:dyDescent="0.45">
      <c r="K129" s="4"/>
    </row>
    <row r="130" spans="11:11" x14ac:dyDescent="0.45">
      <c r="K130" s="4"/>
    </row>
    <row r="131" spans="11:11" x14ac:dyDescent="0.45">
      <c r="K131" s="4"/>
    </row>
    <row r="132" spans="11:11" x14ac:dyDescent="0.45">
      <c r="K132" s="4"/>
    </row>
    <row r="133" spans="11:11" x14ac:dyDescent="0.45">
      <c r="K133" s="4"/>
    </row>
    <row r="134" spans="11:11" x14ac:dyDescent="0.45">
      <c r="K134" s="4"/>
    </row>
    <row r="135" spans="11:11" x14ac:dyDescent="0.45">
      <c r="K135" s="4"/>
    </row>
    <row r="136" spans="11:11" x14ac:dyDescent="0.45">
      <c r="K136" s="4"/>
    </row>
    <row r="137" spans="11:11" x14ac:dyDescent="0.45">
      <c r="K137" s="4"/>
    </row>
    <row r="138" spans="11:11" x14ac:dyDescent="0.45">
      <c r="K138" s="4"/>
    </row>
    <row r="139" spans="11:11" x14ac:dyDescent="0.45">
      <c r="K139" s="4"/>
    </row>
    <row r="140" spans="11:11" x14ac:dyDescent="0.45">
      <c r="K140" s="4"/>
    </row>
    <row r="141" spans="11:11" x14ac:dyDescent="0.45">
      <c r="K141" s="4"/>
    </row>
    <row r="142" spans="11:11" x14ac:dyDescent="0.45">
      <c r="K142" s="4"/>
    </row>
    <row r="143" spans="11:11" x14ac:dyDescent="0.45">
      <c r="K143" s="4"/>
    </row>
    <row r="144" spans="11:11" x14ac:dyDescent="0.45">
      <c r="K144" s="4"/>
    </row>
    <row r="145" spans="11:11" x14ac:dyDescent="0.45">
      <c r="K145" s="4"/>
    </row>
    <row r="146" spans="11:11" x14ac:dyDescent="0.45">
      <c r="K146" s="4"/>
    </row>
    <row r="147" spans="11:11" x14ac:dyDescent="0.45">
      <c r="K147" s="4"/>
    </row>
    <row r="148" spans="11:11" x14ac:dyDescent="0.45">
      <c r="K148" s="4"/>
    </row>
    <row r="149" spans="11:11" x14ac:dyDescent="0.45">
      <c r="K149" s="4"/>
    </row>
    <row r="150" spans="11:11" x14ac:dyDescent="0.45">
      <c r="K150" s="4"/>
    </row>
    <row r="151" spans="11:11" x14ac:dyDescent="0.45">
      <c r="K151" s="4"/>
    </row>
    <row r="152" spans="11:11" x14ac:dyDescent="0.45">
      <c r="K152" s="4"/>
    </row>
    <row r="153" spans="11:11" x14ac:dyDescent="0.45">
      <c r="K153" s="4"/>
    </row>
    <row r="154" spans="11:11" x14ac:dyDescent="0.45">
      <c r="K154" s="4"/>
    </row>
    <row r="155" spans="11:11" x14ac:dyDescent="0.45">
      <c r="K155" s="4"/>
    </row>
    <row r="156" spans="11:11" x14ac:dyDescent="0.45">
      <c r="K156" s="4"/>
    </row>
    <row r="157" spans="11:11" x14ac:dyDescent="0.45">
      <c r="K157" s="4"/>
    </row>
    <row r="158" spans="11:11" x14ac:dyDescent="0.45">
      <c r="K158" s="4"/>
    </row>
    <row r="159" spans="11:11" x14ac:dyDescent="0.45">
      <c r="K159" s="4"/>
    </row>
    <row r="160" spans="11:11" x14ac:dyDescent="0.45">
      <c r="K160" s="4"/>
    </row>
    <row r="161" spans="11:11" x14ac:dyDescent="0.45">
      <c r="K161" s="4"/>
    </row>
    <row r="162" spans="11:11" x14ac:dyDescent="0.45">
      <c r="K162" s="4"/>
    </row>
    <row r="163" spans="11:11" x14ac:dyDescent="0.45">
      <c r="K163" s="4"/>
    </row>
    <row r="164" spans="11:11" x14ac:dyDescent="0.45">
      <c r="K164" s="4"/>
    </row>
    <row r="165" spans="11:11" x14ac:dyDescent="0.45">
      <c r="K165" s="4"/>
    </row>
    <row r="166" spans="11:11" x14ac:dyDescent="0.45">
      <c r="K166" s="4"/>
    </row>
    <row r="167" spans="11:11" x14ac:dyDescent="0.45">
      <c r="K167" s="4"/>
    </row>
    <row r="168" spans="11:11" x14ac:dyDescent="0.45">
      <c r="K168" s="4"/>
    </row>
    <row r="169" spans="11:11" x14ac:dyDescent="0.45">
      <c r="K169" s="4"/>
    </row>
    <row r="170" spans="11:11" x14ac:dyDescent="0.45">
      <c r="K170" s="4"/>
    </row>
    <row r="171" spans="11:11" x14ac:dyDescent="0.45">
      <c r="K171" s="4"/>
    </row>
    <row r="172" spans="11:11" x14ac:dyDescent="0.45">
      <c r="K172" s="4"/>
    </row>
    <row r="173" spans="11:11" x14ac:dyDescent="0.45">
      <c r="K173" s="4"/>
    </row>
    <row r="174" spans="11:11" x14ac:dyDescent="0.45">
      <c r="K174" s="4"/>
    </row>
    <row r="175" spans="11:11" x14ac:dyDescent="0.45">
      <c r="K175" s="4"/>
    </row>
    <row r="176" spans="11:11" x14ac:dyDescent="0.45">
      <c r="K176" s="4"/>
    </row>
    <row r="177" spans="11:11" x14ac:dyDescent="0.45">
      <c r="K177" s="4"/>
    </row>
    <row r="178" spans="11:11" x14ac:dyDescent="0.45">
      <c r="K178" s="4"/>
    </row>
    <row r="179" spans="11:11" x14ac:dyDescent="0.45">
      <c r="K179" s="4"/>
    </row>
    <row r="180" spans="11:11" x14ac:dyDescent="0.45">
      <c r="K180" s="4"/>
    </row>
    <row r="181" spans="11:11" x14ac:dyDescent="0.45">
      <c r="K181" s="4"/>
    </row>
    <row r="182" spans="11:11" x14ac:dyDescent="0.45">
      <c r="K182" s="4"/>
    </row>
    <row r="183" spans="11:11" x14ac:dyDescent="0.45">
      <c r="K183" s="4"/>
    </row>
    <row r="184" spans="11:11" x14ac:dyDescent="0.45">
      <c r="K184" s="4"/>
    </row>
    <row r="185" spans="11:11" x14ac:dyDescent="0.45">
      <c r="K185" s="4"/>
    </row>
    <row r="186" spans="11:11" x14ac:dyDescent="0.45">
      <c r="K186" s="4"/>
    </row>
    <row r="187" spans="11:11" x14ac:dyDescent="0.45">
      <c r="K187" s="4"/>
    </row>
    <row r="188" spans="11:11" x14ac:dyDescent="0.45">
      <c r="K188" s="4"/>
    </row>
    <row r="189" spans="11:11" x14ac:dyDescent="0.45">
      <c r="K189" s="4"/>
    </row>
    <row r="190" spans="11:11" x14ac:dyDescent="0.45">
      <c r="K190" s="4"/>
    </row>
    <row r="191" spans="11:11" x14ac:dyDescent="0.45">
      <c r="K191" s="4"/>
    </row>
    <row r="192" spans="11:11" x14ac:dyDescent="0.45">
      <c r="K192" s="4"/>
    </row>
    <row r="193" spans="11:11" x14ac:dyDescent="0.45">
      <c r="K193" s="4"/>
    </row>
    <row r="194" spans="11:11" x14ac:dyDescent="0.45">
      <c r="K194" s="4"/>
    </row>
    <row r="195" spans="11:11" x14ac:dyDescent="0.45">
      <c r="K195" s="4"/>
    </row>
    <row r="196" spans="11:11" x14ac:dyDescent="0.45">
      <c r="K196" s="4"/>
    </row>
    <row r="197" spans="11:11" x14ac:dyDescent="0.45">
      <c r="K197" s="4"/>
    </row>
    <row r="198" spans="11:11" x14ac:dyDescent="0.45">
      <c r="K198" s="4"/>
    </row>
    <row r="199" spans="11:11" x14ac:dyDescent="0.45">
      <c r="K199" s="4"/>
    </row>
    <row r="200" spans="11:11" x14ac:dyDescent="0.45">
      <c r="K200" s="4"/>
    </row>
    <row r="201" spans="11:11" x14ac:dyDescent="0.45">
      <c r="K201" s="4"/>
    </row>
    <row r="202" spans="11:11" x14ac:dyDescent="0.45">
      <c r="K202" s="4"/>
    </row>
    <row r="203" spans="11:11" x14ac:dyDescent="0.45">
      <c r="K203" s="4"/>
    </row>
    <row r="204" spans="11:11" x14ac:dyDescent="0.45">
      <c r="K204" s="4"/>
    </row>
  </sheetData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2"/>
  <dimension ref="A1:N199"/>
  <sheetViews>
    <sheetView showGridLines="0" zoomScaleNormal="100" workbookViewId="0">
      <pane ySplit="1" topLeftCell="A2" activePane="bottomLeft" state="frozen"/>
      <selection pane="bottomLeft" activeCell="J10" sqref="J10"/>
    </sheetView>
  </sheetViews>
  <sheetFormatPr baseColWidth="10" defaultColWidth="11.59765625" defaultRowHeight="14.25" x14ac:dyDescent="0.45"/>
  <cols>
    <col min="1" max="1" width="10" bestFit="1" customWidth="1"/>
    <col min="2" max="2" width="2" bestFit="1" customWidth="1"/>
    <col min="3" max="3" width="5" bestFit="1" customWidth="1"/>
    <col min="4" max="4" width="11.86328125" bestFit="1" customWidth="1"/>
    <col min="5" max="5" width="6.59765625" bestFit="1" customWidth="1"/>
    <col min="6" max="6" width="19.73046875" bestFit="1" customWidth="1"/>
    <col min="7" max="7" width="18.265625" bestFit="1" customWidth="1"/>
    <col min="8" max="8" width="7" bestFit="1" customWidth="1"/>
    <col min="9" max="9" width="11.86328125" bestFit="1" customWidth="1"/>
    <col min="10" max="10" width="25.3984375" bestFit="1" customWidth="1"/>
    <col min="11" max="11" width="28.265625" bestFit="1" customWidth="1"/>
    <col min="12" max="12" width="43.265625" customWidth="1"/>
    <col min="13" max="13" width="36.265625" bestFit="1" customWidth="1"/>
    <col min="14" max="14" width="23" bestFit="1" customWidth="1"/>
    <col min="15" max="15" width="19.73046875" bestFit="1" customWidth="1"/>
    <col min="16" max="16" width="12.73046875" bestFit="1" customWidth="1"/>
    <col min="17" max="17" width="18.265625" bestFit="1" customWidth="1"/>
    <col min="18" max="18" width="25.265625" bestFit="1" customWidth="1"/>
    <col min="19" max="19" width="18.1328125" bestFit="1" customWidth="1"/>
    <col min="20" max="20" width="23.73046875" bestFit="1" customWidth="1"/>
    <col min="21" max="21" width="24.59765625" bestFit="1" customWidth="1"/>
    <col min="22" max="22" width="17.3984375" bestFit="1" customWidth="1"/>
    <col min="23" max="23" width="23" bestFit="1" customWidth="1"/>
    <col min="24" max="24" width="19.73046875" bestFit="1" customWidth="1"/>
    <col min="25" max="25" width="12.73046875" bestFit="1" customWidth="1"/>
    <col min="26" max="26" width="18.265625" bestFit="1" customWidth="1"/>
    <col min="27" max="27" width="19.73046875" bestFit="1" customWidth="1"/>
    <col min="28" max="28" width="12.73046875" bestFit="1" customWidth="1"/>
    <col min="29" max="29" width="18.265625" bestFit="1" customWidth="1"/>
    <col min="30" max="30" width="19.73046875" bestFit="1" customWidth="1"/>
    <col min="31" max="31" width="12.73046875" bestFit="1" customWidth="1"/>
    <col min="32" max="32" width="18.265625" bestFit="1" customWidth="1"/>
    <col min="33" max="33" width="37.1328125" bestFit="1" customWidth="1"/>
    <col min="34" max="34" width="12.73046875" bestFit="1" customWidth="1"/>
    <col min="35" max="35" width="18.265625" bestFit="1" customWidth="1"/>
    <col min="36" max="36" width="19.73046875" bestFit="1" customWidth="1"/>
    <col min="37" max="37" width="12.73046875" bestFit="1" customWidth="1"/>
    <col min="38" max="38" width="18.265625" bestFit="1" customWidth="1"/>
    <col min="39" max="39" width="19.73046875" bestFit="1" customWidth="1"/>
    <col min="40" max="40" width="12.73046875" bestFit="1" customWidth="1"/>
    <col min="41" max="41" width="18.265625" bestFit="1" customWidth="1"/>
    <col min="42" max="42" width="25.59765625" bestFit="1" customWidth="1"/>
    <col min="43" max="43" width="12.73046875" bestFit="1" customWidth="1"/>
    <col min="44" max="44" width="18.265625" bestFit="1" customWidth="1"/>
    <col min="45" max="45" width="19.73046875" bestFit="1" customWidth="1"/>
    <col min="46" max="46" width="12.73046875" bestFit="1" customWidth="1"/>
    <col min="47" max="47" width="18.265625" bestFit="1" customWidth="1"/>
    <col min="48" max="48" width="19.73046875" bestFit="1" customWidth="1"/>
    <col min="49" max="49" width="12.73046875" bestFit="1" customWidth="1"/>
    <col min="50" max="50" width="18.265625" bestFit="1" customWidth="1"/>
    <col min="51" max="51" width="19.73046875" bestFit="1" customWidth="1"/>
    <col min="52" max="52" width="12.73046875" bestFit="1" customWidth="1"/>
    <col min="53" max="53" width="18.265625" bestFit="1" customWidth="1"/>
    <col min="54" max="54" width="19.73046875" bestFit="1" customWidth="1"/>
    <col min="55" max="55" width="12.73046875" bestFit="1" customWidth="1"/>
    <col min="56" max="56" width="18.265625" bestFit="1" customWidth="1"/>
    <col min="57" max="57" width="19.73046875" bestFit="1" customWidth="1"/>
    <col min="58" max="58" width="12.73046875" bestFit="1" customWidth="1"/>
    <col min="59" max="59" width="18.265625" bestFit="1" customWidth="1"/>
    <col min="60" max="60" width="19.73046875" bestFit="1" customWidth="1"/>
    <col min="61" max="61" width="12.73046875" bestFit="1" customWidth="1"/>
    <col min="62" max="62" width="18.265625" bestFit="1" customWidth="1"/>
    <col min="63" max="63" width="19.73046875" bestFit="1" customWidth="1"/>
    <col min="64" max="64" width="12.73046875" bestFit="1" customWidth="1"/>
    <col min="65" max="65" width="18.265625" bestFit="1" customWidth="1"/>
    <col min="66" max="66" width="19.73046875" bestFit="1" customWidth="1"/>
    <col min="67" max="67" width="12.73046875" bestFit="1" customWidth="1"/>
    <col min="68" max="68" width="18.265625" bestFit="1" customWidth="1"/>
    <col min="69" max="69" width="19.73046875" bestFit="1" customWidth="1"/>
    <col min="70" max="70" width="12.73046875" bestFit="1" customWidth="1"/>
    <col min="71" max="71" width="18.265625" bestFit="1" customWidth="1"/>
    <col min="72" max="72" width="19.73046875" bestFit="1" customWidth="1"/>
    <col min="73" max="73" width="12.73046875" bestFit="1" customWidth="1"/>
    <col min="74" max="74" width="18.265625" bestFit="1" customWidth="1"/>
    <col min="75" max="75" width="19.73046875" bestFit="1" customWidth="1"/>
    <col min="76" max="76" width="12.73046875" bestFit="1" customWidth="1"/>
    <col min="77" max="77" width="18.265625" bestFit="1" customWidth="1"/>
    <col min="78" max="78" width="19.73046875" bestFit="1" customWidth="1"/>
    <col min="79" max="79" width="12.73046875" bestFit="1" customWidth="1"/>
    <col min="80" max="80" width="18.265625" bestFit="1" customWidth="1"/>
    <col min="81" max="81" width="19.73046875" bestFit="1" customWidth="1"/>
    <col min="82" max="82" width="12.73046875" bestFit="1" customWidth="1"/>
    <col min="83" max="83" width="18.265625" bestFit="1" customWidth="1"/>
    <col min="84" max="84" width="19.73046875" bestFit="1" customWidth="1"/>
    <col min="85" max="85" width="12.73046875" bestFit="1" customWidth="1"/>
    <col min="86" max="86" width="18.265625" bestFit="1" customWidth="1"/>
    <col min="87" max="87" width="24.59765625" bestFit="1" customWidth="1"/>
    <col min="88" max="88" width="17.3984375" bestFit="1" customWidth="1"/>
    <col min="89" max="89" width="23" bestFit="1" customWidth="1"/>
  </cols>
  <sheetData>
    <row r="1" spans="1:14" s="52" customFormat="1" ht="114.6" customHeight="1" x14ac:dyDescent="0.45"/>
    <row r="2" spans="1:14" x14ac:dyDescent="0.45">
      <c r="A2" s="171"/>
      <c r="B2" s="2"/>
      <c r="M2" s="1"/>
      <c r="N2" s="1"/>
    </row>
    <row r="3" spans="1:14" ht="25.5" x14ac:dyDescent="0.75">
      <c r="A3" s="287"/>
      <c r="B3" s="287"/>
      <c r="C3" s="287"/>
      <c r="D3" s="287"/>
      <c r="E3" s="287"/>
      <c r="F3" s="287"/>
      <c r="G3" s="287"/>
      <c r="H3" s="287"/>
      <c r="I3" s="287"/>
      <c r="J3" s="287"/>
      <c r="K3" s="287"/>
      <c r="M3" s="1" t="s">
        <v>1</v>
      </c>
      <c r="N3" s="137" t="s">
        <v>261</v>
      </c>
    </row>
    <row r="4" spans="1:14" ht="23.25" x14ac:dyDescent="0.7">
      <c r="A4" s="72"/>
      <c r="B4" s="72"/>
      <c r="C4" s="72"/>
      <c r="D4" s="72"/>
      <c r="E4" s="72"/>
      <c r="F4" s="72"/>
      <c r="G4" s="72"/>
      <c r="H4" s="72"/>
      <c r="I4" s="72"/>
      <c r="J4" s="72"/>
      <c r="K4" s="288"/>
      <c r="M4" s="1" t="s">
        <v>19</v>
      </c>
      <c r="N4" s="137">
        <v>680</v>
      </c>
    </row>
    <row r="5" spans="1:14" ht="21" x14ac:dyDescent="0.65">
      <c r="A5" s="72"/>
      <c r="B5" s="72"/>
      <c r="C5" s="72"/>
      <c r="D5" s="72"/>
      <c r="E5" s="72"/>
      <c r="F5" s="72"/>
      <c r="G5" s="72"/>
      <c r="H5" s="72"/>
      <c r="I5" s="72"/>
      <c r="J5" s="72"/>
      <c r="K5" s="289"/>
      <c r="M5" s="1" t="s">
        <v>50</v>
      </c>
      <c r="N5" s="137">
        <v>920</v>
      </c>
    </row>
    <row r="6" spans="1:14" x14ac:dyDescent="0.45">
      <c r="A6" s="72"/>
      <c r="B6" s="72"/>
      <c r="C6" s="72"/>
      <c r="D6" s="72"/>
      <c r="E6" s="72"/>
      <c r="F6" s="72"/>
      <c r="G6" s="72"/>
      <c r="H6" s="72"/>
      <c r="I6" s="72"/>
      <c r="J6" s="72"/>
      <c r="K6" s="59"/>
      <c r="M6" s="1" t="s">
        <v>123</v>
      </c>
      <c r="N6" s="137">
        <v>3000</v>
      </c>
    </row>
    <row r="7" spans="1:14" x14ac:dyDescent="0.45">
      <c r="A7" s="72"/>
      <c r="B7" s="72"/>
      <c r="C7" s="72"/>
      <c r="D7" s="72"/>
      <c r="E7" s="72"/>
      <c r="F7" s="72"/>
      <c r="G7" s="72"/>
      <c r="H7" s="72"/>
      <c r="I7" s="72"/>
      <c r="J7" s="72"/>
      <c r="K7" s="59"/>
      <c r="M7" s="1" t="s">
        <v>282</v>
      </c>
      <c r="N7" s="137"/>
    </row>
    <row r="8" spans="1:14" x14ac:dyDescent="0.45">
      <c r="A8" s="72"/>
      <c r="B8" s="72"/>
      <c r="C8" s="72"/>
      <c r="D8" s="72"/>
      <c r="E8" s="72"/>
      <c r="F8" s="72"/>
      <c r="G8" s="72"/>
      <c r="H8" s="72"/>
      <c r="I8" s="72"/>
      <c r="J8" s="72"/>
      <c r="K8" s="59"/>
      <c r="M8" s="1" t="s">
        <v>283</v>
      </c>
      <c r="N8" s="137"/>
    </row>
    <row r="9" spans="1:14" x14ac:dyDescent="0.45">
      <c r="A9" s="72"/>
      <c r="B9" s="72"/>
      <c r="C9" s="72"/>
      <c r="D9" s="72"/>
      <c r="E9" s="72"/>
      <c r="F9" s="72"/>
      <c r="G9" s="72"/>
      <c r="H9" s="72"/>
      <c r="I9" s="72"/>
      <c r="J9" s="72"/>
      <c r="K9" s="59"/>
      <c r="M9" s="1" t="s">
        <v>124</v>
      </c>
      <c r="N9" s="137"/>
    </row>
    <row r="10" spans="1:14" x14ac:dyDescent="0.4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59"/>
      <c r="M10" s="1" t="s">
        <v>284</v>
      </c>
      <c r="N10" s="137"/>
    </row>
    <row r="11" spans="1:14" x14ac:dyDescent="0.4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59"/>
      <c r="M11" s="1" t="s">
        <v>276</v>
      </c>
      <c r="N11" s="137"/>
    </row>
    <row r="12" spans="1:14" x14ac:dyDescent="0.4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59"/>
      <c r="M12" s="1" t="s">
        <v>125</v>
      </c>
      <c r="N12" s="137"/>
    </row>
    <row r="13" spans="1:14" x14ac:dyDescent="0.4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59"/>
      <c r="M13" s="1" t="s">
        <v>285</v>
      </c>
      <c r="N13" s="137"/>
    </row>
    <row r="14" spans="1:14" x14ac:dyDescent="0.4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59"/>
      <c r="M14" s="1" t="s">
        <v>286</v>
      </c>
      <c r="N14" s="137"/>
    </row>
    <row r="15" spans="1:14" x14ac:dyDescent="0.4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59"/>
      <c r="M15" s="1" t="s">
        <v>287</v>
      </c>
      <c r="N15" s="137"/>
    </row>
    <row r="16" spans="1:14" x14ac:dyDescent="0.4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59"/>
      <c r="M16" s="1" t="s">
        <v>288</v>
      </c>
      <c r="N16" s="137"/>
    </row>
    <row r="17" spans="1:14" x14ac:dyDescent="0.4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59"/>
      <c r="M17" s="1" t="s">
        <v>289</v>
      </c>
      <c r="N17" s="137"/>
    </row>
    <row r="18" spans="1:14" x14ac:dyDescent="0.4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59"/>
      <c r="M18" s="1" t="s">
        <v>290</v>
      </c>
      <c r="N18" s="137"/>
    </row>
    <row r="19" spans="1:14" x14ac:dyDescent="0.4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59"/>
      <c r="M19" s="1" t="s">
        <v>291</v>
      </c>
      <c r="N19" s="137"/>
    </row>
    <row r="20" spans="1:14" x14ac:dyDescent="0.4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59"/>
      <c r="M20" s="1" t="s">
        <v>292</v>
      </c>
      <c r="N20" s="137"/>
    </row>
    <row r="21" spans="1:14" x14ac:dyDescent="0.4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59"/>
      <c r="M21" s="1" t="s">
        <v>293</v>
      </c>
      <c r="N21" s="137"/>
    </row>
    <row r="22" spans="1:14" x14ac:dyDescent="0.4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59"/>
      <c r="M22" s="1" t="s">
        <v>294</v>
      </c>
      <c r="N22" s="137"/>
    </row>
    <row r="23" spans="1:14" x14ac:dyDescent="0.4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59"/>
      <c r="M23" s="1" t="s">
        <v>295</v>
      </c>
      <c r="N23" s="137"/>
    </row>
    <row r="24" spans="1:14" x14ac:dyDescent="0.4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59"/>
      <c r="M24" s="1" t="s">
        <v>296</v>
      </c>
      <c r="N24" s="137"/>
    </row>
    <row r="25" spans="1:14" x14ac:dyDescent="0.4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59"/>
      <c r="M25" s="1" t="s">
        <v>297</v>
      </c>
      <c r="N25" s="137"/>
    </row>
    <row r="26" spans="1:14" x14ac:dyDescent="0.4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59"/>
      <c r="M26" s="1" t="s">
        <v>298</v>
      </c>
      <c r="N26" s="137"/>
    </row>
    <row r="27" spans="1:14" x14ac:dyDescent="0.4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59"/>
      <c r="M27" s="1" t="s">
        <v>299</v>
      </c>
      <c r="N27" s="137"/>
    </row>
    <row r="28" spans="1:14" x14ac:dyDescent="0.4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59"/>
      <c r="M28" s="1" t="s">
        <v>300</v>
      </c>
      <c r="N28" s="137"/>
    </row>
    <row r="29" spans="1:14" x14ac:dyDescent="0.4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59"/>
      <c r="M29" s="1" t="s">
        <v>301</v>
      </c>
      <c r="N29" s="137"/>
    </row>
    <row r="30" spans="1:14" x14ac:dyDescent="0.4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59"/>
      <c r="M30" s="1" t="s">
        <v>302</v>
      </c>
      <c r="N30" s="137"/>
    </row>
    <row r="31" spans="1:14" ht="25.5" x14ac:dyDescent="0.75">
      <c r="A31" s="287"/>
      <c r="B31" s="287"/>
      <c r="C31" s="287"/>
      <c r="D31" s="287"/>
      <c r="E31" s="287"/>
      <c r="F31" s="287"/>
      <c r="G31" s="287"/>
      <c r="H31" s="287"/>
      <c r="I31" s="287"/>
      <c r="J31" s="287"/>
      <c r="K31" s="290"/>
      <c r="M31" s="1" t="s">
        <v>302</v>
      </c>
      <c r="N31" s="137"/>
    </row>
    <row r="32" spans="1:14" ht="23.25" x14ac:dyDescent="0.7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291"/>
      <c r="M32" s="1" t="s">
        <v>302</v>
      </c>
      <c r="N32" s="137"/>
    </row>
    <row r="33" spans="1:14" ht="21" x14ac:dyDescent="0.4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292"/>
      <c r="M33" s="1" t="s">
        <v>302</v>
      </c>
      <c r="N33" s="137"/>
    </row>
    <row r="34" spans="1:14" x14ac:dyDescent="0.4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59"/>
      <c r="M34" s="1" t="s">
        <v>302</v>
      </c>
      <c r="N34" s="137"/>
    </row>
    <row r="35" spans="1:14" x14ac:dyDescent="0.4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59"/>
    </row>
    <row r="36" spans="1:14" x14ac:dyDescent="0.4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59"/>
    </row>
    <row r="37" spans="1:14" x14ac:dyDescent="0.4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59"/>
    </row>
    <row r="38" spans="1:14" x14ac:dyDescent="0.4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59"/>
    </row>
    <row r="39" spans="1:14" ht="25.5" x14ac:dyDescent="0.7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90"/>
    </row>
    <row r="40" spans="1:14" ht="23.25" x14ac:dyDescent="0.7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291"/>
    </row>
    <row r="41" spans="1:14" ht="21" x14ac:dyDescent="0.4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292"/>
    </row>
    <row r="42" spans="1:14" x14ac:dyDescent="0.4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59"/>
    </row>
    <row r="43" spans="1:14" x14ac:dyDescent="0.4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59"/>
    </row>
    <row r="44" spans="1:14" x14ac:dyDescent="0.4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59"/>
    </row>
    <row r="45" spans="1:14" x14ac:dyDescent="0.4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59"/>
    </row>
    <row r="46" spans="1:14" x14ac:dyDescent="0.4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59"/>
    </row>
    <row r="47" spans="1:14" x14ac:dyDescent="0.4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59"/>
    </row>
    <row r="48" spans="1:14" x14ac:dyDescent="0.4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59"/>
    </row>
    <row r="49" spans="1:14" x14ac:dyDescent="0.4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59"/>
    </row>
    <row r="50" spans="1:14" ht="25.5" x14ac:dyDescent="0.7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90"/>
      <c r="M50" s="59"/>
      <c r="N50" s="59"/>
    </row>
    <row r="51" spans="1:14" ht="23.25" x14ac:dyDescent="0.7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291"/>
      <c r="M51" s="59"/>
      <c r="N51" s="59"/>
    </row>
    <row r="52" spans="1:14" ht="21" x14ac:dyDescent="0.4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292"/>
      <c r="M52" s="59"/>
      <c r="N52" s="59"/>
    </row>
    <row r="53" spans="1:14" x14ac:dyDescent="0.4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59"/>
      <c r="M53" s="59"/>
      <c r="N53" s="59"/>
    </row>
    <row r="54" spans="1:14" x14ac:dyDescent="0.4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59"/>
      <c r="M54" s="59"/>
      <c r="N54" s="59"/>
    </row>
    <row r="55" spans="1:14" x14ac:dyDescent="0.4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59"/>
      <c r="M55" s="59"/>
      <c r="N55" s="59"/>
    </row>
    <row r="56" spans="1:14" x14ac:dyDescent="0.4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59"/>
      <c r="M56" s="59"/>
      <c r="N56" s="59"/>
    </row>
    <row r="57" spans="1:14" x14ac:dyDescent="0.4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59"/>
      <c r="M57" s="59"/>
      <c r="N57" s="59"/>
    </row>
    <row r="58" spans="1:14" x14ac:dyDescent="0.4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59"/>
      <c r="M58" s="59"/>
      <c r="N58" s="59"/>
    </row>
    <row r="59" spans="1:14" x14ac:dyDescent="0.4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59"/>
      <c r="M59" s="59"/>
      <c r="N59" s="59"/>
    </row>
    <row r="60" spans="1:14" x14ac:dyDescent="0.4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59"/>
      <c r="M60" s="59"/>
      <c r="N60" s="59"/>
    </row>
    <row r="61" spans="1:14" x14ac:dyDescent="0.4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59"/>
      <c r="M61" s="59"/>
      <c r="N61" s="59"/>
    </row>
    <row r="62" spans="1:14" x14ac:dyDescent="0.4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59"/>
      <c r="M62" s="59"/>
      <c r="N62" s="59"/>
    </row>
    <row r="63" spans="1:14" x14ac:dyDescent="0.4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59"/>
      <c r="M63" s="59"/>
      <c r="N63" s="59"/>
    </row>
    <row r="64" spans="1:14" x14ac:dyDescent="0.4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59"/>
      <c r="M64" s="59"/>
      <c r="N64" s="59"/>
    </row>
    <row r="65" spans="1:14" x14ac:dyDescent="0.4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59"/>
      <c r="M65" s="59"/>
      <c r="N65" s="59"/>
    </row>
    <row r="66" spans="1:14" x14ac:dyDescent="0.4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59"/>
      <c r="M66" s="59"/>
      <c r="N66" s="59"/>
    </row>
    <row r="67" spans="1:14" x14ac:dyDescent="0.4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59"/>
      <c r="M67" s="59"/>
      <c r="N67" s="59"/>
    </row>
    <row r="68" spans="1:14" x14ac:dyDescent="0.4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59"/>
      <c r="M68" s="59"/>
      <c r="N68" s="59"/>
    </row>
    <row r="69" spans="1:14" x14ac:dyDescent="0.45">
      <c r="K69" s="4"/>
      <c r="M69" s="59"/>
      <c r="N69" s="59"/>
    </row>
    <row r="70" spans="1:14" x14ac:dyDescent="0.45">
      <c r="K70" s="4"/>
      <c r="M70" s="59"/>
      <c r="N70" s="59"/>
    </row>
    <row r="71" spans="1:14" x14ac:dyDescent="0.45">
      <c r="K71" s="4"/>
      <c r="M71" s="59"/>
      <c r="N71" s="59"/>
    </row>
    <row r="72" spans="1:14" x14ac:dyDescent="0.45">
      <c r="K72" s="4"/>
    </row>
    <row r="73" spans="1:14" x14ac:dyDescent="0.45">
      <c r="K73" s="4"/>
    </row>
    <row r="74" spans="1:14" x14ac:dyDescent="0.45">
      <c r="K74" s="4"/>
    </row>
    <row r="75" spans="1:14" x14ac:dyDescent="0.45">
      <c r="K75" s="4"/>
    </row>
    <row r="76" spans="1:14" x14ac:dyDescent="0.45">
      <c r="K76" s="4"/>
    </row>
    <row r="77" spans="1:14" x14ac:dyDescent="0.45">
      <c r="K77" s="4"/>
    </row>
    <row r="78" spans="1:14" x14ac:dyDescent="0.45">
      <c r="K78" s="4"/>
    </row>
    <row r="79" spans="1:14" x14ac:dyDescent="0.45">
      <c r="K79" s="4"/>
    </row>
    <row r="80" spans="1:14" x14ac:dyDescent="0.45">
      <c r="K80" s="4"/>
    </row>
    <row r="81" spans="11:11" x14ac:dyDescent="0.45">
      <c r="K81" s="4"/>
    </row>
    <row r="82" spans="11:11" x14ac:dyDescent="0.45">
      <c r="K82" s="4"/>
    </row>
    <row r="83" spans="11:11" x14ac:dyDescent="0.45">
      <c r="K83" s="4"/>
    </row>
    <row r="84" spans="11:11" x14ac:dyDescent="0.45">
      <c r="K84" s="4"/>
    </row>
    <row r="85" spans="11:11" x14ac:dyDescent="0.45">
      <c r="K85" s="4"/>
    </row>
    <row r="86" spans="11:11" x14ac:dyDescent="0.45">
      <c r="K86" s="4"/>
    </row>
    <row r="87" spans="11:11" x14ac:dyDescent="0.45">
      <c r="K87" s="4"/>
    </row>
    <row r="88" spans="11:11" x14ac:dyDescent="0.45">
      <c r="K88" s="4"/>
    </row>
    <row r="89" spans="11:11" x14ac:dyDescent="0.45">
      <c r="K89" s="4"/>
    </row>
    <row r="90" spans="11:11" x14ac:dyDescent="0.45">
      <c r="K90" s="4"/>
    </row>
    <row r="91" spans="11:11" x14ac:dyDescent="0.45">
      <c r="K91" s="4"/>
    </row>
    <row r="92" spans="11:11" x14ac:dyDescent="0.45">
      <c r="K92" s="4"/>
    </row>
    <row r="93" spans="11:11" x14ac:dyDescent="0.45">
      <c r="K93" s="4"/>
    </row>
    <row r="94" spans="11:11" x14ac:dyDescent="0.45">
      <c r="K94" s="4"/>
    </row>
    <row r="95" spans="11:11" x14ac:dyDescent="0.45">
      <c r="K95" s="4"/>
    </row>
    <row r="96" spans="11:11" x14ac:dyDescent="0.45">
      <c r="K96" s="4"/>
    </row>
    <row r="97" spans="11:11" x14ac:dyDescent="0.45">
      <c r="K97" s="4"/>
    </row>
    <row r="98" spans="11:11" x14ac:dyDescent="0.45">
      <c r="K98" s="4"/>
    </row>
    <row r="99" spans="11:11" x14ac:dyDescent="0.45">
      <c r="K99" s="4"/>
    </row>
    <row r="100" spans="11:11" x14ac:dyDescent="0.45">
      <c r="K100" s="4"/>
    </row>
    <row r="101" spans="11:11" x14ac:dyDescent="0.45">
      <c r="K101" s="4"/>
    </row>
    <row r="102" spans="11:11" x14ac:dyDescent="0.45">
      <c r="K102" s="4"/>
    </row>
    <row r="103" spans="11:11" x14ac:dyDescent="0.45">
      <c r="K103" s="4"/>
    </row>
    <row r="104" spans="11:11" x14ac:dyDescent="0.45">
      <c r="K104" s="4"/>
    </row>
    <row r="105" spans="11:11" x14ac:dyDescent="0.45">
      <c r="K105" s="4"/>
    </row>
    <row r="106" spans="11:11" x14ac:dyDescent="0.45">
      <c r="K106" s="4"/>
    </row>
    <row r="107" spans="11:11" x14ac:dyDescent="0.45">
      <c r="K107" s="4"/>
    </row>
    <row r="108" spans="11:11" x14ac:dyDescent="0.45">
      <c r="K108" s="4"/>
    </row>
    <row r="109" spans="11:11" x14ac:dyDescent="0.45">
      <c r="K109" s="4"/>
    </row>
    <row r="110" spans="11:11" x14ac:dyDescent="0.45">
      <c r="K110" s="4"/>
    </row>
    <row r="111" spans="11:11" x14ac:dyDescent="0.45">
      <c r="K111" s="4"/>
    </row>
    <row r="112" spans="11:11" x14ac:dyDescent="0.45">
      <c r="K112" s="4"/>
    </row>
    <row r="113" spans="11:11" x14ac:dyDescent="0.45">
      <c r="K113" s="4"/>
    </row>
    <row r="114" spans="11:11" x14ac:dyDescent="0.45">
      <c r="K114" s="4"/>
    </row>
    <row r="115" spans="11:11" x14ac:dyDescent="0.45">
      <c r="K115" s="4"/>
    </row>
    <row r="116" spans="11:11" x14ac:dyDescent="0.45">
      <c r="K116" s="4"/>
    </row>
    <row r="117" spans="11:11" x14ac:dyDescent="0.45">
      <c r="K117" s="4"/>
    </row>
    <row r="118" spans="11:11" x14ac:dyDescent="0.45">
      <c r="K118" s="4"/>
    </row>
    <row r="119" spans="11:11" x14ac:dyDescent="0.45">
      <c r="K119" s="4"/>
    </row>
    <row r="120" spans="11:11" x14ac:dyDescent="0.45">
      <c r="K120" s="4"/>
    </row>
    <row r="121" spans="11:11" x14ac:dyDescent="0.45">
      <c r="K121" s="4"/>
    </row>
    <row r="122" spans="11:11" x14ac:dyDescent="0.45">
      <c r="K122" s="4"/>
    </row>
    <row r="123" spans="11:11" x14ac:dyDescent="0.45">
      <c r="K123" s="4"/>
    </row>
    <row r="124" spans="11:11" x14ac:dyDescent="0.45">
      <c r="K124" s="4"/>
    </row>
    <row r="125" spans="11:11" x14ac:dyDescent="0.45">
      <c r="K125" s="4"/>
    </row>
    <row r="126" spans="11:11" x14ac:dyDescent="0.45">
      <c r="K126" s="4"/>
    </row>
    <row r="127" spans="11:11" x14ac:dyDescent="0.45">
      <c r="K127" s="4"/>
    </row>
    <row r="128" spans="11:11" x14ac:dyDescent="0.45">
      <c r="K128" s="4"/>
    </row>
    <row r="129" spans="11:11" x14ac:dyDescent="0.45">
      <c r="K129" s="4"/>
    </row>
    <row r="130" spans="11:11" x14ac:dyDescent="0.45">
      <c r="K130" s="4"/>
    </row>
    <row r="131" spans="11:11" x14ac:dyDescent="0.45">
      <c r="K131" s="4"/>
    </row>
    <row r="132" spans="11:11" x14ac:dyDescent="0.45">
      <c r="K132" s="4"/>
    </row>
    <row r="133" spans="11:11" x14ac:dyDescent="0.45">
      <c r="K133" s="4"/>
    </row>
    <row r="134" spans="11:11" x14ac:dyDescent="0.45">
      <c r="K134" s="4"/>
    </row>
    <row r="135" spans="11:11" x14ac:dyDescent="0.45">
      <c r="K135" s="4"/>
    </row>
    <row r="136" spans="11:11" x14ac:dyDescent="0.45">
      <c r="K136" s="4"/>
    </row>
    <row r="137" spans="11:11" x14ac:dyDescent="0.45">
      <c r="K137" s="4"/>
    </row>
    <row r="138" spans="11:11" x14ac:dyDescent="0.45">
      <c r="K138" s="4"/>
    </row>
    <row r="139" spans="11:11" x14ac:dyDescent="0.45">
      <c r="K139" s="4"/>
    </row>
    <row r="140" spans="11:11" x14ac:dyDescent="0.45">
      <c r="K140" s="4"/>
    </row>
    <row r="141" spans="11:11" x14ac:dyDescent="0.45">
      <c r="K141" s="4"/>
    </row>
    <row r="142" spans="11:11" x14ac:dyDescent="0.45">
      <c r="K142" s="4"/>
    </row>
    <row r="143" spans="11:11" x14ac:dyDescent="0.45">
      <c r="K143" s="4"/>
    </row>
    <row r="144" spans="11:11" x14ac:dyDescent="0.45">
      <c r="K144" s="4"/>
    </row>
    <row r="145" spans="11:11" x14ac:dyDescent="0.45">
      <c r="K145" s="4"/>
    </row>
    <row r="146" spans="11:11" x14ac:dyDescent="0.45">
      <c r="K146" s="4"/>
    </row>
    <row r="147" spans="11:11" x14ac:dyDescent="0.45">
      <c r="K147" s="4"/>
    </row>
    <row r="148" spans="11:11" x14ac:dyDescent="0.45">
      <c r="K148" s="4"/>
    </row>
    <row r="149" spans="11:11" x14ac:dyDescent="0.45">
      <c r="K149" s="4"/>
    </row>
    <row r="150" spans="11:11" x14ac:dyDescent="0.45">
      <c r="K150" s="4"/>
    </row>
    <row r="151" spans="11:11" x14ac:dyDescent="0.45">
      <c r="K151" s="4"/>
    </row>
    <row r="152" spans="11:11" x14ac:dyDescent="0.45">
      <c r="K152" s="4"/>
    </row>
    <row r="153" spans="11:11" x14ac:dyDescent="0.45">
      <c r="K153" s="4"/>
    </row>
    <row r="154" spans="11:11" x14ac:dyDescent="0.45">
      <c r="K154" s="4"/>
    </row>
    <row r="155" spans="11:11" x14ac:dyDescent="0.45">
      <c r="K155" s="4"/>
    </row>
    <row r="156" spans="11:11" x14ac:dyDescent="0.45">
      <c r="K156" s="4"/>
    </row>
    <row r="157" spans="11:11" x14ac:dyDescent="0.45">
      <c r="K157" s="4"/>
    </row>
    <row r="158" spans="11:11" x14ac:dyDescent="0.45">
      <c r="K158" s="4"/>
    </row>
    <row r="159" spans="11:11" x14ac:dyDescent="0.45">
      <c r="K159" s="4"/>
    </row>
    <row r="160" spans="11:11" x14ac:dyDescent="0.45">
      <c r="K160" s="4"/>
    </row>
    <row r="161" spans="11:11" x14ac:dyDescent="0.45">
      <c r="K161" s="4"/>
    </row>
    <row r="162" spans="11:11" x14ac:dyDescent="0.45">
      <c r="K162" s="4"/>
    </row>
    <row r="163" spans="11:11" x14ac:dyDescent="0.45">
      <c r="K163" s="4"/>
    </row>
    <row r="164" spans="11:11" x14ac:dyDescent="0.45">
      <c r="K164" s="4"/>
    </row>
    <row r="165" spans="11:11" x14ac:dyDescent="0.45">
      <c r="K165" s="4"/>
    </row>
    <row r="166" spans="11:11" x14ac:dyDescent="0.45">
      <c r="K166" s="4"/>
    </row>
    <row r="167" spans="11:11" x14ac:dyDescent="0.45">
      <c r="K167" s="4"/>
    </row>
    <row r="168" spans="11:11" x14ac:dyDescent="0.45">
      <c r="K168" s="4"/>
    </row>
    <row r="169" spans="11:11" x14ac:dyDescent="0.45">
      <c r="K169" s="4"/>
    </row>
    <row r="170" spans="11:11" x14ac:dyDescent="0.45">
      <c r="K170" s="4"/>
    </row>
    <row r="171" spans="11:11" x14ac:dyDescent="0.45">
      <c r="K171" s="4"/>
    </row>
    <row r="172" spans="11:11" x14ac:dyDescent="0.45">
      <c r="K172" s="4"/>
    </row>
    <row r="173" spans="11:11" x14ac:dyDescent="0.45">
      <c r="K173" s="4"/>
    </row>
    <row r="174" spans="11:11" x14ac:dyDescent="0.45">
      <c r="K174" s="4"/>
    </row>
    <row r="175" spans="11:11" x14ac:dyDescent="0.45">
      <c r="K175" s="4"/>
    </row>
    <row r="176" spans="11:11" x14ac:dyDescent="0.45">
      <c r="K176" s="4"/>
    </row>
    <row r="177" spans="11:11" x14ac:dyDescent="0.45">
      <c r="K177" s="4"/>
    </row>
    <row r="178" spans="11:11" x14ac:dyDescent="0.45">
      <c r="K178" s="4"/>
    </row>
    <row r="179" spans="11:11" x14ac:dyDescent="0.45">
      <c r="K179" s="4"/>
    </row>
    <row r="180" spans="11:11" x14ac:dyDescent="0.45">
      <c r="K180" s="4"/>
    </row>
    <row r="181" spans="11:11" x14ac:dyDescent="0.45">
      <c r="K181" s="4"/>
    </row>
    <row r="182" spans="11:11" x14ac:dyDescent="0.45">
      <c r="K182" s="4"/>
    </row>
    <row r="183" spans="11:11" x14ac:dyDescent="0.45">
      <c r="K183" s="4"/>
    </row>
    <row r="184" spans="11:11" x14ac:dyDescent="0.45">
      <c r="K184" s="4"/>
    </row>
    <row r="185" spans="11:11" x14ac:dyDescent="0.45">
      <c r="K185" s="4"/>
    </row>
    <row r="186" spans="11:11" x14ac:dyDescent="0.45">
      <c r="K186" s="4"/>
    </row>
    <row r="187" spans="11:11" x14ac:dyDescent="0.45">
      <c r="K187" s="4"/>
    </row>
    <row r="188" spans="11:11" x14ac:dyDescent="0.45">
      <c r="K188" s="4"/>
    </row>
    <row r="189" spans="11:11" x14ac:dyDescent="0.45">
      <c r="K189" s="4"/>
    </row>
    <row r="190" spans="11:11" x14ac:dyDescent="0.45">
      <c r="K190" s="4"/>
    </row>
    <row r="191" spans="11:11" x14ac:dyDescent="0.45">
      <c r="K191" s="4"/>
    </row>
    <row r="192" spans="11:11" x14ac:dyDescent="0.45">
      <c r="K192" s="4"/>
    </row>
    <row r="193" spans="11:11" x14ac:dyDescent="0.45">
      <c r="K193" s="4"/>
    </row>
    <row r="194" spans="11:11" x14ac:dyDescent="0.45">
      <c r="K194" s="4"/>
    </row>
    <row r="195" spans="11:11" x14ac:dyDescent="0.45">
      <c r="K195" s="4"/>
    </row>
    <row r="196" spans="11:11" x14ac:dyDescent="0.45">
      <c r="K196" s="4"/>
    </row>
    <row r="197" spans="11:11" x14ac:dyDescent="0.45">
      <c r="K197" s="4"/>
    </row>
    <row r="198" spans="11:11" x14ac:dyDescent="0.45">
      <c r="K198" s="4"/>
    </row>
    <row r="199" spans="11:11" x14ac:dyDescent="0.45">
      <c r="K199" s="4"/>
    </row>
  </sheetData>
  <sheetProtection selectLockedCells="1" selectUnlockedCells="1"/>
  <phoneticPr fontId="89" type="noConversion"/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6"/>
  <dimension ref="A1:F96"/>
  <sheetViews>
    <sheetView workbookViewId="0">
      <selection activeCell="A4" sqref="A4"/>
    </sheetView>
  </sheetViews>
  <sheetFormatPr baseColWidth="10" defaultRowHeight="14.25" x14ac:dyDescent="0.45"/>
  <cols>
    <col min="1" max="1" width="11.59765625" style="2"/>
    <col min="2" max="2" width="11.59765625" style="174"/>
    <col min="3" max="3" width="18.1328125" style="2" bestFit="1" customWidth="1"/>
    <col min="4" max="4" width="17.265625" customWidth="1"/>
    <col min="5" max="5" width="16.86328125" bestFit="1" customWidth="1"/>
  </cols>
  <sheetData>
    <row r="1" spans="1:6" x14ac:dyDescent="0.45">
      <c r="A1" s="173" t="s">
        <v>38</v>
      </c>
      <c r="B1" s="238" t="s">
        <v>386</v>
      </c>
      <c r="C1" s="237" t="s">
        <v>385</v>
      </c>
      <c r="D1" s="172" t="s">
        <v>331</v>
      </c>
      <c r="E1" s="172" t="s">
        <v>330</v>
      </c>
      <c r="F1" s="138" t="s">
        <v>384</v>
      </c>
    </row>
    <row r="2" spans="1:6" x14ac:dyDescent="0.45">
      <c r="A2" s="173">
        <v>46096.787949305559</v>
      </c>
      <c r="B2" s="238">
        <v>46096</v>
      </c>
      <c r="C2" s="237">
        <v>46096</v>
      </c>
      <c r="D2" s="172">
        <v>532050</v>
      </c>
      <c r="E2" s="172">
        <v>1145400</v>
      </c>
      <c r="F2" s="138" t="s">
        <v>389</v>
      </c>
    </row>
    <row r="3" spans="1:6" x14ac:dyDescent="0.45">
      <c r="A3" s="173">
        <v>46095.807427430555</v>
      </c>
      <c r="B3" s="238">
        <v>46095</v>
      </c>
      <c r="C3" s="237">
        <v>46095</v>
      </c>
      <c r="D3" s="172">
        <v>617450</v>
      </c>
      <c r="E3" s="172">
        <v>1356200</v>
      </c>
      <c r="F3" s="138" t="s">
        <v>389</v>
      </c>
    </row>
    <row r="4" spans="1:6" x14ac:dyDescent="0.45">
      <c r="A4" s="173">
        <v>46094.79295185185</v>
      </c>
      <c r="B4" s="238">
        <v>46094</v>
      </c>
      <c r="C4" s="237">
        <v>46094</v>
      </c>
      <c r="D4" s="172">
        <v>808900</v>
      </c>
      <c r="E4" s="172">
        <v>1346000</v>
      </c>
      <c r="F4" s="138" t="s">
        <v>389</v>
      </c>
    </row>
    <row r="5" spans="1:6" x14ac:dyDescent="0.45">
      <c r="A5" s="173">
        <v>46093.794862962961</v>
      </c>
      <c r="B5" s="238">
        <v>46093</v>
      </c>
      <c r="C5" s="237">
        <v>46093</v>
      </c>
      <c r="D5" s="172">
        <v>624300</v>
      </c>
      <c r="E5" s="172">
        <v>991650</v>
      </c>
      <c r="F5" s="138" t="s">
        <v>389</v>
      </c>
    </row>
    <row r="6" spans="1:6" x14ac:dyDescent="0.45">
      <c r="A6" s="173">
        <v>46092.83195428241</v>
      </c>
      <c r="B6" s="238">
        <v>46092</v>
      </c>
      <c r="C6" s="237">
        <v>46092</v>
      </c>
      <c r="D6" s="172">
        <v>678250</v>
      </c>
      <c r="E6" s="172">
        <v>1163800</v>
      </c>
      <c r="F6" s="138" t="s">
        <v>389</v>
      </c>
    </row>
    <row r="7" spans="1:6" x14ac:dyDescent="0.45">
      <c r="A7" s="173">
        <v>46091.798668634263</v>
      </c>
      <c r="B7" s="238">
        <v>46091</v>
      </c>
      <c r="C7" s="237">
        <v>46091</v>
      </c>
      <c r="D7" s="172">
        <v>665650</v>
      </c>
      <c r="E7" s="172">
        <v>1118900</v>
      </c>
      <c r="F7" s="138" t="s">
        <v>389</v>
      </c>
    </row>
    <row r="8" spans="1:6" x14ac:dyDescent="0.45">
      <c r="A8" s="173">
        <v>46090.793924421298</v>
      </c>
      <c r="B8" s="238">
        <v>46090</v>
      </c>
      <c r="C8" s="237">
        <v>46090</v>
      </c>
      <c r="D8" s="172">
        <v>775350</v>
      </c>
      <c r="E8" s="172">
        <v>959850</v>
      </c>
      <c r="F8" s="138" t="s">
        <v>389</v>
      </c>
    </row>
    <row r="9" spans="1:6" x14ac:dyDescent="0.45">
      <c r="A9" s="173">
        <v>46089.793399305556</v>
      </c>
      <c r="B9" s="238">
        <v>46089</v>
      </c>
      <c r="C9" s="237">
        <v>46089</v>
      </c>
      <c r="D9" s="172">
        <v>326100</v>
      </c>
      <c r="E9" s="172">
        <v>1370200</v>
      </c>
      <c r="F9" s="138" t="s">
        <v>389</v>
      </c>
    </row>
    <row r="10" spans="1:6" x14ac:dyDescent="0.45">
      <c r="A10" s="173">
        <v>46088.833937384261</v>
      </c>
      <c r="B10" s="238">
        <v>46088</v>
      </c>
      <c r="C10" s="237">
        <v>46088</v>
      </c>
      <c r="D10" s="172">
        <v>559800</v>
      </c>
      <c r="E10" s="172">
        <v>975550</v>
      </c>
      <c r="F10" s="138" t="s">
        <v>389</v>
      </c>
    </row>
    <row r="11" spans="1:6" x14ac:dyDescent="0.45">
      <c r="A11" s="173">
        <v>46087.821275231479</v>
      </c>
      <c r="B11" s="238">
        <v>46087</v>
      </c>
      <c r="C11" s="237">
        <v>46087</v>
      </c>
      <c r="D11" s="172">
        <v>744000</v>
      </c>
      <c r="E11" s="172">
        <v>1005500</v>
      </c>
      <c r="F11" s="138" t="s">
        <v>389</v>
      </c>
    </row>
    <row r="12" spans="1:6" x14ac:dyDescent="0.45">
      <c r="A12" s="173">
        <v>46087.820191319443</v>
      </c>
      <c r="B12" s="238">
        <v>46087</v>
      </c>
      <c r="C12" s="237">
        <v>46087</v>
      </c>
      <c r="D12" s="172">
        <v>744000</v>
      </c>
      <c r="E12" s="172">
        <v>1005500</v>
      </c>
      <c r="F12" s="138" t="s">
        <v>388</v>
      </c>
    </row>
    <row r="13" spans="1:6" x14ac:dyDescent="0.45">
      <c r="A13" s="173">
        <v>46087.804191203701</v>
      </c>
      <c r="B13" s="238">
        <v>46087</v>
      </c>
      <c r="C13" s="237">
        <v>46087</v>
      </c>
      <c r="D13" s="172">
        <v>744000</v>
      </c>
      <c r="E13" s="172">
        <v>1005500</v>
      </c>
      <c r="F13" s="138" t="s">
        <v>389</v>
      </c>
    </row>
    <row r="14" spans="1:6" x14ac:dyDescent="0.45">
      <c r="A14" s="173">
        <v>46087.803436226852</v>
      </c>
      <c r="B14" s="238">
        <v>46087</v>
      </c>
      <c r="C14" s="237">
        <v>46087</v>
      </c>
      <c r="D14" s="172">
        <v>744000</v>
      </c>
      <c r="E14" s="172">
        <v>1005500</v>
      </c>
      <c r="F14" s="138" t="s">
        <v>388</v>
      </c>
    </row>
    <row r="15" spans="1:6" x14ac:dyDescent="0.45">
      <c r="A15" s="173">
        <v>46087.798433796299</v>
      </c>
      <c r="B15" s="238">
        <v>46087</v>
      </c>
      <c r="C15" s="237">
        <v>46087</v>
      </c>
      <c r="D15" s="172">
        <v>744000</v>
      </c>
      <c r="E15" s="172">
        <v>1005500</v>
      </c>
      <c r="F15" s="138" t="s">
        <v>389</v>
      </c>
    </row>
    <row r="16" spans="1:6" x14ac:dyDescent="0.45">
      <c r="A16" s="173">
        <v>46086.812440046298</v>
      </c>
      <c r="B16" s="238">
        <v>46086</v>
      </c>
      <c r="C16" s="237">
        <v>46086</v>
      </c>
      <c r="D16" s="172">
        <v>767700</v>
      </c>
      <c r="E16" s="172">
        <v>1073050</v>
      </c>
      <c r="F16" s="138" t="s">
        <v>389</v>
      </c>
    </row>
    <row r="17" spans="1:6" x14ac:dyDescent="0.45">
      <c r="A17" s="173">
        <v>46085.850904050923</v>
      </c>
      <c r="B17" s="238">
        <v>46085</v>
      </c>
      <c r="C17" s="237">
        <v>46085</v>
      </c>
      <c r="D17" s="172">
        <v>686650</v>
      </c>
      <c r="E17" s="172">
        <v>1048300</v>
      </c>
      <c r="F17" s="138" t="s">
        <v>389</v>
      </c>
    </row>
    <row r="18" spans="1:6" x14ac:dyDescent="0.45">
      <c r="A18" s="173">
        <v>46084.841924421293</v>
      </c>
      <c r="B18" s="238">
        <v>46084</v>
      </c>
      <c r="C18" s="237">
        <v>46084</v>
      </c>
      <c r="D18" s="172">
        <v>480100</v>
      </c>
      <c r="E18" s="172">
        <v>696350</v>
      </c>
      <c r="F18" s="138" t="s">
        <v>389</v>
      </c>
    </row>
    <row r="19" spans="1:6" x14ac:dyDescent="0.45">
      <c r="A19" s="173">
        <v>46083.877326388887</v>
      </c>
      <c r="B19" s="238">
        <v>46083</v>
      </c>
      <c r="C19" s="237">
        <v>46083</v>
      </c>
      <c r="D19" s="172">
        <v>773900</v>
      </c>
      <c r="E19" s="172">
        <v>1390150</v>
      </c>
      <c r="F19" s="138" t="s">
        <v>389</v>
      </c>
    </row>
    <row r="20" spans="1:6" x14ac:dyDescent="0.45">
      <c r="A20" s="173">
        <v>46082.798131597221</v>
      </c>
      <c r="B20" s="238">
        <v>46082</v>
      </c>
      <c r="C20" s="237">
        <v>46082</v>
      </c>
      <c r="D20" s="172">
        <v>634200</v>
      </c>
      <c r="E20" s="172">
        <v>1294250</v>
      </c>
      <c r="F20" s="138" t="s">
        <v>389</v>
      </c>
    </row>
    <row r="21" spans="1:6" x14ac:dyDescent="0.45">
      <c r="A21" s="173">
        <v>46081.798499305558</v>
      </c>
      <c r="B21" s="238">
        <v>46081</v>
      </c>
      <c r="C21" s="237">
        <v>46081</v>
      </c>
      <c r="D21" s="172">
        <v>765200</v>
      </c>
      <c r="E21" s="172">
        <v>855750</v>
      </c>
      <c r="F21" s="138" t="s">
        <v>389</v>
      </c>
    </row>
    <row r="22" spans="1:6" x14ac:dyDescent="0.45">
      <c r="A22" s="173">
        <v>46080.846191550925</v>
      </c>
      <c r="B22" s="238">
        <v>46080</v>
      </c>
      <c r="C22" s="237">
        <v>46080</v>
      </c>
      <c r="D22" s="172">
        <v>741000</v>
      </c>
      <c r="E22" s="172">
        <v>784650</v>
      </c>
      <c r="F22" s="138" t="s">
        <v>389</v>
      </c>
    </row>
    <row r="23" spans="1:6" x14ac:dyDescent="0.45">
      <c r="A23" s="173">
        <v>46079.801640509257</v>
      </c>
      <c r="B23" s="238">
        <v>46079</v>
      </c>
      <c r="C23" s="237">
        <v>46079</v>
      </c>
      <c r="D23" s="172">
        <v>681500</v>
      </c>
      <c r="E23" s="172">
        <v>946700</v>
      </c>
      <c r="F23" s="138" t="s">
        <v>389</v>
      </c>
    </row>
    <row r="24" spans="1:6" x14ac:dyDescent="0.45">
      <c r="A24" s="173">
        <v>46078.896789004626</v>
      </c>
      <c r="B24" s="238">
        <v>46078</v>
      </c>
      <c r="C24" s="237">
        <v>46078</v>
      </c>
      <c r="D24" s="172">
        <v>666700</v>
      </c>
      <c r="E24" s="172">
        <v>965300</v>
      </c>
      <c r="F24" s="138" t="s">
        <v>389</v>
      </c>
    </row>
    <row r="25" spans="1:6" x14ac:dyDescent="0.45">
      <c r="A25" s="173">
        <v>46077.790568634256</v>
      </c>
      <c r="B25" s="238">
        <v>46077</v>
      </c>
      <c r="C25" s="237">
        <v>46077</v>
      </c>
      <c r="D25" s="172">
        <v>986350</v>
      </c>
      <c r="E25" s="172">
        <v>1172250</v>
      </c>
      <c r="F25" s="138" t="s">
        <v>389</v>
      </c>
    </row>
    <row r="26" spans="1:6" x14ac:dyDescent="0.45">
      <c r="A26" s="173">
        <v>46076.8172849537</v>
      </c>
      <c r="B26" s="238">
        <v>46076</v>
      </c>
      <c r="C26" s="237">
        <v>46076</v>
      </c>
      <c r="D26" s="172">
        <v>739200</v>
      </c>
      <c r="E26" s="172">
        <v>1359850</v>
      </c>
      <c r="F26" s="138" t="s">
        <v>389</v>
      </c>
    </row>
    <row r="27" spans="1:6" x14ac:dyDescent="0.45">
      <c r="A27" s="173">
        <v>46076.816867592592</v>
      </c>
      <c r="B27" s="238">
        <v>46076</v>
      </c>
      <c r="C27" s="237">
        <v>46076</v>
      </c>
      <c r="D27" s="172">
        <v>739200</v>
      </c>
      <c r="E27" s="172">
        <v>1359850</v>
      </c>
      <c r="F27" s="138" t="s">
        <v>388</v>
      </c>
    </row>
    <row r="28" spans="1:6" x14ac:dyDescent="0.45">
      <c r="A28" s="173">
        <v>46076.79893877315</v>
      </c>
      <c r="B28" s="238">
        <v>46076</v>
      </c>
      <c r="C28" s="237">
        <v>46076</v>
      </c>
      <c r="D28" s="172">
        <v>739200</v>
      </c>
      <c r="E28" s="172">
        <v>1359850</v>
      </c>
      <c r="F28" s="138" t="s">
        <v>389</v>
      </c>
    </row>
    <row r="29" spans="1:6" x14ac:dyDescent="0.45">
      <c r="A29" s="173">
        <v>46075.829480208333</v>
      </c>
      <c r="B29" s="238">
        <v>46075</v>
      </c>
      <c r="C29" s="237">
        <v>46075</v>
      </c>
      <c r="D29" s="172">
        <v>698700</v>
      </c>
      <c r="E29" s="172">
        <v>1136150</v>
      </c>
      <c r="F29" s="138" t="s">
        <v>389</v>
      </c>
    </row>
    <row r="30" spans="1:6" x14ac:dyDescent="0.45">
      <c r="A30" s="173">
        <v>46075.826079861108</v>
      </c>
      <c r="B30" s="238">
        <v>46075</v>
      </c>
      <c r="C30" s="237">
        <v>46075</v>
      </c>
      <c r="D30" s="172">
        <v>698700</v>
      </c>
      <c r="E30" s="172">
        <v>1134150</v>
      </c>
      <c r="F30" s="138" t="s">
        <v>388</v>
      </c>
    </row>
    <row r="31" spans="1:6" x14ac:dyDescent="0.45">
      <c r="A31" s="173">
        <v>46075.797556944446</v>
      </c>
      <c r="B31" s="238">
        <v>46075</v>
      </c>
      <c r="C31" s="237">
        <v>46075</v>
      </c>
      <c r="D31" s="172">
        <v>698700</v>
      </c>
      <c r="E31" s="172">
        <v>1134150</v>
      </c>
      <c r="F31" s="138" t="s">
        <v>389</v>
      </c>
    </row>
    <row r="32" spans="1:6" x14ac:dyDescent="0.45">
      <c r="A32" s="173">
        <v>46074.809334143516</v>
      </c>
      <c r="B32" s="238">
        <v>46074</v>
      </c>
      <c r="C32" s="237">
        <v>46074</v>
      </c>
      <c r="D32" s="172">
        <v>508100</v>
      </c>
      <c r="E32" s="172">
        <v>896900</v>
      </c>
      <c r="F32" s="138" t="s">
        <v>389</v>
      </c>
    </row>
    <row r="33" spans="1:6" x14ac:dyDescent="0.45">
      <c r="A33" s="173">
        <v>46073.830688888891</v>
      </c>
      <c r="B33" s="238">
        <v>46073</v>
      </c>
      <c r="C33" s="237">
        <v>46073</v>
      </c>
      <c r="D33" s="172">
        <v>899050</v>
      </c>
      <c r="E33" s="172">
        <v>863300</v>
      </c>
      <c r="F33" s="138" t="s">
        <v>389</v>
      </c>
    </row>
    <row r="34" spans="1:6" x14ac:dyDescent="0.45">
      <c r="A34" s="173">
        <v>46072.819768981484</v>
      </c>
      <c r="B34" s="238">
        <v>46072</v>
      </c>
      <c r="C34" s="237">
        <v>46072</v>
      </c>
      <c r="D34" s="172">
        <v>1097000</v>
      </c>
      <c r="E34" s="172">
        <v>1211900</v>
      </c>
      <c r="F34" s="138" t="s">
        <v>389</v>
      </c>
    </row>
    <row r="35" spans="1:6" x14ac:dyDescent="0.45">
      <c r="A35" s="173">
        <v>46071.859101273149</v>
      </c>
      <c r="B35" s="238">
        <v>46071</v>
      </c>
      <c r="C35" s="237">
        <v>46071</v>
      </c>
      <c r="D35" s="172">
        <v>1017950</v>
      </c>
      <c r="E35" s="172">
        <v>1299750</v>
      </c>
      <c r="F35" s="138" t="s">
        <v>389</v>
      </c>
    </row>
    <row r="36" spans="1:6" x14ac:dyDescent="0.45">
      <c r="A36" s="173">
        <v>46070.863305671293</v>
      </c>
      <c r="B36" s="238">
        <v>46070</v>
      </c>
      <c r="C36" s="237">
        <v>46070</v>
      </c>
      <c r="D36" s="172">
        <v>1038150</v>
      </c>
      <c r="E36" s="172">
        <v>1268900</v>
      </c>
      <c r="F36" s="138" t="s">
        <v>389</v>
      </c>
    </row>
    <row r="37" spans="1:6" x14ac:dyDescent="0.45">
      <c r="A37" s="173">
        <v>46069.841411111112</v>
      </c>
      <c r="B37" s="238">
        <v>46069</v>
      </c>
      <c r="C37" s="237">
        <v>46069</v>
      </c>
      <c r="D37" s="172">
        <v>1222550</v>
      </c>
      <c r="E37" s="172">
        <v>1654550</v>
      </c>
      <c r="F37" s="138" t="s">
        <v>389</v>
      </c>
    </row>
    <row r="38" spans="1:6" x14ac:dyDescent="0.45">
      <c r="A38" s="173">
        <v>46068.822462615739</v>
      </c>
      <c r="B38" s="238">
        <v>46068</v>
      </c>
      <c r="C38" s="237">
        <v>46068</v>
      </c>
      <c r="D38" s="172">
        <v>988150</v>
      </c>
      <c r="E38" s="172">
        <v>1083000</v>
      </c>
      <c r="F38" s="138" t="s">
        <v>389</v>
      </c>
    </row>
    <row r="39" spans="1:6" x14ac:dyDescent="0.45">
      <c r="A39" s="173">
        <v>46067.821668865741</v>
      </c>
      <c r="B39" s="238">
        <v>46067</v>
      </c>
      <c r="C39" s="237">
        <v>46067</v>
      </c>
      <c r="D39" s="172">
        <v>679550</v>
      </c>
      <c r="E39" s="172">
        <v>1188350</v>
      </c>
      <c r="F39" s="138" t="s">
        <v>389</v>
      </c>
    </row>
    <row r="40" spans="1:6" x14ac:dyDescent="0.45">
      <c r="A40" s="173">
        <v>46066.846348495368</v>
      </c>
      <c r="B40" s="238">
        <v>46066</v>
      </c>
      <c r="C40" s="237">
        <v>46066</v>
      </c>
      <c r="D40" s="172">
        <v>696850</v>
      </c>
      <c r="E40" s="172">
        <v>1109360</v>
      </c>
      <c r="F40" s="138" t="s">
        <v>389</v>
      </c>
    </row>
    <row r="41" spans="1:6" x14ac:dyDescent="0.45">
      <c r="A41" s="173">
        <v>46065.8242537037</v>
      </c>
      <c r="B41" s="238">
        <v>46065</v>
      </c>
      <c r="C41" s="237">
        <v>46065</v>
      </c>
      <c r="D41" s="172">
        <v>1043500</v>
      </c>
      <c r="E41" s="172">
        <v>961600</v>
      </c>
      <c r="F41" s="138" t="s">
        <v>389</v>
      </c>
    </row>
    <row r="42" spans="1:6" x14ac:dyDescent="0.45">
      <c r="A42" s="173">
        <v>46064.84354050926</v>
      </c>
      <c r="B42" s="238">
        <v>46064</v>
      </c>
      <c r="C42" s="237">
        <v>46064</v>
      </c>
      <c r="D42" s="172">
        <v>845500</v>
      </c>
      <c r="E42" s="172">
        <v>1448400</v>
      </c>
      <c r="F42" s="138" t="s">
        <v>389</v>
      </c>
    </row>
    <row r="43" spans="1:6" x14ac:dyDescent="0.45">
      <c r="A43" s="173">
        <v>46063.844650578707</v>
      </c>
      <c r="B43" s="238">
        <v>46063</v>
      </c>
      <c r="C43" s="237">
        <v>46063</v>
      </c>
      <c r="D43" s="172">
        <v>1112600</v>
      </c>
      <c r="E43" s="172">
        <v>960300</v>
      </c>
      <c r="F43" s="138" t="s">
        <v>389</v>
      </c>
    </row>
    <row r="44" spans="1:6" x14ac:dyDescent="0.45">
      <c r="A44" s="173">
        <v>46062.84720960648</v>
      </c>
      <c r="B44" s="238">
        <v>46062</v>
      </c>
      <c r="C44" s="237">
        <v>46062</v>
      </c>
      <c r="D44" s="172">
        <v>977000</v>
      </c>
      <c r="E44" s="172">
        <v>1422200</v>
      </c>
      <c r="F44" s="138" t="s">
        <v>389</v>
      </c>
    </row>
    <row r="45" spans="1:6" x14ac:dyDescent="0.45">
      <c r="A45" s="173">
        <v>46061.831820601852</v>
      </c>
      <c r="B45" s="238">
        <v>46061</v>
      </c>
      <c r="C45" s="237">
        <v>46061</v>
      </c>
      <c r="D45" s="172">
        <v>939350</v>
      </c>
      <c r="E45" s="172">
        <v>1046950</v>
      </c>
      <c r="F45" s="138" t="s">
        <v>389</v>
      </c>
    </row>
    <row r="46" spans="1:6" x14ac:dyDescent="0.45">
      <c r="A46" s="173">
        <v>46060.831196874999</v>
      </c>
      <c r="B46" s="238">
        <v>46060</v>
      </c>
      <c r="C46" s="237">
        <v>46060</v>
      </c>
      <c r="D46" s="172">
        <v>946600</v>
      </c>
      <c r="E46" s="172">
        <v>1205700</v>
      </c>
      <c r="F46" s="138" t="s">
        <v>389</v>
      </c>
    </row>
    <row r="47" spans="1:6" x14ac:dyDescent="0.45">
      <c r="A47" s="173">
        <v>46059.812225578702</v>
      </c>
      <c r="B47" s="238">
        <v>46059</v>
      </c>
      <c r="C47" s="237">
        <v>46059</v>
      </c>
      <c r="D47" s="172">
        <v>978100</v>
      </c>
      <c r="E47" s="172">
        <v>1114300</v>
      </c>
      <c r="F47" s="138" t="s">
        <v>389</v>
      </c>
    </row>
    <row r="48" spans="1:6" x14ac:dyDescent="0.45">
      <c r="A48" s="173">
        <v>46058.808579745368</v>
      </c>
      <c r="B48" s="238">
        <v>46058</v>
      </c>
      <c r="C48" s="237">
        <v>46058</v>
      </c>
      <c r="D48" s="172">
        <v>963200</v>
      </c>
      <c r="E48" s="172">
        <v>1561050</v>
      </c>
      <c r="F48" s="138" t="s">
        <v>389</v>
      </c>
    </row>
    <row r="49" spans="1:6" x14ac:dyDescent="0.45">
      <c r="A49" s="173">
        <v>46057.841821296293</v>
      </c>
      <c r="B49" s="238">
        <v>46057</v>
      </c>
      <c r="C49" s="237">
        <v>46057</v>
      </c>
      <c r="D49" s="172">
        <v>1230500</v>
      </c>
      <c r="E49" s="172">
        <v>1327800</v>
      </c>
      <c r="F49" s="138" t="s">
        <v>389</v>
      </c>
    </row>
    <row r="50" spans="1:6" x14ac:dyDescent="0.45">
      <c r="A50" s="173">
        <v>46056.81554826389</v>
      </c>
      <c r="B50" s="238">
        <v>46056</v>
      </c>
      <c r="C50" s="237">
        <v>46056</v>
      </c>
      <c r="D50" s="172">
        <v>361700</v>
      </c>
      <c r="E50" s="172">
        <v>662800</v>
      </c>
      <c r="F50" s="138" t="s">
        <v>389</v>
      </c>
    </row>
    <row r="51" spans="1:6" x14ac:dyDescent="0.45">
      <c r="A51" s="173">
        <v>46055.842468055554</v>
      </c>
      <c r="B51" s="238">
        <v>46055</v>
      </c>
      <c r="C51" s="237">
        <v>46055</v>
      </c>
      <c r="D51" s="172">
        <v>912900</v>
      </c>
      <c r="E51" s="172">
        <v>1403900</v>
      </c>
      <c r="F51" s="138" t="s">
        <v>389</v>
      </c>
    </row>
    <row r="52" spans="1:6" x14ac:dyDescent="0.45">
      <c r="A52" s="173">
        <v>46055.841032175929</v>
      </c>
      <c r="B52" s="238">
        <v>46055</v>
      </c>
      <c r="C52" s="237">
        <v>46055</v>
      </c>
      <c r="D52" s="172">
        <v>912900</v>
      </c>
      <c r="E52" s="172">
        <v>1403900</v>
      </c>
      <c r="F52" s="138" t="s">
        <v>388</v>
      </c>
    </row>
    <row r="53" spans="1:6" x14ac:dyDescent="0.45">
      <c r="A53" s="173">
        <v>46055.840182175925</v>
      </c>
      <c r="B53" s="238">
        <v>46055</v>
      </c>
      <c r="C53" s="237">
        <v>46055</v>
      </c>
      <c r="D53" s="172">
        <v>912900</v>
      </c>
      <c r="E53" s="172">
        <v>1403900</v>
      </c>
      <c r="F53" s="138" t="s">
        <v>389</v>
      </c>
    </row>
    <row r="54" spans="1:6" x14ac:dyDescent="0.45">
      <c r="A54" s="173">
        <v>46054.805010648146</v>
      </c>
      <c r="B54" s="238">
        <v>46054</v>
      </c>
      <c r="C54" s="237">
        <v>46054</v>
      </c>
      <c r="D54" s="172">
        <v>1016800</v>
      </c>
      <c r="E54" s="172">
        <v>1033000</v>
      </c>
      <c r="F54" s="138" t="s">
        <v>389</v>
      </c>
    </row>
    <row r="55" spans="1:6" x14ac:dyDescent="0.45">
      <c r="A55" s="173">
        <v>46053.844349652776</v>
      </c>
      <c r="B55" s="238">
        <v>46053</v>
      </c>
      <c r="C55" s="237">
        <v>46053</v>
      </c>
      <c r="D55" s="172">
        <v>1350600</v>
      </c>
      <c r="E55" s="172">
        <v>1425450</v>
      </c>
      <c r="F55" s="138" t="s">
        <v>389</v>
      </c>
    </row>
    <row r="56" spans="1:6" x14ac:dyDescent="0.45">
      <c r="A56" s="173">
        <v>46052.847123148145</v>
      </c>
      <c r="B56" s="238">
        <v>46052</v>
      </c>
      <c r="C56" s="237">
        <v>46052</v>
      </c>
      <c r="D56" s="172">
        <v>1979550</v>
      </c>
      <c r="E56" s="172">
        <v>1723300</v>
      </c>
      <c r="F56" s="138" t="s">
        <v>389</v>
      </c>
    </row>
    <row r="57" spans="1:6" x14ac:dyDescent="0.45">
      <c r="A57" s="173">
        <v>46051.838067476849</v>
      </c>
      <c r="B57" s="238">
        <v>46051</v>
      </c>
      <c r="C57" s="237">
        <v>46051</v>
      </c>
      <c r="D57" s="172">
        <v>1573100</v>
      </c>
      <c r="E57" s="172">
        <v>1899800</v>
      </c>
      <c r="F57" s="138" t="s">
        <v>389</v>
      </c>
    </row>
    <row r="58" spans="1:6" x14ac:dyDescent="0.45">
      <c r="A58" s="173">
        <v>46050.84006736111</v>
      </c>
      <c r="B58" s="238">
        <v>46050</v>
      </c>
      <c r="C58" s="237">
        <v>46050</v>
      </c>
      <c r="D58" s="172">
        <v>3709250</v>
      </c>
      <c r="E58" s="172">
        <v>2236650</v>
      </c>
      <c r="F58" s="138" t="s">
        <v>389</v>
      </c>
    </row>
    <row r="59" spans="1:6" x14ac:dyDescent="0.45">
      <c r="A59" s="173">
        <v>46049.861895601854</v>
      </c>
      <c r="B59" s="238">
        <v>46049</v>
      </c>
      <c r="C59" s="237">
        <v>46049</v>
      </c>
      <c r="D59" s="172">
        <v>3026800</v>
      </c>
      <c r="E59" s="172">
        <v>1922450</v>
      </c>
      <c r="F59" s="138" t="s">
        <v>389</v>
      </c>
    </row>
    <row r="60" spans="1:6" x14ac:dyDescent="0.45">
      <c r="A60" s="173">
        <v>46048.80613611111</v>
      </c>
      <c r="B60" s="238">
        <v>46048</v>
      </c>
      <c r="C60" s="237">
        <v>46048</v>
      </c>
      <c r="D60" s="172">
        <v>1188050</v>
      </c>
      <c r="E60" s="172">
        <v>1465950</v>
      </c>
      <c r="F60" s="138" t="s">
        <v>389</v>
      </c>
    </row>
    <row r="61" spans="1:6" x14ac:dyDescent="0.45">
      <c r="A61" s="173">
        <v>46047.844043287034</v>
      </c>
      <c r="B61" s="238">
        <v>46047</v>
      </c>
      <c r="C61" s="237">
        <v>46047</v>
      </c>
      <c r="D61" s="172">
        <v>1367150</v>
      </c>
      <c r="E61" s="172">
        <v>1269500</v>
      </c>
      <c r="F61" s="138" t="s">
        <v>389</v>
      </c>
    </row>
    <row r="62" spans="1:6" x14ac:dyDescent="0.45">
      <c r="A62" s="173">
        <v>46046.816181712966</v>
      </c>
      <c r="B62" s="238">
        <v>46046</v>
      </c>
      <c r="C62" s="237">
        <v>46046</v>
      </c>
      <c r="D62" s="172">
        <v>1553500</v>
      </c>
      <c r="E62" s="172">
        <v>1032850</v>
      </c>
      <c r="F62" s="138" t="s">
        <v>389</v>
      </c>
    </row>
    <row r="63" spans="1:6" x14ac:dyDescent="0.45">
      <c r="A63" s="173">
        <v>46045.801210648147</v>
      </c>
      <c r="B63" s="238">
        <v>46045</v>
      </c>
      <c r="C63" s="237">
        <v>46045</v>
      </c>
      <c r="D63" s="172">
        <v>887600</v>
      </c>
      <c r="E63" s="172">
        <v>1201250</v>
      </c>
      <c r="F63" s="138" t="s">
        <v>389</v>
      </c>
    </row>
    <row r="64" spans="1:6" x14ac:dyDescent="0.45">
      <c r="A64" s="173">
        <v>46044.855312731481</v>
      </c>
      <c r="B64" s="238">
        <v>46044</v>
      </c>
      <c r="C64" s="237">
        <v>46044</v>
      </c>
      <c r="D64" s="172">
        <v>1699200</v>
      </c>
      <c r="E64" s="172">
        <v>1534120</v>
      </c>
      <c r="F64" s="138" t="s">
        <v>389</v>
      </c>
    </row>
    <row r="65" spans="1:6" x14ac:dyDescent="0.45">
      <c r="A65" s="173">
        <v>46043.824841435184</v>
      </c>
      <c r="B65" s="238">
        <v>46043</v>
      </c>
      <c r="C65" s="237">
        <v>46043</v>
      </c>
      <c r="D65" s="172">
        <v>1039700</v>
      </c>
      <c r="E65" s="172">
        <v>1022400</v>
      </c>
      <c r="F65" s="138" t="s">
        <v>389</v>
      </c>
    </row>
    <row r="66" spans="1:6" x14ac:dyDescent="0.45">
      <c r="A66" s="173">
        <v>46042.835388888889</v>
      </c>
      <c r="B66" s="238">
        <v>46042</v>
      </c>
      <c r="C66" s="237">
        <v>46042</v>
      </c>
      <c r="D66" s="172">
        <v>1066000</v>
      </c>
      <c r="E66" s="172">
        <v>1666000</v>
      </c>
      <c r="F66" s="138" t="s">
        <v>389</v>
      </c>
    </row>
    <row r="67" spans="1:6" x14ac:dyDescent="0.45">
      <c r="A67" s="173">
        <v>46041.83408148148</v>
      </c>
      <c r="B67" s="238">
        <v>46041</v>
      </c>
      <c r="C67" s="237">
        <v>46041</v>
      </c>
      <c r="D67" s="172">
        <v>1841250</v>
      </c>
      <c r="E67" s="172">
        <v>1795100</v>
      </c>
      <c r="F67" s="138" t="s">
        <v>389</v>
      </c>
    </row>
    <row r="68" spans="1:6" x14ac:dyDescent="0.45">
      <c r="A68" s="173">
        <v>46040.75267627315</v>
      </c>
      <c r="B68" s="238">
        <v>46040</v>
      </c>
      <c r="C68" s="237">
        <v>46040</v>
      </c>
      <c r="D68" s="172">
        <v>1475000</v>
      </c>
      <c r="E68" s="172">
        <v>1649500</v>
      </c>
      <c r="F68" s="138" t="s">
        <v>389</v>
      </c>
    </row>
    <row r="69" spans="1:6" x14ac:dyDescent="0.45">
      <c r="A69" s="173">
        <v>46039.824932754629</v>
      </c>
      <c r="B69" s="238">
        <v>46039</v>
      </c>
      <c r="C69" s="237">
        <v>46039</v>
      </c>
      <c r="D69" s="172">
        <v>1207100</v>
      </c>
      <c r="E69" s="172">
        <v>1979400</v>
      </c>
      <c r="F69" s="138" t="s">
        <v>389</v>
      </c>
    </row>
    <row r="70" spans="1:6" x14ac:dyDescent="0.45">
      <c r="A70" s="173">
        <v>46039.824289236109</v>
      </c>
      <c r="B70" s="238">
        <v>46039</v>
      </c>
      <c r="C70" s="237">
        <v>46039</v>
      </c>
      <c r="D70" s="172">
        <v>1207100</v>
      </c>
      <c r="E70" s="172">
        <v>1979400</v>
      </c>
      <c r="F70" s="138" t="s">
        <v>388</v>
      </c>
    </row>
    <row r="71" spans="1:6" x14ac:dyDescent="0.45">
      <c r="A71" s="173">
        <v>46039.8171693287</v>
      </c>
      <c r="B71" s="238">
        <v>46039</v>
      </c>
      <c r="C71" s="237">
        <v>46039</v>
      </c>
      <c r="D71" s="172">
        <v>1207100</v>
      </c>
      <c r="E71" s="172">
        <v>1979400</v>
      </c>
      <c r="F71" s="138" t="s">
        <v>389</v>
      </c>
    </row>
    <row r="72" spans="1:6" x14ac:dyDescent="0.45">
      <c r="A72" s="173">
        <v>46039.812771412035</v>
      </c>
      <c r="B72" s="238">
        <v>46039</v>
      </c>
      <c r="C72" s="237">
        <v>46039</v>
      </c>
      <c r="D72" s="172">
        <v>1207100</v>
      </c>
      <c r="E72" s="172">
        <v>1939400</v>
      </c>
      <c r="F72" s="138" t="s">
        <v>388</v>
      </c>
    </row>
    <row r="73" spans="1:6" x14ac:dyDescent="0.45">
      <c r="A73" s="173">
        <v>46039.806899305557</v>
      </c>
      <c r="B73" s="238">
        <v>46039</v>
      </c>
      <c r="C73" s="237">
        <v>46039</v>
      </c>
      <c r="D73" s="172">
        <v>1207100</v>
      </c>
      <c r="E73" s="172">
        <v>1939400</v>
      </c>
      <c r="F73" s="138" t="s">
        <v>389</v>
      </c>
    </row>
    <row r="74" spans="1:6" x14ac:dyDescent="0.45">
      <c r="A74" s="173">
        <v>46038.842094907406</v>
      </c>
      <c r="B74" s="238">
        <v>46038</v>
      </c>
      <c r="C74" s="237">
        <v>46038</v>
      </c>
      <c r="D74" s="172">
        <v>1209400</v>
      </c>
      <c r="E74" s="172">
        <v>1790600</v>
      </c>
      <c r="F74" s="138" t="s">
        <v>389</v>
      </c>
    </row>
    <row r="75" spans="1:6" x14ac:dyDescent="0.45">
      <c r="A75" s="173">
        <v>46037.859984143521</v>
      </c>
      <c r="B75" s="238">
        <v>46037</v>
      </c>
      <c r="C75" s="237">
        <v>46037</v>
      </c>
      <c r="D75" s="172">
        <v>1154350</v>
      </c>
      <c r="E75" s="172">
        <v>1420700</v>
      </c>
      <c r="F75" s="138" t="s">
        <v>389</v>
      </c>
    </row>
    <row r="76" spans="1:6" x14ac:dyDescent="0.45">
      <c r="A76" s="173">
        <v>46036.841847569442</v>
      </c>
      <c r="B76" s="238">
        <v>46036</v>
      </c>
      <c r="C76" s="237">
        <v>46036</v>
      </c>
      <c r="D76" s="172">
        <v>1096650</v>
      </c>
      <c r="E76" s="172">
        <v>1030600</v>
      </c>
      <c r="F76" s="138" t="s">
        <v>389</v>
      </c>
    </row>
    <row r="77" spans="1:6" x14ac:dyDescent="0.45">
      <c r="A77" s="173">
        <v>46035.828607060183</v>
      </c>
      <c r="B77" s="238">
        <v>46035</v>
      </c>
      <c r="C77" s="237">
        <v>46035</v>
      </c>
      <c r="D77" s="172">
        <v>1212600</v>
      </c>
      <c r="E77" s="172">
        <v>1439600</v>
      </c>
      <c r="F77" s="138" t="s">
        <v>389</v>
      </c>
    </row>
    <row r="78" spans="1:6" x14ac:dyDescent="0.45">
      <c r="A78" s="173">
        <v>46034.773811689818</v>
      </c>
      <c r="B78" s="238">
        <v>46034</v>
      </c>
      <c r="C78" s="237">
        <v>46034</v>
      </c>
      <c r="D78" s="172">
        <v>1288850</v>
      </c>
      <c r="E78" s="172">
        <v>1344700</v>
      </c>
      <c r="F78" s="138" t="s">
        <v>389</v>
      </c>
    </row>
    <row r="79" spans="1:6" x14ac:dyDescent="0.45">
      <c r="A79" s="173">
        <v>46033.820822685186</v>
      </c>
      <c r="B79" s="238">
        <v>46033</v>
      </c>
      <c r="C79" s="237">
        <v>46033</v>
      </c>
      <c r="D79" s="172">
        <v>1460300</v>
      </c>
      <c r="E79" s="172">
        <v>1164350</v>
      </c>
      <c r="F79" s="138" t="s">
        <v>389</v>
      </c>
    </row>
    <row r="80" spans="1:6" x14ac:dyDescent="0.45">
      <c r="A80" s="173">
        <v>46032.81486875</v>
      </c>
      <c r="B80" s="238">
        <v>46032</v>
      </c>
      <c r="C80" s="237">
        <v>46032</v>
      </c>
      <c r="D80" s="172">
        <v>1474300</v>
      </c>
      <c r="E80" s="172">
        <v>1185500</v>
      </c>
      <c r="F80" s="138" t="s">
        <v>389</v>
      </c>
    </row>
    <row r="81" spans="1:6" x14ac:dyDescent="0.45">
      <c r="A81" s="173">
        <v>46031.52945671296</v>
      </c>
      <c r="B81" s="238">
        <v>46031</v>
      </c>
      <c r="C81" s="237">
        <v>46031</v>
      </c>
      <c r="D81" s="172">
        <v>1363000</v>
      </c>
      <c r="E81" s="172">
        <v>1286000</v>
      </c>
      <c r="F81" s="138" t="s">
        <v>389</v>
      </c>
    </row>
    <row r="82" spans="1:6" x14ac:dyDescent="0.45">
      <c r="A82" s="173">
        <v>46031.529187499997</v>
      </c>
      <c r="B82" s="238">
        <v>46031</v>
      </c>
      <c r="C82" s="237">
        <v>46031</v>
      </c>
      <c r="D82" s="172">
        <v>1363000</v>
      </c>
      <c r="E82" s="172">
        <v>0</v>
      </c>
      <c r="F82" s="138" t="s">
        <v>388</v>
      </c>
    </row>
    <row r="83" spans="1:6" x14ac:dyDescent="0.45">
      <c r="A83" s="173">
        <v>46031.831861921295</v>
      </c>
      <c r="B83" s="238">
        <v>46031</v>
      </c>
      <c r="C83" s="237">
        <v>46031</v>
      </c>
      <c r="D83" s="172">
        <v>1363000</v>
      </c>
      <c r="E83" s="172">
        <v>0</v>
      </c>
      <c r="F83" s="138" t="s">
        <v>389</v>
      </c>
    </row>
    <row r="84" spans="1:6" x14ac:dyDescent="0.45">
      <c r="A84" s="173">
        <v>46030.814150925929</v>
      </c>
      <c r="B84" s="238">
        <v>46030</v>
      </c>
      <c r="C84" s="237">
        <v>46030</v>
      </c>
      <c r="D84" s="172">
        <v>1548200</v>
      </c>
      <c r="E84" s="172">
        <v>1167950</v>
      </c>
      <c r="F84" s="138" t="s">
        <v>389</v>
      </c>
    </row>
    <row r="85" spans="1:6" x14ac:dyDescent="0.45">
      <c r="A85" s="173">
        <v>46029.827849305555</v>
      </c>
      <c r="B85" s="238">
        <v>46029</v>
      </c>
      <c r="C85" s="237">
        <v>46029</v>
      </c>
      <c r="D85" s="172">
        <v>1186100</v>
      </c>
      <c r="E85" s="172">
        <v>1011500</v>
      </c>
      <c r="F85" s="138" t="s">
        <v>389</v>
      </c>
    </row>
    <row r="86" spans="1:6" x14ac:dyDescent="0.45">
      <c r="A86" s="173">
        <v>46028.823391666665</v>
      </c>
      <c r="B86" s="238">
        <v>46028</v>
      </c>
      <c r="C86" s="237">
        <v>46028</v>
      </c>
      <c r="D86" s="172">
        <v>966250</v>
      </c>
      <c r="E86" s="172">
        <v>1236950</v>
      </c>
      <c r="F86" s="138" t="s">
        <v>389</v>
      </c>
    </row>
    <row r="87" spans="1:6" x14ac:dyDescent="0.45">
      <c r="A87" s="173">
        <v>46027.830201041666</v>
      </c>
      <c r="B87" s="238">
        <v>46027</v>
      </c>
      <c r="C87" s="237">
        <v>46027</v>
      </c>
      <c r="D87" s="172">
        <v>792450</v>
      </c>
      <c r="E87" s="172">
        <v>683350</v>
      </c>
      <c r="F87" s="138" t="s">
        <v>389</v>
      </c>
    </row>
    <row r="88" spans="1:6" x14ac:dyDescent="0.45">
      <c r="A88" s="173">
        <v>46026.823292245368</v>
      </c>
      <c r="B88" s="238">
        <v>46026</v>
      </c>
      <c r="C88" s="237">
        <v>46026</v>
      </c>
      <c r="D88" s="172">
        <v>1316900</v>
      </c>
      <c r="E88" s="172">
        <v>1409250</v>
      </c>
      <c r="F88" s="138" t="s">
        <v>389</v>
      </c>
    </row>
    <row r="89" spans="1:6" x14ac:dyDescent="0.45">
      <c r="A89" s="173">
        <v>46025.844587847219</v>
      </c>
      <c r="B89" s="238">
        <v>46025</v>
      </c>
      <c r="C89" s="237">
        <v>46025</v>
      </c>
      <c r="D89" s="172">
        <v>829900</v>
      </c>
      <c r="E89" s="172">
        <v>1144400</v>
      </c>
      <c r="F89" s="138" t="s">
        <v>389</v>
      </c>
    </row>
    <row r="90" spans="1:6" x14ac:dyDescent="0.45">
      <c r="A90" s="173">
        <v>46024.804102199072</v>
      </c>
      <c r="B90" s="238">
        <v>46024</v>
      </c>
      <c r="C90" s="237">
        <v>46024</v>
      </c>
      <c r="D90" s="172">
        <v>872900</v>
      </c>
      <c r="E90" s="172">
        <v>1289450</v>
      </c>
      <c r="F90" s="138" t="s">
        <v>389</v>
      </c>
    </row>
    <row r="91" spans="1:6" x14ac:dyDescent="0.45">
      <c r="A91" s="173">
        <v>46023.817289699073</v>
      </c>
      <c r="B91" s="238">
        <v>46023</v>
      </c>
      <c r="C91" s="237">
        <v>46023</v>
      </c>
      <c r="D91" s="172">
        <v>1124500</v>
      </c>
      <c r="E91" s="172">
        <v>1490600</v>
      </c>
      <c r="F91" s="138" t="s">
        <v>389</v>
      </c>
    </row>
    <row r="92" spans="1:6" x14ac:dyDescent="0.45">
      <c r="A92" s="173">
        <v>46023.816997222224</v>
      </c>
      <c r="B92" s="238">
        <v>46023</v>
      </c>
      <c r="C92" s="237">
        <v>46023</v>
      </c>
      <c r="D92" s="172">
        <v>1124500</v>
      </c>
      <c r="E92" s="172">
        <v>1490600</v>
      </c>
      <c r="F92" s="138" t="s">
        <v>388</v>
      </c>
    </row>
    <row r="93" spans="1:6" x14ac:dyDescent="0.45">
      <c r="A93" s="173">
        <v>46023.769961458333</v>
      </c>
      <c r="B93" s="238">
        <v>46023</v>
      </c>
      <c r="C93" s="237">
        <v>46023</v>
      </c>
      <c r="D93" s="172">
        <v>1124500</v>
      </c>
      <c r="E93" s="172">
        <v>1490600</v>
      </c>
      <c r="F93" s="138" t="s">
        <v>389</v>
      </c>
    </row>
    <row r="94" spans="1:6" x14ac:dyDescent="0.45">
      <c r="A94" s="173">
        <v>46023.768099768517</v>
      </c>
      <c r="B94" s="238">
        <v>46023</v>
      </c>
      <c r="C94" s="237">
        <v>46023</v>
      </c>
      <c r="D94" s="172">
        <v>1124500</v>
      </c>
      <c r="E94" s="172">
        <v>1490600</v>
      </c>
      <c r="F94" s="138" t="s">
        <v>388</v>
      </c>
    </row>
    <row r="95" spans="1:6" x14ac:dyDescent="0.45">
      <c r="A95" s="173">
        <v>46023.764263888886</v>
      </c>
      <c r="B95" s="238">
        <v>46023</v>
      </c>
      <c r="C95" s="237">
        <v>46023</v>
      </c>
      <c r="D95" s="172">
        <v>1124500</v>
      </c>
      <c r="E95" s="172">
        <v>1490600</v>
      </c>
      <c r="F95" s="138" t="s">
        <v>389</v>
      </c>
    </row>
    <row r="96" spans="1:6" x14ac:dyDescent="0.45">
      <c r="A96" s="173">
        <v>46022.780214351849</v>
      </c>
      <c r="B96" s="238">
        <v>46022</v>
      </c>
      <c r="C96" s="237">
        <v>46022</v>
      </c>
      <c r="D96" s="172">
        <v>949200</v>
      </c>
      <c r="E96" s="172">
        <v>1521700</v>
      </c>
      <c r="F96" s="138" t="s">
        <v>389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30"/>
  <dimension ref="A1:G107"/>
  <sheetViews>
    <sheetView workbookViewId="0">
      <selection activeCell="C2" sqref="C2"/>
    </sheetView>
  </sheetViews>
  <sheetFormatPr baseColWidth="10" defaultRowHeight="14.25" x14ac:dyDescent="0.45"/>
  <cols>
    <col min="1" max="1" width="11.59765625" style="2"/>
    <col min="2" max="2" width="17.3984375" style="174" bestFit="1" customWidth="1"/>
    <col min="3" max="3" width="17.1328125" style="174" customWidth="1"/>
    <col min="4" max="4" width="15.3984375" customWidth="1"/>
    <col min="5" max="5" width="20.59765625" style="174" bestFit="1" customWidth="1"/>
  </cols>
  <sheetData>
    <row r="1" spans="1:7" x14ac:dyDescent="0.45">
      <c r="A1" s="2" t="s">
        <v>38</v>
      </c>
      <c r="B1" s="174" t="s">
        <v>393</v>
      </c>
      <c r="C1" s="174" t="s">
        <v>394</v>
      </c>
      <c r="D1" t="s">
        <v>395</v>
      </c>
      <c r="E1" s="174" t="s">
        <v>396</v>
      </c>
      <c r="F1" t="s">
        <v>85</v>
      </c>
      <c r="G1" t="s">
        <v>100</v>
      </c>
    </row>
    <row r="2" spans="1:7" x14ac:dyDescent="0.45">
      <c r="A2" s="2">
        <v>46097</v>
      </c>
      <c r="B2" s="174">
        <v>46097.614795370369</v>
      </c>
      <c r="C2" s="174">
        <v>46097.616509143518</v>
      </c>
      <c r="D2" t="s">
        <v>416</v>
      </c>
      <c r="E2" s="174">
        <f>Tableau11[[#This Row],[HEUR DE SORTIE ]]-Tableau11[[#This Row],[HEURE D''ENTRE ]]</f>
        <v>1.7137731483671814E-3</v>
      </c>
      <c r="F2" t="s">
        <v>430</v>
      </c>
      <c r="G2" t="s">
        <v>431</v>
      </c>
    </row>
    <row r="3" spans="1:7" x14ac:dyDescent="0.45">
      <c r="A3" s="2">
        <v>46096</v>
      </c>
      <c r="B3" s="174">
        <v>46096.776618055555</v>
      </c>
      <c r="C3" s="174">
        <v>46096.834952083336</v>
      </c>
      <c r="D3" t="s">
        <v>453</v>
      </c>
      <c r="E3" s="174">
        <f>Tableau11[[#This Row],[HEUR DE SORTIE ]]-Tableau11[[#This Row],[HEURE D''ENTRE ]]</f>
        <v>5.8334027780801989E-2</v>
      </c>
      <c r="F3" t="s">
        <v>444</v>
      </c>
      <c r="G3" t="s">
        <v>432</v>
      </c>
    </row>
    <row r="4" spans="1:7" x14ac:dyDescent="0.45">
      <c r="A4" s="2">
        <v>46095</v>
      </c>
      <c r="B4" s="174">
        <v>46095.778848032409</v>
      </c>
      <c r="C4" s="174">
        <v>46095.833360879631</v>
      </c>
      <c r="D4" t="s">
        <v>453</v>
      </c>
      <c r="E4" s="174">
        <f>Tableau11[[#This Row],[HEUR DE SORTIE ]]-Tableau11[[#This Row],[HEURE D''ENTRE ]]</f>
        <v>5.4512847222213168E-2</v>
      </c>
      <c r="F4" t="s">
        <v>444</v>
      </c>
      <c r="G4" t="s">
        <v>432</v>
      </c>
    </row>
    <row r="5" spans="1:7" x14ac:dyDescent="0.45">
      <c r="A5" s="2">
        <v>46094</v>
      </c>
      <c r="B5" s="174">
        <v>46094.782691203705</v>
      </c>
      <c r="C5" s="174">
        <v>46094.824849537035</v>
      </c>
      <c r="D5" t="s">
        <v>453</v>
      </c>
      <c r="E5" s="174">
        <f>Tableau11[[#This Row],[HEUR DE SORTIE ]]-Tableau11[[#This Row],[HEURE D''ENTRE ]]</f>
        <v>4.2158333330007736E-2</v>
      </c>
      <c r="F5" t="s">
        <v>444</v>
      </c>
      <c r="G5" t="s">
        <v>432</v>
      </c>
    </row>
    <row r="6" spans="1:7" x14ac:dyDescent="0.45">
      <c r="A6" s="2">
        <v>46093</v>
      </c>
      <c r="B6" s="174">
        <v>46093.827191550925</v>
      </c>
      <c r="C6" s="174">
        <v>46093.829132870371</v>
      </c>
      <c r="D6" t="s">
        <v>453</v>
      </c>
      <c r="E6" s="174">
        <f>Tableau11[[#This Row],[HEUR DE SORTIE ]]-Tableau11[[#This Row],[HEURE D''ENTRE ]]</f>
        <v>1.94131944590481E-3</v>
      </c>
      <c r="F6" t="s">
        <v>444</v>
      </c>
      <c r="G6" t="s">
        <v>432</v>
      </c>
    </row>
    <row r="7" spans="1:7" x14ac:dyDescent="0.45">
      <c r="A7" s="2">
        <v>46093</v>
      </c>
      <c r="B7" s="174">
        <v>46093.782235185186</v>
      </c>
      <c r="C7" s="174">
        <v>46093.822962384256</v>
      </c>
      <c r="D7" t="s">
        <v>453</v>
      </c>
      <c r="E7" s="174">
        <f>Tableau11[[#This Row],[HEUR DE SORTIE ]]-Tableau11[[#This Row],[HEURE D''ENTRE ]]</f>
        <v>4.0727199069806375E-2</v>
      </c>
      <c r="F7" t="s">
        <v>444</v>
      </c>
      <c r="G7" t="s">
        <v>432</v>
      </c>
    </row>
    <row r="8" spans="1:7" x14ac:dyDescent="0.45">
      <c r="A8" s="2">
        <v>46092</v>
      </c>
      <c r="B8" s="174">
        <v>46092.794126736109</v>
      </c>
      <c r="C8" s="174">
        <v>46092.832273958331</v>
      </c>
      <c r="D8" t="s">
        <v>453</v>
      </c>
      <c r="E8" s="174">
        <f>Tableau11[[#This Row],[HEUR DE SORTIE ]]-Tableau11[[#This Row],[HEURE D''ENTRE ]]</f>
        <v>3.8147222221596166E-2</v>
      </c>
      <c r="F8" t="s">
        <v>444</v>
      </c>
      <c r="G8" t="s">
        <v>432</v>
      </c>
    </row>
    <row r="9" spans="1:7" x14ac:dyDescent="0.45">
      <c r="A9" s="2">
        <v>46092</v>
      </c>
      <c r="B9" s="174">
        <v>46092.477558333332</v>
      </c>
      <c r="C9" s="174">
        <v>46092.479183564814</v>
      </c>
      <c r="D9" t="s">
        <v>453</v>
      </c>
      <c r="E9" s="174">
        <f>Tableau11[[#This Row],[HEUR DE SORTIE ]]-Tableau11[[#This Row],[HEURE D''ENTRE ]]</f>
        <v>1.6252314817393199E-3</v>
      </c>
      <c r="F9" t="s">
        <v>444</v>
      </c>
      <c r="G9" t="s">
        <v>432</v>
      </c>
    </row>
    <row r="10" spans="1:7" x14ac:dyDescent="0.45">
      <c r="A10" s="2">
        <v>46091</v>
      </c>
      <c r="B10" s="174">
        <v>46091.784994907408</v>
      </c>
      <c r="C10" s="174">
        <v>46091.819988773146</v>
      </c>
      <c r="D10" t="s">
        <v>453</v>
      </c>
      <c r="E10" s="174">
        <f>Tableau11[[#This Row],[HEUR DE SORTIE ]]-Tableau11[[#This Row],[HEURE D''ENTRE ]]</f>
        <v>3.4993865738215391E-2</v>
      </c>
      <c r="F10" t="s">
        <v>444</v>
      </c>
      <c r="G10" t="s">
        <v>432</v>
      </c>
    </row>
    <row r="11" spans="1:7" x14ac:dyDescent="0.45">
      <c r="A11" s="2">
        <v>46090</v>
      </c>
      <c r="B11" s="174">
        <v>46090.783915740743</v>
      </c>
      <c r="C11" s="174">
        <v>46090.820167708334</v>
      </c>
      <c r="D11" t="s">
        <v>453</v>
      </c>
      <c r="E11" s="174">
        <f>Tableau11[[#This Row],[HEUR DE SORTIE ]]-Tableau11[[#This Row],[HEURE D''ENTRE ]]</f>
        <v>3.6251967590942513E-2</v>
      </c>
      <c r="F11" t="s">
        <v>444</v>
      </c>
      <c r="G11" t="s">
        <v>432</v>
      </c>
    </row>
    <row r="12" spans="1:7" x14ac:dyDescent="0.45">
      <c r="A12" s="2">
        <v>46089</v>
      </c>
      <c r="B12" s="174">
        <v>46089.780606018518</v>
      </c>
      <c r="C12" s="174">
        <v>46089.818539583335</v>
      </c>
      <c r="D12" t="s">
        <v>453</v>
      </c>
      <c r="E12" s="174">
        <f>Tableau11[[#This Row],[HEUR DE SORTIE ]]-Tableau11[[#This Row],[HEURE D''ENTRE ]]</f>
        <v>3.7933564817649312E-2</v>
      </c>
      <c r="F12" t="s">
        <v>444</v>
      </c>
      <c r="G12" t="s">
        <v>432</v>
      </c>
    </row>
    <row r="13" spans="1:7" x14ac:dyDescent="0.45">
      <c r="A13" s="2">
        <v>46088</v>
      </c>
      <c r="B13" s="174">
        <v>46088.80246770833</v>
      </c>
      <c r="C13" s="174">
        <v>46088.835142476855</v>
      </c>
      <c r="D13" t="s">
        <v>453</v>
      </c>
      <c r="E13" s="174">
        <f>Tableau11[[#This Row],[HEUR DE SORTIE ]]-Tableau11[[#This Row],[HEURE D''ENTRE ]]</f>
        <v>3.2674768524884712E-2</v>
      </c>
      <c r="F13" t="s">
        <v>444</v>
      </c>
      <c r="G13" t="s">
        <v>432</v>
      </c>
    </row>
    <row r="14" spans="1:7" x14ac:dyDescent="0.45">
      <c r="A14" s="2">
        <v>46087</v>
      </c>
      <c r="B14" s="174">
        <v>46087.786683796294</v>
      </c>
      <c r="C14" s="174">
        <v>46087.829570138892</v>
      </c>
      <c r="D14" t="s">
        <v>453</v>
      </c>
      <c r="E14" s="174">
        <f>Tableau11[[#This Row],[HEUR DE SORTIE ]]-Tableau11[[#This Row],[HEURE D''ENTRE ]]</f>
        <v>4.2886342598649208E-2</v>
      </c>
      <c r="F14" t="s">
        <v>444</v>
      </c>
      <c r="G14" t="s">
        <v>432</v>
      </c>
    </row>
    <row r="15" spans="1:7" x14ac:dyDescent="0.45">
      <c r="A15" s="2">
        <v>46087</v>
      </c>
      <c r="B15" s="174">
        <v>46087.660630324077</v>
      </c>
      <c r="C15" s="174">
        <v>46087.669119212966</v>
      </c>
      <c r="D15" t="s">
        <v>453</v>
      </c>
      <c r="E15" s="174">
        <f>Tableau11[[#This Row],[HEUR DE SORTIE ]]-Tableau11[[#This Row],[HEURE D''ENTRE ]]</f>
        <v>8.4888888886780478E-3</v>
      </c>
      <c r="F15" t="s">
        <v>444</v>
      </c>
      <c r="G15" t="s">
        <v>432</v>
      </c>
    </row>
    <row r="16" spans="1:7" x14ac:dyDescent="0.45">
      <c r="A16" s="2">
        <v>46086</v>
      </c>
      <c r="B16" s="174">
        <v>46086.79533090278</v>
      </c>
      <c r="C16" s="174">
        <v>46086.835294675926</v>
      </c>
      <c r="D16" t="s">
        <v>453</v>
      </c>
      <c r="E16" s="174">
        <f>Tableau11[[#This Row],[HEUR DE SORTIE ]]-Tableau11[[#This Row],[HEURE D''ENTRE ]]</f>
        <v>3.996377314615529E-2</v>
      </c>
      <c r="F16" t="s">
        <v>444</v>
      </c>
      <c r="G16" t="s">
        <v>432</v>
      </c>
    </row>
    <row r="17" spans="1:7" x14ac:dyDescent="0.45">
      <c r="A17" s="2">
        <v>46085</v>
      </c>
      <c r="B17" s="174">
        <v>46085.78686122685</v>
      </c>
      <c r="C17" s="174">
        <v>46085.850940856479</v>
      </c>
      <c r="D17" t="s">
        <v>453</v>
      </c>
      <c r="E17" s="174">
        <f>Tableau11[[#This Row],[HEUR DE SORTIE ]]-Tableau11[[#This Row],[HEURE D''ENTRE ]]</f>
        <v>6.4079629628395196E-2</v>
      </c>
      <c r="F17" t="s">
        <v>444</v>
      </c>
      <c r="G17" t="s">
        <v>432</v>
      </c>
    </row>
    <row r="18" spans="1:7" x14ac:dyDescent="0.45">
      <c r="A18" s="2">
        <v>46084</v>
      </c>
      <c r="B18" s="174">
        <v>46084.798934375001</v>
      </c>
      <c r="C18" s="174">
        <v>46084.844194212965</v>
      </c>
      <c r="D18" t="s">
        <v>453</v>
      </c>
      <c r="E18" s="174">
        <f>Tableau11[[#This Row],[HEUR DE SORTIE ]]-Tableau11[[#This Row],[HEURE D''ENTRE ]]</f>
        <v>4.5259837963385507E-2</v>
      </c>
      <c r="F18" t="s">
        <v>444</v>
      </c>
      <c r="G18" t="s">
        <v>432</v>
      </c>
    </row>
    <row r="19" spans="1:7" x14ac:dyDescent="0.45">
      <c r="A19" s="2">
        <v>46084</v>
      </c>
      <c r="B19" s="174">
        <v>46084.667799305556</v>
      </c>
      <c r="C19" s="174">
        <v>46084.672110300926</v>
      </c>
      <c r="D19" t="s">
        <v>453</v>
      </c>
      <c r="E19" s="174">
        <f>Tableau11[[#This Row],[HEUR DE SORTIE ]]-Tableau11[[#This Row],[HEURE D''ENTRE ]]</f>
        <v>4.3109953694511205E-3</v>
      </c>
      <c r="F19" t="s">
        <v>444</v>
      </c>
      <c r="G19" t="s">
        <v>432</v>
      </c>
    </row>
    <row r="20" spans="1:7" x14ac:dyDescent="0.45">
      <c r="A20" s="2">
        <v>46084</v>
      </c>
      <c r="B20" s="174">
        <v>46084.62756064815</v>
      </c>
      <c r="C20" s="174">
        <v>46084.657747916666</v>
      </c>
      <c r="D20" t="s">
        <v>453</v>
      </c>
      <c r="E20" s="174">
        <f>Tableau11[[#This Row],[HEUR DE SORTIE ]]-Tableau11[[#This Row],[HEURE D''ENTRE ]]</f>
        <v>3.0187268515874166E-2</v>
      </c>
      <c r="F20" t="s">
        <v>444</v>
      </c>
      <c r="G20" t="s">
        <v>432</v>
      </c>
    </row>
    <row r="21" spans="1:7" x14ac:dyDescent="0.45">
      <c r="A21" s="2">
        <v>46083</v>
      </c>
      <c r="B21" s="174">
        <v>46083.812076388887</v>
      </c>
      <c r="C21" s="174">
        <v>46083.877349768518</v>
      </c>
      <c r="D21" t="s">
        <v>453</v>
      </c>
      <c r="E21" s="174">
        <f>Tableau11[[#This Row],[HEUR DE SORTIE ]]-Tableau11[[#This Row],[HEURE D''ENTRE ]]</f>
        <v>6.5273379630525596E-2</v>
      </c>
      <c r="F21" t="s">
        <v>444</v>
      </c>
      <c r="G21" t="s">
        <v>432</v>
      </c>
    </row>
    <row r="22" spans="1:7" x14ac:dyDescent="0.45">
      <c r="A22" s="2">
        <v>46083</v>
      </c>
      <c r="B22" s="174">
        <v>46083.514371412035</v>
      </c>
      <c r="C22" s="174">
        <v>46083.518506944441</v>
      </c>
      <c r="D22" t="s">
        <v>453</v>
      </c>
      <c r="E22" s="174">
        <f>Tableau11[[#This Row],[HEUR DE SORTIE ]]-Tableau11[[#This Row],[HEURE D''ENTRE ]]</f>
        <v>4.1355324065079913E-3</v>
      </c>
      <c r="F22" t="s">
        <v>444</v>
      </c>
      <c r="G22" t="s">
        <v>432</v>
      </c>
    </row>
    <row r="23" spans="1:7" x14ac:dyDescent="0.45">
      <c r="A23" s="2">
        <v>46082</v>
      </c>
      <c r="B23" s="174">
        <v>46082.798516666669</v>
      </c>
      <c r="C23" s="174">
        <v>46082.798629976853</v>
      </c>
      <c r="D23" t="s">
        <v>453</v>
      </c>
      <c r="E23" s="174">
        <f>Tableau11[[#This Row],[HEUR DE SORTIE ]]-Tableau11[[#This Row],[HEURE D''ENTRE ]]</f>
        <v>1.133101832238026E-4</v>
      </c>
      <c r="F23" t="s">
        <v>444</v>
      </c>
      <c r="G23" t="s">
        <v>432</v>
      </c>
    </row>
    <row r="24" spans="1:7" x14ac:dyDescent="0.45">
      <c r="A24" s="2">
        <v>46082</v>
      </c>
      <c r="B24" s="174">
        <v>46082.787229398149</v>
      </c>
      <c r="D24" t="s">
        <v>453</v>
      </c>
      <c r="E24" s="174">
        <f>Tableau11[[#This Row],[HEUR DE SORTIE ]]-Tableau11[[#This Row],[HEURE D''ENTRE ]]</f>
        <v>-46082.787229398149</v>
      </c>
      <c r="F24" t="s">
        <v>444</v>
      </c>
      <c r="G24" t="s">
        <v>432</v>
      </c>
    </row>
    <row r="25" spans="1:7" x14ac:dyDescent="0.45">
      <c r="A25" s="2">
        <v>46082</v>
      </c>
      <c r="B25" s="174">
        <v>46082.612334375001</v>
      </c>
      <c r="C25" s="174">
        <v>46082.61609826389</v>
      </c>
      <c r="D25" t="s">
        <v>453</v>
      </c>
      <c r="E25" s="174">
        <f>Tableau11[[#This Row],[HEUR DE SORTIE ]]-Tableau11[[#This Row],[HEURE D''ENTRE ]]</f>
        <v>3.7638888898072764E-3</v>
      </c>
      <c r="F25" t="s">
        <v>444</v>
      </c>
      <c r="G25" t="s">
        <v>432</v>
      </c>
    </row>
    <row r="26" spans="1:7" x14ac:dyDescent="0.45">
      <c r="A26" s="2">
        <v>46081</v>
      </c>
      <c r="B26" s="174">
        <v>46081.770825810185</v>
      </c>
      <c r="C26" s="174">
        <v>46081.798593055559</v>
      </c>
      <c r="D26" t="s">
        <v>453</v>
      </c>
      <c r="E26" s="174">
        <f>Tableau11[[#This Row],[HEUR DE SORTIE ]]-Tableau11[[#This Row],[HEURE D''ENTRE ]]</f>
        <v>2.7767245373979677E-2</v>
      </c>
      <c r="F26" t="s">
        <v>444</v>
      </c>
      <c r="G26" t="s">
        <v>432</v>
      </c>
    </row>
    <row r="27" spans="1:7" x14ac:dyDescent="0.45">
      <c r="A27" s="2">
        <v>46081</v>
      </c>
      <c r="B27" s="174">
        <v>46081.436969444447</v>
      </c>
      <c r="C27" s="174">
        <v>46081.444753009258</v>
      </c>
      <c r="D27" t="s">
        <v>453</v>
      </c>
      <c r="E27" s="174">
        <f>Tableau11[[#This Row],[HEUR DE SORTIE ]]-Tableau11[[#This Row],[HEURE D''ENTRE ]]</f>
        <v>7.7835648116888478E-3</v>
      </c>
      <c r="F27" t="s">
        <v>444</v>
      </c>
      <c r="G27" t="s">
        <v>432</v>
      </c>
    </row>
    <row r="28" spans="1:7" x14ac:dyDescent="0.45">
      <c r="A28" s="2">
        <v>46080</v>
      </c>
      <c r="B28" s="174">
        <v>46080.83310625</v>
      </c>
      <c r="C28" s="174">
        <v>46080.847183449077</v>
      </c>
      <c r="D28" t="s">
        <v>453</v>
      </c>
      <c r="E28" s="174">
        <f>Tableau11[[#This Row],[HEUR DE SORTIE ]]-Tableau11[[#This Row],[HEURE D''ENTRE ]]</f>
        <v>1.407719907729188E-2</v>
      </c>
      <c r="F28" t="s">
        <v>444</v>
      </c>
      <c r="G28" t="s">
        <v>432</v>
      </c>
    </row>
    <row r="29" spans="1:7" x14ac:dyDescent="0.45">
      <c r="A29" s="2">
        <v>46079</v>
      </c>
      <c r="B29" s="174">
        <v>46079.780579976854</v>
      </c>
      <c r="C29" s="174">
        <v>46079.829350231485</v>
      </c>
      <c r="D29" t="s">
        <v>453</v>
      </c>
      <c r="E29" s="174">
        <f>Tableau11[[#This Row],[HEUR DE SORTIE ]]-Tableau11[[#This Row],[HEURE D''ENTRE ]]</f>
        <v>4.8770254630653653E-2</v>
      </c>
      <c r="F29" t="s">
        <v>444</v>
      </c>
      <c r="G29" t="s">
        <v>432</v>
      </c>
    </row>
    <row r="30" spans="1:7" x14ac:dyDescent="0.45">
      <c r="A30" s="2">
        <v>46078</v>
      </c>
      <c r="B30" s="174">
        <v>46078.860345023146</v>
      </c>
      <c r="C30" s="174">
        <v>46078.897593865739</v>
      </c>
      <c r="D30" t="s">
        <v>453</v>
      </c>
      <c r="E30" s="174">
        <f>Tableau11[[#This Row],[HEUR DE SORTIE ]]-Tableau11[[#This Row],[HEURE D''ENTRE ]]</f>
        <v>3.72488425928168E-2</v>
      </c>
      <c r="F30" t="s">
        <v>444</v>
      </c>
      <c r="G30" t="s">
        <v>432</v>
      </c>
    </row>
    <row r="31" spans="1:7" x14ac:dyDescent="0.45">
      <c r="A31" s="2">
        <v>46078</v>
      </c>
      <c r="B31" s="174">
        <v>46078.853834374997</v>
      </c>
      <c r="D31" t="s">
        <v>453</v>
      </c>
      <c r="E31" s="174">
        <f>Tableau11[[#This Row],[HEUR DE SORTIE ]]-Tableau11[[#This Row],[HEURE D''ENTRE ]]</f>
        <v>-46078.853834374997</v>
      </c>
      <c r="F31" t="s">
        <v>444</v>
      </c>
      <c r="G31" t="s">
        <v>432</v>
      </c>
    </row>
    <row r="32" spans="1:7" x14ac:dyDescent="0.45">
      <c r="A32" s="2">
        <v>46077</v>
      </c>
      <c r="B32" s="174">
        <v>46077.77325810185</v>
      </c>
      <c r="C32" s="174">
        <v>46077.806883680554</v>
      </c>
      <c r="D32" t="s">
        <v>453</v>
      </c>
      <c r="E32" s="174">
        <f>Tableau11[[#This Row],[HEUR DE SORTIE ]]-Tableau11[[#This Row],[HEURE D''ENTRE ]]</f>
        <v>3.3625578704231884E-2</v>
      </c>
      <c r="F32" t="s">
        <v>444</v>
      </c>
      <c r="G32" t="s">
        <v>432</v>
      </c>
    </row>
    <row r="33" spans="1:7" x14ac:dyDescent="0.45">
      <c r="A33" s="2">
        <v>46076</v>
      </c>
      <c r="B33" s="174">
        <v>46076.780007754627</v>
      </c>
      <c r="C33" s="174">
        <v>46076.817335995373</v>
      </c>
      <c r="D33" t="s">
        <v>453</v>
      </c>
      <c r="E33" s="174">
        <f>Tableau11[[#This Row],[HEUR DE SORTIE ]]-Tableau11[[#This Row],[HEURE D''ENTRE ]]</f>
        <v>3.7328240745409857E-2</v>
      </c>
      <c r="F33" t="s">
        <v>444</v>
      </c>
      <c r="G33" t="s">
        <v>432</v>
      </c>
    </row>
    <row r="34" spans="1:7" x14ac:dyDescent="0.45">
      <c r="A34" s="2">
        <v>46075</v>
      </c>
      <c r="B34" s="174">
        <v>46075.784187384263</v>
      </c>
      <c r="C34" s="174">
        <v>46075.835064814812</v>
      </c>
      <c r="D34" t="s">
        <v>453</v>
      </c>
      <c r="E34" s="174">
        <f>Tableau11[[#This Row],[HEUR DE SORTIE ]]-Tableau11[[#This Row],[HEURE D''ENTRE ]]</f>
        <v>5.087743054900784E-2</v>
      </c>
      <c r="F34" t="s">
        <v>444</v>
      </c>
      <c r="G34" t="s">
        <v>432</v>
      </c>
    </row>
    <row r="35" spans="1:7" x14ac:dyDescent="0.45">
      <c r="A35" s="2">
        <v>46074</v>
      </c>
      <c r="B35" s="174">
        <v>46074.794122222222</v>
      </c>
      <c r="C35" s="174">
        <v>46074.822730208332</v>
      </c>
      <c r="D35" t="s">
        <v>453</v>
      </c>
      <c r="E35" s="174">
        <f>Tableau11[[#This Row],[HEUR DE SORTIE ]]-Tableau11[[#This Row],[HEURE D''ENTRE ]]</f>
        <v>2.8607986110728234E-2</v>
      </c>
      <c r="F35" t="s">
        <v>444</v>
      </c>
      <c r="G35" t="s">
        <v>432</v>
      </c>
    </row>
    <row r="36" spans="1:7" x14ac:dyDescent="0.45">
      <c r="A36" s="2">
        <v>46073</v>
      </c>
      <c r="B36" s="174">
        <v>46073.798863310185</v>
      </c>
      <c r="C36" s="174">
        <v>46073.833950925924</v>
      </c>
      <c r="D36" t="s">
        <v>453</v>
      </c>
      <c r="E36" s="174">
        <f>Tableau11[[#This Row],[HEUR DE SORTIE ]]-Tableau11[[#This Row],[HEURE D''ENTRE ]]</f>
        <v>3.5087615739030298E-2</v>
      </c>
      <c r="F36" t="s">
        <v>444</v>
      </c>
      <c r="G36" t="s">
        <v>432</v>
      </c>
    </row>
    <row r="37" spans="1:7" x14ac:dyDescent="0.45">
      <c r="A37" s="2">
        <v>46073</v>
      </c>
      <c r="B37" s="174">
        <v>46073.469099884256</v>
      </c>
      <c r="C37" s="174">
        <v>46073.471743634262</v>
      </c>
      <c r="D37" t="s">
        <v>453</v>
      </c>
      <c r="E37" s="174">
        <f>Tableau11[[#This Row],[HEUR DE SORTIE ]]-Tableau11[[#This Row],[HEURE D''ENTRE ]]</f>
        <v>2.6437500055180863E-3</v>
      </c>
      <c r="F37" t="s">
        <v>444</v>
      </c>
      <c r="G37" t="s">
        <v>432</v>
      </c>
    </row>
    <row r="38" spans="1:7" x14ac:dyDescent="0.45">
      <c r="A38" s="2">
        <v>46072</v>
      </c>
      <c r="B38" s="174">
        <v>46072.81810462963</v>
      </c>
      <c r="C38" s="174">
        <v>46072.827854166666</v>
      </c>
      <c r="D38" t="s">
        <v>453</v>
      </c>
      <c r="E38" s="174">
        <f>Tableau11[[#This Row],[HEUR DE SORTIE ]]-Tableau11[[#This Row],[HEURE D''ENTRE ]]</f>
        <v>9.74953703553183E-3</v>
      </c>
      <c r="F38" t="s">
        <v>444</v>
      </c>
      <c r="G38" t="s">
        <v>432</v>
      </c>
    </row>
    <row r="39" spans="1:7" x14ac:dyDescent="0.45">
      <c r="A39" s="2">
        <v>46072</v>
      </c>
      <c r="B39" s="174">
        <v>46072.796019560185</v>
      </c>
      <c r="D39" t="s">
        <v>453</v>
      </c>
      <c r="E39" s="174">
        <f>Tableau11[[#This Row],[HEUR DE SORTIE ]]-Tableau11[[#This Row],[HEURE D''ENTRE ]]</f>
        <v>-46072.796019560185</v>
      </c>
      <c r="F39" t="s">
        <v>444</v>
      </c>
      <c r="G39" t="s">
        <v>432</v>
      </c>
    </row>
    <row r="40" spans="1:7" x14ac:dyDescent="0.45">
      <c r="A40" s="2">
        <v>46071</v>
      </c>
      <c r="B40" s="174">
        <v>46071.82517974537</v>
      </c>
      <c r="C40" s="174">
        <v>46071.859158796295</v>
      </c>
      <c r="D40" t="s">
        <v>453</v>
      </c>
      <c r="E40" s="174">
        <f>Tableau11[[#This Row],[HEUR DE SORTIE ]]-Tableau11[[#This Row],[HEURE D''ENTRE ]]</f>
        <v>3.3979050924244802E-2</v>
      </c>
      <c r="F40" t="s">
        <v>444</v>
      </c>
      <c r="G40" t="s">
        <v>432</v>
      </c>
    </row>
    <row r="41" spans="1:7" x14ac:dyDescent="0.45">
      <c r="A41" s="2">
        <v>46070</v>
      </c>
      <c r="B41" s="174">
        <v>46070.82853796296</v>
      </c>
      <c r="C41" s="174">
        <v>46070.863340277778</v>
      </c>
      <c r="D41" t="s">
        <v>453</v>
      </c>
      <c r="E41" s="174">
        <f>Tableau11[[#This Row],[HEUR DE SORTIE ]]-Tableau11[[#This Row],[HEURE D''ENTRE ]]</f>
        <v>3.4802314818080049E-2</v>
      </c>
      <c r="F41" t="s">
        <v>444</v>
      </c>
      <c r="G41" t="s">
        <v>432</v>
      </c>
    </row>
    <row r="42" spans="1:7" x14ac:dyDescent="0.45">
      <c r="A42" s="2">
        <v>46070</v>
      </c>
      <c r="B42" s="174">
        <v>46070.598638310184</v>
      </c>
      <c r="C42" s="174">
        <v>46070.601406712965</v>
      </c>
      <c r="D42" t="s">
        <v>453</v>
      </c>
      <c r="E42" s="174">
        <f>Tableau11[[#This Row],[HEUR DE SORTIE ]]-Tableau11[[#This Row],[HEURE D''ENTRE ]]</f>
        <v>2.768402780930046E-3</v>
      </c>
      <c r="F42" t="s">
        <v>444</v>
      </c>
      <c r="G42" t="s">
        <v>432</v>
      </c>
    </row>
    <row r="43" spans="1:7" x14ac:dyDescent="0.45">
      <c r="A43" s="2">
        <v>46069</v>
      </c>
      <c r="B43" s="174">
        <v>46069.813811921296</v>
      </c>
      <c r="C43" s="174">
        <v>46069.841845601855</v>
      </c>
      <c r="D43" t="s">
        <v>453</v>
      </c>
      <c r="E43" s="174">
        <f>Tableau11[[#This Row],[HEUR DE SORTIE ]]-Tableau11[[#This Row],[HEURE D''ENTRE ]]</f>
        <v>2.8033680559019558E-2</v>
      </c>
      <c r="F43" t="s">
        <v>444</v>
      </c>
      <c r="G43" t="s">
        <v>432</v>
      </c>
    </row>
    <row r="44" spans="1:7" x14ac:dyDescent="0.45">
      <c r="A44" s="2">
        <v>46068</v>
      </c>
      <c r="B44" s="174">
        <v>46068.811882060189</v>
      </c>
      <c r="C44" s="174">
        <v>46068.828208680556</v>
      </c>
      <c r="D44" t="s">
        <v>453</v>
      </c>
      <c r="E44" s="174">
        <f>Tableau11[[#This Row],[HEUR DE SORTIE ]]-Tableau11[[#This Row],[HEURE D''ENTRE ]]</f>
        <v>1.6326620367181022E-2</v>
      </c>
      <c r="F44" t="s">
        <v>444</v>
      </c>
      <c r="G44" t="s">
        <v>432</v>
      </c>
    </row>
    <row r="45" spans="1:7" x14ac:dyDescent="0.45">
      <c r="A45" s="2">
        <v>46067</v>
      </c>
      <c r="B45" s="174">
        <v>46067.806062847223</v>
      </c>
      <c r="C45" s="174">
        <v>46067.826267013887</v>
      </c>
      <c r="D45" t="s">
        <v>453</v>
      </c>
      <c r="E45" s="174">
        <f>Tableau11[[#This Row],[HEUR DE SORTIE ]]-Tableau11[[#This Row],[HEURE D''ENTRE ]]</f>
        <v>2.0204166663461365E-2</v>
      </c>
      <c r="F45" t="s">
        <v>444</v>
      </c>
      <c r="G45" t="s">
        <v>432</v>
      </c>
    </row>
    <row r="46" spans="1:7" x14ac:dyDescent="0.45">
      <c r="A46" s="2">
        <v>46066</v>
      </c>
      <c r="B46" s="174">
        <v>46066.817495023148</v>
      </c>
      <c r="C46" s="174">
        <v>46066.846374074077</v>
      </c>
      <c r="D46" t="s">
        <v>453</v>
      </c>
      <c r="E46" s="174">
        <f>Tableau11[[#This Row],[HEUR DE SORTIE ]]-Tableau11[[#This Row],[HEURE D''ENTRE ]]</f>
        <v>2.887905092939036E-2</v>
      </c>
      <c r="F46" t="s">
        <v>444</v>
      </c>
      <c r="G46" t="s">
        <v>432</v>
      </c>
    </row>
    <row r="47" spans="1:7" x14ac:dyDescent="0.45">
      <c r="A47" s="2">
        <v>46065</v>
      </c>
      <c r="B47" s="174">
        <v>46065.809264004631</v>
      </c>
      <c r="C47" s="174">
        <v>46065.832276504632</v>
      </c>
      <c r="D47" t="s">
        <v>453</v>
      </c>
      <c r="E47" s="174">
        <f>Tableau11[[#This Row],[HEUR DE SORTIE ]]-Tableau11[[#This Row],[HEURE D''ENTRE ]]</f>
        <v>2.3012500001641456E-2</v>
      </c>
      <c r="F47" t="s">
        <v>444</v>
      </c>
      <c r="G47" t="s">
        <v>432</v>
      </c>
    </row>
    <row r="48" spans="1:7" x14ac:dyDescent="0.45">
      <c r="A48" s="2">
        <v>46064</v>
      </c>
      <c r="B48" s="174">
        <v>46064.800326620367</v>
      </c>
      <c r="C48" s="174">
        <v>46064.843636226855</v>
      </c>
      <c r="D48" t="s">
        <v>453</v>
      </c>
      <c r="E48" s="174">
        <f>Tableau11[[#This Row],[HEUR DE SORTIE ]]-Tableau11[[#This Row],[HEURE D''ENTRE ]]</f>
        <v>4.3309606488037389E-2</v>
      </c>
      <c r="F48" t="s">
        <v>444</v>
      </c>
      <c r="G48" t="s">
        <v>432</v>
      </c>
    </row>
    <row r="49" spans="1:7" x14ac:dyDescent="0.45">
      <c r="A49" s="2">
        <v>46064</v>
      </c>
      <c r="B49" s="174">
        <v>46064.57575300926</v>
      </c>
      <c r="C49" s="174">
        <v>46064.57600601852</v>
      </c>
      <c r="D49" t="s">
        <v>453</v>
      </c>
      <c r="E49" s="174">
        <f>Tableau11[[#This Row],[HEUR DE SORTIE ]]-Tableau11[[#This Row],[HEURE D''ENTRE ]]</f>
        <v>2.5300926063209772E-4</v>
      </c>
      <c r="F49" t="s">
        <v>444</v>
      </c>
      <c r="G49" t="s">
        <v>432</v>
      </c>
    </row>
    <row r="50" spans="1:7" x14ac:dyDescent="0.45">
      <c r="A50" s="2">
        <v>46064</v>
      </c>
      <c r="B50" s="174">
        <v>46064.586145023146</v>
      </c>
      <c r="C50" s="174">
        <v>46064.588404513888</v>
      </c>
      <c r="D50" t="s">
        <v>416</v>
      </c>
      <c r="E50" s="174">
        <f>Tableau11[[#This Row],[HEUR DE SORTIE ]]-Tableau11[[#This Row],[HEURE D''ENTRE ]]</f>
        <v>2.2594907422899269E-3</v>
      </c>
      <c r="F50" t="s">
        <v>430</v>
      </c>
      <c r="G50" t="s">
        <v>431</v>
      </c>
    </row>
    <row r="51" spans="1:7" x14ac:dyDescent="0.45">
      <c r="A51" s="2">
        <v>46063</v>
      </c>
      <c r="B51" s="174">
        <v>46063.81391527778</v>
      </c>
      <c r="C51" s="174">
        <v>46063.844886458333</v>
      </c>
      <c r="D51" t="s">
        <v>453</v>
      </c>
      <c r="E51" s="174">
        <f>Tableau11[[#This Row],[HEUR DE SORTIE ]]-Tableau11[[#This Row],[HEURE D''ENTRE ]]</f>
        <v>3.0971180553024169E-2</v>
      </c>
      <c r="F51" t="s">
        <v>444</v>
      </c>
      <c r="G51" t="s">
        <v>432</v>
      </c>
    </row>
    <row r="52" spans="1:7" x14ac:dyDescent="0.45">
      <c r="A52" s="2">
        <v>46062</v>
      </c>
      <c r="B52" s="174">
        <v>46062.826320486114</v>
      </c>
      <c r="C52" s="174">
        <v>46062.847238657407</v>
      </c>
      <c r="D52" t="s">
        <v>453</v>
      </c>
      <c r="E52" s="174">
        <f>Tableau11[[#This Row],[HEUR DE SORTIE ]]-Tableau11[[#This Row],[HEURE D''ENTRE ]]</f>
        <v>2.0918171292578336E-2</v>
      </c>
      <c r="F52" t="s">
        <v>444</v>
      </c>
      <c r="G52" t="s">
        <v>432</v>
      </c>
    </row>
    <row r="53" spans="1:7" x14ac:dyDescent="0.45">
      <c r="A53" s="2">
        <v>46061</v>
      </c>
      <c r="B53" s="174">
        <v>46061.816636805554</v>
      </c>
      <c r="C53" s="174">
        <v>46061.831999652779</v>
      </c>
      <c r="D53" t="s">
        <v>453</v>
      </c>
      <c r="E53" s="174">
        <f>Tableau11[[#This Row],[HEUR DE SORTIE ]]-Tableau11[[#This Row],[HEURE D''ENTRE ]]</f>
        <v>1.5362847225333098E-2</v>
      </c>
      <c r="F53" t="s">
        <v>444</v>
      </c>
      <c r="G53" t="s">
        <v>432</v>
      </c>
    </row>
    <row r="54" spans="1:7" x14ac:dyDescent="0.45">
      <c r="A54" s="2">
        <v>46060</v>
      </c>
      <c r="B54" s="174">
        <v>46060.802078587963</v>
      </c>
      <c r="C54" s="174">
        <v>46060.839099421297</v>
      </c>
      <c r="D54" t="s">
        <v>453</v>
      </c>
      <c r="E54" s="174">
        <f>Tableau11[[#This Row],[HEUR DE SORTIE ]]-Tableau11[[#This Row],[HEURE D''ENTRE ]]</f>
        <v>3.7020833333372138E-2</v>
      </c>
      <c r="F54" t="s">
        <v>444</v>
      </c>
      <c r="G54" t="s">
        <v>432</v>
      </c>
    </row>
    <row r="55" spans="1:7" x14ac:dyDescent="0.45">
      <c r="A55" s="2">
        <v>46059</v>
      </c>
      <c r="B55" s="174">
        <v>46059.798206597225</v>
      </c>
      <c r="C55" s="174">
        <v>46059.830064930553</v>
      </c>
      <c r="D55" t="s">
        <v>453</v>
      </c>
      <c r="E55" s="174">
        <f>Tableau11[[#This Row],[HEUR DE SORTIE ]]-Tableau11[[#This Row],[HEURE D''ENTRE ]]</f>
        <v>3.1858333328273147E-2</v>
      </c>
      <c r="F55" t="s">
        <v>444</v>
      </c>
      <c r="G55" t="s">
        <v>432</v>
      </c>
    </row>
    <row r="56" spans="1:7" x14ac:dyDescent="0.45">
      <c r="A56" s="2">
        <v>46058</v>
      </c>
      <c r="B56" s="174">
        <v>46058.801861111111</v>
      </c>
      <c r="C56" s="174">
        <v>46058.823475115743</v>
      </c>
      <c r="D56" t="s">
        <v>453</v>
      </c>
      <c r="E56" s="174">
        <f>Tableau11[[#This Row],[HEUR DE SORTIE ]]-Tableau11[[#This Row],[HEURE D''ENTRE ]]</f>
        <v>2.1614004632283468E-2</v>
      </c>
      <c r="F56" t="s">
        <v>444</v>
      </c>
      <c r="G56" t="s">
        <v>432</v>
      </c>
    </row>
    <row r="57" spans="1:7" x14ac:dyDescent="0.45">
      <c r="A57" s="2">
        <v>46057</v>
      </c>
      <c r="B57" s="174">
        <v>46057.821842361111</v>
      </c>
      <c r="C57" s="174">
        <v>46057.847307060183</v>
      </c>
      <c r="D57" t="s">
        <v>453</v>
      </c>
      <c r="E57" s="174">
        <f>Tableau11[[#This Row],[HEUR DE SORTIE ]]-Tableau11[[#This Row],[HEURE D''ENTRE ]]</f>
        <v>2.5464699072472285E-2</v>
      </c>
      <c r="F57" t="s">
        <v>444</v>
      </c>
      <c r="G57" t="s">
        <v>432</v>
      </c>
    </row>
    <row r="58" spans="1:7" x14ac:dyDescent="0.45">
      <c r="A58" s="2">
        <v>46056</v>
      </c>
      <c r="B58" s="174">
        <v>46056.790472685185</v>
      </c>
      <c r="C58" s="174">
        <v>46056.822889814815</v>
      </c>
      <c r="D58" t="s">
        <v>453</v>
      </c>
      <c r="E58" s="174">
        <f>Tableau11[[#This Row],[HEUR DE SORTIE ]]-Tableau11[[#This Row],[HEURE D''ENTRE ]]</f>
        <v>3.241712963063037E-2</v>
      </c>
      <c r="F58" t="s">
        <v>444</v>
      </c>
      <c r="G58" t="s">
        <v>432</v>
      </c>
    </row>
    <row r="59" spans="1:7" x14ac:dyDescent="0.45">
      <c r="A59" s="2">
        <v>46056</v>
      </c>
      <c r="B59" s="174">
        <v>46056.526833101852</v>
      </c>
      <c r="C59" s="174">
        <v>46056.710665856481</v>
      </c>
      <c r="D59" t="s">
        <v>453</v>
      </c>
      <c r="E59" s="174">
        <f>Tableau11[[#This Row],[HEUR DE SORTIE ]]-Tableau11[[#This Row],[HEURE D''ENTRE ]]</f>
        <v>0.18383275462838355</v>
      </c>
      <c r="F59" t="s">
        <v>444</v>
      </c>
      <c r="G59" t="s">
        <v>432</v>
      </c>
    </row>
    <row r="60" spans="1:7" x14ac:dyDescent="0.45">
      <c r="A60" s="2">
        <v>46055</v>
      </c>
      <c r="B60" s="174">
        <v>46055.820897337966</v>
      </c>
      <c r="C60" s="174">
        <v>46055.842676736109</v>
      </c>
      <c r="D60" t="s">
        <v>453</v>
      </c>
      <c r="E60" s="174">
        <f>Tableau11[[#This Row],[HEUR DE SORTIE ]]-Tableau11[[#This Row],[HEURE D''ENTRE ]]</f>
        <v>2.1779398142825812E-2</v>
      </c>
      <c r="F60" t="s">
        <v>444</v>
      </c>
      <c r="G60" t="s">
        <v>432</v>
      </c>
    </row>
    <row r="61" spans="1:7" x14ac:dyDescent="0.45">
      <c r="A61" s="2">
        <v>46054</v>
      </c>
      <c r="B61" s="174">
        <v>46054.789847106484</v>
      </c>
      <c r="C61" s="174">
        <v>46054.818815625003</v>
      </c>
      <c r="D61" t="s">
        <v>453</v>
      </c>
      <c r="E61" s="174">
        <f>Tableau11[[#This Row],[HEUR DE SORTIE ]]-Tableau11[[#This Row],[HEURE D''ENTRE ]]</f>
        <v>2.8968518519832287E-2</v>
      </c>
      <c r="F61" t="s">
        <v>444</v>
      </c>
      <c r="G61" t="s">
        <v>432</v>
      </c>
    </row>
    <row r="62" spans="1:7" x14ac:dyDescent="0.45">
      <c r="A62" s="2">
        <v>46053</v>
      </c>
      <c r="B62" s="174">
        <v>46053.821315624999</v>
      </c>
      <c r="C62" s="174">
        <v>46053.844387962963</v>
      </c>
      <c r="D62" t="s">
        <v>453</v>
      </c>
      <c r="E62" s="174">
        <f>Tableau11[[#This Row],[HEUR DE SORTIE ]]-Tableau11[[#This Row],[HEURE D''ENTRE ]]</f>
        <v>2.3072337964549661E-2</v>
      </c>
      <c r="F62" t="s">
        <v>444</v>
      </c>
      <c r="G62" t="s">
        <v>432</v>
      </c>
    </row>
    <row r="63" spans="1:7" x14ac:dyDescent="0.45">
      <c r="A63" s="2">
        <v>46052</v>
      </c>
      <c r="B63" s="174">
        <v>46052.815475578704</v>
      </c>
      <c r="C63" s="174">
        <v>46052.84714953704</v>
      </c>
      <c r="D63" t="s">
        <v>453</v>
      </c>
      <c r="E63" s="174">
        <f>Tableau11[[#This Row],[HEUR DE SORTIE ]]-Tableau11[[#This Row],[HEURE D''ENTRE ]]</f>
        <v>3.1673958335886709E-2</v>
      </c>
      <c r="F63" t="s">
        <v>444</v>
      </c>
      <c r="G63" t="s">
        <v>432</v>
      </c>
    </row>
    <row r="64" spans="1:7" x14ac:dyDescent="0.45">
      <c r="A64" s="2">
        <v>46051</v>
      </c>
      <c r="B64" s="174">
        <v>46051.816096875002</v>
      </c>
      <c r="C64" s="174">
        <v>46051.839196064815</v>
      </c>
      <c r="D64" t="s">
        <v>453</v>
      </c>
      <c r="E64" s="174">
        <f>Tableau11[[#This Row],[HEUR DE SORTIE ]]-Tableau11[[#This Row],[HEURE D''ENTRE ]]</f>
        <v>2.3099189813365228E-2</v>
      </c>
      <c r="F64" t="s">
        <v>444</v>
      </c>
      <c r="G64" t="s">
        <v>432</v>
      </c>
    </row>
    <row r="65" spans="1:7" x14ac:dyDescent="0.45">
      <c r="A65" s="2">
        <v>46050</v>
      </c>
      <c r="B65" s="174">
        <v>46050.825288078704</v>
      </c>
      <c r="C65" s="174">
        <v>46050.840094907406</v>
      </c>
      <c r="D65" t="s">
        <v>453</v>
      </c>
      <c r="E65" s="174">
        <f>Tableau11[[#This Row],[HEUR DE SORTIE ]]-Tableau11[[#This Row],[HEURE D''ENTRE ]]</f>
        <v>1.480682870169403E-2</v>
      </c>
      <c r="F65" t="s">
        <v>444</v>
      </c>
      <c r="G65" t="s">
        <v>432</v>
      </c>
    </row>
    <row r="66" spans="1:7" x14ac:dyDescent="0.45">
      <c r="A66" s="2">
        <v>46049</v>
      </c>
      <c r="B66" s="174">
        <v>46049.823683796298</v>
      </c>
      <c r="C66" s="174">
        <v>46049.861918981478</v>
      </c>
      <c r="D66" t="s">
        <v>453</v>
      </c>
      <c r="E66" s="174">
        <f>Tableau11[[#This Row],[HEUR DE SORTIE ]]-Tableau11[[#This Row],[HEURE D''ENTRE ]]</f>
        <v>3.8235185180383269E-2</v>
      </c>
      <c r="F66" t="s">
        <v>444</v>
      </c>
      <c r="G66" t="s">
        <v>432</v>
      </c>
    </row>
    <row r="67" spans="1:7" x14ac:dyDescent="0.45">
      <c r="A67" s="2">
        <v>46048</v>
      </c>
      <c r="B67" s="174">
        <v>46048.775675462966</v>
      </c>
      <c r="C67" s="174">
        <v>46048.806242939812</v>
      </c>
      <c r="D67" t="s">
        <v>453</v>
      </c>
      <c r="E67" s="174">
        <f>Tableau11[[#This Row],[HEUR DE SORTIE ]]-Tableau11[[#This Row],[HEURE D''ENTRE ]]</f>
        <v>3.0567476846044883E-2</v>
      </c>
      <c r="F67" t="s">
        <v>444</v>
      </c>
      <c r="G67" t="s">
        <v>432</v>
      </c>
    </row>
    <row r="68" spans="1:7" x14ac:dyDescent="0.45">
      <c r="A68" s="2">
        <v>46047</v>
      </c>
      <c r="B68" s="174">
        <v>46047.818797916669</v>
      </c>
      <c r="C68" s="174">
        <v>46047.844623263889</v>
      </c>
      <c r="D68" t="s">
        <v>453</v>
      </c>
      <c r="E68" s="174">
        <f>Tableau11[[#This Row],[HEUR DE SORTIE ]]-Tableau11[[#This Row],[HEURE D''ENTRE ]]</f>
        <v>2.5825347220234107E-2</v>
      </c>
      <c r="F68" t="s">
        <v>444</v>
      </c>
      <c r="G68" t="s">
        <v>432</v>
      </c>
    </row>
    <row r="69" spans="1:7" x14ac:dyDescent="0.45">
      <c r="A69" s="2">
        <v>46047</v>
      </c>
      <c r="B69" s="174">
        <v>46047.706784953705</v>
      </c>
      <c r="C69" s="174">
        <v>46047.714356712961</v>
      </c>
      <c r="D69" t="s">
        <v>453</v>
      </c>
      <c r="E69" s="174">
        <f>Tableau11[[#This Row],[HEUR DE SORTIE ]]-Tableau11[[#This Row],[HEURE D''ENTRE ]]</f>
        <v>7.5717592553701252E-3</v>
      </c>
      <c r="F69" t="s">
        <v>444</v>
      </c>
      <c r="G69" t="s">
        <v>432</v>
      </c>
    </row>
    <row r="70" spans="1:7" x14ac:dyDescent="0.45">
      <c r="A70" s="2">
        <v>46046</v>
      </c>
      <c r="B70" s="174">
        <v>46046.79050127315</v>
      </c>
      <c r="C70" s="174">
        <v>46046.821526851854</v>
      </c>
      <c r="D70" t="s">
        <v>453</v>
      </c>
      <c r="E70" s="174">
        <f>Tableau11[[#This Row],[HEUR DE SORTIE ]]-Tableau11[[#This Row],[HEURE D''ENTRE ]]</f>
        <v>3.102557870442979E-2</v>
      </c>
      <c r="F70" t="s">
        <v>444</v>
      </c>
      <c r="G70" t="s">
        <v>432</v>
      </c>
    </row>
    <row r="71" spans="1:7" x14ac:dyDescent="0.45">
      <c r="A71" s="2">
        <v>46045</v>
      </c>
      <c r="B71" s="174">
        <v>46045.772682754628</v>
      </c>
      <c r="C71" s="174">
        <v>46045.820969560184</v>
      </c>
      <c r="D71" t="s">
        <v>453</v>
      </c>
      <c r="E71" s="174">
        <f>Tableau11[[#This Row],[HEUR DE SORTIE ]]-Tableau11[[#This Row],[HEURE D''ENTRE ]]</f>
        <v>4.8286805555108003E-2</v>
      </c>
      <c r="F71" t="s">
        <v>444</v>
      </c>
      <c r="G71" t="s">
        <v>432</v>
      </c>
    </row>
    <row r="72" spans="1:7" x14ac:dyDescent="0.45">
      <c r="A72" s="2">
        <v>46044</v>
      </c>
      <c r="B72" s="174">
        <v>46044.825497337966</v>
      </c>
      <c r="C72" s="174">
        <v>46044.855379398148</v>
      </c>
      <c r="D72" t="s">
        <v>453</v>
      </c>
      <c r="E72" s="174">
        <f>Tableau11[[#This Row],[HEUR DE SORTIE ]]-Tableau11[[#This Row],[HEURE D''ENTRE ]]</f>
        <v>2.98820601819898E-2</v>
      </c>
      <c r="F72" t="s">
        <v>444</v>
      </c>
      <c r="G72" t="s">
        <v>432</v>
      </c>
    </row>
    <row r="73" spans="1:7" x14ac:dyDescent="0.45">
      <c r="A73" s="2">
        <v>46043</v>
      </c>
      <c r="B73" s="174">
        <v>46043.804726620372</v>
      </c>
      <c r="C73" s="174">
        <v>46043.837673263886</v>
      </c>
      <c r="D73" t="s">
        <v>453</v>
      </c>
      <c r="E73" s="174">
        <f>Tableau11[[#This Row],[HEUR DE SORTIE ]]-Tableau11[[#This Row],[HEURE D''ENTRE ]]</f>
        <v>3.2946643514151219E-2</v>
      </c>
      <c r="F73" t="s">
        <v>444</v>
      </c>
      <c r="G73" t="s">
        <v>432</v>
      </c>
    </row>
    <row r="74" spans="1:7" x14ac:dyDescent="0.45">
      <c r="A74" s="2">
        <v>46043</v>
      </c>
      <c r="B74" s="174">
        <v>46043.697641550927</v>
      </c>
      <c r="C74" s="174">
        <v>46043.797970949076</v>
      </c>
      <c r="D74" t="s">
        <v>453</v>
      </c>
      <c r="E74" s="174">
        <f>Tableau11[[#This Row],[HEUR DE SORTIE ]]-Tableau11[[#This Row],[HEURE D''ENTRE ]]</f>
        <v>0.10032939814846031</v>
      </c>
      <c r="F74" t="s">
        <v>444</v>
      </c>
      <c r="G74" t="s">
        <v>432</v>
      </c>
    </row>
    <row r="75" spans="1:7" x14ac:dyDescent="0.45">
      <c r="A75" s="2">
        <v>46043</v>
      </c>
      <c r="B75" s="174">
        <v>46043.69714074074</v>
      </c>
      <c r="D75" t="s">
        <v>453</v>
      </c>
      <c r="E75" s="174">
        <f>Tableau11[[#This Row],[HEUR DE SORTIE ]]-Tableau11[[#This Row],[HEURE D''ENTRE ]]</f>
        <v>-46043.69714074074</v>
      </c>
      <c r="F75" t="s">
        <v>444</v>
      </c>
      <c r="G75" t="s">
        <v>432</v>
      </c>
    </row>
    <row r="76" spans="1:7" x14ac:dyDescent="0.45">
      <c r="A76" s="2">
        <v>46043</v>
      </c>
      <c r="B76" s="174">
        <v>46043.63300775463</v>
      </c>
      <c r="D76" t="s">
        <v>453</v>
      </c>
      <c r="E76" s="174">
        <f>Tableau11[[#This Row],[HEUR DE SORTIE ]]-Tableau11[[#This Row],[HEURE D''ENTRE ]]</f>
        <v>-46043.63300775463</v>
      </c>
      <c r="F76" t="s">
        <v>444</v>
      </c>
      <c r="G76" t="s">
        <v>432</v>
      </c>
    </row>
    <row r="77" spans="1:7" x14ac:dyDescent="0.45">
      <c r="A77" s="2">
        <v>46042</v>
      </c>
      <c r="B77" s="174">
        <v>46042.812232060183</v>
      </c>
      <c r="C77" s="174">
        <v>46042.83544722222</v>
      </c>
      <c r="D77" t="s">
        <v>453</v>
      </c>
      <c r="E77" s="174">
        <f>Tableau11[[#This Row],[HEUR DE SORTIE ]]-Tableau11[[#This Row],[HEURE D''ENTRE ]]</f>
        <v>2.3215162036649417E-2</v>
      </c>
      <c r="F77" t="s">
        <v>444</v>
      </c>
      <c r="G77" t="s">
        <v>432</v>
      </c>
    </row>
    <row r="78" spans="1:7" x14ac:dyDescent="0.45">
      <c r="A78" s="2">
        <v>46041</v>
      </c>
      <c r="B78" s="174">
        <v>46041.810560532409</v>
      </c>
      <c r="C78" s="174">
        <v>46041.83413865741</v>
      </c>
      <c r="D78" t="s">
        <v>453</v>
      </c>
      <c r="E78" s="174">
        <f>Tableau11[[#This Row],[HEUR DE SORTIE ]]-Tableau11[[#This Row],[HEURE D''ENTRE ]]</f>
        <v>2.3578125001222361E-2</v>
      </c>
      <c r="F78" t="s">
        <v>444</v>
      </c>
      <c r="G78" t="s">
        <v>432</v>
      </c>
    </row>
    <row r="79" spans="1:7" x14ac:dyDescent="0.45">
      <c r="A79" s="2">
        <v>46040</v>
      </c>
      <c r="B79" s="174">
        <v>46040.732686921299</v>
      </c>
      <c r="C79" s="174">
        <v>46040.785391898149</v>
      </c>
      <c r="D79" t="s">
        <v>453</v>
      </c>
      <c r="E79" s="174">
        <f>Tableau11[[#This Row],[HEUR DE SORTIE ]]-Tableau11[[#This Row],[HEURE D''ENTRE ]]</f>
        <v>5.2704976849781815E-2</v>
      </c>
      <c r="F79" t="s">
        <v>444</v>
      </c>
      <c r="G79" t="s">
        <v>432</v>
      </c>
    </row>
    <row r="80" spans="1:7" x14ac:dyDescent="0.45">
      <c r="A80" s="2">
        <v>46039</v>
      </c>
      <c r="B80" s="174">
        <v>46039.833168055557</v>
      </c>
      <c r="C80" s="174">
        <v>46039.833306134256</v>
      </c>
      <c r="D80" t="s">
        <v>453</v>
      </c>
      <c r="E80" s="174">
        <f>Tableau11[[#This Row],[HEUR DE SORTIE ]]-Tableau11[[#This Row],[HEURE D''ENTRE ]]</f>
        <v>1.3807869981974363E-4</v>
      </c>
      <c r="F80" t="s">
        <v>444</v>
      </c>
      <c r="G80" t="s">
        <v>432</v>
      </c>
    </row>
    <row r="81" spans="1:7" x14ac:dyDescent="0.45">
      <c r="A81" s="2">
        <v>46039</v>
      </c>
      <c r="B81" s="174">
        <v>46039.791743518515</v>
      </c>
      <c r="C81" s="174">
        <v>46039.828172569447</v>
      </c>
      <c r="D81" t="s">
        <v>453</v>
      </c>
      <c r="E81" s="174">
        <f>Tableau11[[#This Row],[HEUR DE SORTIE ]]-Tableau11[[#This Row],[HEURE D''ENTRE ]]</f>
        <v>3.6429050931474194E-2</v>
      </c>
      <c r="F81" t="s">
        <v>444</v>
      </c>
      <c r="G81" t="s">
        <v>432</v>
      </c>
    </row>
    <row r="82" spans="1:7" x14ac:dyDescent="0.45">
      <c r="A82" s="2">
        <v>46038</v>
      </c>
      <c r="B82" s="174">
        <v>46038.841651273149</v>
      </c>
      <c r="C82" s="174">
        <v>46038.842334259258</v>
      </c>
      <c r="D82" t="s">
        <v>453</v>
      </c>
      <c r="E82" s="174">
        <f>Tableau11[[#This Row],[HEUR DE SORTIE ]]-Tableau11[[#This Row],[HEURE D''ENTRE ]]</f>
        <v>6.8298610858619213E-4</v>
      </c>
      <c r="F82" t="s">
        <v>444</v>
      </c>
      <c r="G82" t="s">
        <v>432</v>
      </c>
    </row>
    <row r="83" spans="1:7" x14ac:dyDescent="0.45">
      <c r="A83" s="2">
        <v>46038</v>
      </c>
      <c r="B83" s="174">
        <v>46038.812031018519</v>
      </c>
      <c r="D83" t="s">
        <v>453</v>
      </c>
      <c r="E83" s="174">
        <f>Tableau11[[#This Row],[HEUR DE SORTIE ]]-Tableau11[[#This Row],[HEURE D''ENTRE ]]</f>
        <v>-46038.812031018519</v>
      </c>
      <c r="F83" t="s">
        <v>444</v>
      </c>
      <c r="G83" t="s">
        <v>432</v>
      </c>
    </row>
    <row r="84" spans="1:7" x14ac:dyDescent="0.45">
      <c r="A84" s="2">
        <v>46037</v>
      </c>
      <c r="B84" s="174">
        <v>46037.811951041665</v>
      </c>
      <c r="C84" s="174">
        <v>46037.860020717591</v>
      </c>
      <c r="D84" t="s">
        <v>453</v>
      </c>
      <c r="E84" s="174">
        <f>Tableau11[[#This Row],[HEUR DE SORTIE ]]-Tableau11[[#This Row],[HEURE D''ENTRE ]]</f>
        <v>4.8069675925944466E-2</v>
      </c>
      <c r="F84" t="s">
        <v>444</v>
      </c>
      <c r="G84" t="s">
        <v>432</v>
      </c>
    </row>
    <row r="85" spans="1:7" x14ac:dyDescent="0.45">
      <c r="A85" s="2">
        <v>46037</v>
      </c>
      <c r="B85" s="174">
        <v>46037.722943055553</v>
      </c>
      <c r="D85" t="s">
        <v>453</v>
      </c>
      <c r="E85" s="174">
        <f>Tableau11[[#This Row],[HEUR DE SORTIE ]]-Tableau11[[#This Row],[HEURE D''ENTRE ]]</f>
        <v>-46037.722943055553</v>
      </c>
      <c r="F85" t="s">
        <v>444</v>
      </c>
      <c r="G85" t="s">
        <v>432</v>
      </c>
    </row>
    <row r="86" spans="1:7" x14ac:dyDescent="0.45">
      <c r="A86" s="2">
        <v>46036</v>
      </c>
      <c r="B86" s="174">
        <v>46036.839966087966</v>
      </c>
      <c r="C86" s="174">
        <v>46036.841875578706</v>
      </c>
      <c r="D86" t="s">
        <v>453</v>
      </c>
      <c r="E86" s="174">
        <f>Tableau11[[#This Row],[HEUR DE SORTIE ]]-Tableau11[[#This Row],[HEURE D''ENTRE ]]</f>
        <v>1.9094907402177341E-3</v>
      </c>
      <c r="F86" t="s">
        <v>444</v>
      </c>
      <c r="G86" t="s">
        <v>432</v>
      </c>
    </row>
    <row r="87" spans="1:7" x14ac:dyDescent="0.45">
      <c r="A87" s="2">
        <v>46036</v>
      </c>
      <c r="B87" s="174">
        <v>46036.830800925927</v>
      </c>
      <c r="D87" t="s">
        <v>453</v>
      </c>
      <c r="E87" s="174">
        <f>Tableau11[[#This Row],[HEUR DE SORTIE ]]-Tableau11[[#This Row],[HEURE D''ENTRE ]]</f>
        <v>-46036.830800925927</v>
      </c>
      <c r="F87" t="s">
        <v>444</v>
      </c>
      <c r="G87" t="s">
        <v>432</v>
      </c>
    </row>
    <row r="88" spans="1:7" x14ac:dyDescent="0.45">
      <c r="A88" s="2">
        <v>46036</v>
      </c>
      <c r="B88" s="174">
        <v>46036.822068981484</v>
      </c>
      <c r="D88" t="s">
        <v>453</v>
      </c>
      <c r="E88" s="174">
        <f>Tableau11[[#This Row],[HEUR DE SORTIE ]]-Tableau11[[#This Row],[HEURE D''ENTRE ]]</f>
        <v>-46036.822068981484</v>
      </c>
      <c r="F88" t="s">
        <v>444</v>
      </c>
      <c r="G88" t="s">
        <v>432</v>
      </c>
    </row>
    <row r="89" spans="1:7" x14ac:dyDescent="0.45">
      <c r="A89" s="2">
        <v>46035</v>
      </c>
      <c r="B89" s="174">
        <v>46035.804256365744</v>
      </c>
      <c r="C89" s="174">
        <v>46035.828628935182</v>
      </c>
      <c r="D89" t="s">
        <v>453</v>
      </c>
      <c r="E89" s="174">
        <f>Tableau11[[#This Row],[HEUR DE SORTIE ]]-Tableau11[[#This Row],[HEURE D''ENTRE ]]</f>
        <v>2.4372569438128266E-2</v>
      </c>
      <c r="F89" t="s">
        <v>444</v>
      </c>
      <c r="G89" t="s">
        <v>432</v>
      </c>
    </row>
    <row r="90" spans="1:7" x14ac:dyDescent="0.45">
      <c r="A90" s="2">
        <v>46034</v>
      </c>
      <c r="B90" s="174">
        <v>46034.760546064812</v>
      </c>
      <c r="C90" s="174">
        <v>46034.779400115738</v>
      </c>
      <c r="D90" t="s">
        <v>453</v>
      </c>
      <c r="E90" s="174">
        <f>Tableau11[[#This Row],[HEUR DE SORTIE ]]-Tableau11[[#This Row],[HEURE D''ENTRE ]]</f>
        <v>1.8854050926165655E-2</v>
      </c>
      <c r="F90" t="s">
        <v>444</v>
      </c>
      <c r="G90" t="s">
        <v>432</v>
      </c>
    </row>
    <row r="91" spans="1:7" x14ac:dyDescent="0.45">
      <c r="A91" s="2">
        <v>46033</v>
      </c>
      <c r="B91" s="174">
        <v>46033.803858217594</v>
      </c>
      <c r="C91" s="174">
        <v>46033.82089988426</v>
      </c>
      <c r="D91" t="s">
        <v>453</v>
      </c>
      <c r="E91" s="174">
        <f>Tableau11[[#This Row],[HEUR DE SORTIE ]]-Tableau11[[#This Row],[HEURE D''ENTRE ]]</f>
        <v>1.7041666666045785E-2</v>
      </c>
      <c r="F91" t="s">
        <v>444</v>
      </c>
      <c r="G91" t="s">
        <v>432</v>
      </c>
    </row>
    <row r="92" spans="1:7" x14ac:dyDescent="0.45">
      <c r="A92" s="2">
        <v>46032</v>
      </c>
      <c r="B92" s="174">
        <v>46032.797588425929</v>
      </c>
      <c r="C92" s="174">
        <v>46032.815487731481</v>
      </c>
      <c r="D92" t="s">
        <v>453</v>
      </c>
      <c r="E92" s="174">
        <f>Tableau11[[#This Row],[HEUR DE SORTIE ]]-Tableau11[[#This Row],[HEURE D''ENTRE ]]</f>
        <v>1.7899305552418809E-2</v>
      </c>
      <c r="F92" t="s">
        <v>444</v>
      </c>
      <c r="G92" t="s">
        <v>432</v>
      </c>
    </row>
    <row r="93" spans="1:7" x14ac:dyDescent="0.45">
      <c r="A93" s="2">
        <v>46032</v>
      </c>
      <c r="B93" s="174">
        <v>46032.528532523145</v>
      </c>
      <c r="C93" s="174">
        <v>46031.529552430555</v>
      </c>
      <c r="D93" t="s">
        <v>453</v>
      </c>
      <c r="E93" s="174">
        <f>Tableau11[[#This Row],[HEUR DE SORTIE ]]-Tableau11[[#This Row],[HEURE D''ENTRE ]]</f>
        <v>-0.99898009259050013</v>
      </c>
      <c r="F93" t="s">
        <v>444</v>
      </c>
      <c r="G93" t="s">
        <v>432</v>
      </c>
    </row>
    <row r="94" spans="1:7" x14ac:dyDescent="0.45">
      <c r="A94" s="2">
        <v>46031</v>
      </c>
      <c r="B94" s="174">
        <v>46031.808404398151</v>
      </c>
      <c r="C94" s="174">
        <v>46031.831893055554</v>
      </c>
      <c r="D94" t="s">
        <v>453</v>
      </c>
      <c r="E94" s="174">
        <f>Tableau11[[#This Row],[HEUR DE SORTIE ]]-Tableau11[[#This Row],[HEURE D''ENTRE ]]</f>
        <v>2.3488657403504476E-2</v>
      </c>
      <c r="F94" t="s">
        <v>444</v>
      </c>
      <c r="G94" t="s">
        <v>432</v>
      </c>
    </row>
    <row r="95" spans="1:7" x14ac:dyDescent="0.45">
      <c r="A95" s="2">
        <v>46030</v>
      </c>
      <c r="B95" s="174">
        <v>46030.780416435184</v>
      </c>
      <c r="C95" s="174">
        <v>46030.814450347221</v>
      </c>
      <c r="D95" t="s">
        <v>453</v>
      </c>
      <c r="E95" s="174">
        <f>Tableau11[[#This Row],[HEUR DE SORTIE ]]-Tableau11[[#This Row],[HEURE D''ENTRE ]]</f>
        <v>3.4033912037557457E-2</v>
      </c>
      <c r="F95" t="s">
        <v>444</v>
      </c>
      <c r="G95" t="s">
        <v>432</v>
      </c>
    </row>
    <row r="96" spans="1:7" x14ac:dyDescent="0.45">
      <c r="A96" s="2">
        <v>46029</v>
      </c>
      <c r="B96" s="174">
        <v>46029.79704085648</v>
      </c>
      <c r="C96" s="174">
        <v>46029.828061921296</v>
      </c>
      <c r="D96" t="s">
        <v>453</v>
      </c>
      <c r="E96" s="174">
        <f>Tableau11[[#This Row],[HEUR DE SORTIE ]]-Tableau11[[#This Row],[HEURE D''ENTRE ]]</f>
        <v>3.1021064816741273E-2</v>
      </c>
      <c r="F96" t="s">
        <v>444</v>
      </c>
      <c r="G96" t="s">
        <v>432</v>
      </c>
    </row>
    <row r="97" spans="1:7" x14ac:dyDescent="0.45">
      <c r="A97" s="2">
        <v>46028</v>
      </c>
      <c r="B97" s="174">
        <v>46028.795231249998</v>
      </c>
      <c r="C97" s="174">
        <v>46028.824475694448</v>
      </c>
      <c r="D97" t="s">
        <v>453</v>
      </c>
      <c r="E97" s="174">
        <f>Tableau11[[#This Row],[HEUR DE SORTIE ]]-Tableau11[[#This Row],[HEURE D''ENTRE ]]</f>
        <v>2.9244444449432194E-2</v>
      </c>
      <c r="F97" t="s">
        <v>444</v>
      </c>
      <c r="G97" t="s">
        <v>432</v>
      </c>
    </row>
    <row r="98" spans="1:7" x14ac:dyDescent="0.45">
      <c r="A98" s="2">
        <v>46027</v>
      </c>
      <c r="B98" s="174">
        <v>46027.791026157407</v>
      </c>
      <c r="C98" s="174">
        <v>46027.830702314815</v>
      </c>
      <c r="D98" t="s">
        <v>453</v>
      </c>
      <c r="E98" s="174">
        <f>Tableau11[[#This Row],[HEUR DE SORTIE ]]-Tableau11[[#This Row],[HEURE D''ENTRE ]]</f>
        <v>3.9676157408393919E-2</v>
      </c>
      <c r="F98" t="s">
        <v>444</v>
      </c>
      <c r="G98" t="s">
        <v>432</v>
      </c>
    </row>
    <row r="99" spans="1:7" x14ac:dyDescent="0.45">
      <c r="A99" s="2">
        <v>46026</v>
      </c>
      <c r="B99" s="174">
        <v>46026.79817696759</v>
      </c>
      <c r="C99" s="174">
        <v>46026.824275810184</v>
      </c>
      <c r="D99" t="s">
        <v>453</v>
      </c>
      <c r="E99" s="174">
        <f>Tableau11[[#This Row],[HEUR DE SORTIE ]]-Tableau11[[#This Row],[HEURE D''ENTRE ]]</f>
        <v>2.6098842594365124E-2</v>
      </c>
      <c r="F99" t="s">
        <v>444</v>
      </c>
      <c r="G99" t="s">
        <v>432</v>
      </c>
    </row>
    <row r="100" spans="1:7" x14ac:dyDescent="0.45">
      <c r="A100" s="2">
        <v>46025</v>
      </c>
      <c r="B100" s="174">
        <v>46025.812896990741</v>
      </c>
      <c r="C100" s="174">
        <v>46025.844603703707</v>
      </c>
      <c r="D100" t="s">
        <v>453</v>
      </c>
      <c r="E100" s="174">
        <f>Tableau11[[#This Row],[HEUR DE SORTIE ]]-Tableau11[[#This Row],[HEURE D''ENTRE ]]</f>
        <v>3.1706712965387851E-2</v>
      </c>
      <c r="F100" t="s">
        <v>444</v>
      </c>
      <c r="G100" t="s">
        <v>432</v>
      </c>
    </row>
    <row r="101" spans="1:7" x14ac:dyDescent="0.45">
      <c r="A101" s="2">
        <v>46024</v>
      </c>
      <c r="B101" s="174">
        <v>46024.715166550923</v>
      </c>
      <c r="C101" s="174">
        <v>46024.804128819444</v>
      </c>
      <c r="D101" t="s">
        <v>453</v>
      </c>
      <c r="E101" s="174">
        <f>Tableau11[[#This Row],[HEUR DE SORTIE ]]-Tableau11[[#This Row],[HEURE D''ENTRE ]]</f>
        <v>8.89622685208451E-2</v>
      </c>
      <c r="F101" t="s">
        <v>444</v>
      </c>
      <c r="G101" t="s">
        <v>432</v>
      </c>
    </row>
    <row r="102" spans="1:7" x14ac:dyDescent="0.45">
      <c r="A102" s="2">
        <v>46023</v>
      </c>
      <c r="B102" s="174">
        <v>46023.816861226849</v>
      </c>
      <c r="C102" s="174">
        <v>46023.817314120373</v>
      </c>
      <c r="D102" t="s">
        <v>453</v>
      </c>
      <c r="E102" s="174">
        <f>Tableau11[[#This Row],[HEUR DE SORTIE ]]-Tableau11[[#This Row],[HEURE D''ENTRE ]]</f>
        <v>4.5289352419786155E-4</v>
      </c>
      <c r="F102" t="s">
        <v>444</v>
      </c>
      <c r="G102" t="s">
        <v>432</v>
      </c>
    </row>
    <row r="103" spans="1:7" x14ac:dyDescent="0.45">
      <c r="A103" s="2">
        <v>46023</v>
      </c>
      <c r="B103" s="174">
        <v>46023.768062268522</v>
      </c>
      <c r="C103" s="174">
        <v>46023.769984722225</v>
      </c>
      <c r="D103" t="s">
        <v>453</v>
      </c>
      <c r="E103" s="174">
        <f>Tableau11[[#This Row],[HEUR DE SORTIE ]]-Tableau11[[#This Row],[HEURE D''ENTRE ]]</f>
        <v>1.9224537027184851E-3</v>
      </c>
      <c r="F103" t="s">
        <v>444</v>
      </c>
      <c r="G103" t="s">
        <v>432</v>
      </c>
    </row>
    <row r="104" spans="1:7" x14ac:dyDescent="0.45">
      <c r="A104" s="2">
        <v>46023</v>
      </c>
      <c r="B104" s="174">
        <v>46023.737643402776</v>
      </c>
      <c r="C104" s="174">
        <v>46023.764287962964</v>
      </c>
      <c r="D104" t="s">
        <v>453</v>
      </c>
      <c r="E104" s="174">
        <f>Tableau11[[#This Row],[HEUR DE SORTIE ]]-Tableau11[[#This Row],[HEURE D''ENTRE ]]</f>
        <v>2.6644560188287869E-2</v>
      </c>
      <c r="F104" t="s">
        <v>444</v>
      </c>
      <c r="G104" t="s">
        <v>432</v>
      </c>
    </row>
    <row r="105" spans="1:7" x14ac:dyDescent="0.45">
      <c r="A105" s="2">
        <v>46022</v>
      </c>
      <c r="B105" s="174">
        <v>46022.938845138888</v>
      </c>
      <c r="C105" s="174">
        <v>46022.947538425928</v>
      </c>
      <c r="D105" t="s">
        <v>416</v>
      </c>
      <c r="E105" s="174">
        <f>Tableau11[[#This Row],[HEUR DE SORTIE ]]-Tableau11[[#This Row],[HEURE D''ENTRE ]]</f>
        <v>8.6932870399323292E-3</v>
      </c>
      <c r="F105" t="s">
        <v>430</v>
      </c>
      <c r="G105" t="s">
        <v>431</v>
      </c>
    </row>
    <row r="106" spans="1:7" x14ac:dyDescent="0.45">
      <c r="A106" s="2">
        <v>46022</v>
      </c>
      <c r="B106" s="174">
        <v>46022.764869560182</v>
      </c>
      <c r="C106" s="174">
        <v>46022.780239930558</v>
      </c>
      <c r="D106" t="s">
        <v>453</v>
      </c>
      <c r="E106" s="174">
        <f>Tableau11[[#This Row],[HEUR DE SORTIE ]]-Tableau11[[#This Row],[HEURE D''ENTRE ]]</f>
        <v>1.5370370376331266E-2</v>
      </c>
      <c r="F106" t="s">
        <v>444</v>
      </c>
      <c r="G106" t="s">
        <v>432</v>
      </c>
    </row>
    <row r="107" spans="1:7" x14ac:dyDescent="0.45">
      <c r="A107" s="366">
        <v>45617</v>
      </c>
      <c r="B107" s="174">
        <v>45617.370361458336</v>
      </c>
      <c r="C107" s="174">
        <v>45617.371053240742</v>
      </c>
      <c r="D107" t="s">
        <v>354</v>
      </c>
      <c r="E107" s="174">
        <f>Tableau11[[#This Row],[HEUR DE SORTIE ]]-Tableau11[[#This Row],[HEURE D''ENTRE ]]</f>
        <v>6.9178240664768964E-4</v>
      </c>
      <c r="G107" s="174"/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18"/>
  <dimension ref="A1:N113"/>
  <sheetViews>
    <sheetView showGridLines="0" showRowColHeaders="0" workbookViewId="0">
      <selection activeCell="I16" sqref="I16"/>
    </sheetView>
  </sheetViews>
  <sheetFormatPr baseColWidth="10" defaultColWidth="11.59765625" defaultRowHeight="14.25" x14ac:dyDescent="0.45"/>
  <cols>
    <col min="1" max="1" width="29.73046875" customWidth="1"/>
    <col min="2" max="2" width="15.265625" bestFit="1" customWidth="1"/>
    <col min="4" max="4" width="16.73046875" bestFit="1" customWidth="1"/>
    <col min="7" max="7" width="11.73046875" bestFit="1" customWidth="1"/>
    <col min="8" max="8" width="24.73046875" bestFit="1" customWidth="1"/>
    <col min="9" max="9" width="12.73046875" bestFit="1" customWidth="1"/>
    <col min="14" max="14" width="14.3984375" bestFit="1" customWidth="1"/>
  </cols>
  <sheetData>
    <row r="1" spans="1:14" x14ac:dyDescent="0.45">
      <c r="A1" s="26" t="s">
        <v>113</v>
      </c>
      <c r="B1" s="26" t="s">
        <v>134</v>
      </c>
      <c r="C1" s="26" t="s">
        <v>12</v>
      </c>
      <c r="D1" s="26" t="s">
        <v>21</v>
      </c>
      <c r="E1" s="26" t="s">
        <v>135</v>
      </c>
      <c r="F1" s="26" t="s">
        <v>10</v>
      </c>
      <c r="G1" s="26" t="s">
        <v>136</v>
      </c>
      <c r="I1" s="1" t="s">
        <v>67</v>
      </c>
      <c r="J1" s="10">
        <v>12</v>
      </c>
      <c r="N1" s="27" t="s">
        <v>60</v>
      </c>
    </row>
    <row r="2" spans="1:14" x14ac:dyDescent="0.45">
      <c r="A2" s="1" t="s">
        <v>131</v>
      </c>
      <c r="B2" s="10">
        <v>60000</v>
      </c>
      <c r="C2" s="22">
        <f>SUMIFS(Tableau10[MTE],Tableau10[[CLIENT ]],A2,Tableau10[DSG],$C$1)</f>
        <v>0</v>
      </c>
      <c r="D2" s="23">
        <f>SUMIFS(Tableau10[MTE],Tableau10[[CLIENT ]],A2,Tableau10[DSG],$D$1)</f>
        <v>0</v>
      </c>
      <c r="E2" s="24">
        <f>IF(D2-C2&lt;0,D2-C2,0)</f>
        <v>0</v>
      </c>
      <c r="F2" s="6" t="e">
        <f>IF(SUMIFS(Tableau13[[#All],[ECART]],Tableau13[[#All],[POMPISTE]],SALAIRE!N2,#REF!,SALAIRE!$J$1)&lt;0,SUMIFS(Tableau13[[#All],[ECART]],Tableau13[[#All],[POMPISTE]],SALAIRE!N2,#REF!,SALAIRE!$J$1),0)</f>
        <v>#REF!</v>
      </c>
      <c r="G2" s="25" t="e">
        <f>B2+E2+F2</f>
        <v>#REF!</v>
      </c>
      <c r="N2" s="1" t="s">
        <v>121</v>
      </c>
    </row>
    <row r="3" spans="1:14" x14ac:dyDescent="0.45">
      <c r="A3" s="1" t="s">
        <v>143</v>
      </c>
      <c r="B3" s="10">
        <v>60000</v>
      </c>
      <c r="C3" s="22">
        <f>SUMIFS(Tableau10[MTE],Tableau10[[CLIENT ]],A3,Tableau10[DSG],$C$1)</f>
        <v>0</v>
      </c>
      <c r="D3" s="23">
        <f>SUMIFS(Tableau10[MTE],Tableau10[[CLIENT ]],A3,Tableau10[DSG],$D$1)</f>
        <v>0</v>
      </c>
      <c r="E3" s="24">
        <f t="shared" ref="E3:E17" si="0">IF(D3-C3&lt;0,D3-C3,0)</f>
        <v>0</v>
      </c>
      <c r="F3" s="6" t="e">
        <f>IF(SUMIFS(Tableau13[[#All],[ECART]],Tableau13[[#All],[POMPISTE]],SALAIRE!N3,#REF!,SALAIRE!$J$1)&lt;0,SUMIFS(Tableau13[[#All],[ECART]],Tableau13[[#All],[POMPISTE]],SALAIRE!N3,#REF!,SALAIRE!$J$1),0)</f>
        <v>#REF!</v>
      </c>
      <c r="G3" s="25" t="e">
        <f t="shared" ref="G3:G17" si="1">B3+E3+F3</f>
        <v>#REF!</v>
      </c>
      <c r="N3" s="1" t="s">
        <v>143</v>
      </c>
    </row>
    <row r="4" spans="1:14" x14ac:dyDescent="0.45">
      <c r="A4" s="1" t="s">
        <v>132</v>
      </c>
      <c r="B4" s="10">
        <v>60000</v>
      </c>
      <c r="C4" s="22">
        <f>SUMIFS(Tableau10[MTE],Tableau10[[CLIENT ]],A4,Tableau10[DSG],$C$1)</f>
        <v>85700</v>
      </c>
      <c r="D4" s="23">
        <f>SUMIFS(Tableau10[MTE],Tableau10[[CLIENT ]],A4,Tableau10[DSG],$D$1)</f>
        <v>65600</v>
      </c>
      <c r="E4" s="24">
        <f t="shared" si="0"/>
        <v>-20100</v>
      </c>
      <c r="F4" s="6" t="e">
        <f>IF(SUMIFS(Tableau13[[#All],[ECART]],Tableau13[[#All],[POMPISTE]],SALAIRE!N4,#REF!,SALAIRE!$J$1)&lt;0,SUMIFS(Tableau13[[#All],[ECART]],Tableau13[[#All],[POMPISTE]],SALAIRE!N4,#REF!,SALAIRE!$J$1),0)</f>
        <v>#REF!</v>
      </c>
      <c r="G4" s="25" t="e">
        <f t="shared" si="1"/>
        <v>#REF!</v>
      </c>
      <c r="N4" s="28" t="s">
        <v>118</v>
      </c>
    </row>
    <row r="5" spans="1:14" x14ac:dyDescent="0.45">
      <c r="A5" s="1" t="s">
        <v>145</v>
      </c>
      <c r="B5" s="10">
        <v>60000</v>
      </c>
      <c r="C5" s="22">
        <f>SUMIFS(Tableau10[MTE],Tableau10[[CLIENT ]],A5,Tableau10[DSG],$C$1)</f>
        <v>92000</v>
      </c>
      <c r="D5" s="23">
        <f>SUMIFS(Tableau10[MTE],Tableau10[[CLIENT ]],A5,Tableau10[DSG],$D$1)</f>
        <v>62000</v>
      </c>
      <c r="E5" s="24">
        <f t="shared" si="0"/>
        <v>-30000</v>
      </c>
      <c r="F5" s="6" t="e">
        <f>IF(SUMIFS(Tableau13[[#All],[ECART]],Tableau13[[#All],[POMPISTE]],SALAIRE!N5,#REF!,SALAIRE!$J$1)&lt;0,SUMIFS(Tableau13[[#All],[ECART]],Tableau13[[#All],[POMPISTE]],SALAIRE!N5,#REF!,SALAIRE!$J$1),0)</f>
        <v>#REF!</v>
      </c>
      <c r="G5" s="25" t="e">
        <f t="shared" si="1"/>
        <v>#REF!</v>
      </c>
      <c r="N5" s="1" t="s">
        <v>142</v>
      </c>
    </row>
    <row r="6" spans="1:14" x14ac:dyDescent="0.45">
      <c r="A6" s="1" t="s">
        <v>133</v>
      </c>
      <c r="B6" s="10">
        <v>60000</v>
      </c>
      <c r="C6" s="22">
        <f>SUMIFS(Tableau10[MTE],Tableau10[[CLIENT ]],A6,Tableau10[DSG],$C$1)</f>
        <v>0</v>
      </c>
      <c r="D6" s="23">
        <f>SUMIFS(Tableau10[MTE],Tableau10[[CLIENT ]],A6,Tableau10[DSG],$D$1)</f>
        <v>0</v>
      </c>
      <c r="E6" s="24">
        <f t="shared" si="0"/>
        <v>0</v>
      </c>
      <c r="F6" s="6" t="e">
        <f>IF(SUMIFS(Tableau13[[#All],[ECART]],Tableau13[[#All],[POMPISTE]],SALAIRE!N6,#REF!,SALAIRE!$J$1)&lt;0,SUMIFS(Tableau13[[#All],[ECART]],Tableau13[[#All],[POMPISTE]],SALAIRE!N6,#REF!,SALAIRE!$J$1),0)</f>
        <v>#REF!</v>
      </c>
      <c r="G6" s="25" t="e">
        <f t="shared" si="1"/>
        <v>#REF!</v>
      </c>
      <c r="N6" s="1" t="s">
        <v>120</v>
      </c>
    </row>
    <row r="7" spans="1:14" x14ac:dyDescent="0.45">
      <c r="A7" s="1" t="s">
        <v>141</v>
      </c>
      <c r="B7" s="10">
        <v>60000</v>
      </c>
      <c r="C7" s="22">
        <f>SUMIFS(Tableau10[MTE],Tableau10[[CLIENT ]],A7,Tableau10[DSG],$C$1)</f>
        <v>1600</v>
      </c>
      <c r="D7" s="23">
        <f>SUMIFS(Tableau10[MTE],Tableau10[[CLIENT ]],A7,Tableau10[DSG],$D$1)</f>
        <v>0</v>
      </c>
      <c r="E7" s="24">
        <f t="shared" si="0"/>
        <v>-1600</v>
      </c>
      <c r="F7" s="6" t="e">
        <f>IF(SUMIFS(Tableau13[[#All],[ECART]],Tableau13[[#All],[POMPISTE]],SALAIRE!N7,#REF!,SALAIRE!$J$1)&lt;0,SUMIFS(Tableau13[[#All],[ECART]],Tableau13[[#All],[POMPISTE]],SALAIRE!N7,#REF!,SALAIRE!$J$1),0)</f>
        <v>#REF!</v>
      </c>
      <c r="G7" s="25" t="e">
        <f t="shared" si="1"/>
        <v>#REF!</v>
      </c>
      <c r="N7" s="1" t="s">
        <v>140</v>
      </c>
    </row>
    <row r="8" spans="1:14" x14ac:dyDescent="0.45">
      <c r="A8" s="1" t="s">
        <v>122</v>
      </c>
      <c r="B8" s="10">
        <v>60000</v>
      </c>
      <c r="C8" s="22">
        <f>SUMIFS(Tableau10[MTE],Tableau10[[CLIENT ]],A8,Tableau10[DSG],$C$1)</f>
        <v>0</v>
      </c>
      <c r="D8" s="23">
        <f>SUMIFS(Tableau10[MTE],Tableau10[[CLIENT ]],A8,Tableau10[DSG],$D$1)</f>
        <v>0</v>
      </c>
      <c r="E8" s="24">
        <f t="shared" si="0"/>
        <v>0</v>
      </c>
      <c r="F8" s="6"/>
      <c r="G8" s="25">
        <f t="shared" si="1"/>
        <v>60000</v>
      </c>
      <c r="N8" s="1" t="s">
        <v>129</v>
      </c>
    </row>
    <row r="9" spans="1:14" x14ac:dyDescent="0.45">
      <c r="A9" s="1" t="s">
        <v>146</v>
      </c>
      <c r="B9" s="10">
        <v>40000</v>
      </c>
      <c r="C9" s="22">
        <f>SUMIFS(Tableau10[MTE],Tableau10[[CLIENT ]],A9,Tableau10[DSG],$C$1)</f>
        <v>0</v>
      </c>
      <c r="D9" s="23">
        <f>SUMIFS(Tableau10[MTE],Tableau10[[CLIENT ]],A9,Tableau10[DSG],$D$1)</f>
        <v>0</v>
      </c>
      <c r="E9" s="24">
        <f t="shared" si="0"/>
        <v>0</v>
      </c>
      <c r="F9" s="6"/>
      <c r="G9" s="25">
        <f t="shared" si="1"/>
        <v>40000</v>
      </c>
      <c r="N9" s="1"/>
    </row>
    <row r="10" spans="1:14" x14ac:dyDescent="0.45">
      <c r="A10" s="1" t="s">
        <v>147</v>
      </c>
      <c r="B10" s="10">
        <v>50000</v>
      </c>
      <c r="C10" s="22">
        <f>SUMIFS(Tableau10[MTE],Tableau10[[CLIENT ]],A10,Tableau10[DSG],$C$1)</f>
        <v>0</v>
      </c>
      <c r="D10" s="23">
        <f>SUMIFS(Tableau10[MTE],Tableau10[[CLIENT ]],A10,Tableau10[DSG],$D$1)</f>
        <v>0</v>
      </c>
      <c r="E10" s="24">
        <f t="shared" si="0"/>
        <v>0</v>
      </c>
      <c r="F10" s="6"/>
      <c r="G10" s="25">
        <f t="shared" si="1"/>
        <v>50000</v>
      </c>
      <c r="N10" s="1"/>
    </row>
    <row r="11" spans="1:14" x14ac:dyDescent="0.45">
      <c r="A11" s="1" t="s">
        <v>137</v>
      </c>
      <c r="B11" s="10">
        <v>60000</v>
      </c>
      <c r="C11" s="22">
        <f>SUMIFS(Tableau10[MTE],Tableau10[[CLIENT ]],A11,Tableau10[DSG],$C$1)</f>
        <v>0</v>
      </c>
      <c r="D11" s="23">
        <f>SUMIFS(Tableau10[MTE],Tableau10[[CLIENT ]],A11,Tableau10[DSG],$D$1)</f>
        <v>0</v>
      </c>
      <c r="E11" s="24">
        <f t="shared" si="0"/>
        <v>0</v>
      </c>
      <c r="F11" s="6"/>
      <c r="G11" s="25">
        <f t="shared" si="1"/>
        <v>60000</v>
      </c>
      <c r="N11" s="1"/>
    </row>
    <row r="12" spans="1:14" x14ac:dyDescent="0.45">
      <c r="A12" s="1"/>
      <c r="B12" s="10"/>
      <c r="C12" s="22">
        <f>SUMIFS(Tableau10[MTE],Tableau10[[CLIENT ]],A12,Tableau10[DSG],$C$1)</f>
        <v>0</v>
      </c>
      <c r="D12" s="23">
        <f>SUMIFS(Tableau10[MTE],Tableau10[[CLIENT ]],A12,Tableau10[DSG],$D$1)</f>
        <v>0</v>
      </c>
      <c r="E12" s="24">
        <f t="shared" si="0"/>
        <v>0</v>
      </c>
      <c r="F12" s="6"/>
      <c r="G12" s="25">
        <f t="shared" si="1"/>
        <v>0</v>
      </c>
      <c r="N12" s="1"/>
    </row>
    <row r="13" spans="1:14" x14ac:dyDescent="0.45">
      <c r="A13" s="1"/>
      <c r="B13" s="10"/>
      <c r="C13" s="22">
        <f>SUMIFS(Tableau10[MTE],Tableau10[[CLIENT ]],A13,Tableau10[DSG],$C$1)</f>
        <v>0</v>
      </c>
      <c r="D13" s="23">
        <f>SUMIFS(Tableau10[MTE],Tableau10[[CLIENT ]],A13,Tableau10[DSG],$D$1)</f>
        <v>0</v>
      </c>
      <c r="E13" s="24">
        <f t="shared" si="0"/>
        <v>0</v>
      </c>
      <c r="F13" s="6"/>
      <c r="G13" s="25">
        <f t="shared" si="1"/>
        <v>0</v>
      </c>
      <c r="N13" s="1"/>
    </row>
    <row r="14" spans="1:14" x14ac:dyDescent="0.45">
      <c r="A14" s="1"/>
      <c r="B14" s="10"/>
      <c r="C14" s="22">
        <f>SUMIFS(Tableau10[MTE],Tableau10[[CLIENT ]],A14,Tableau10[DSG],$C$1)</f>
        <v>0</v>
      </c>
      <c r="D14" s="23">
        <f>SUMIFS(Tableau10[MTE],Tableau10[[CLIENT ]],A14,Tableau10[DSG],$D$1)</f>
        <v>0</v>
      </c>
      <c r="E14" s="24">
        <f t="shared" si="0"/>
        <v>0</v>
      </c>
      <c r="F14" s="6"/>
      <c r="G14" s="25">
        <f t="shared" si="1"/>
        <v>0</v>
      </c>
      <c r="N14" s="1"/>
    </row>
    <row r="15" spans="1:14" x14ac:dyDescent="0.45">
      <c r="A15" s="1"/>
      <c r="B15" s="10"/>
      <c r="C15" s="22">
        <f>SUMIFS(Tableau10[MTE],Tableau10[[CLIENT ]],A15,Tableau10[DSG],$C$1)</f>
        <v>0</v>
      </c>
      <c r="D15" s="23">
        <f>SUMIFS(Tableau10[MTE],Tableau10[[CLIENT ]],A15,Tableau10[DSG],$D$1)</f>
        <v>0</v>
      </c>
      <c r="E15" s="24">
        <f t="shared" si="0"/>
        <v>0</v>
      </c>
      <c r="F15" s="6"/>
      <c r="G15" s="25">
        <f t="shared" si="1"/>
        <v>0</v>
      </c>
      <c r="N15" s="1"/>
    </row>
    <row r="16" spans="1:14" x14ac:dyDescent="0.45">
      <c r="A16" s="1"/>
      <c r="B16" s="10"/>
      <c r="C16" s="22">
        <f>SUMIFS(Tableau10[MTE],Tableau10[[CLIENT ]],A16,Tableau10[DSG],$C$1)</f>
        <v>0</v>
      </c>
      <c r="D16" s="23">
        <f>SUMIFS(Tableau10[MTE],Tableau10[[CLIENT ]],A16,Tableau10[DSG],$D$1)</f>
        <v>0</v>
      </c>
      <c r="E16" s="24">
        <f t="shared" si="0"/>
        <v>0</v>
      </c>
      <c r="F16" s="6"/>
      <c r="G16" s="25">
        <f t="shared" si="1"/>
        <v>0</v>
      </c>
      <c r="N16" s="1"/>
    </row>
    <row r="17" spans="1:14" x14ac:dyDescent="0.45">
      <c r="A17" s="1"/>
      <c r="B17" s="10"/>
      <c r="C17" s="22">
        <f>SUMIFS(Tableau10[MTE],Tableau10[[CLIENT ]],A17,Tableau10[DSG],$C$1)</f>
        <v>0</v>
      </c>
      <c r="D17" s="23">
        <f>SUMIFS(Tableau10[MTE],Tableau10[[CLIENT ]],A17,Tableau10[DSG],$D$1)</f>
        <v>0</v>
      </c>
      <c r="E17" s="24">
        <f t="shared" si="0"/>
        <v>0</v>
      </c>
      <c r="F17" s="6"/>
      <c r="G17" s="25">
        <f t="shared" si="1"/>
        <v>0</v>
      </c>
      <c r="N17" s="1"/>
    </row>
    <row r="22" spans="1:14" ht="23.25" x14ac:dyDescent="0.7">
      <c r="H22" s="29" t="s">
        <v>68</v>
      </c>
    </row>
    <row r="23" spans="1:14" ht="25.5" x14ac:dyDescent="0.75">
      <c r="H23" s="30" t="e">
        <f>SUM(G2:G17)</f>
        <v>#REF!</v>
      </c>
    </row>
    <row r="113" spans="9:9" x14ac:dyDescent="0.45">
      <c r="I113">
        <f>---SALAIRE!H1</f>
        <v>0</v>
      </c>
    </row>
  </sheetData>
  <conditionalFormatting sqref="E2:E17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4"/>
  <dimension ref="A1:F51"/>
  <sheetViews>
    <sheetView showGridLines="0" showRowColHeaders="0" workbookViewId="0">
      <selection activeCell="H8" sqref="H8"/>
    </sheetView>
  </sheetViews>
  <sheetFormatPr baseColWidth="10" defaultColWidth="11.3984375" defaultRowHeight="14.25" x14ac:dyDescent="0.45"/>
  <cols>
    <col min="1" max="1" width="17.265625" style="19" customWidth="1"/>
    <col min="2" max="2" width="18" style="19" customWidth="1"/>
    <col min="3" max="3" width="21.265625" style="19" customWidth="1"/>
    <col min="4" max="4" width="17.3984375" style="19" customWidth="1"/>
    <col min="5" max="5" width="29.73046875" style="19" customWidth="1"/>
    <col min="6" max="6" width="17.265625" style="19" customWidth="1"/>
    <col min="7" max="16384" width="11.3984375" style="19"/>
  </cols>
  <sheetData>
    <row r="1" spans="1:6" x14ac:dyDescent="0.45">
      <c r="A1" s="463" t="s">
        <v>114</v>
      </c>
      <c r="B1" s="464"/>
      <c r="C1" s="464"/>
      <c r="D1" s="464"/>
    </row>
    <row r="2" spans="1:6" x14ac:dyDescent="0.45">
      <c r="A2" s="20" t="s">
        <v>38</v>
      </c>
      <c r="B2" s="20" t="s">
        <v>113</v>
      </c>
      <c r="C2" s="20" t="s">
        <v>112</v>
      </c>
      <c r="D2" s="20" t="s">
        <v>111</v>
      </c>
      <c r="E2" s="21" t="s">
        <v>80</v>
      </c>
      <c r="F2" s="21" t="s">
        <v>104</v>
      </c>
    </row>
    <row r="3" spans="1:6" x14ac:dyDescent="0.45">
      <c r="A3" s="45">
        <v>45241</v>
      </c>
      <c r="B3" s="46" t="s">
        <v>168</v>
      </c>
      <c r="C3" s="46" t="s">
        <v>169</v>
      </c>
      <c r="D3" s="46" t="s">
        <v>170</v>
      </c>
      <c r="E3" s="46" t="s">
        <v>171</v>
      </c>
      <c r="F3" s="20">
        <v>763618294</v>
      </c>
    </row>
    <row r="4" spans="1:6" x14ac:dyDescent="0.45">
      <c r="A4" s="45">
        <v>45241</v>
      </c>
      <c r="B4" s="46" t="s">
        <v>172</v>
      </c>
      <c r="C4" s="46" t="s">
        <v>173</v>
      </c>
      <c r="D4" s="20">
        <v>1225199409680</v>
      </c>
      <c r="E4" s="46" t="s">
        <v>174</v>
      </c>
      <c r="F4" s="20">
        <v>772090029</v>
      </c>
    </row>
    <row r="5" spans="1:6" x14ac:dyDescent="0.45">
      <c r="A5" s="45">
        <v>45241</v>
      </c>
      <c r="B5" s="46" t="s">
        <v>175</v>
      </c>
      <c r="C5" s="46" t="s">
        <v>176</v>
      </c>
      <c r="D5" s="20"/>
      <c r="E5" s="46" t="s">
        <v>177</v>
      </c>
      <c r="F5" s="20">
        <v>761222455</v>
      </c>
    </row>
    <row r="6" spans="1:6" x14ac:dyDescent="0.45">
      <c r="A6" s="20"/>
      <c r="B6" s="20"/>
      <c r="C6" s="20"/>
      <c r="D6" s="20"/>
      <c r="E6" s="20"/>
      <c r="F6" s="20"/>
    </row>
    <row r="7" spans="1:6" x14ac:dyDescent="0.45">
      <c r="A7" s="20"/>
      <c r="B7" s="20"/>
      <c r="C7" s="20"/>
      <c r="D7" s="20"/>
      <c r="E7" s="20"/>
      <c r="F7" s="20"/>
    </row>
    <row r="8" spans="1:6" x14ac:dyDescent="0.45">
      <c r="A8" s="20"/>
      <c r="B8" s="20"/>
      <c r="C8" s="20"/>
      <c r="D8" s="20"/>
      <c r="E8" s="20"/>
      <c r="F8" s="20"/>
    </row>
    <row r="9" spans="1:6" x14ac:dyDescent="0.45">
      <c r="A9" s="20"/>
      <c r="B9" s="20"/>
      <c r="C9" s="20"/>
      <c r="D9" s="20"/>
      <c r="E9" s="20"/>
      <c r="F9" s="20"/>
    </row>
    <row r="10" spans="1:6" x14ac:dyDescent="0.45">
      <c r="A10" s="20"/>
      <c r="B10" s="20"/>
      <c r="C10" s="20"/>
      <c r="D10" s="20"/>
      <c r="E10" s="20"/>
      <c r="F10" s="20"/>
    </row>
    <row r="11" spans="1:6" x14ac:dyDescent="0.45">
      <c r="A11" s="20"/>
      <c r="B11" s="20"/>
      <c r="C11" s="20"/>
      <c r="D11" s="20"/>
      <c r="E11" s="20"/>
      <c r="F11" s="20"/>
    </row>
    <row r="12" spans="1:6" x14ac:dyDescent="0.45">
      <c r="A12" s="20"/>
      <c r="B12" s="20"/>
      <c r="C12" s="20"/>
      <c r="D12" s="20"/>
      <c r="E12" s="20"/>
      <c r="F12" s="20"/>
    </row>
    <row r="13" spans="1:6" x14ac:dyDescent="0.45">
      <c r="A13" s="20"/>
      <c r="B13" s="20"/>
      <c r="C13" s="20"/>
      <c r="D13" s="20"/>
      <c r="E13" s="20"/>
      <c r="F13" s="20"/>
    </row>
    <row r="14" spans="1:6" x14ac:dyDescent="0.45">
      <c r="A14" s="20"/>
      <c r="B14" s="20"/>
      <c r="C14" s="20"/>
      <c r="D14" s="20"/>
      <c r="E14" s="20"/>
      <c r="F14" s="20"/>
    </row>
    <row r="15" spans="1:6" x14ac:dyDescent="0.45">
      <c r="A15" s="20"/>
      <c r="B15" s="20"/>
      <c r="C15" s="20"/>
      <c r="D15" s="20"/>
      <c r="E15" s="20"/>
      <c r="F15" s="20"/>
    </row>
    <row r="16" spans="1:6" x14ac:dyDescent="0.45">
      <c r="A16" s="20"/>
      <c r="B16" s="20"/>
      <c r="C16" s="20"/>
      <c r="D16" s="20"/>
      <c r="E16" s="20"/>
      <c r="F16" s="20"/>
    </row>
    <row r="17" spans="1:6" x14ac:dyDescent="0.45">
      <c r="A17" s="20"/>
      <c r="B17" s="20"/>
      <c r="C17" s="20"/>
      <c r="D17" s="20"/>
      <c r="E17" s="20"/>
      <c r="F17" s="20"/>
    </row>
    <row r="18" spans="1:6" x14ac:dyDescent="0.45">
      <c r="A18" s="20"/>
      <c r="B18" s="20"/>
      <c r="C18" s="20"/>
      <c r="D18" s="20"/>
      <c r="E18" s="20"/>
      <c r="F18" s="20"/>
    </row>
    <row r="19" spans="1:6" x14ac:dyDescent="0.45">
      <c r="A19" s="20"/>
      <c r="B19" s="20"/>
      <c r="C19" s="20"/>
      <c r="D19" s="20"/>
      <c r="E19" s="20"/>
      <c r="F19" s="20"/>
    </row>
    <row r="20" spans="1:6" x14ac:dyDescent="0.45">
      <c r="A20" s="20"/>
      <c r="B20" s="20"/>
      <c r="C20" s="20"/>
      <c r="D20" s="20"/>
      <c r="E20" s="20"/>
      <c r="F20" s="20"/>
    </row>
    <row r="21" spans="1:6" x14ac:dyDescent="0.45">
      <c r="A21" s="20"/>
      <c r="B21" s="20"/>
      <c r="C21" s="20"/>
      <c r="D21" s="20"/>
      <c r="E21" s="20"/>
      <c r="F21" s="20"/>
    </row>
    <row r="22" spans="1:6" x14ac:dyDescent="0.45">
      <c r="A22" s="20"/>
      <c r="B22" s="20"/>
      <c r="C22" s="20"/>
      <c r="D22" s="20"/>
      <c r="E22" s="20"/>
      <c r="F22" s="20"/>
    </row>
    <row r="23" spans="1:6" x14ac:dyDescent="0.45">
      <c r="A23" s="20"/>
      <c r="B23" s="20"/>
      <c r="C23" s="20"/>
      <c r="D23" s="20"/>
      <c r="E23" s="20"/>
      <c r="F23" s="20"/>
    </row>
    <row r="24" spans="1:6" x14ac:dyDescent="0.45">
      <c r="A24" s="20"/>
      <c r="B24" s="20"/>
      <c r="C24" s="20"/>
      <c r="D24" s="20"/>
      <c r="E24" s="20"/>
      <c r="F24" s="20"/>
    </row>
    <row r="25" spans="1:6" x14ac:dyDescent="0.45">
      <c r="A25" s="20"/>
      <c r="B25" s="20"/>
      <c r="C25" s="20"/>
      <c r="D25" s="20"/>
      <c r="E25" s="20"/>
      <c r="F25" s="20"/>
    </row>
    <row r="26" spans="1:6" x14ac:dyDescent="0.45">
      <c r="A26" s="20"/>
      <c r="B26" s="20"/>
      <c r="C26" s="20"/>
      <c r="D26" s="20"/>
      <c r="E26" s="20"/>
      <c r="F26" s="20"/>
    </row>
    <row r="27" spans="1:6" x14ac:dyDescent="0.45">
      <c r="A27" s="20"/>
      <c r="B27" s="20"/>
      <c r="C27" s="20"/>
      <c r="D27" s="20"/>
      <c r="E27" s="20"/>
      <c r="F27" s="20"/>
    </row>
    <row r="28" spans="1:6" x14ac:dyDescent="0.45">
      <c r="A28" s="20"/>
      <c r="B28" s="20"/>
      <c r="C28" s="20"/>
      <c r="D28" s="20"/>
      <c r="E28" s="20"/>
      <c r="F28" s="20"/>
    </row>
    <row r="29" spans="1:6" x14ac:dyDescent="0.45">
      <c r="A29" s="20"/>
      <c r="B29" s="20"/>
      <c r="C29" s="20"/>
      <c r="D29" s="20"/>
      <c r="E29" s="20"/>
      <c r="F29" s="20"/>
    </row>
    <row r="30" spans="1:6" x14ac:dyDescent="0.45">
      <c r="A30" s="20"/>
      <c r="B30" s="20"/>
      <c r="C30" s="20"/>
      <c r="D30" s="20"/>
      <c r="E30" s="20"/>
      <c r="F30" s="20"/>
    </row>
    <row r="31" spans="1:6" x14ac:dyDescent="0.45">
      <c r="A31" s="20"/>
      <c r="B31" s="20"/>
      <c r="C31" s="20"/>
      <c r="D31" s="20"/>
      <c r="E31" s="20"/>
      <c r="F31" s="20"/>
    </row>
    <row r="32" spans="1:6" x14ac:dyDescent="0.45">
      <c r="A32" s="20"/>
      <c r="B32" s="20"/>
      <c r="C32" s="20"/>
      <c r="D32" s="20"/>
      <c r="E32" s="20"/>
      <c r="F32" s="20"/>
    </row>
    <row r="33" spans="1:6" x14ac:dyDescent="0.45">
      <c r="A33" s="20"/>
      <c r="B33" s="20"/>
      <c r="C33" s="20"/>
      <c r="D33" s="20"/>
      <c r="E33" s="20"/>
      <c r="F33" s="20"/>
    </row>
    <row r="34" spans="1:6" x14ac:dyDescent="0.45">
      <c r="A34" s="20"/>
      <c r="B34" s="20"/>
      <c r="C34" s="20"/>
      <c r="D34" s="20"/>
      <c r="E34" s="20"/>
      <c r="F34" s="20"/>
    </row>
    <row r="35" spans="1:6" x14ac:dyDescent="0.45">
      <c r="A35" s="20"/>
      <c r="B35" s="20"/>
      <c r="C35" s="20"/>
      <c r="D35" s="20"/>
      <c r="E35" s="20"/>
      <c r="F35" s="20"/>
    </row>
    <row r="36" spans="1:6" x14ac:dyDescent="0.45">
      <c r="A36" s="20"/>
      <c r="B36" s="20"/>
      <c r="C36" s="20"/>
      <c r="D36" s="20"/>
      <c r="E36" s="20"/>
      <c r="F36" s="20"/>
    </row>
    <row r="37" spans="1:6" x14ac:dyDescent="0.45">
      <c r="A37" s="20"/>
      <c r="B37" s="20"/>
      <c r="C37" s="20"/>
      <c r="D37" s="20"/>
      <c r="E37" s="20"/>
      <c r="F37" s="20"/>
    </row>
    <row r="38" spans="1:6" x14ac:dyDescent="0.45">
      <c r="A38" s="20"/>
      <c r="B38" s="20"/>
      <c r="C38" s="20"/>
      <c r="D38" s="20"/>
      <c r="E38" s="20"/>
      <c r="F38" s="20"/>
    </row>
    <row r="39" spans="1:6" x14ac:dyDescent="0.45">
      <c r="A39" s="20"/>
      <c r="B39" s="20"/>
      <c r="C39" s="20"/>
      <c r="D39" s="20"/>
      <c r="E39" s="20"/>
      <c r="F39" s="20"/>
    </row>
    <row r="40" spans="1:6" x14ac:dyDescent="0.45">
      <c r="A40" s="20"/>
      <c r="B40" s="20"/>
      <c r="C40" s="20"/>
      <c r="D40" s="20"/>
      <c r="E40" s="20"/>
      <c r="F40" s="20"/>
    </row>
    <row r="41" spans="1:6" x14ac:dyDescent="0.45">
      <c r="A41" s="20"/>
      <c r="B41" s="20"/>
      <c r="C41" s="20"/>
      <c r="D41" s="20"/>
      <c r="E41" s="20"/>
      <c r="F41" s="20"/>
    </row>
    <row r="42" spans="1:6" x14ac:dyDescent="0.45">
      <c r="A42" s="20"/>
      <c r="B42" s="20"/>
      <c r="C42" s="20"/>
      <c r="D42" s="20"/>
      <c r="E42" s="20"/>
      <c r="F42" s="20"/>
    </row>
    <row r="43" spans="1:6" x14ac:dyDescent="0.45">
      <c r="A43" s="20"/>
      <c r="B43" s="20"/>
      <c r="C43" s="20"/>
      <c r="D43" s="20"/>
      <c r="E43" s="20"/>
      <c r="F43" s="20"/>
    </row>
    <row r="44" spans="1:6" x14ac:dyDescent="0.45">
      <c r="A44" s="20"/>
      <c r="B44" s="20"/>
      <c r="C44" s="20"/>
      <c r="D44" s="20"/>
      <c r="E44" s="20"/>
      <c r="F44" s="20"/>
    </row>
    <row r="45" spans="1:6" x14ac:dyDescent="0.45">
      <c r="A45" s="20"/>
      <c r="B45" s="20"/>
      <c r="C45" s="20"/>
      <c r="D45" s="20"/>
      <c r="E45" s="20"/>
      <c r="F45" s="20"/>
    </row>
    <row r="46" spans="1:6" x14ac:dyDescent="0.45">
      <c r="A46" s="20"/>
      <c r="B46" s="20"/>
      <c r="C46" s="20"/>
      <c r="D46" s="20"/>
      <c r="E46" s="20"/>
      <c r="F46" s="20"/>
    </row>
    <row r="47" spans="1:6" x14ac:dyDescent="0.45">
      <c r="A47" s="20"/>
      <c r="B47" s="20"/>
      <c r="C47" s="20"/>
      <c r="D47" s="20"/>
      <c r="E47" s="20"/>
      <c r="F47" s="20"/>
    </row>
    <row r="48" spans="1:6" x14ac:dyDescent="0.45">
      <c r="A48" s="20"/>
      <c r="B48" s="20"/>
      <c r="C48" s="20"/>
      <c r="D48" s="20"/>
      <c r="E48" s="20"/>
      <c r="F48" s="20"/>
    </row>
    <row r="49" spans="1:6" x14ac:dyDescent="0.45">
      <c r="A49" s="20"/>
      <c r="B49" s="20"/>
      <c r="C49" s="20"/>
      <c r="D49" s="20"/>
      <c r="E49" s="20"/>
      <c r="F49" s="20"/>
    </row>
    <row r="50" spans="1:6" x14ac:dyDescent="0.45">
      <c r="A50" s="20"/>
      <c r="B50" s="20"/>
      <c r="C50" s="20"/>
      <c r="D50" s="20"/>
      <c r="E50" s="20"/>
      <c r="F50" s="20"/>
    </row>
    <row r="51" spans="1:6" x14ac:dyDescent="0.45">
      <c r="A51" s="20"/>
      <c r="B51" s="20"/>
      <c r="C51" s="20"/>
      <c r="D51" s="20"/>
      <c r="E51" s="20"/>
      <c r="F51" s="20"/>
    </row>
  </sheetData>
  <mergeCells count="1">
    <mergeCell ref="A1:D1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13"/>
  <dimension ref="A1:O151"/>
  <sheetViews>
    <sheetView showGridLines="0" topLeftCell="B1" zoomScaleNormal="100" workbookViewId="0">
      <pane ySplit="1" topLeftCell="A2" activePane="bottomLeft" state="frozen"/>
      <selection pane="bottomLeft" activeCell="L15" sqref="L15"/>
    </sheetView>
  </sheetViews>
  <sheetFormatPr baseColWidth="10" defaultColWidth="11.3984375" defaultRowHeight="14.25" x14ac:dyDescent="0.45"/>
  <cols>
    <col min="1" max="1" width="11.3984375" style="17"/>
    <col min="2" max="2" width="40" style="17" bestFit="1" customWidth="1"/>
    <col min="3" max="3" width="13.73046875" style="17" bestFit="1" customWidth="1"/>
    <col min="4" max="4" width="13.73046875" style="17" customWidth="1"/>
    <col min="5" max="5" width="17.265625" style="17" customWidth="1"/>
    <col min="6" max="6" width="15.86328125" style="180" bestFit="1" customWidth="1"/>
    <col min="7" max="7" width="15.3984375" style="180" hidden="1" customWidth="1"/>
    <col min="8" max="8" width="17.73046875" style="17" hidden="1" customWidth="1"/>
    <col min="9" max="9" width="13" style="17" bestFit="1" customWidth="1"/>
    <col min="10" max="10" width="11.3984375" style="17"/>
    <col min="11" max="11" width="14.73046875" style="17" bestFit="1" customWidth="1"/>
    <col min="12" max="12" width="9.1328125" style="17" customWidth="1"/>
    <col min="13" max="13" width="9" style="17" customWidth="1"/>
    <col min="14" max="14" width="19.73046875" style="17" customWidth="1"/>
    <col min="15" max="15" width="13" style="17" bestFit="1" customWidth="1"/>
    <col min="16" max="16384" width="11.3984375" style="17"/>
  </cols>
  <sheetData>
    <row r="1" spans="1:15" customFormat="1" ht="45" customHeight="1" x14ac:dyDescent="0.45">
      <c r="A1" t="s">
        <v>317</v>
      </c>
      <c r="F1" s="179"/>
      <c r="G1" s="179"/>
    </row>
    <row r="2" spans="1:15" x14ac:dyDescent="0.45">
      <c r="B2" s="14" t="s">
        <v>110</v>
      </c>
      <c r="C2" s="15" t="s">
        <v>12</v>
      </c>
      <c r="D2" s="58" t="s">
        <v>262</v>
      </c>
      <c r="E2" s="16" t="s">
        <v>21</v>
      </c>
      <c r="F2" s="181" t="s">
        <v>333</v>
      </c>
      <c r="G2" s="181" t="s">
        <v>81</v>
      </c>
      <c r="H2" s="183" t="s">
        <v>334</v>
      </c>
      <c r="I2" s="178" t="s">
        <v>335</v>
      </c>
      <c r="K2" s="176" t="s">
        <v>67</v>
      </c>
      <c r="L2" s="177">
        <v>7</v>
      </c>
      <c r="N2" s="175" t="s">
        <v>336</v>
      </c>
      <c r="O2" s="180" t="e">
        <f>SUM(Tableau549[M-1])</f>
        <v>#VALUE!</v>
      </c>
    </row>
    <row r="3" spans="1:15" x14ac:dyDescent="0.45">
      <c r="B3" s="18">
        <f>LD!I2</f>
        <v>0</v>
      </c>
      <c r="C3" s="13">
        <f>SUMIFS(Tableau10[MTE],Tableau10[MOIS],$L$2,Tableau10[[CLIENT ]],B3,Tableau10[DSG],$C$2)</f>
        <v>0</v>
      </c>
      <c r="D3" s="13">
        <f>SUMIFS(Tableau10[MTE],Tableau10[MOIS],$L$2,Tableau10[[CLIENT ]],B3,Tableau10[DSG],$D$2)</f>
        <v>0</v>
      </c>
      <c r="E3" s="13">
        <f>SUMIFS(Tableau10[MTE],Tableau10[MOIS],$L$2,Tableau10[[CLIENT ]],B3,Tableau10[DSG],$E$2)</f>
        <v>0</v>
      </c>
      <c r="F3" s="182">
        <f>Tableau54[[#This Row],[RESULTAT]]</f>
        <v>0</v>
      </c>
      <c r="G3" s="182">
        <f>Tableau549[[#This Row],[CREDIT]]</f>
        <v>0</v>
      </c>
      <c r="H3" s="182">
        <f>Tableau549[[#This Row],[ETAT GLOBAL]]+Tableau549[[#This Row],[ETAT]]</f>
        <v>0</v>
      </c>
      <c r="I3" s="184">
        <f>IF(Tableau549[[#This Row],[CREDIT M-1 NON REM]]&lt;0,Tableau549[[#This Row],[CREDIT M-1 NON REM]],0)</f>
        <v>0</v>
      </c>
    </row>
    <row r="4" spans="1:15" x14ac:dyDescent="0.45">
      <c r="B4" s="18">
        <f>LD!I3</f>
        <v>0</v>
      </c>
      <c r="C4" s="13">
        <f>SUMIFS(Tableau10[MTE],Tableau10[MOIS],$L$2,Tableau10[[CLIENT ]],B4,Tableau10[DSG],$C$2)</f>
        <v>0</v>
      </c>
      <c r="D4" s="13">
        <f>SUMIFS(Tableau10[MTE],Tableau10[MOIS],$L$2,Tableau10[[CLIENT ]],B4,Tableau10[DSG],$D$2)</f>
        <v>0</v>
      </c>
      <c r="E4" s="13">
        <f>SUMIFS(Tableau10[MTE],Tableau10[MOIS],$L$2,Tableau10[[CLIENT ]],B4,Tableau10[DSG],$E$2)</f>
        <v>0</v>
      </c>
      <c r="F4" s="182">
        <f>Tableau54[[#This Row],[RESULTAT]]</f>
        <v>-549639</v>
      </c>
      <c r="G4" s="182">
        <f>Tableau549[[#This Row],[CREDIT]]</f>
        <v>0</v>
      </c>
      <c r="H4" s="182">
        <f>Tableau549[[#This Row],[ETAT GLOBAL]]+Tableau549[[#This Row],[ETAT]]</f>
        <v>-549639</v>
      </c>
      <c r="I4" s="184">
        <f>IF(Tableau549[[#This Row],[CREDIT M-1 NON REM]]&lt;0,Tableau549[[#This Row],[CREDIT M-1 NON REM]],0)</f>
        <v>-549639</v>
      </c>
    </row>
    <row r="5" spans="1:15" x14ac:dyDescent="0.45">
      <c r="B5" s="18">
        <f>LD!I4</f>
        <v>0</v>
      </c>
      <c r="C5" s="13">
        <f>SUMIFS(Tableau10[MTE],Tableau10[MOIS],$L$2,Tableau10[[CLIENT ]],B5,Tableau10[DSG],$C$2)</f>
        <v>0</v>
      </c>
      <c r="D5" s="13">
        <f>SUMIFS(Tableau10[MTE],Tableau10[MOIS],$L$2,Tableau10[[CLIENT ]],B5,Tableau10[DSG],$D$2)</f>
        <v>0</v>
      </c>
      <c r="E5" s="13">
        <f>SUMIFS(Tableau10[MTE],Tableau10[MOIS],$L$2,Tableau10[[CLIENT ]],B5,Tableau10[DSG],$E$2)</f>
        <v>0</v>
      </c>
      <c r="F5" s="182">
        <f>Tableau54[[#This Row],[RESULTAT]]</f>
        <v>0</v>
      </c>
      <c r="G5" s="182">
        <f>Tableau549[[#This Row],[CREDIT]]</f>
        <v>0</v>
      </c>
      <c r="H5" s="182">
        <f>Tableau549[[#This Row],[ETAT GLOBAL]]+Tableau549[[#This Row],[ETAT]]</f>
        <v>0</v>
      </c>
      <c r="I5" s="184">
        <f>IF(Tableau549[[#This Row],[CREDIT M-1 NON REM]]&lt;0,Tableau549[[#This Row],[CREDIT M-1 NON REM]],0)</f>
        <v>0</v>
      </c>
    </row>
    <row r="6" spans="1:15" x14ac:dyDescent="0.45">
      <c r="B6" s="18">
        <f>LD!I5</f>
        <v>0</v>
      </c>
      <c r="C6" s="13">
        <f>SUMIFS(Tableau10[MTE],Tableau10[MOIS],$L$2,Tableau10[[CLIENT ]],B6,Tableau10[DSG],$C$2)</f>
        <v>0</v>
      </c>
      <c r="D6" s="13">
        <f>SUMIFS(Tableau10[MTE],Tableau10[MOIS],$L$2,Tableau10[[CLIENT ]],B6,Tableau10[DSG],$D$2)</f>
        <v>0</v>
      </c>
      <c r="E6" s="13">
        <f>SUMIFS(Tableau10[MTE],Tableau10[MOIS],$L$2,Tableau10[[CLIENT ]],B6,Tableau10[DSG],$E$2)</f>
        <v>0</v>
      </c>
      <c r="F6" s="182">
        <f>Tableau54[[#This Row],[RESULTAT]]</f>
        <v>0</v>
      </c>
      <c r="G6" s="182">
        <f>Tableau549[[#This Row],[CREDIT]]</f>
        <v>0</v>
      </c>
      <c r="H6" s="182">
        <f>Tableau549[[#This Row],[ETAT GLOBAL]]+Tableau549[[#This Row],[ETAT]]</f>
        <v>0</v>
      </c>
      <c r="I6" s="184">
        <f>IF(Tableau549[[#This Row],[CREDIT M-1 NON REM]]&lt;0,Tableau549[[#This Row],[CREDIT M-1 NON REM]],0)</f>
        <v>0</v>
      </c>
    </row>
    <row r="7" spans="1:15" x14ac:dyDescent="0.45">
      <c r="B7" s="18">
        <f>LD!I6</f>
        <v>0</v>
      </c>
      <c r="C7" s="13">
        <f>SUMIFS(Tableau10[MTE],Tableau10[MOIS],$L$2,Tableau10[[CLIENT ]],B7,Tableau10[DSG],$C$2)</f>
        <v>0</v>
      </c>
      <c r="D7" s="13">
        <f>SUMIFS(Tableau10[MTE],Tableau10[MOIS],$L$2,Tableau10[[CLIENT ]],B7,Tableau10[DSG],$D$2)</f>
        <v>0</v>
      </c>
      <c r="E7" s="13">
        <f>SUMIFS(Tableau10[MTE],Tableau10[MOIS],$L$2,Tableau10[[CLIENT ]],B7,Tableau10[DSG],$E$2)</f>
        <v>0</v>
      </c>
      <c r="F7" s="182">
        <f>Tableau54[[#This Row],[RESULTAT]]</f>
        <v>0</v>
      </c>
      <c r="G7" s="182">
        <f>Tableau549[[#This Row],[CREDIT]]</f>
        <v>0</v>
      </c>
      <c r="H7" s="182">
        <f>Tableau549[[#This Row],[ETAT GLOBAL]]+Tableau549[[#This Row],[ETAT]]</f>
        <v>0</v>
      </c>
      <c r="I7" s="184">
        <f>IF(Tableau549[[#This Row],[CREDIT M-1 NON REM]]&lt;0,Tableau549[[#This Row],[CREDIT M-1 NON REM]],0)</f>
        <v>0</v>
      </c>
    </row>
    <row r="8" spans="1:15" x14ac:dyDescent="0.45">
      <c r="B8" s="18">
        <f>LD!I7</f>
        <v>0</v>
      </c>
      <c r="C8" s="13">
        <f>SUMIFS(Tableau10[MTE],Tableau10[MOIS],$L$2,Tableau10[[CLIENT ]],B8,Tableau10[DSG],$C$2)</f>
        <v>0</v>
      </c>
      <c r="D8" s="13">
        <f>SUMIFS(Tableau10[MTE],Tableau10[MOIS],$L$2,Tableau10[[CLIENT ]],B8,Tableau10[DSG],$D$2)</f>
        <v>0</v>
      </c>
      <c r="E8" s="13">
        <f>SUMIFS(Tableau10[MTE],Tableau10[MOIS],$L$2,Tableau10[[CLIENT ]],B8,Tableau10[DSG],$E$2)</f>
        <v>0</v>
      </c>
      <c r="F8" s="182">
        <f>Tableau54[[#This Row],[RESULTAT]]</f>
        <v>0</v>
      </c>
      <c r="G8" s="182">
        <f>Tableau549[[#This Row],[CREDIT]]</f>
        <v>0</v>
      </c>
      <c r="H8" s="182">
        <f>Tableau549[[#This Row],[ETAT GLOBAL]]+Tableau549[[#This Row],[ETAT]]</f>
        <v>0</v>
      </c>
      <c r="I8" s="184">
        <f>IF(Tableau549[[#This Row],[CREDIT M-1 NON REM]]&lt;0,Tableau549[[#This Row],[CREDIT M-1 NON REM]],0)</f>
        <v>0</v>
      </c>
    </row>
    <row r="9" spans="1:15" x14ac:dyDescent="0.45">
      <c r="B9" s="18">
        <f>LD!I8</f>
        <v>0</v>
      </c>
      <c r="C9" s="13">
        <f>SUMIFS(Tableau10[MTE],Tableau10[MOIS],$L$2,Tableau10[[CLIENT ]],B9,Tableau10[DSG],$C$2)</f>
        <v>0</v>
      </c>
      <c r="D9" s="13">
        <f>SUMIFS(Tableau10[MTE],Tableau10[MOIS],$L$2,Tableau10[[CLIENT ]],B9,Tableau10[DSG],$D$2)</f>
        <v>0</v>
      </c>
      <c r="E9" s="13">
        <f>SUMIFS(Tableau10[MTE],Tableau10[MOIS],$L$2,Tableau10[[CLIENT ]],B9,Tableau10[DSG],$E$2)</f>
        <v>0</v>
      </c>
      <c r="F9" s="182">
        <f>Tableau54[[#This Row],[RESULTAT]]</f>
        <v>0</v>
      </c>
      <c r="G9" s="182">
        <f>Tableau549[[#This Row],[CREDIT]]</f>
        <v>0</v>
      </c>
      <c r="H9" s="182">
        <f>Tableau549[[#This Row],[ETAT GLOBAL]]+Tableau549[[#This Row],[ETAT]]</f>
        <v>0</v>
      </c>
      <c r="I9" s="184">
        <f>IF(Tableau549[[#This Row],[CREDIT M-1 NON REM]]&lt;0,Tableau549[[#This Row],[CREDIT M-1 NON REM]],0)</f>
        <v>0</v>
      </c>
    </row>
    <row r="10" spans="1:15" x14ac:dyDescent="0.45">
      <c r="B10" s="18">
        <f>LD!I9</f>
        <v>0</v>
      </c>
      <c r="C10" s="13">
        <f>SUMIFS(Tableau10[MTE],Tableau10[MOIS],$L$2,Tableau10[[CLIENT ]],B10,Tableau10[DSG],$C$2)</f>
        <v>0</v>
      </c>
      <c r="D10" s="13">
        <f>SUMIFS(Tableau10[MTE],Tableau10[MOIS],$L$2,Tableau10[[CLIENT ]],B10,Tableau10[DSG],$D$2)</f>
        <v>0</v>
      </c>
      <c r="E10" s="13">
        <f>SUMIFS(Tableau10[MTE],Tableau10[MOIS],$L$2,Tableau10[[CLIENT ]],B10,Tableau10[DSG],$E$2)</f>
        <v>0</v>
      </c>
      <c r="F10" s="182">
        <f>Tableau54[[#This Row],[RESULTAT]]</f>
        <v>0</v>
      </c>
      <c r="G10" s="182">
        <f>Tableau549[[#This Row],[CREDIT]]</f>
        <v>0</v>
      </c>
      <c r="H10" s="182">
        <f>Tableau549[[#This Row],[ETAT GLOBAL]]+Tableau549[[#This Row],[ETAT]]</f>
        <v>0</v>
      </c>
      <c r="I10" s="184">
        <f>IF(Tableau549[[#This Row],[CREDIT M-1 NON REM]]&lt;0,Tableau549[[#This Row],[CREDIT M-1 NON REM]],0)</f>
        <v>0</v>
      </c>
    </row>
    <row r="11" spans="1:15" x14ac:dyDescent="0.45">
      <c r="B11" s="18">
        <f>LD!I10</f>
        <v>0</v>
      </c>
      <c r="C11" s="13">
        <f>SUMIFS(Tableau10[MTE],Tableau10[MOIS],$L$2,Tableau10[[CLIENT ]],B11,Tableau10[DSG],$C$2)</f>
        <v>0</v>
      </c>
      <c r="D11" s="13">
        <f>SUMIFS(Tableau10[MTE],Tableau10[MOIS],$L$2,Tableau10[[CLIENT ]],B11,Tableau10[DSG],$D$2)</f>
        <v>0</v>
      </c>
      <c r="E11" s="13">
        <f>SUMIFS(Tableau10[MTE],Tableau10[MOIS],$L$2,Tableau10[[CLIENT ]],B11,Tableau10[DSG],$E$2)</f>
        <v>0</v>
      </c>
      <c r="F11" s="182">
        <f>Tableau54[[#This Row],[RESULTAT]]</f>
        <v>0</v>
      </c>
      <c r="G11" s="182">
        <f>Tableau549[[#This Row],[CREDIT]]</f>
        <v>0</v>
      </c>
      <c r="H11" s="182">
        <f>Tableau549[[#This Row],[ETAT GLOBAL]]+Tableau549[[#This Row],[ETAT]]</f>
        <v>0</v>
      </c>
      <c r="I11" s="184">
        <f>IF(Tableau549[[#This Row],[CREDIT M-1 NON REM]]&lt;0,Tableau549[[#This Row],[CREDIT M-1 NON REM]],0)</f>
        <v>0</v>
      </c>
    </row>
    <row r="12" spans="1:15" x14ac:dyDescent="0.45">
      <c r="B12" s="18">
        <f>LD!I11</f>
        <v>0</v>
      </c>
      <c r="C12" s="13">
        <f>SUMIFS(Tableau10[MTE],Tableau10[MOIS],$L$2,Tableau10[[CLIENT ]],B12,Tableau10[DSG],$C$2)</f>
        <v>0</v>
      </c>
      <c r="D12" s="13">
        <f>SUMIFS(Tableau10[MTE],Tableau10[MOIS],$L$2,Tableau10[[CLIENT ]],B12,Tableau10[DSG],$D$2)</f>
        <v>0</v>
      </c>
      <c r="E12" s="13">
        <f>SUMIFS(Tableau10[MTE],Tableau10[MOIS],$L$2,Tableau10[[CLIENT ]],B12,Tableau10[DSG],$E$2)</f>
        <v>0</v>
      </c>
      <c r="F12" s="182">
        <f>Tableau54[[#This Row],[RESULTAT]]</f>
        <v>-2671</v>
      </c>
      <c r="G12" s="182">
        <f>Tableau549[[#This Row],[CREDIT]]</f>
        <v>0</v>
      </c>
      <c r="H12" s="182">
        <f>Tableau549[[#This Row],[ETAT GLOBAL]]+Tableau549[[#This Row],[ETAT]]</f>
        <v>-2671</v>
      </c>
      <c r="I12" s="184">
        <f>IF(Tableau549[[#This Row],[CREDIT M-1 NON REM]]&lt;0,Tableau549[[#This Row],[CREDIT M-1 NON REM]],0)</f>
        <v>-2671</v>
      </c>
    </row>
    <row r="13" spans="1:15" x14ac:dyDescent="0.45">
      <c r="B13" s="18">
        <f>LD!I12</f>
        <v>0</v>
      </c>
      <c r="C13" s="13">
        <f>SUMIFS(Tableau10[MTE],Tableau10[MOIS],$L$2,Tableau10[[CLIENT ]],B13,Tableau10[DSG],$C$2)</f>
        <v>0</v>
      </c>
      <c r="D13" s="13">
        <f>SUMIFS(Tableau10[MTE],Tableau10[MOIS],$L$2,Tableau10[[CLIENT ]],B13,Tableau10[DSG],$D$2)</f>
        <v>0</v>
      </c>
      <c r="E13" s="13">
        <f>SUMIFS(Tableau10[MTE],Tableau10[MOIS],$L$2,Tableau10[[CLIENT ]],B13,Tableau10[DSG],$E$2)</f>
        <v>0</v>
      </c>
      <c r="F13" s="182">
        <f>Tableau54[[#This Row],[RESULTAT]]</f>
        <v>-113250</v>
      </c>
      <c r="G13" s="182">
        <f>Tableau549[[#This Row],[CREDIT]]</f>
        <v>0</v>
      </c>
      <c r="H13" s="182">
        <f>Tableau549[[#This Row],[ETAT GLOBAL]]+Tableau549[[#This Row],[ETAT]]</f>
        <v>-113250</v>
      </c>
      <c r="I13" s="184">
        <f>IF(Tableau549[[#This Row],[CREDIT M-1 NON REM]]&lt;0,Tableau549[[#This Row],[CREDIT M-1 NON REM]],0)</f>
        <v>-113250</v>
      </c>
    </row>
    <row r="14" spans="1:15" x14ac:dyDescent="0.45">
      <c r="B14" s="18">
        <f>LD!I13</f>
        <v>0</v>
      </c>
      <c r="C14" s="13">
        <f>SUMIFS(Tableau10[MTE],Tableau10[MOIS],$L$2,Tableau10[[CLIENT ]],B14,Tableau10[DSG],$C$2)</f>
        <v>0</v>
      </c>
      <c r="D14" s="13">
        <f>SUMIFS(Tableau10[MTE],Tableau10[MOIS],$L$2,Tableau10[[CLIENT ]],B14,Tableau10[DSG],$D$2)</f>
        <v>0</v>
      </c>
      <c r="E14" s="13">
        <f>SUMIFS(Tableau10[MTE],Tableau10[MOIS],$L$2,Tableau10[[CLIENT ]],B14,Tableau10[DSG],$E$2)</f>
        <v>0</v>
      </c>
      <c r="F14" s="182">
        <f>Tableau54[[#This Row],[RESULTAT]]</f>
        <v>-330000</v>
      </c>
      <c r="G14" s="182">
        <f>Tableau549[[#This Row],[CREDIT]]</f>
        <v>0</v>
      </c>
      <c r="H14" s="182">
        <f>Tableau549[[#This Row],[ETAT GLOBAL]]+Tableau549[[#This Row],[ETAT]]</f>
        <v>-330000</v>
      </c>
      <c r="I14" s="184">
        <f>IF(Tableau549[[#This Row],[CREDIT M-1 NON REM]]&lt;0,Tableau549[[#This Row],[CREDIT M-1 NON REM]],0)</f>
        <v>-330000</v>
      </c>
    </row>
    <row r="15" spans="1:15" x14ac:dyDescent="0.45">
      <c r="B15" s="18">
        <f>LD!I14</f>
        <v>0</v>
      </c>
      <c r="C15" s="13">
        <f>SUMIFS(Tableau10[MTE],Tableau10[MOIS],$L$2,Tableau10[[CLIENT ]],B15,Tableau10[DSG],$C$2)</f>
        <v>0</v>
      </c>
      <c r="D15" s="13">
        <f>SUMIFS(Tableau10[MTE],Tableau10[MOIS],$L$2,Tableau10[[CLIENT ]],B15,Tableau10[DSG],$D$2)</f>
        <v>0</v>
      </c>
      <c r="E15" s="13">
        <f>SUMIFS(Tableau10[MTE],Tableau10[MOIS],$L$2,Tableau10[[CLIENT ]],B15,Tableau10[DSG],$E$2)</f>
        <v>0</v>
      </c>
      <c r="F15" s="182">
        <f>Tableau54[[#This Row],[RESULTAT]]</f>
        <v>0</v>
      </c>
      <c r="G15" s="182">
        <f>Tableau549[[#This Row],[CREDIT]]</f>
        <v>0</v>
      </c>
      <c r="H15" s="182">
        <f>Tableau549[[#This Row],[ETAT GLOBAL]]+Tableau549[[#This Row],[ETAT]]</f>
        <v>0</v>
      </c>
      <c r="I15" s="184">
        <f>IF(Tableau549[[#This Row],[CREDIT M-1 NON REM]]&lt;0,Tableau549[[#This Row],[CREDIT M-1 NON REM]],0)</f>
        <v>0</v>
      </c>
    </row>
    <row r="16" spans="1:15" x14ac:dyDescent="0.45">
      <c r="B16" s="18">
        <f>LD!I15</f>
        <v>0</v>
      </c>
      <c r="C16" s="13">
        <f>SUMIFS(Tableau10[MTE],Tableau10[MOIS],$L$2,Tableau10[[CLIENT ]],B16,Tableau10[DSG],$C$2)</f>
        <v>0</v>
      </c>
      <c r="D16" s="13">
        <f>SUMIFS(Tableau10[MTE],Tableau10[MOIS],$L$2,Tableau10[[CLIENT ]],B16,Tableau10[DSG],$D$2)</f>
        <v>0</v>
      </c>
      <c r="E16" s="13">
        <f>SUMIFS(Tableau10[MTE],Tableau10[MOIS],$L$2,Tableau10[[CLIENT ]],B16,Tableau10[DSG],$E$2)</f>
        <v>0</v>
      </c>
      <c r="F16" s="182">
        <f>Tableau54[[#This Row],[RESULTAT]]</f>
        <v>0</v>
      </c>
      <c r="G16" s="182">
        <f>Tableau549[[#This Row],[CREDIT]]</f>
        <v>0</v>
      </c>
      <c r="H16" s="182">
        <f>Tableau549[[#This Row],[ETAT GLOBAL]]+Tableau549[[#This Row],[ETAT]]</f>
        <v>0</v>
      </c>
      <c r="I16" s="184">
        <f>IF(Tableau549[[#This Row],[CREDIT M-1 NON REM]]&lt;0,Tableau549[[#This Row],[CREDIT M-1 NON REM]],0)</f>
        <v>0</v>
      </c>
    </row>
    <row r="17" spans="2:9" x14ac:dyDescent="0.45">
      <c r="B17" s="18">
        <f>LD!I16</f>
        <v>0</v>
      </c>
      <c r="C17" s="13">
        <f>SUMIFS(Tableau10[MTE],Tableau10[MOIS],$L$2,Tableau10[[CLIENT ]],B17,Tableau10[DSG],$C$2)</f>
        <v>0</v>
      </c>
      <c r="D17" s="13">
        <f>SUMIFS(Tableau10[MTE],Tableau10[MOIS],$L$2,Tableau10[[CLIENT ]],B17,Tableau10[DSG],$D$2)</f>
        <v>0</v>
      </c>
      <c r="E17" s="13">
        <f>SUMIFS(Tableau10[MTE],Tableau10[MOIS],$L$2,Tableau10[[CLIENT ]],B17,Tableau10[DSG],$E$2)</f>
        <v>0</v>
      </c>
      <c r="F17" s="182">
        <f>Tableau54[[#This Row],[RESULTAT]]</f>
        <v>0</v>
      </c>
      <c r="G17" s="182">
        <f>Tableau549[[#This Row],[CREDIT]]</f>
        <v>0</v>
      </c>
      <c r="H17" s="182">
        <f>Tableau549[[#This Row],[ETAT GLOBAL]]+Tableau549[[#This Row],[ETAT]]</f>
        <v>0</v>
      </c>
      <c r="I17" s="184">
        <f>IF(Tableau549[[#This Row],[CREDIT M-1 NON REM]]&lt;0,Tableau549[[#This Row],[CREDIT M-1 NON REM]],0)</f>
        <v>0</v>
      </c>
    </row>
    <row r="18" spans="2:9" x14ac:dyDescent="0.45">
      <c r="B18" s="18">
        <f>LD!I17</f>
        <v>0</v>
      </c>
      <c r="C18" s="13">
        <f>SUMIFS(Tableau10[MTE],Tableau10[MOIS],$L$2,Tableau10[[CLIENT ]],B18,Tableau10[DSG],$C$2)</f>
        <v>0</v>
      </c>
      <c r="D18" s="13">
        <f>SUMIFS(Tableau10[MTE],Tableau10[MOIS],$L$2,Tableau10[[CLIENT ]],B18,Tableau10[DSG],$D$2)</f>
        <v>0</v>
      </c>
      <c r="E18" s="13">
        <f>SUMIFS(Tableau10[MTE],Tableau10[MOIS],$L$2,Tableau10[[CLIENT ]],B18,Tableau10[DSG],$E$2)</f>
        <v>0</v>
      </c>
      <c r="F18" s="182">
        <f>Tableau54[[#This Row],[RESULTAT]]</f>
        <v>-21500</v>
      </c>
      <c r="G18" s="182">
        <f>Tableau549[[#This Row],[CREDIT]]</f>
        <v>0</v>
      </c>
      <c r="H18" s="182">
        <f>Tableau549[[#This Row],[ETAT GLOBAL]]+Tableau549[[#This Row],[ETAT]]</f>
        <v>-21500</v>
      </c>
      <c r="I18" s="184">
        <f>IF(Tableau549[[#This Row],[CREDIT M-1 NON REM]]&lt;0,Tableau549[[#This Row],[CREDIT M-1 NON REM]],0)</f>
        <v>-21500</v>
      </c>
    </row>
    <row r="19" spans="2:9" x14ac:dyDescent="0.45">
      <c r="B19" s="18">
        <f>LD!I18</f>
        <v>0</v>
      </c>
      <c r="C19" s="13">
        <f>SUMIFS(Tableau10[MTE],Tableau10[MOIS],$L$2,Tableau10[[CLIENT ]],B19,Tableau10[DSG],$C$2)</f>
        <v>0</v>
      </c>
      <c r="D19" s="13">
        <f>SUMIFS(Tableau10[MTE],Tableau10[MOIS],$L$2,Tableau10[[CLIENT ]],B19,Tableau10[DSG],$D$2)</f>
        <v>0</v>
      </c>
      <c r="E19" s="13">
        <f>SUMIFS(Tableau10[MTE],Tableau10[MOIS],$L$2,Tableau10[[CLIENT ]],B19,Tableau10[DSG],$E$2)</f>
        <v>0</v>
      </c>
      <c r="F19" s="182">
        <f>Tableau54[[#This Row],[RESULTAT]]</f>
        <v>-569115</v>
      </c>
      <c r="G19" s="182">
        <f>Tableau549[[#This Row],[CREDIT]]</f>
        <v>0</v>
      </c>
      <c r="H19" s="182">
        <f>Tableau549[[#This Row],[ETAT GLOBAL]]+Tableau549[[#This Row],[ETAT]]</f>
        <v>-569115</v>
      </c>
      <c r="I19" s="184">
        <f>IF(Tableau549[[#This Row],[CREDIT M-1 NON REM]]&lt;0,Tableau549[[#This Row],[CREDIT M-1 NON REM]],0)</f>
        <v>-569115</v>
      </c>
    </row>
    <row r="20" spans="2:9" x14ac:dyDescent="0.45">
      <c r="B20" s="18">
        <f>LD!I19</f>
        <v>0</v>
      </c>
      <c r="C20" s="13">
        <f>SUMIFS(Tableau10[MTE],Tableau10[MOIS],$L$2,Tableau10[[CLIENT ]],B20,Tableau10[DSG],$C$2)</f>
        <v>0</v>
      </c>
      <c r="D20" s="13">
        <f>SUMIFS(Tableau10[MTE],Tableau10[MOIS],$L$2,Tableau10[[CLIENT ]],B20,Tableau10[DSG],$D$2)</f>
        <v>0</v>
      </c>
      <c r="E20" s="13">
        <f>SUMIFS(Tableau10[MTE],Tableau10[MOIS],$L$2,Tableau10[[CLIENT ]],B20,Tableau10[DSG],$E$2)</f>
        <v>0</v>
      </c>
      <c r="F20" s="182">
        <f>Tableau54[[#This Row],[RESULTAT]]</f>
        <v>0</v>
      </c>
      <c r="G20" s="182">
        <f>Tableau549[[#This Row],[CREDIT]]</f>
        <v>0</v>
      </c>
      <c r="H20" s="182">
        <f>Tableau549[[#This Row],[ETAT GLOBAL]]+Tableau549[[#This Row],[ETAT]]</f>
        <v>0</v>
      </c>
      <c r="I20" s="184">
        <f>IF(Tableau549[[#This Row],[CREDIT M-1 NON REM]]&lt;0,Tableau549[[#This Row],[CREDIT M-1 NON REM]],0)</f>
        <v>0</v>
      </c>
    </row>
    <row r="21" spans="2:9" x14ac:dyDescent="0.45">
      <c r="B21" s="18">
        <f>LD!I20</f>
        <v>0</v>
      </c>
      <c r="C21" s="13">
        <f>SUMIFS(Tableau10[MTE],Tableau10[MOIS],$L$2,Tableau10[[CLIENT ]],B21,Tableau10[DSG],$C$2)</f>
        <v>0</v>
      </c>
      <c r="D21" s="13">
        <f>SUMIFS(Tableau10[MTE],Tableau10[MOIS],$L$2,Tableau10[[CLIENT ]],B21,Tableau10[DSG],$D$2)</f>
        <v>0</v>
      </c>
      <c r="E21" s="13">
        <f>SUMIFS(Tableau10[MTE],Tableau10[MOIS],$L$2,Tableau10[[CLIENT ]],B21,Tableau10[DSG],$E$2)</f>
        <v>0</v>
      </c>
      <c r="F21" s="182">
        <f>Tableau54[[#This Row],[RESULTAT]]</f>
        <v>0</v>
      </c>
      <c r="G21" s="182">
        <f>Tableau549[[#This Row],[CREDIT]]</f>
        <v>0</v>
      </c>
      <c r="H21" s="182">
        <f>Tableau549[[#This Row],[ETAT GLOBAL]]+Tableau549[[#This Row],[ETAT]]</f>
        <v>0</v>
      </c>
      <c r="I21" s="184">
        <f>IF(Tableau549[[#This Row],[CREDIT M-1 NON REM]]&lt;0,Tableau549[[#This Row],[CREDIT M-1 NON REM]],0)</f>
        <v>0</v>
      </c>
    </row>
    <row r="22" spans="2:9" x14ac:dyDescent="0.45">
      <c r="B22" s="18">
        <f>LD!I21</f>
        <v>0</v>
      </c>
      <c r="C22" s="13">
        <f>SUMIFS(Tableau10[MTE],Tableau10[MOIS],$L$2,Tableau10[[CLIENT ]],B22,Tableau10[DSG],$C$2)</f>
        <v>0</v>
      </c>
      <c r="D22" s="13">
        <f>SUMIFS(Tableau10[MTE],Tableau10[MOIS],$L$2,Tableau10[[CLIENT ]],B22,Tableau10[DSG],$D$2)</f>
        <v>0</v>
      </c>
      <c r="E22" s="13">
        <f>SUMIFS(Tableau10[MTE],Tableau10[MOIS],$L$2,Tableau10[[CLIENT ]],B22,Tableau10[DSG],$E$2)</f>
        <v>0</v>
      </c>
      <c r="F22" s="182">
        <f>Tableau54[[#This Row],[RESULTAT]]</f>
        <v>0</v>
      </c>
      <c r="G22" s="182">
        <f>Tableau549[[#This Row],[CREDIT]]</f>
        <v>0</v>
      </c>
      <c r="H22" s="182">
        <f>Tableau549[[#This Row],[ETAT GLOBAL]]+Tableau549[[#This Row],[ETAT]]</f>
        <v>0</v>
      </c>
      <c r="I22" s="184">
        <f>IF(Tableau549[[#This Row],[CREDIT M-1 NON REM]]&lt;0,Tableau549[[#This Row],[CREDIT M-1 NON REM]],0)</f>
        <v>0</v>
      </c>
    </row>
    <row r="23" spans="2:9" x14ac:dyDescent="0.45">
      <c r="B23" s="18">
        <f>LD!I22</f>
        <v>0</v>
      </c>
      <c r="C23" s="13">
        <f>SUMIFS(Tableau10[MTE],Tableau10[MOIS],$L$2,Tableau10[[CLIENT ]],B23,Tableau10[DSG],$C$2)</f>
        <v>0</v>
      </c>
      <c r="D23" s="13">
        <f>SUMIFS(Tableau10[MTE],Tableau10[MOIS],$L$2,Tableau10[[CLIENT ]],B23,Tableau10[DSG],$D$2)</f>
        <v>0</v>
      </c>
      <c r="E23" s="13">
        <f>SUMIFS(Tableau10[MTE],Tableau10[MOIS],$L$2,Tableau10[[CLIENT ]],B23,Tableau10[DSG],$E$2)</f>
        <v>0</v>
      </c>
      <c r="F23" s="182">
        <f>Tableau54[[#This Row],[RESULTAT]]</f>
        <v>0</v>
      </c>
      <c r="G23" s="182">
        <f>Tableau549[[#This Row],[CREDIT]]</f>
        <v>0</v>
      </c>
      <c r="H23" s="182">
        <f>Tableau549[[#This Row],[ETAT GLOBAL]]+Tableau549[[#This Row],[ETAT]]</f>
        <v>0</v>
      </c>
      <c r="I23" s="184">
        <f>IF(Tableau549[[#This Row],[CREDIT M-1 NON REM]]&lt;0,Tableau549[[#This Row],[CREDIT M-1 NON REM]],0)</f>
        <v>0</v>
      </c>
    </row>
    <row r="24" spans="2:9" x14ac:dyDescent="0.45">
      <c r="B24" s="18">
        <f>LD!I23</f>
        <v>0</v>
      </c>
      <c r="C24" s="13">
        <f>SUMIFS(Tableau10[MTE],Tableau10[MOIS],$L$2,Tableau10[[CLIENT ]],B24,Tableau10[DSG],$C$2)</f>
        <v>0</v>
      </c>
      <c r="D24" s="13">
        <f>SUMIFS(Tableau10[MTE],Tableau10[MOIS],$L$2,Tableau10[[CLIENT ]],B24,Tableau10[DSG],$D$2)</f>
        <v>0</v>
      </c>
      <c r="E24" s="13">
        <f>SUMIFS(Tableau10[MTE],Tableau10[MOIS],$L$2,Tableau10[[CLIENT ]],B24,Tableau10[DSG],$E$2)</f>
        <v>0</v>
      </c>
      <c r="F24" s="182">
        <f>Tableau54[[#This Row],[RESULTAT]]</f>
        <v>0</v>
      </c>
      <c r="G24" s="182">
        <f>Tableau549[[#This Row],[CREDIT]]</f>
        <v>0</v>
      </c>
      <c r="H24" s="182">
        <f>Tableau549[[#This Row],[ETAT GLOBAL]]+Tableau549[[#This Row],[ETAT]]</f>
        <v>0</v>
      </c>
      <c r="I24" s="184">
        <f>IF(Tableau549[[#This Row],[CREDIT M-1 NON REM]]&lt;0,Tableau549[[#This Row],[CREDIT M-1 NON REM]],0)</f>
        <v>0</v>
      </c>
    </row>
    <row r="25" spans="2:9" x14ac:dyDescent="0.45">
      <c r="B25" s="18">
        <f>LD!I24</f>
        <v>0</v>
      </c>
      <c r="C25" s="13">
        <f>SUMIFS(Tableau10[MTE],Tableau10[MOIS],$L$2,Tableau10[[CLIENT ]],B25,Tableau10[DSG],$C$2)</f>
        <v>0</v>
      </c>
      <c r="D25" s="13">
        <f>SUMIFS(Tableau10[MTE],Tableau10[MOIS],$L$2,Tableau10[[CLIENT ]],B25,Tableau10[DSG],$D$2)</f>
        <v>0</v>
      </c>
      <c r="E25" s="13">
        <f>SUMIFS(Tableau10[MTE],Tableau10[MOIS],$L$2,Tableau10[[CLIENT ]],B25,Tableau10[DSG],$E$2)</f>
        <v>0</v>
      </c>
      <c r="F25" s="182">
        <f>Tableau54[[#This Row],[RESULTAT]]</f>
        <v>0</v>
      </c>
      <c r="G25" s="182">
        <f>Tableau549[[#This Row],[CREDIT]]</f>
        <v>0</v>
      </c>
      <c r="H25" s="182">
        <f>Tableau549[[#This Row],[ETAT GLOBAL]]+Tableau549[[#This Row],[ETAT]]</f>
        <v>0</v>
      </c>
      <c r="I25" s="184">
        <f>IF(Tableau549[[#This Row],[CREDIT M-1 NON REM]]&lt;0,Tableau549[[#This Row],[CREDIT M-1 NON REM]],0)</f>
        <v>0</v>
      </c>
    </row>
    <row r="26" spans="2:9" x14ac:dyDescent="0.45">
      <c r="B26" s="18">
        <f>LD!I25</f>
        <v>0</v>
      </c>
      <c r="C26" s="13">
        <f>SUMIFS(Tableau10[MTE],Tableau10[MOIS],$L$2,Tableau10[[CLIENT ]],B26,Tableau10[DSG],$C$2)</f>
        <v>0</v>
      </c>
      <c r="D26" s="13">
        <f>SUMIFS(Tableau10[MTE],Tableau10[MOIS],$L$2,Tableau10[[CLIENT ]],B26,Tableau10[DSG],$D$2)</f>
        <v>0</v>
      </c>
      <c r="E26" s="13">
        <f>SUMIFS(Tableau10[MTE],Tableau10[MOIS],$L$2,Tableau10[[CLIENT ]],B26,Tableau10[DSG],$E$2)</f>
        <v>0</v>
      </c>
      <c r="F26" s="182">
        <f>Tableau54[[#This Row],[RESULTAT]]</f>
        <v>0</v>
      </c>
      <c r="G26" s="182">
        <f>Tableau549[[#This Row],[CREDIT]]</f>
        <v>0</v>
      </c>
      <c r="H26" s="182">
        <f>Tableau549[[#This Row],[ETAT GLOBAL]]+Tableau549[[#This Row],[ETAT]]</f>
        <v>0</v>
      </c>
      <c r="I26" s="184">
        <f>IF(Tableau549[[#This Row],[CREDIT M-1 NON REM]]&lt;0,Tableau549[[#This Row],[CREDIT M-1 NON REM]],0)</f>
        <v>0</v>
      </c>
    </row>
    <row r="27" spans="2:9" x14ac:dyDescent="0.45">
      <c r="B27" s="18">
        <f>LD!I26</f>
        <v>0</v>
      </c>
      <c r="C27" s="13">
        <f>SUMIFS(Tableau10[MTE],Tableau10[MOIS],$L$2,Tableau10[[CLIENT ]],B27,Tableau10[DSG],$C$2)</f>
        <v>0</v>
      </c>
      <c r="D27" s="13">
        <f>SUMIFS(Tableau10[MTE],Tableau10[MOIS],$L$2,Tableau10[[CLIENT ]],B27,Tableau10[DSG],$D$2)</f>
        <v>0</v>
      </c>
      <c r="E27" s="13">
        <f>SUMIFS(Tableau10[MTE],Tableau10[MOIS],$L$2,Tableau10[[CLIENT ]],B27,Tableau10[DSG],$E$2)</f>
        <v>0</v>
      </c>
      <c r="F27" s="182">
        <f>Tableau54[[#This Row],[RESULTAT]]</f>
        <v>0</v>
      </c>
      <c r="G27" s="182">
        <f>Tableau549[[#This Row],[CREDIT]]</f>
        <v>0</v>
      </c>
      <c r="H27" s="182">
        <f>Tableau549[[#This Row],[ETAT GLOBAL]]+Tableau549[[#This Row],[ETAT]]</f>
        <v>0</v>
      </c>
      <c r="I27" s="184">
        <f>IF(Tableau549[[#This Row],[CREDIT M-1 NON REM]]&lt;0,Tableau549[[#This Row],[CREDIT M-1 NON REM]],0)</f>
        <v>0</v>
      </c>
    </row>
    <row r="28" spans="2:9" x14ac:dyDescent="0.45">
      <c r="B28" s="18">
        <f>LD!I27</f>
        <v>0</v>
      </c>
      <c r="C28" s="13">
        <f>SUMIFS(Tableau10[MTE],Tableau10[MOIS],$L$2,Tableau10[[CLIENT ]],B28,Tableau10[DSG],$C$2)</f>
        <v>0</v>
      </c>
      <c r="D28" s="13">
        <f>SUMIFS(Tableau10[MTE],Tableau10[MOIS],$L$2,Tableau10[[CLIENT ]],B28,Tableau10[DSG],$D$2)</f>
        <v>0</v>
      </c>
      <c r="E28" s="13">
        <f>SUMIFS(Tableau10[MTE],Tableau10[MOIS],$L$2,Tableau10[[CLIENT ]],B28,Tableau10[DSG],$E$2)</f>
        <v>0</v>
      </c>
      <c r="F28" s="182">
        <f>Tableau54[[#This Row],[RESULTAT]]</f>
        <v>0</v>
      </c>
      <c r="G28" s="182">
        <f>Tableau549[[#This Row],[CREDIT]]</f>
        <v>0</v>
      </c>
      <c r="H28" s="182">
        <f>Tableau549[[#This Row],[ETAT GLOBAL]]+Tableau549[[#This Row],[ETAT]]</f>
        <v>0</v>
      </c>
      <c r="I28" s="184">
        <f>IF(Tableau549[[#This Row],[CREDIT M-1 NON REM]]&lt;0,Tableau549[[#This Row],[CREDIT M-1 NON REM]],0)</f>
        <v>0</v>
      </c>
    </row>
    <row r="29" spans="2:9" x14ac:dyDescent="0.45">
      <c r="B29" s="18">
        <f>LD!I28</f>
        <v>0</v>
      </c>
      <c r="C29" s="13">
        <f>SUMIFS(Tableau10[MTE],Tableau10[MOIS],$L$2,Tableau10[[CLIENT ]],B29,Tableau10[DSG],$C$2)</f>
        <v>0</v>
      </c>
      <c r="D29" s="13">
        <f>SUMIFS(Tableau10[MTE],Tableau10[MOIS],$L$2,Tableau10[[CLIENT ]],B29,Tableau10[DSG],$D$2)</f>
        <v>0</v>
      </c>
      <c r="E29" s="13">
        <f>SUMIFS(Tableau10[MTE],Tableau10[MOIS],$L$2,Tableau10[[CLIENT ]],B29,Tableau10[DSG],$E$2)</f>
        <v>0</v>
      </c>
      <c r="F29" s="182">
        <f>Tableau54[[#This Row],[RESULTAT]]</f>
        <v>0</v>
      </c>
      <c r="G29" s="182">
        <f>Tableau549[[#This Row],[CREDIT]]</f>
        <v>0</v>
      </c>
      <c r="H29" s="182">
        <f>Tableau549[[#This Row],[ETAT GLOBAL]]+Tableau549[[#This Row],[ETAT]]</f>
        <v>0</v>
      </c>
      <c r="I29" s="184">
        <f>IF(Tableau549[[#This Row],[CREDIT M-1 NON REM]]&lt;0,Tableau549[[#This Row],[CREDIT M-1 NON REM]],0)</f>
        <v>0</v>
      </c>
    </row>
    <row r="30" spans="2:9" x14ac:dyDescent="0.45">
      <c r="B30" s="18">
        <f>LD!I29</f>
        <v>0</v>
      </c>
      <c r="C30" s="13">
        <f>SUMIFS(Tableau10[MTE],Tableau10[MOIS],$L$2,Tableau10[[CLIENT ]],B30,Tableau10[DSG],$C$2)</f>
        <v>0</v>
      </c>
      <c r="D30" s="13">
        <f>SUMIFS(Tableau10[MTE],Tableau10[MOIS],$L$2,Tableau10[[CLIENT ]],B30,Tableau10[DSG],$D$2)</f>
        <v>0</v>
      </c>
      <c r="E30" s="13">
        <f>SUMIFS(Tableau10[MTE],Tableau10[MOIS],$L$2,Tableau10[[CLIENT ]],B30,Tableau10[DSG],$E$2)</f>
        <v>0</v>
      </c>
      <c r="F30" s="182">
        <f>Tableau54[[#This Row],[RESULTAT]]</f>
        <v>-108800</v>
      </c>
      <c r="G30" s="182">
        <f>Tableau549[[#This Row],[CREDIT]]</f>
        <v>0</v>
      </c>
      <c r="H30" s="182">
        <f>Tableau549[[#This Row],[ETAT GLOBAL]]+Tableau549[[#This Row],[ETAT]]</f>
        <v>-108800</v>
      </c>
      <c r="I30" s="184">
        <f>IF(Tableau549[[#This Row],[CREDIT M-1 NON REM]]&lt;0,Tableau549[[#This Row],[CREDIT M-1 NON REM]],0)</f>
        <v>-108800</v>
      </c>
    </row>
    <row r="31" spans="2:9" x14ac:dyDescent="0.45">
      <c r="B31" s="18">
        <f>LD!I30</f>
        <v>0</v>
      </c>
      <c r="C31" s="13">
        <f>SUMIFS(Tableau10[MTE],Tableau10[MOIS],$L$2,Tableau10[[CLIENT ]],B31,Tableau10[DSG],$C$2)</f>
        <v>0</v>
      </c>
      <c r="D31" s="13">
        <f>SUMIFS(Tableau10[MTE],Tableau10[MOIS],$L$2,Tableau10[[CLIENT ]],B31,Tableau10[DSG],$D$2)</f>
        <v>0</v>
      </c>
      <c r="E31" s="13">
        <f>SUMIFS(Tableau10[MTE],Tableau10[MOIS],$L$2,Tableau10[[CLIENT ]],B31,Tableau10[DSG],$E$2)</f>
        <v>0</v>
      </c>
      <c r="F31" s="182">
        <f>Tableau54[[#This Row],[RESULTAT]]</f>
        <v>-2529500</v>
      </c>
      <c r="G31" s="182">
        <f>Tableau549[[#This Row],[CREDIT]]</f>
        <v>0</v>
      </c>
      <c r="H31" s="182">
        <f>Tableau549[[#This Row],[ETAT GLOBAL]]+Tableau549[[#This Row],[ETAT]]</f>
        <v>-2529500</v>
      </c>
      <c r="I31" s="184">
        <f>IF(Tableau549[[#This Row],[CREDIT M-1 NON REM]]&lt;0,Tableau549[[#This Row],[CREDIT M-1 NON REM]],0)</f>
        <v>-2529500</v>
      </c>
    </row>
    <row r="32" spans="2:9" x14ac:dyDescent="0.45">
      <c r="B32" s="18">
        <f>LD!I31</f>
        <v>0</v>
      </c>
      <c r="C32" s="13">
        <f>SUMIFS(Tableau10[MTE],Tableau10[MOIS],$L$2,Tableau10[[CLIENT ]],B32,Tableau10[DSG],$C$2)</f>
        <v>0</v>
      </c>
      <c r="D32" s="13">
        <f>SUMIFS(Tableau10[MTE],Tableau10[MOIS],$L$2,Tableau10[[CLIENT ]],B32,Tableau10[DSG],$D$2)</f>
        <v>0</v>
      </c>
      <c r="E32" s="13">
        <f>SUMIFS(Tableau10[MTE],Tableau10[MOIS],$L$2,Tableau10[[CLIENT ]],B32,Tableau10[DSG],$E$2)</f>
        <v>0</v>
      </c>
      <c r="F32" s="182">
        <f>Tableau54[[#This Row],[RESULTAT]]</f>
        <v>-1077400</v>
      </c>
      <c r="G32" s="182">
        <f>Tableau549[[#This Row],[CREDIT]]</f>
        <v>0</v>
      </c>
      <c r="H32" s="182">
        <f>Tableau549[[#This Row],[ETAT GLOBAL]]+Tableau549[[#This Row],[ETAT]]</f>
        <v>-1077400</v>
      </c>
      <c r="I32" s="184">
        <f>IF(Tableau549[[#This Row],[CREDIT M-1 NON REM]]&lt;0,Tableau549[[#This Row],[CREDIT M-1 NON REM]],0)</f>
        <v>-1077400</v>
      </c>
    </row>
    <row r="33" spans="2:9" x14ac:dyDescent="0.45">
      <c r="B33" s="18">
        <f>LD!I32</f>
        <v>0</v>
      </c>
      <c r="C33" s="13">
        <f>SUMIFS(Tableau10[MTE],Tableau10[MOIS],$L$2,Tableau10[[CLIENT ]],B33,Tableau10[DSG],$C$2)</f>
        <v>0</v>
      </c>
      <c r="D33" s="13">
        <f>SUMIFS(Tableau10[MTE],Tableau10[MOIS],$L$2,Tableau10[[CLIENT ]],B33,Tableau10[DSG],$D$2)</f>
        <v>0</v>
      </c>
      <c r="E33" s="13">
        <f>SUMIFS(Tableau10[MTE],Tableau10[MOIS],$L$2,Tableau10[[CLIENT ]],B33,Tableau10[DSG],$E$2)</f>
        <v>0</v>
      </c>
      <c r="F33" s="182">
        <f>Tableau54[[#This Row],[RESULTAT]]</f>
        <v>0</v>
      </c>
      <c r="G33" s="182">
        <f>Tableau549[[#This Row],[CREDIT]]</f>
        <v>0</v>
      </c>
      <c r="H33" s="182">
        <f>Tableau549[[#This Row],[ETAT GLOBAL]]+Tableau549[[#This Row],[ETAT]]</f>
        <v>0</v>
      </c>
      <c r="I33" s="184">
        <f>IF(Tableau549[[#This Row],[CREDIT M-1 NON REM]]&lt;0,Tableau549[[#This Row],[CREDIT M-1 NON REM]],0)</f>
        <v>0</v>
      </c>
    </row>
    <row r="34" spans="2:9" x14ac:dyDescent="0.45">
      <c r="B34" s="18">
        <f>LD!I33</f>
        <v>0</v>
      </c>
      <c r="C34" s="13">
        <f>SUMIFS(Tableau10[MTE],Tableau10[MOIS],$L$2,Tableau10[[CLIENT ]],B34,Tableau10[DSG],$C$2)</f>
        <v>0</v>
      </c>
      <c r="D34" s="13">
        <f>SUMIFS(Tableau10[MTE],Tableau10[MOIS],$L$2,Tableau10[[CLIENT ]],B34,Tableau10[DSG],$D$2)</f>
        <v>0</v>
      </c>
      <c r="E34" s="13">
        <f>SUMIFS(Tableau10[MTE],Tableau10[MOIS],$L$2,Tableau10[[CLIENT ]],B34,Tableau10[DSG],$E$2)</f>
        <v>0</v>
      </c>
      <c r="F34" s="182">
        <f>Tableau54[[#This Row],[RESULTAT]]</f>
        <v>0</v>
      </c>
      <c r="G34" s="182">
        <f>Tableau549[[#This Row],[CREDIT]]</f>
        <v>0</v>
      </c>
      <c r="H34" s="182">
        <f>Tableau549[[#This Row],[ETAT GLOBAL]]+Tableau549[[#This Row],[ETAT]]</f>
        <v>0</v>
      </c>
      <c r="I34" s="184">
        <f>IF(Tableau549[[#This Row],[CREDIT M-1 NON REM]]&lt;0,Tableau549[[#This Row],[CREDIT M-1 NON REM]],0)</f>
        <v>0</v>
      </c>
    </row>
    <row r="35" spans="2:9" x14ac:dyDescent="0.45">
      <c r="B35" s="18">
        <f>LD!I34</f>
        <v>0</v>
      </c>
      <c r="C35" s="13">
        <f>SUMIFS(Tableau10[MTE],Tableau10[MOIS],$L$2,Tableau10[[CLIENT ]],B35,Tableau10[DSG],$C$2)</f>
        <v>0</v>
      </c>
      <c r="D35" s="13">
        <f>SUMIFS(Tableau10[MTE],Tableau10[MOIS],$L$2,Tableau10[[CLIENT ]],B35,Tableau10[DSG],$D$2)</f>
        <v>0</v>
      </c>
      <c r="E35" s="13">
        <f>SUMIFS(Tableau10[MTE],Tableau10[MOIS],$L$2,Tableau10[[CLIENT ]],B35,Tableau10[DSG],$E$2)</f>
        <v>0</v>
      </c>
      <c r="F35" s="182">
        <f>Tableau54[[#This Row],[RESULTAT]]</f>
        <v>0</v>
      </c>
      <c r="G35" s="182">
        <f>Tableau549[[#This Row],[CREDIT]]</f>
        <v>0</v>
      </c>
      <c r="H35" s="182">
        <f>Tableau549[[#This Row],[ETAT GLOBAL]]+Tableau549[[#This Row],[ETAT]]</f>
        <v>0</v>
      </c>
      <c r="I35" s="184">
        <f>IF(Tableau549[[#This Row],[CREDIT M-1 NON REM]]&lt;0,Tableau549[[#This Row],[CREDIT M-1 NON REM]],0)</f>
        <v>0</v>
      </c>
    </row>
    <row r="36" spans="2:9" x14ac:dyDescent="0.45">
      <c r="B36" s="18">
        <f>LD!I35</f>
        <v>0</v>
      </c>
      <c r="C36" s="13">
        <f>SUMIFS(Tableau10[MTE],Tableau10[MOIS],$L$2,Tableau10[[CLIENT ]],B36,Tableau10[DSG],$C$2)</f>
        <v>0</v>
      </c>
      <c r="D36" s="13">
        <f>SUMIFS(Tableau10[MTE],Tableau10[MOIS],$L$2,Tableau10[[CLIENT ]],B36,Tableau10[DSG],$D$2)</f>
        <v>0</v>
      </c>
      <c r="E36" s="13">
        <f>SUMIFS(Tableau10[MTE],Tableau10[MOIS],$L$2,Tableau10[[CLIENT ]],B36,Tableau10[DSG],$E$2)</f>
        <v>0</v>
      </c>
      <c r="F36" s="182">
        <f>Tableau54[[#This Row],[RESULTAT]]</f>
        <v>-283000</v>
      </c>
      <c r="G36" s="182">
        <f>Tableau549[[#This Row],[CREDIT]]</f>
        <v>0</v>
      </c>
      <c r="H36" s="182">
        <f>Tableau549[[#This Row],[ETAT GLOBAL]]+Tableau549[[#This Row],[ETAT]]</f>
        <v>-283000</v>
      </c>
      <c r="I36" s="184">
        <f>IF(Tableau549[[#This Row],[CREDIT M-1 NON REM]]&lt;0,Tableau549[[#This Row],[CREDIT M-1 NON REM]],0)</f>
        <v>-283000</v>
      </c>
    </row>
    <row r="37" spans="2:9" x14ac:dyDescent="0.45">
      <c r="B37" s="18">
        <f>LD!I36</f>
        <v>0</v>
      </c>
      <c r="C37" s="13">
        <f>SUMIFS(Tableau10[MTE],Tableau10[MOIS],$L$2,Tableau10[[CLIENT ]],B37,Tableau10[DSG],$C$2)</f>
        <v>0</v>
      </c>
      <c r="D37" s="13">
        <f>SUMIFS(Tableau10[MTE],Tableau10[MOIS],$L$2,Tableau10[[CLIENT ]],B37,Tableau10[DSG],$D$2)</f>
        <v>0</v>
      </c>
      <c r="E37" s="13">
        <f>SUMIFS(Tableau10[MTE],Tableau10[MOIS],$L$2,Tableau10[[CLIENT ]],B37,Tableau10[DSG],$E$2)</f>
        <v>0</v>
      </c>
      <c r="F37" s="182">
        <f>Tableau54[[#This Row],[RESULTAT]]</f>
        <v>0</v>
      </c>
      <c r="G37" s="182">
        <f>Tableau549[[#This Row],[CREDIT]]</f>
        <v>0</v>
      </c>
      <c r="H37" s="182">
        <f>Tableau549[[#This Row],[ETAT GLOBAL]]+Tableau549[[#This Row],[ETAT]]</f>
        <v>0</v>
      </c>
      <c r="I37" s="184">
        <f>IF(Tableau549[[#This Row],[CREDIT M-1 NON REM]]&lt;0,Tableau549[[#This Row],[CREDIT M-1 NON REM]],0)</f>
        <v>0</v>
      </c>
    </row>
    <row r="38" spans="2:9" x14ac:dyDescent="0.45">
      <c r="B38" s="18">
        <f>LD!I37</f>
        <v>0</v>
      </c>
      <c r="C38" s="13">
        <f>SUMIFS(Tableau10[MTE],Tableau10[MOIS],$L$2,Tableau10[[CLIENT ]],B38,Tableau10[DSG],$C$2)</f>
        <v>0</v>
      </c>
      <c r="D38" s="13">
        <f>SUMIFS(Tableau10[MTE],Tableau10[MOIS],$L$2,Tableau10[[CLIENT ]],B38,Tableau10[DSG],$D$2)</f>
        <v>0</v>
      </c>
      <c r="E38" s="13">
        <f>SUMIFS(Tableau10[MTE],Tableau10[MOIS],$L$2,Tableau10[[CLIENT ]],B38,Tableau10[DSG],$E$2)</f>
        <v>0</v>
      </c>
      <c r="F38" s="182">
        <f>Tableau54[[#This Row],[RESULTAT]]</f>
        <v>-687300</v>
      </c>
      <c r="G38" s="182">
        <f>Tableau549[[#This Row],[CREDIT]]</f>
        <v>0</v>
      </c>
      <c r="H38" s="182">
        <f>Tableau549[[#This Row],[ETAT GLOBAL]]+Tableau549[[#This Row],[ETAT]]</f>
        <v>-687300</v>
      </c>
      <c r="I38" s="184">
        <f>IF(Tableau549[[#This Row],[CREDIT M-1 NON REM]]&lt;0,Tableau549[[#This Row],[CREDIT M-1 NON REM]],0)</f>
        <v>-687300</v>
      </c>
    </row>
    <row r="39" spans="2:9" x14ac:dyDescent="0.45">
      <c r="B39" s="18">
        <f>LD!I38</f>
        <v>0</v>
      </c>
      <c r="C39" s="13">
        <f>SUMIFS(Tableau10[MTE],Tableau10[MOIS],$L$2,Tableau10[[CLIENT ]],B39,Tableau10[DSG],$C$2)</f>
        <v>0</v>
      </c>
      <c r="D39" s="13">
        <f>SUMIFS(Tableau10[MTE],Tableau10[MOIS],$L$2,Tableau10[[CLIENT ]],B39,Tableau10[DSG],$D$2)</f>
        <v>0</v>
      </c>
      <c r="E39" s="13">
        <f>SUMIFS(Tableau10[MTE],Tableau10[MOIS],$L$2,Tableau10[[CLIENT ]],B39,Tableau10[DSG],$E$2)</f>
        <v>0</v>
      </c>
      <c r="F39" s="182">
        <f>Tableau54[[#This Row],[RESULTAT]]</f>
        <v>0</v>
      </c>
      <c r="G39" s="182">
        <f>Tableau549[[#This Row],[CREDIT]]</f>
        <v>0</v>
      </c>
      <c r="H39" s="182">
        <f>Tableau549[[#This Row],[ETAT GLOBAL]]+Tableau549[[#This Row],[ETAT]]</f>
        <v>0</v>
      </c>
      <c r="I39" s="184">
        <f>IF(Tableau549[[#This Row],[CREDIT M-1 NON REM]]&lt;0,Tableau549[[#This Row],[CREDIT M-1 NON REM]],0)</f>
        <v>0</v>
      </c>
    </row>
    <row r="40" spans="2:9" x14ac:dyDescent="0.45">
      <c r="B40" s="18">
        <f>LD!I39</f>
        <v>0</v>
      </c>
      <c r="C40" s="13">
        <f>SUMIFS(Tableau10[MTE],Tableau10[MOIS],$L$2,Tableau10[[CLIENT ]],B40,Tableau10[DSG],$C$2)</f>
        <v>0</v>
      </c>
      <c r="D40" s="13">
        <f>SUMIFS(Tableau10[MTE],Tableau10[MOIS],$L$2,Tableau10[[CLIENT ]],B40,Tableau10[DSG],$D$2)</f>
        <v>0</v>
      </c>
      <c r="E40" s="13">
        <f>SUMIFS(Tableau10[MTE],Tableau10[MOIS],$L$2,Tableau10[[CLIENT ]],B40,Tableau10[DSG],$E$2)</f>
        <v>0</v>
      </c>
      <c r="F40" s="182">
        <f>Tableau54[[#This Row],[RESULTAT]]</f>
        <v>0</v>
      </c>
      <c r="G40" s="182">
        <f>Tableau549[[#This Row],[CREDIT]]</f>
        <v>0</v>
      </c>
      <c r="H40" s="182">
        <f>Tableau549[[#This Row],[ETAT GLOBAL]]+Tableau549[[#This Row],[ETAT]]</f>
        <v>0</v>
      </c>
      <c r="I40" s="184">
        <f>IF(Tableau549[[#This Row],[CREDIT M-1 NON REM]]&lt;0,Tableau549[[#This Row],[CREDIT M-1 NON REM]],0)</f>
        <v>0</v>
      </c>
    </row>
    <row r="41" spans="2:9" x14ac:dyDescent="0.45">
      <c r="B41" s="18">
        <f>LD!I40</f>
        <v>0</v>
      </c>
      <c r="C41" s="13">
        <f>SUMIFS(Tableau10[MTE],Tableau10[MOIS],$L$2,Tableau10[[CLIENT ]],B41,Tableau10[DSG],$C$2)</f>
        <v>0</v>
      </c>
      <c r="D41" s="13">
        <f>SUMIFS(Tableau10[MTE],Tableau10[MOIS],$L$2,Tableau10[[CLIENT ]],B41,Tableau10[DSG],$D$2)</f>
        <v>0</v>
      </c>
      <c r="E41" s="13">
        <f>SUMIFS(Tableau10[MTE],Tableau10[MOIS],$L$2,Tableau10[[CLIENT ]],B41,Tableau10[DSG],$E$2)</f>
        <v>0</v>
      </c>
      <c r="F41" s="182">
        <f>Tableau54[[#This Row],[RESULTAT]]</f>
        <v>0</v>
      </c>
      <c r="G41" s="182">
        <f>Tableau549[[#This Row],[CREDIT]]</f>
        <v>0</v>
      </c>
      <c r="H41" s="182">
        <f>Tableau549[[#This Row],[ETAT GLOBAL]]+Tableau549[[#This Row],[ETAT]]</f>
        <v>0</v>
      </c>
      <c r="I41" s="184">
        <f>IF(Tableau549[[#This Row],[CREDIT M-1 NON REM]]&lt;0,Tableau549[[#This Row],[CREDIT M-1 NON REM]],0)</f>
        <v>0</v>
      </c>
    </row>
    <row r="42" spans="2:9" x14ac:dyDescent="0.45">
      <c r="B42" s="18">
        <f>LD!I41</f>
        <v>0</v>
      </c>
      <c r="C42" s="13">
        <f>SUMIFS(Tableau10[MTE],Tableau10[MOIS],$L$2,Tableau10[[CLIENT ]],B42,Tableau10[DSG],$C$2)</f>
        <v>0</v>
      </c>
      <c r="D42" s="13">
        <f>SUMIFS(Tableau10[MTE],Tableau10[MOIS],$L$2,Tableau10[[CLIENT ]],B42,Tableau10[DSG],$D$2)</f>
        <v>0</v>
      </c>
      <c r="E42" s="13">
        <f>SUMIFS(Tableau10[MTE],Tableau10[MOIS],$L$2,Tableau10[[CLIENT ]],B42,Tableau10[DSG],$E$2)</f>
        <v>0</v>
      </c>
      <c r="F42" s="182">
        <f>Tableau54[[#This Row],[RESULTAT]]</f>
        <v>-188250</v>
      </c>
      <c r="G42" s="182">
        <f>Tableau549[[#This Row],[CREDIT]]</f>
        <v>0</v>
      </c>
      <c r="H42" s="182">
        <f>Tableau549[[#This Row],[ETAT GLOBAL]]+Tableau549[[#This Row],[ETAT]]</f>
        <v>-188250</v>
      </c>
      <c r="I42" s="184">
        <f>IF(Tableau549[[#This Row],[CREDIT M-1 NON REM]]&lt;0,Tableau549[[#This Row],[CREDIT M-1 NON REM]],0)</f>
        <v>-188250</v>
      </c>
    </row>
    <row r="43" spans="2:9" x14ac:dyDescent="0.45">
      <c r="B43" s="18">
        <f>LD!I42</f>
        <v>0</v>
      </c>
      <c r="C43" s="13">
        <f>SUMIFS(Tableau10[MTE],Tableau10[MOIS],$L$2,Tableau10[[CLIENT ]],B43,Tableau10[DSG],$C$2)</f>
        <v>0</v>
      </c>
      <c r="D43" s="13">
        <f>SUMIFS(Tableau10[MTE],Tableau10[MOIS],$L$2,Tableau10[[CLIENT ]],B43,Tableau10[DSG],$D$2)</f>
        <v>0</v>
      </c>
      <c r="E43" s="13">
        <f>SUMIFS(Tableau10[MTE],Tableau10[MOIS],$L$2,Tableau10[[CLIENT ]],B43,Tableau10[DSG],$E$2)</f>
        <v>0</v>
      </c>
      <c r="F43" s="182">
        <f>Tableau54[[#This Row],[RESULTAT]]</f>
        <v>0</v>
      </c>
      <c r="G43" s="182">
        <f>Tableau549[[#This Row],[CREDIT]]</f>
        <v>0</v>
      </c>
      <c r="H43" s="182">
        <f>Tableau549[[#This Row],[ETAT GLOBAL]]+Tableau549[[#This Row],[ETAT]]</f>
        <v>0</v>
      </c>
      <c r="I43" s="184">
        <f>IF(Tableau549[[#This Row],[CREDIT M-1 NON REM]]&lt;0,Tableau549[[#This Row],[CREDIT M-1 NON REM]],0)</f>
        <v>0</v>
      </c>
    </row>
    <row r="44" spans="2:9" x14ac:dyDescent="0.45">
      <c r="B44" s="18">
        <f>LD!I43</f>
        <v>0</v>
      </c>
      <c r="C44" s="13">
        <f>SUMIFS(Tableau10[MTE],Tableau10[MOIS],$L$2,Tableau10[[CLIENT ]],B44,Tableau10[DSG],$C$2)</f>
        <v>0</v>
      </c>
      <c r="D44" s="13">
        <f>SUMIFS(Tableau10[MTE],Tableau10[MOIS],$L$2,Tableau10[[CLIENT ]],B44,Tableau10[DSG],$D$2)</f>
        <v>0</v>
      </c>
      <c r="E44" s="13">
        <f>SUMIFS(Tableau10[MTE],Tableau10[MOIS],$L$2,Tableau10[[CLIENT ]],B44,Tableau10[DSG],$E$2)</f>
        <v>0</v>
      </c>
      <c r="F44" s="182">
        <f>Tableau54[[#This Row],[RESULTAT]]</f>
        <v>0</v>
      </c>
      <c r="G44" s="182">
        <f>Tableau549[[#This Row],[CREDIT]]</f>
        <v>0</v>
      </c>
      <c r="H44" s="182">
        <f>Tableau549[[#This Row],[ETAT GLOBAL]]+Tableau549[[#This Row],[ETAT]]</f>
        <v>0</v>
      </c>
      <c r="I44" s="184">
        <f>IF(Tableau549[[#This Row],[CREDIT M-1 NON REM]]&lt;0,Tableau549[[#This Row],[CREDIT M-1 NON REM]],0)</f>
        <v>0</v>
      </c>
    </row>
    <row r="45" spans="2:9" x14ac:dyDescent="0.45">
      <c r="B45" s="18">
        <f>LD!I44</f>
        <v>0</v>
      </c>
      <c r="C45" s="13">
        <f>SUMIFS(Tableau10[MTE],Tableau10[MOIS],$L$2,Tableau10[[CLIENT ]],B45,Tableau10[DSG],$C$2)</f>
        <v>0</v>
      </c>
      <c r="D45" s="13">
        <f>SUMIFS(Tableau10[MTE],Tableau10[MOIS],$L$2,Tableau10[[CLIENT ]],B45,Tableau10[DSG],$D$2)</f>
        <v>0</v>
      </c>
      <c r="E45" s="13">
        <f>SUMIFS(Tableau10[MTE],Tableau10[MOIS],$L$2,Tableau10[[CLIENT ]],B45,Tableau10[DSG],$E$2)</f>
        <v>0</v>
      </c>
      <c r="F45" s="182">
        <f>Tableau54[[#This Row],[RESULTAT]]</f>
        <v>0</v>
      </c>
      <c r="G45" s="182">
        <f>Tableau549[[#This Row],[CREDIT]]</f>
        <v>0</v>
      </c>
      <c r="H45" s="182">
        <f>Tableau549[[#This Row],[ETAT GLOBAL]]+Tableau549[[#This Row],[ETAT]]</f>
        <v>0</v>
      </c>
      <c r="I45" s="184">
        <f>IF(Tableau549[[#This Row],[CREDIT M-1 NON REM]]&lt;0,Tableau549[[#This Row],[CREDIT M-1 NON REM]],0)</f>
        <v>0</v>
      </c>
    </row>
    <row r="46" spans="2:9" x14ac:dyDescent="0.45">
      <c r="B46" s="18">
        <f>LD!I45</f>
        <v>0</v>
      </c>
      <c r="C46" s="13">
        <f>SUMIFS(Tableau10[MTE],Tableau10[MOIS],$L$2,Tableau10[[CLIENT ]],B46,Tableau10[DSG],$C$2)</f>
        <v>0</v>
      </c>
      <c r="D46" s="13">
        <f>SUMIFS(Tableau10[MTE],Tableau10[MOIS],$L$2,Tableau10[[CLIENT ]],B46,Tableau10[DSG],$D$2)</f>
        <v>0</v>
      </c>
      <c r="E46" s="13">
        <f>SUMIFS(Tableau10[MTE],Tableau10[MOIS],$L$2,Tableau10[[CLIENT ]],B46,Tableau10[DSG],$E$2)</f>
        <v>0</v>
      </c>
      <c r="F46" s="182">
        <f>Tableau54[[#This Row],[RESULTAT]]</f>
        <v>0</v>
      </c>
      <c r="G46" s="182">
        <f>Tableau549[[#This Row],[CREDIT]]</f>
        <v>0</v>
      </c>
      <c r="H46" s="182">
        <f>Tableau549[[#This Row],[ETAT GLOBAL]]+Tableau549[[#This Row],[ETAT]]</f>
        <v>0</v>
      </c>
      <c r="I46" s="184">
        <f>IF(Tableau549[[#This Row],[CREDIT M-1 NON REM]]&lt;0,Tableau549[[#This Row],[CREDIT M-1 NON REM]],0)</f>
        <v>0</v>
      </c>
    </row>
    <row r="47" spans="2:9" x14ac:dyDescent="0.45">
      <c r="B47" s="18">
        <f>LD!I46</f>
        <v>0</v>
      </c>
      <c r="C47" s="13">
        <f>SUMIFS(Tableau10[MTE],Tableau10[MOIS],$L$2,Tableau10[[CLIENT ]],B47,Tableau10[DSG],$C$2)</f>
        <v>0</v>
      </c>
      <c r="D47" s="13">
        <f>SUMIFS(Tableau10[MTE],Tableau10[MOIS],$L$2,Tableau10[[CLIENT ]],B47,Tableau10[DSG],$D$2)</f>
        <v>0</v>
      </c>
      <c r="E47" s="13">
        <f>SUMIFS(Tableau10[MTE],Tableau10[MOIS],$L$2,Tableau10[[CLIENT ]],B47,Tableau10[DSG],$E$2)</f>
        <v>0</v>
      </c>
      <c r="F47" s="182">
        <f>Tableau54[[#This Row],[RESULTAT]]</f>
        <v>0</v>
      </c>
      <c r="G47" s="182">
        <f>Tableau549[[#This Row],[CREDIT]]</f>
        <v>0</v>
      </c>
      <c r="H47" s="182">
        <f>Tableau549[[#This Row],[ETAT GLOBAL]]+Tableau549[[#This Row],[ETAT]]</f>
        <v>0</v>
      </c>
      <c r="I47" s="184">
        <f>IF(Tableau549[[#This Row],[CREDIT M-1 NON REM]]&lt;0,Tableau549[[#This Row],[CREDIT M-1 NON REM]],0)</f>
        <v>0</v>
      </c>
    </row>
    <row r="48" spans="2:9" x14ac:dyDescent="0.45">
      <c r="B48" s="18">
        <f>LD!I47</f>
        <v>0</v>
      </c>
      <c r="C48" s="13">
        <f>SUMIFS(Tableau10[MTE],Tableau10[MOIS],$L$2,Tableau10[[CLIENT ]],B48,Tableau10[DSG],$C$2)</f>
        <v>0</v>
      </c>
      <c r="D48" s="13">
        <f>SUMIFS(Tableau10[MTE],Tableau10[MOIS],$L$2,Tableau10[[CLIENT ]],B48,Tableau10[DSG],$D$2)</f>
        <v>0</v>
      </c>
      <c r="E48" s="13">
        <f>SUMIFS(Tableau10[MTE],Tableau10[MOIS],$L$2,Tableau10[[CLIENT ]],B48,Tableau10[DSG],$E$2)</f>
        <v>0</v>
      </c>
      <c r="F48" s="182">
        <f>Tableau54[[#This Row],[RESULTAT]]</f>
        <v>0</v>
      </c>
      <c r="G48" s="182">
        <f>Tableau549[[#This Row],[CREDIT]]</f>
        <v>0</v>
      </c>
      <c r="H48" s="182">
        <f>Tableau549[[#This Row],[ETAT GLOBAL]]+Tableau549[[#This Row],[ETAT]]</f>
        <v>0</v>
      </c>
      <c r="I48" s="184">
        <f>IF(Tableau549[[#This Row],[CREDIT M-1 NON REM]]&lt;0,Tableau549[[#This Row],[CREDIT M-1 NON REM]],0)</f>
        <v>0</v>
      </c>
    </row>
    <row r="49" spans="2:9" x14ac:dyDescent="0.45">
      <c r="B49" s="18">
        <f>LD!I48</f>
        <v>0</v>
      </c>
      <c r="C49" s="13">
        <f>SUMIFS(Tableau10[MTE],Tableau10[MOIS],$L$2,Tableau10[[CLIENT ]],B49,Tableau10[DSG],$C$2)</f>
        <v>0</v>
      </c>
      <c r="D49" s="13">
        <f>SUMIFS(Tableau10[MTE],Tableau10[MOIS],$L$2,Tableau10[[CLIENT ]],B49,Tableau10[DSG],$D$2)</f>
        <v>0</v>
      </c>
      <c r="E49" s="13">
        <f>SUMIFS(Tableau10[MTE],Tableau10[MOIS],$L$2,Tableau10[[CLIENT ]],B49,Tableau10[DSG],$E$2)</f>
        <v>0</v>
      </c>
      <c r="F49" s="182">
        <f>Tableau54[[#This Row],[RESULTAT]]</f>
        <v>0</v>
      </c>
      <c r="G49" s="182">
        <f>Tableau549[[#This Row],[CREDIT]]</f>
        <v>0</v>
      </c>
      <c r="H49" s="182">
        <f>Tableau549[[#This Row],[ETAT GLOBAL]]+Tableau549[[#This Row],[ETAT]]</f>
        <v>0</v>
      </c>
      <c r="I49" s="184">
        <f>IF(Tableau549[[#This Row],[CREDIT M-1 NON REM]]&lt;0,Tableau549[[#This Row],[CREDIT M-1 NON REM]],0)</f>
        <v>0</v>
      </c>
    </row>
    <row r="50" spans="2:9" x14ac:dyDescent="0.45">
      <c r="B50" s="18">
        <f>LD!I49</f>
        <v>0</v>
      </c>
      <c r="C50" s="13">
        <f>SUMIFS(Tableau10[MTE],Tableau10[MOIS],$L$2,Tableau10[[CLIENT ]],B50,Tableau10[DSG],$C$2)</f>
        <v>0</v>
      </c>
      <c r="D50" s="13">
        <f>SUMIFS(Tableau10[MTE],Tableau10[MOIS],$L$2,Tableau10[[CLIENT ]],B50,Tableau10[DSG],$D$2)</f>
        <v>0</v>
      </c>
      <c r="E50" s="13">
        <f>SUMIFS(Tableau10[MTE],Tableau10[MOIS],$L$2,Tableau10[[CLIENT ]],B50,Tableau10[DSG],$E$2)</f>
        <v>0</v>
      </c>
      <c r="F50" s="182">
        <f>Tableau54[[#This Row],[RESULTAT]]</f>
        <v>0</v>
      </c>
      <c r="G50" s="182">
        <f>Tableau549[[#This Row],[CREDIT]]</f>
        <v>0</v>
      </c>
      <c r="H50" s="182">
        <f>Tableau549[[#This Row],[ETAT GLOBAL]]+Tableau549[[#This Row],[ETAT]]</f>
        <v>0</v>
      </c>
      <c r="I50" s="184">
        <f>IF(Tableau549[[#This Row],[CREDIT M-1 NON REM]]&lt;0,Tableau549[[#This Row],[CREDIT M-1 NON REM]],0)</f>
        <v>0</v>
      </c>
    </row>
    <row r="51" spans="2:9" x14ac:dyDescent="0.45">
      <c r="B51" s="18">
        <f>LD!I50</f>
        <v>0</v>
      </c>
      <c r="C51" s="13">
        <f>SUMIFS(Tableau10[MTE],Tableau10[MOIS],$L$2,Tableau10[[CLIENT ]],B51,Tableau10[DSG],$C$2)</f>
        <v>0</v>
      </c>
      <c r="D51" s="13">
        <f>SUMIFS(Tableau10[MTE],Tableau10[MOIS],$L$2,Tableau10[[CLIENT ]],B51,Tableau10[DSG],$D$2)</f>
        <v>0</v>
      </c>
      <c r="E51" s="13">
        <f>SUMIFS(Tableau10[MTE],Tableau10[MOIS],$L$2,Tableau10[[CLIENT ]],B51,Tableau10[DSG],$E$2)</f>
        <v>0</v>
      </c>
      <c r="F51" s="182">
        <f>Tableau54[[#This Row],[RESULTAT]]</f>
        <v>-282150</v>
      </c>
      <c r="G51" s="182">
        <f>Tableau549[[#This Row],[CREDIT]]</f>
        <v>0</v>
      </c>
      <c r="H51" s="182">
        <f>Tableau549[[#This Row],[ETAT GLOBAL]]+Tableau549[[#This Row],[ETAT]]</f>
        <v>-282150</v>
      </c>
      <c r="I51" s="184">
        <f>IF(Tableau549[[#This Row],[CREDIT M-1 NON REM]]&lt;0,Tableau549[[#This Row],[CREDIT M-1 NON REM]],0)</f>
        <v>-282150</v>
      </c>
    </row>
    <row r="52" spans="2:9" x14ac:dyDescent="0.45">
      <c r="B52" s="18">
        <f>LD!I51</f>
        <v>0</v>
      </c>
      <c r="C52" s="13">
        <f>SUMIFS(Tableau10[MTE],Tableau10[MOIS],$L$2,Tableau10[[CLIENT ]],B52,Tableau10[DSG],$C$2)</f>
        <v>0</v>
      </c>
      <c r="D52" s="13">
        <f>SUMIFS(Tableau10[MTE],Tableau10[MOIS],$L$2,Tableau10[[CLIENT ]],B52,Tableau10[DSG],$D$2)</f>
        <v>0</v>
      </c>
      <c r="E52" s="13">
        <f>SUMIFS(Tableau10[MTE],Tableau10[MOIS],$L$2,Tableau10[[CLIENT ]],B52,Tableau10[DSG],$E$2)</f>
        <v>0</v>
      </c>
      <c r="F52" s="182">
        <f>Tableau54[[#This Row],[RESULTAT]]</f>
        <v>-698500</v>
      </c>
      <c r="G52" s="182">
        <f>Tableau549[[#This Row],[CREDIT]]</f>
        <v>0</v>
      </c>
      <c r="H52" s="182">
        <f>Tableau549[[#This Row],[ETAT GLOBAL]]+Tableau549[[#This Row],[ETAT]]</f>
        <v>-698500</v>
      </c>
      <c r="I52" s="184">
        <f>IF(Tableau549[[#This Row],[CREDIT M-1 NON REM]]&lt;0,Tableau549[[#This Row],[CREDIT M-1 NON REM]],0)</f>
        <v>-698500</v>
      </c>
    </row>
    <row r="53" spans="2:9" x14ac:dyDescent="0.45">
      <c r="B53" s="18">
        <f>LD!I52</f>
        <v>0</v>
      </c>
      <c r="C53" s="13">
        <f>SUMIFS(Tableau10[MTE],Tableau10[MOIS],$L$2,Tableau10[[CLIENT ]],B53,Tableau10[DSG],$C$2)</f>
        <v>0</v>
      </c>
      <c r="D53" s="13">
        <f>SUMIFS(Tableau10[MTE],Tableau10[MOIS],$L$2,Tableau10[[CLIENT ]],B53,Tableau10[DSG],$D$2)</f>
        <v>0</v>
      </c>
      <c r="E53" s="13">
        <f>SUMIFS(Tableau10[MTE],Tableau10[MOIS],$L$2,Tableau10[[CLIENT ]],B53,Tableau10[DSG],$E$2)</f>
        <v>0</v>
      </c>
      <c r="F53" s="182">
        <f>Tableau54[[#This Row],[RESULTAT]]</f>
        <v>-2500</v>
      </c>
      <c r="G53" s="182">
        <f>Tableau549[[#This Row],[CREDIT]]</f>
        <v>0</v>
      </c>
      <c r="H53" s="182">
        <f>Tableau549[[#This Row],[ETAT GLOBAL]]+Tableau549[[#This Row],[ETAT]]</f>
        <v>-2500</v>
      </c>
      <c r="I53" s="184">
        <f>IF(Tableau549[[#This Row],[CREDIT M-1 NON REM]]&lt;0,Tableau549[[#This Row],[CREDIT M-1 NON REM]],0)</f>
        <v>-2500</v>
      </c>
    </row>
    <row r="54" spans="2:9" x14ac:dyDescent="0.45">
      <c r="B54" s="18">
        <f>LD!I53</f>
        <v>0</v>
      </c>
      <c r="C54" s="13">
        <f>SUMIFS(Tableau10[MTE],Tableau10[MOIS],$L$2,Tableau10[[CLIENT ]],B54,Tableau10[DSG],$C$2)</f>
        <v>0</v>
      </c>
      <c r="D54" s="13">
        <f>SUMIFS(Tableau10[MTE],Tableau10[MOIS],$L$2,Tableau10[[CLIENT ]],B54,Tableau10[DSG],$D$2)</f>
        <v>0</v>
      </c>
      <c r="E54" s="13">
        <f>SUMIFS(Tableau10[MTE],Tableau10[MOIS],$L$2,Tableau10[[CLIENT ]],B54,Tableau10[DSG],$E$2)</f>
        <v>0</v>
      </c>
      <c r="F54" s="182">
        <f>Tableau54[[#This Row],[RESULTAT]]</f>
        <v>-1600</v>
      </c>
      <c r="G54" s="182">
        <f>Tableau549[[#This Row],[CREDIT]]</f>
        <v>0</v>
      </c>
      <c r="H54" s="182">
        <f>Tableau549[[#This Row],[ETAT GLOBAL]]+Tableau549[[#This Row],[ETAT]]</f>
        <v>-1600</v>
      </c>
      <c r="I54" s="184">
        <f>IF(Tableau549[[#This Row],[CREDIT M-1 NON REM]]&lt;0,Tableau549[[#This Row],[CREDIT M-1 NON REM]],0)</f>
        <v>-1600</v>
      </c>
    </row>
    <row r="55" spans="2:9" x14ac:dyDescent="0.45">
      <c r="B55" s="18">
        <f>LD!I54</f>
        <v>0</v>
      </c>
      <c r="C55" s="13">
        <f>SUMIFS(Tableau10[MTE],Tableau10[MOIS],$L$2,Tableau10[[CLIENT ]],B55,Tableau10[DSG],$C$2)</f>
        <v>0</v>
      </c>
      <c r="D55" s="13">
        <f>SUMIFS(Tableau10[MTE],Tableau10[MOIS],$L$2,Tableau10[[CLIENT ]],B55,Tableau10[DSG],$D$2)</f>
        <v>0</v>
      </c>
      <c r="E55" s="13">
        <f>SUMIFS(Tableau10[MTE],Tableau10[MOIS],$L$2,Tableau10[[CLIENT ]],B55,Tableau10[DSG],$E$2)</f>
        <v>0</v>
      </c>
      <c r="F55" s="182">
        <f>Tableau54[[#This Row],[RESULTAT]]</f>
        <v>0</v>
      </c>
      <c r="G55" s="182">
        <f>Tableau549[[#This Row],[CREDIT]]</f>
        <v>0</v>
      </c>
      <c r="H55" s="182">
        <f>Tableau549[[#This Row],[ETAT GLOBAL]]+Tableau549[[#This Row],[ETAT]]</f>
        <v>0</v>
      </c>
      <c r="I55" s="184">
        <f>IF(Tableau549[[#This Row],[CREDIT M-1 NON REM]]&lt;0,Tableau549[[#This Row],[CREDIT M-1 NON REM]],0)</f>
        <v>0</v>
      </c>
    </row>
    <row r="56" spans="2:9" x14ac:dyDescent="0.45">
      <c r="B56" s="18">
        <f>LD!I55</f>
        <v>0</v>
      </c>
      <c r="C56" s="13">
        <f>SUMIFS(Tableau10[MTE],Tableau10[MOIS],$L$2,Tableau10[[CLIENT ]],B56,Tableau10[DSG],$C$2)</f>
        <v>0</v>
      </c>
      <c r="D56" s="13">
        <f>SUMIFS(Tableau10[MTE],Tableau10[MOIS],$L$2,Tableau10[[CLIENT ]],B56,Tableau10[DSG],$D$2)</f>
        <v>0</v>
      </c>
      <c r="E56" s="13">
        <f>SUMIFS(Tableau10[MTE],Tableau10[MOIS],$L$2,Tableau10[[CLIENT ]],B56,Tableau10[DSG],$E$2)</f>
        <v>0</v>
      </c>
      <c r="F56" s="182">
        <f>Tableau54[[#This Row],[RESULTAT]]</f>
        <v>0</v>
      </c>
      <c r="G56" s="182">
        <f>Tableau549[[#This Row],[CREDIT]]</f>
        <v>0</v>
      </c>
      <c r="H56" s="182">
        <f>Tableau549[[#This Row],[ETAT GLOBAL]]+Tableau549[[#This Row],[ETAT]]</f>
        <v>0</v>
      </c>
      <c r="I56" s="184">
        <f>IF(Tableau549[[#This Row],[CREDIT M-1 NON REM]]&lt;0,Tableau549[[#This Row],[CREDIT M-1 NON REM]],0)</f>
        <v>0</v>
      </c>
    </row>
    <row r="57" spans="2:9" x14ac:dyDescent="0.45">
      <c r="B57" s="18">
        <f>LD!I56</f>
        <v>0</v>
      </c>
      <c r="C57" s="13">
        <f>SUMIFS(Tableau10[MTE],Tableau10[MOIS],$L$2,Tableau10[[CLIENT ]],B57,Tableau10[DSG],$C$2)</f>
        <v>0</v>
      </c>
      <c r="D57" s="13">
        <f>SUMIFS(Tableau10[MTE],Tableau10[MOIS],$L$2,Tableau10[[CLIENT ]],B57,Tableau10[DSG],$D$2)</f>
        <v>0</v>
      </c>
      <c r="E57" s="13">
        <f>SUMIFS(Tableau10[MTE],Tableau10[MOIS],$L$2,Tableau10[[CLIENT ]],B57,Tableau10[DSG],$E$2)</f>
        <v>0</v>
      </c>
      <c r="F57" s="182">
        <f>Tableau54[[#This Row],[RESULTAT]]</f>
        <v>0</v>
      </c>
      <c r="G57" s="182">
        <f>Tableau549[[#This Row],[CREDIT]]</f>
        <v>0</v>
      </c>
      <c r="H57" s="182">
        <f>Tableau549[[#This Row],[ETAT GLOBAL]]+Tableau549[[#This Row],[ETAT]]</f>
        <v>0</v>
      </c>
      <c r="I57" s="184">
        <f>IF(Tableau549[[#This Row],[CREDIT M-1 NON REM]]&lt;0,Tableau549[[#This Row],[CREDIT M-1 NON REM]],0)</f>
        <v>0</v>
      </c>
    </row>
    <row r="58" spans="2:9" x14ac:dyDescent="0.45">
      <c r="B58" s="18">
        <f>LD!I57</f>
        <v>0</v>
      </c>
      <c r="C58" s="13">
        <f>SUMIFS(Tableau10[MTE],Tableau10[MOIS],$L$2,Tableau10[[CLIENT ]],B58,Tableau10[DSG],$C$2)</f>
        <v>0</v>
      </c>
      <c r="D58" s="13">
        <f>SUMIFS(Tableau10[MTE],Tableau10[MOIS],$L$2,Tableau10[[CLIENT ]],B58,Tableau10[DSG],$D$2)</f>
        <v>0</v>
      </c>
      <c r="E58" s="13">
        <f>SUMIFS(Tableau10[MTE],Tableau10[MOIS],$L$2,Tableau10[[CLIENT ]],B58,Tableau10[DSG],$E$2)</f>
        <v>0</v>
      </c>
      <c r="F58" s="182">
        <f>Tableau54[[#This Row],[RESULTAT]]</f>
        <v>0</v>
      </c>
      <c r="G58" s="182">
        <f>Tableau549[[#This Row],[CREDIT]]</f>
        <v>0</v>
      </c>
      <c r="H58" s="182">
        <f>Tableau549[[#This Row],[ETAT GLOBAL]]+Tableau549[[#This Row],[ETAT]]</f>
        <v>0</v>
      </c>
      <c r="I58" s="184">
        <f>IF(Tableau549[[#This Row],[CREDIT M-1 NON REM]]&lt;0,Tableau549[[#This Row],[CREDIT M-1 NON REM]],0)</f>
        <v>0</v>
      </c>
    </row>
    <row r="59" spans="2:9" x14ac:dyDescent="0.45">
      <c r="B59" s="18">
        <f>LD!I58</f>
        <v>0</v>
      </c>
      <c r="C59" s="13">
        <f>SUMIFS(Tableau10[MTE],Tableau10[MOIS],$L$2,Tableau10[[CLIENT ]],B59,Tableau10[DSG],$C$2)</f>
        <v>0</v>
      </c>
      <c r="D59" s="13">
        <f>SUMIFS(Tableau10[MTE],Tableau10[MOIS],$L$2,Tableau10[[CLIENT ]],B59,Tableau10[DSG],$D$2)</f>
        <v>0</v>
      </c>
      <c r="E59" s="13">
        <f>SUMIFS(Tableau10[MTE],Tableau10[MOIS],$L$2,Tableau10[[CLIENT ]],B59,Tableau10[DSG],$E$2)</f>
        <v>0</v>
      </c>
      <c r="F59" s="182">
        <f>Tableau54[[#This Row],[RESULTAT]]</f>
        <v>0</v>
      </c>
      <c r="G59" s="182">
        <f>Tableau549[[#This Row],[CREDIT]]</f>
        <v>0</v>
      </c>
      <c r="H59" s="182">
        <f>Tableau549[[#This Row],[ETAT GLOBAL]]+Tableau549[[#This Row],[ETAT]]</f>
        <v>0</v>
      </c>
      <c r="I59" s="184">
        <f>IF(Tableau549[[#This Row],[CREDIT M-1 NON REM]]&lt;0,Tableau549[[#This Row],[CREDIT M-1 NON REM]],0)</f>
        <v>0</v>
      </c>
    </row>
    <row r="60" spans="2:9" x14ac:dyDescent="0.45">
      <c r="B60" s="18">
        <f>LD!I59</f>
        <v>0</v>
      </c>
      <c r="C60" s="13">
        <f>SUMIFS(Tableau10[MTE],Tableau10[MOIS],$L$2,Tableau10[[CLIENT ]],B60,Tableau10[DSG],$C$2)</f>
        <v>0</v>
      </c>
      <c r="D60" s="13">
        <f>SUMIFS(Tableau10[MTE],Tableau10[MOIS],$L$2,Tableau10[[CLIENT ]],B60,Tableau10[DSG],$D$2)</f>
        <v>0</v>
      </c>
      <c r="E60" s="13">
        <f>SUMIFS(Tableau10[MTE],Tableau10[MOIS],$L$2,Tableau10[[CLIENT ]],B60,Tableau10[DSG],$E$2)</f>
        <v>0</v>
      </c>
      <c r="F60" s="182">
        <f>Tableau54[[#This Row],[RESULTAT]]</f>
        <v>0</v>
      </c>
      <c r="G60" s="182">
        <f>Tableau549[[#This Row],[CREDIT]]</f>
        <v>0</v>
      </c>
      <c r="H60" s="182">
        <f>Tableau549[[#This Row],[ETAT GLOBAL]]+Tableau549[[#This Row],[ETAT]]</f>
        <v>0</v>
      </c>
      <c r="I60" s="184">
        <f>IF(Tableau549[[#This Row],[CREDIT M-1 NON REM]]&lt;0,Tableau549[[#This Row],[CREDIT M-1 NON REM]],0)</f>
        <v>0</v>
      </c>
    </row>
    <row r="61" spans="2:9" x14ac:dyDescent="0.45">
      <c r="B61" s="18">
        <f>LD!I60</f>
        <v>0</v>
      </c>
      <c r="C61" s="13">
        <f>SUMIFS(Tableau10[MTE],Tableau10[MOIS],$L$2,Tableau10[[CLIENT ]],B61,Tableau10[DSG],$C$2)</f>
        <v>0</v>
      </c>
      <c r="D61" s="13">
        <f>SUMIFS(Tableau10[MTE],Tableau10[MOIS],$L$2,Tableau10[[CLIENT ]],B61,Tableau10[DSG],$D$2)</f>
        <v>0</v>
      </c>
      <c r="E61" s="13">
        <f>SUMIFS(Tableau10[MTE],Tableau10[MOIS],$L$2,Tableau10[[CLIENT ]],B61,Tableau10[DSG],$E$2)</f>
        <v>0</v>
      </c>
      <c r="F61" s="182">
        <f>Tableau54[[#This Row],[RESULTAT]]</f>
        <v>0</v>
      </c>
      <c r="G61" s="182">
        <f>Tableau549[[#This Row],[CREDIT]]</f>
        <v>0</v>
      </c>
      <c r="H61" s="182">
        <f>Tableau549[[#This Row],[ETAT GLOBAL]]+Tableau549[[#This Row],[ETAT]]</f>
        <v>0</v>
      </c>
      <c r="I61" s="184">
        <f>IF(Tableau549[[#This Row],[CREDIT M-1 NON REM]]&lt;0,Tableau549[[#This Row],[CREDIT M-1 NON REM]],0)</f>
        <v>0</v>
      </c>
    </row>
    <row r="62" spans="2:9" x14ac:dyDescent="0.45">
      <c r="B62" s="18">
        <f>LD!I61</f>
        <v>0</v>
      </c>
      <c r="C62" s="13">
        <f>SUMIFS(Tableau10[MTE],Tableau10[MOIS],$L$2,Tableau10[[CLIENT ]],B62,Tableau10[DSG],$C$2)</f>
        <v>0</v>
      </c>
      <c r="D62" s="13">
        <f>SUMIFS(Tableau10[MTE],Tableau10[MOIS],$L$2,Tableau10[[CLIENT ]],B62,Tableau10[DSG],$D$2)</f>
        <v>0</v>
      </c>
      <c r="E62" s="13">
        <f>SUMIFS(Tableau10[MTE],Tableau10[MOIS],$L$2,Tableau10[[CLIENT ]],B62,Tableau10[DSG],$E$2)</f>
        <v>0</v>
      </c>
      <c r="F62" s="182">
        <f>Tableau54[[#This Row],[RESULTAT]]</f>
        <v>0</v>
      </c>
      <c r="G62" s="182">
        <f>Tableau549[[#This Row],[CREDIT]]</f>
        <v>0</v>
      </c>
      <c r="H62" s="182">
        <f>Tableau549[[#This Row],[ETAT GLOBAL]]+Tableau549[[#This Row],[ETAT]]</f>
        <v>0</v>
      </c>
      <c r="I62" s="184">
        <f>IF(Tableau549[[#This Row],[CREDIT M-1 NON REM]]&lt;0,Tableau549[[#This Row],[CREDIT M-1 NON REM]],0)</f>
        <v>0</v>
      </c>
    </row>
    <row r="63" spans="2:9" x14ac:dyDescent="0.45">
      <c r="B63" s="18">
        <f>LD!I62</f>
        <v>0</v>
      </c>
      <c r="C63" s="13">
        <f>SUMIFS(Tableau10[MTE],Tableau10[MOIS],$L$2,Tableau10[[CLIENT ]],B63,Tableau10[DSG],$C$2)</f>
        <v>0</v>
      </c>
      <c r="D63" s="13">
        <f>SUMIFS(Tableau10[MTE],Tableau10[MOIS],$L$2,Tableau10[[CLIENT ]],B63,Tableau10[DSG],$D$2)</f>
        <v>0</v>
      </c>
      <c r="E63" s="13">
        <f>SUMIFS(Tableau10[MTE],Tableau10[MOIS],$L$2,Tableau10[[CLIENT ]],B63,Tableau10[DSG],$E$2)</f>
        <v>0</v>
      </c>
      <c r="F63" s="182">
        <f>Tableau54[[#This Row],[RESULTAT]]</f>
        <v>0</v>
      </c>
      <c r="G63" s="182">
        <f>Tableau549[[#This Row],[CREDIT]]</f>
        <v>0</v>
      </c>
      <c r="H63" s="182">
        <f>Tableau549[[#This Row],[ETAT GLOBAL]]+Tableau549[[#This Row],[ETAT]]</f>
        <v>0</v>
      </c>
      <c r="I63" s="184">
        <f>IF(Tableau549[[#This Row],[CREDIT M-1 NON REM]]&lt;0,Tableau549[[#This Row],[CREDIT M-1 NON REM]],0)</f>
        <v>0</v>
      </c>
    </row>
    <row r="64" spans="2:9" x14ac:dyDescent="0.45">
      <c r="B64" s="18">
        <f>LD!I63</f>
        <v>0</v>
      </c>
      <c r="C64" s="13">
        <f>SUMIFS(Tableau10[MTE],Tableau10[MOIS],$L$2,Tableau10[[CLIENT ]],B64,Tableau10[DSG],$C$2)</f>
        <v>0</v>
      </c>
      <c r="D64" s="13">
        <f>SUMIFS(Tableau10[MTE],Tableau10[MOIS],$L$2,Tableau10[[CLIENT ]],B64,Tableau10[DSG],$D$2)</f>
        <v>0</v>
      </c>
      <c r="E64" s="13">
        <f>SUMIFS(Tableau10[MTE],Tableau10[MOIS],$L$2,Tableau10[[CLIENT ]],B64,Tableau10[DSG],$E$2)</f>
        <v>0</v>
      </c>
      <c r="F64" s="182">
        <f>Tableau54[[#This Row],[RESULTAT]]</f>
        <v>0</v>
      </c>
      <c r="G64" s="182">
        <f>Tableau549[[#This Row],[CREDIT]]</f>
        <v>0</v>
      </c>
      <c r="H64" s="182">
        <f>Tableau549[[#This Row],[ETAT GLOBAL]]+Tableau549[[#This Row],[ETAT]]</f>
        <v>0</v>
      </c>
      <c r="I64" s="184">
        <f>IF(Tableau549[[#This Row],[CREDIT M-1 NON REM]]&lt;0,Tableau549[[#This Row],[CREDIT M-1 NON REM]],0)</f>
        <v>0</v>
      </c>
    </row>
    <row r="65" spans="2:9" x14ac:dyDescent="0.45">
      <c r="B65" s="18">
        <f>LD!I64</f>
        <v>0</v>
      </c>
      <c r="C65" s="13">
        <f>SUMIFS(Tableau10[MTE],Tableau10[MOIS],$L$2,Tableau10[[CLIENT ]],B65,Tableau10[DSG],$C$2)</f>
        <v>0</v>
      </c>
      <c r="D65" s="13">
        <f>SUMIFS(Tableau10[MTE],Tableau10[MOIS],$L$2,Tableau10[[CLIENT ]],B65,Tableau10[DSG],$D$2)</f>
        <v>0</v>
      </c>
      <c r="E65" s="13">
        <f>SUMIFS(Tableau10[MTE],Tableau10[MOIS],$L$2,Tableau10[[CLIENT ]],B65,Tableau10[DSG],$E$2)</f>
        <v>0</v>
      </c>
      <c r="F65" s="182">
        <f>Tableau54[[#This Row],[RESULTAT]]</f>
        <v>-578500</v>
      </c>
      <c r="G65" s="182">
        <f>Tableau549[[#This Row],[CREDIT]]</f>
        <v>0</v>
      </c>
      <c r="H65" s="182">
        <f>Tableau549[[#This Row],[ETAT GLOBAL]]+Tableau549[[#This Row],[ETAT]]</f>
        <v>-578500</v>
      </c>
      <c r="I65" s="184">
        <f>IF(Tableau549[[#This Row],[CREDIT M-1 NON REM]]&lt;0,Tableau549[[#This Row],[CREDIT M-1 NON REM]],0)</f>
        <v>-578500</v>
      </c>
    </row>
    <row r="66" spans="2:9" x14ac:dyDescent="0.45">
      <c r="B66" s="18">
        <f>LD!I65</f>
        <v>0</v>
      </c>
      <c r="C66" s="13">
        <f>SUMIFS(Tableau10[MTE],Tableau10[MOIS],$L$2,Tableau10[[CLIENT ]],B66,Tableau10[DSG],$C$2)</f>
        <v>0</v>
      </c>
      <c r="D66" s="13">
        <f>SUMIFS(Tableau10[MTE],Tableau10[MOIS],$L$2,Tableau10[[CLIENT ]],B66,Tableau10[DSG],$D$2)</f>
        <v>0</v>
      </c>
      <c r="E66" s="13">
        <f>SUMIFS(Tableau10[MTE],Tableau10[MOIS],$L$2,Tableau10[[CLIENT ]],B66,Tableau10[DSG],$E$2)</f>
        <v>0</v>
      </c>
      <c r="F66" s="182">
        <f>Tableau54[[#This Row],[RESULTAT]]</f>
        <v>0</v>
      </c>
      <c r="G66" s="182">
        <f>Tableau549[[#This Row],[CREDIT]]</f>
        <v>0</v>
      </c>
      <c r="H66" s="182">
        <f>Tableau549[[#This Row],[ETAT GLOBAL]]+Tableau549[[#This Row],[ETAT]]</f>
        <v>0</v>
      </c>
      <c r="I66" s="184">
        <f>IF(Tableau549[[#This Row],[CREDIT M-1 NON REM]]&lt;0,Tableau549[[#This Row],[CREDIT M-1 NON REM]],0)</f>
        <v>0</v>
      </c>
    </row>
    <row r="67" spans="2:9" x14ac:dyDescent="0.45">
      <c r="B67" s="18">
        <f>LD!I66</f>
        <v>0</v>
      </c>
      <c r="C67" s="13">
        <f>SUMIFS(Tableau10[MTE],Tableau10[MOIS],$L$2,Tableau10[[CLIENT ]],B67,Tableau10[DSG],$C$2)</f>
        <v>0</v>
      </c>
      <c r="D67" s="13">
        <f>SUMIFS(Tableau10[MTE],Tableau10[MOIS],$L$2,Tableau10[[CLIENT ]],B67,Tableau10[DSG],$D$2)</f>
        <v>0</v>
      </c>
      <c r="E67" s="13">
        <f>SUMIFS(Tableau10[MTE],Tableau10[MOIS],$L$2,Tableau10[[CLIENT ]],B67,Tableau10[DSG],$E$2)</f>
        <v>0</v>
      </c>
      <c r="F67" s="182">
        <f>Tableau54[[#This Row],[RESULTAT]]</f>
        <v>0</v>
      </c>
      <c r="G67" s="182">
        <f>Tableau549[[#This Row],[CREDIT]]</f>
        <v>0</v>
      </c>
      <c r="H67" s="182">
        <f>Tableau549[[#This Row],[ETAT GLOBAL]]+Tableau549[[#This Row],[ETAT]]</f>
        <v>0</v>
      </c>
      <c r="I67" s="184">
        <f>IF(Tableau549[[#This Row],[CREDIT M-1 NON REM]]&lt;0,Tableau549[[#This Row],[CREDIT M-1 NON REM]],0)</f>
        <v>0</v>
      </c>
    </row>
    <row r="68" spans="2:9" x14ac:dyDescent="0.45">
      <c r="B68" s="18">
        <f>LD!I67</f>
        <v>0</v>
      </c>
      <c r="C68" s="13">
        <f>SUMIFS(Tableau10[MTE],Tableau10[MOIS],$L$2,Tableau10[[CLIENT ]],B68,Tableau10[DSG],$C$2)</f>
        <v>0</v>
      </c>
      <c r="D68" s="13">
        <f>SUMIFS(Tableau10[MTE],Tableau10[MOIS],$L$2,Tableau10[[CLIENT ]],B68,Tableau10[DSG],$D$2)</f>
        <v>0</v>
      </c>
      <c r="E68" s="13">
        <f>SUMIFS(Tableau10[MTE],Tableau10[MOIS],$L$2,Tableau10[[CLIENT ]],B68,Tableau10[DSG],$E$2)</f>
        <v>0</v>
      </c>
      <c r="F68" s="182">
        <f>Tableau54[[#This Row],[RESULTAT]]</f>
        <v>-10000</v>
      </c>
      <c r="G68" s="182">
        <f>Tableau549[[#This Row],[CREDIT]]</f>
        <v>0</v>
      </c>
      <c r="H68" s="182">
        <f>Tableau549[[#This Row],[ETAT GLOBAL]]+Tableau549[[#This Row],[ETAT]]</f>
        <v>-10000</v>
      </c>
      <c r="I68" s="184">
        <f>IF(Tableau549[[#This Row],[CREDIT M-1 NON REM]]&lt;0,Tableau549[[#This Row],[CREDIT M-1 NON REM]],0)</f>
        <v>-10000</v>
      </c>
    </row>
    <row r="69" spans="2:9" x14ac:dyDescent="0.45">
      <c r="B69" s="18">
        <f>LD!I68</f>
        <v>0</v>
      </c>
      <c r="C69" s="13">
        <f>SUMIFS(Tableau10[MTE],Tableau10[MOIS],$L$2,Tableau10[[CLIENT ]],B69,Tableau10[DSG],$C$2)</f>
        <v>0</v>
      </c>
      <c r="D69" s="13">
        <f>SUMIFS(Tableau10[MTE],Tableau10[MOIS],$L$2,Tableau10[[CLIENT ]],B69,Tableau10[DSG],$D$2)</f>
        <v>0</v>
      </c>
      <c r="E69" s="13">
        <f>SUMIFS(Tableau10[MTE],Tableau10[MOIS],$L$2,Tableau10[[CLIENT ]],B69,Tableau10[DSG],$E$2)</f>
        <v>0</v>
      </c>
      <c r="F69" s="182">
        <f>Tableau54[[#This Row],[RESULTAT]]</f>
        <v>0</v>
      </c>
      <c r="G69" s="182">
        <f>Tableau549[[#This Row],[CREDIT]]</f>
        <v>0</v>
      </c>
      <c r="H69" s="182">
        <f>Tableau549[[#This Row],[ETAT GLOBAL]]+Tableau549[[#This Row],[ETAT]]</f>
        <v>0</v>
      </c>
      <c r="I69" s="184">
        <f>IF(Tableau549[[#This Row],[CREDIT M-1 NON REM]]&lt;0,Tableau549[[#This Row],[CREDIT M-1 NON REM]],0)</f>
        <v>0</v>
      </c>
    </row>
    <row r="70" spans="2:9" x14ac:dyDescent="0.45">
      <c r="B70" s="18">
        <f>LD!I69</f>
        <v>0</v>
      </c>
      <c r="C70" s="13">
        <f>SUMIFS(Tableau10[MTE],Tableau10[MOIS],$L$2,Tableau10[[CLIENT ]],B70,Tableau10[DSG],$C$2)</f>
        <v>0</v>
      </c>
      <c r="D70" s="13">
        <f>SUMIFS(Tableau10[MTE],Tableau10[MOIS],$L$2,Tableau10[[CLIENT ]],B70,Tableau10[DSG],$D$2)</f>
        <v>0</v>
      </c>
      <c r="E70" s="13">
        <f>SUMIFS(Tableau10[MTE],Tableau10[MOIS],$L$2,Tableau10[[CLIENT ]],B70,Tableau10[DSG],$E$2)</f>
        <v>0</v>
      </c>
      <c r="F70" s="182">
        <f>Tableau54[[#This Row],[RESULTAT]]</f>
        <v>0</v>
      </c>
      <c r="G70" s="182">
        <f>Tableau549[[#This Row],[CREDIT]]</f>
        <v>0</v>
      </c>
      <c r="H70" s="182">
        <f>Tableau549[[#This Row],[ETAT GLOBAL]]+Tableau549[[#This Row],[ETAT]]</f>
        <v>0</v>
      </c>
      <c r="I70" s="184">
        <f>IF(Tableau549[[#This Row],[CREDIT M-1 NON REM]]&lt;0,Tableau549[[#This Row],[CREDIT M-1 NON REM]],0)</f>
        <v>0</v>
      </c>
    </row>
    <row r="71" spans="2:9" x14ac:dyDescent="0.45">
      <c r="B71" s="18">
        <f>LD!I70</f>
        <v>0</v>
      </c>
      <c r="C71" s="13">
        <f>SUMIFS(Tableau10[MTE],Tableau10[MOIS],$L$2,Tableau10[[CLIENT ]],B71,Tableau10[DSG],$C$2)</f>
        <v>0</v>
      </c>
      <c r="D71" s="13">
        <f>SUMIFS(Tableau10[MTE],Tableau10[MOIS],$L$2,Tableau10[[CLIENT ]],B71,Tableau10[DSG],$D$2)</f>
        <v>0</v>
      </c>
      <c r="E71" s="13">
        <f>SUMIFS(Tableau10[MTE],Tableau10[MOIS],$L$2,Tableau10[[CLIENT ]],B71,Tableau10[DSG],$E$2)</f>
        <v>0</v>
      </c>
      <c r="F71" s="182">
        <f>Tableau54[[#This Row],[RESULTAT]]</f>
        <v>-751805</v>
      </c>
      <c r="G71" s="182">
        <f>Tableau549[[#This Row],[CREDIT]]</f>
        <v>0</v>
      </c>
      <c r="H71" s="182">
        <f>Tableau549[[#This Row],[ETAT GLOBAL]]+Tableau549[[#This Row],[ETAT]]</f>
        <v>-751805</v>
      </c>
      <c r="I71" s="184">
        <f>IF(Tableau549[[#This Row],[CREDIT M-1 NON REM]]&lt;0,Tableau549[[#This Row],[CREDIT M-1 NON REM]],0)</f>
        <v>-751805</v>
      </c>
    </row>
    <row r="72" spans="2:9" x14ac:dyDescent="0.45">
      <c r="B72" s="18">
        <f>LD!I71</f>
        <v>0</v>
      </c>
      <c r="C72" s="13">
        <f>SUMIFS(Tableau10[MTE],Tableau10[MOIS],$L$2,Tableau10[[CLIENT ]],B72,Tableau10[DSG],$C$2)</f>
        <v>0</v>
      </c>
      <c r="D72" s="13">
        <f>SUMIFS(Tableau10[MTE],Tableau10[MOIS],$L$2,Tableau10[[CLIENT ]],B72,Tableau10[DSG],$D$2)</f>
        <v>0</v>
      </c>
      <c r="E72" s="13">
        <f>SUMIFS(Tableau10[MTE],Tableau10[MOIS],$L$2,Tableau10[[CLIENT ]],B72,Tableau10[DSG],$E$2)</f>
        <v>0</v>
      </c>
      <c r="F72" s="182">
        <f>Tableau54[[#This Row],[RESULTAT]]</f>
        <v>0</v>
      </c>
      <c r="G72" s="182">
        <f>Tableau549[[#This Row],[CREDIT]]</f>
        <v>0</v>
      </c>
      <c r="H72" s="182">
        <f>Tableau549[[#This Row],[ETAT GLOBAL]]+Tableau549[[#This Row],[ETAT]]</f>
        <v>0</v>
      </c>
      <c r="I72" s="184">
        <f>IF(Tableau549[[#This Row],[CREDIT M-1 NON REM]]&lt;0,Tableau549[[#This Row],[CREDIT M-1 NON REM]],0)</f>
        <v>0</v>
      </c>
    </row>
    <row r="73" spans="2:9" x14ac:dyDescent="0.45">
      <c r="B73" s="18">
        <f>LD!I72</f>
        <v>0</v>
      </c>
      <c r="C73" s="13">
        <f>SUMIFS(Tableau10[MTE],Tableau10[MOIS],$L$2,Tableau10[[CLIENT ]],B73,Tableau10[DSG],$C$2)</f>
        <v>0</v>
      </c>
      <c r="D73" s="13">
        <f>SUMIFS(Tableau10[MTE],Tableau10[MOIS],$L$2,Tableau10[[CLIENT ]],B73,Tableau10[DSG],$D$2)</f>
        <v>0</v>
      </c>
      <c r="E73" s="13">
        <f>SUMIFS(Tableau10[MTE],Tableau10[MOIS],$L$2,Tableau10[[CLIENT ]],B73,Tableau10[DSG],$E$2)</f>
        <v>0</v>
      </c>
      <c r="F73" s="182">
        <f>Tableau54[[#This Row],[RESULTAT]]</f>
        <v>0</v>
      </c>
      <c r="G73" s="182">
        <f>Tableau549[[#This Row],[CREDIT]]</f>
        <v>0</v>
      </c>
      <c r="H73" s="182">
        <f>Tableau549[[#This Row],[ETAT GLOBAL]]+Tableau549[[#This Row],[ETAT]]</f>
        <v>0</v>
      </c>
      <c r="I73" s="184">
        <f>IF(Tableau549[[#This Row],[CREDIT M-1 NON REM]]&lt;0,Tableau549[[#This Row],[CREDIT M-1 NON REM]],0)</f>
        <v>0</v>
      </c>
    </row>
    <row r="74" spans="2:9" x14ac:dyDescent="0.45">
      <c r="B74" s="18">
        <f>LD!I73</f>
        <v>0</v>
      </c>
      <c r="C74" s="13">
        <f>SUMIFS(Tableau10[MTE],Tableau10[MOIS],$L$2,Tableau10[[CLIENT ]],B74,Tableau10[DSG],$C$2)</f>
        <v>0</v>
      </c>
      <c r="D74" s="13">
        <f>SUMIFS(Tableau10[MTE],Tableau10[MOIS],$L$2,Tableau10[[CLIENT ]],B74,Tableau10[DSG],$D$2)</f>
        <v>0</v>
      </c>
      <c r="E74" s="13">
        <f>SUMIFS(Tableau10[MTE],Tableau10[MOIS],$L$2,Tableau10[[CLIENT ]],B74,Tableau10[DSG],$E$2)</f>
        <v>0</v>
      </c>
      <c r="F74" s="182">
        <f>Tableau54[[#This Row],[RESULTAT]]</f>
        <v>0</v>
      </c>
      <c r="G74" s="182">
        <f>Tableau549[[#This Row],[CREDIT]]</f>
        <v>0</v>
      </c>
      <c r="H74" s="182">
        <f>Tableau549[[#This Row],[ETAT GLOBAL]]+Tableau549[[#This Row],[ETAT]]</f>
        <v>0</v>
      </c>
      <c r="I74" s="184">
        <f>IF(Tableau549[[#This Row],[CREDIT M-1 NON REM]]&lt;0,Tableau549[[#This Row],[CREDIT M-1 NON REM]],0)</f>
        <v>0</v>
      </c>
    </row>
    <row r="75" spans="2:9" x14ac:dyDescent="0.45">
      <c r="B75" s="18">
        <f>LD!I74</f>
        <v>0</v>
      </c>
      <c r="C75" s="13">
        <f>SUMIFS(Tableau10[MTE],Tableau10[MOIS],$L$2,Tableau10[[CLIENT ]],B75,Tableau10[DSG],$C$2)</f>
        <v>0</v>
      </c>
      <c r="D75" s="13">
        <f>SUMIFS(Tableau10[MTE],Tableau10[MOIS],$L$2,Tableau10[[CLIENT ]],B75,Tableau10[DSG],$D$2)</f>
        <v>0</v>
      </c>
      <c r="E75" s="13">
        <f>SUMIFS(Tableau10[MTE],Tableau10[MOIS],$L$2,Tableau10[[CLIENT ]],B75,Tableau10[DSG],$E$2)</f>
        <v>0</v>
      </c>
      <c r="F75" s="182">
        <f>Tableau54[[#This Row],[RESULTAT]]</f>
        <v>0</v>
      </c>
      <c r="G75" s="182">
        <f>Tableau549[[#This Row],[CREDIT]]</f>
        <v>0</v>
      </c>
      <c r="H75" s="182">
        <f>Tableau549[[#This Row],[ETAT GLOBAL]]+Tableau549[[#This Row],[ETAT]]</f>
        <v>0</v>
      </c>
      <c r="I75" s="184">
        <f>IF(Tableau549[[#This Row],[CREDIT M-1 NON REM]]&lt;0,Tableau549[[#This Row],[CREDIT M-1 NON REM]],0)</f>
        <v>0</v>
      </c>
    </row>
    <row r="76" spans="2:9" x14ac:dyDescent="0.45">
      <c r="B76" s="18">
        <f>LD!I75</f>
        <v>0</v>
      </c>
      <c r="C76" s="13">
        <f>SUMIFS(Tableau10[MTE],Tableau10[MOIS],$L$2,Tableau10[[CLIENT ]],B76,Tableau10[DSG],$C$2)</f>
        <v>0</v>
      </c>
      <c r="D76" s="13">
        <f>SUMIFS(Tableau10[MTE],Tableau10[MOIS],$L$2,Tableau10[[CLIENT ]],B76,Tableau10[DSG],$D$2)</f>
        <v>0</v>
      </c>
      <c r="E76" s="13">
        <f>SUMIFS(Tableau10[MTE],Tableau10[MOIS],$L$2,Tableau10[[CLIENT ]],B76,Tableau10[DSG],$E$2)</f>
        <v>0</v>
      </c>
      <c r="F76" s="182">
        <f>Tableau54[[#This Row],[RESULTAT]]</f>
        <v>0</v>
      </c>
      <c r="G76" s="182">
        <f>Tableau549[[#This Row],[CREDIT]]</f>
        <v>0</v>
      </c>
      <c r="H76" s="182">
        <f>Tableau549[[#This Row],[ETAT GLOBAL]]+Tableau549[[#This Row],[ETAT]]</f>
        <v>0</v>
      </c>
      <c r="I76" s="184">
        <f>IF(Tableau549[[#This Row],[CREDIT M-1 NON REM]]&lt;0,Tableau549[[#This Row],[CREDIT M-1 NON REM]],0)</f>
        <v>0</v>
      </c>
    </row>
    <row r="77" spans="2:9" x14ac:dyDescent="0.45">
      <c r="B77" s="18">
        <f>LD!I76</f>
        <v>0</v>
      </c>
      <c r="C77" s="13">
        <f>SUMIFS(Tableau10[MTE],Tableau10[MOIS],$L$2,Tableau10[[CLIENT ]],B77,Tableau10[DSG],$C$2)</f>
        <v>0</v>
      </c>
      <c r="D77" s="13">
        <f>SUMIFS(Tableau10[MTE],Tableau10[MOIS],$L$2,Tableau10[[CLIENT ]],B77,Tableau10[DSG],$D$2)</f>
        <v>0</v>
      </c>
      <c r="E77" s="13">
        <f>SUMIFS(Tableau10[MTE],Tableau10[MOIS],$L$2,Tableau10[[CLIENT ]],B77,Tableau10[DSG],$E$2)</f>
        <v>0</v>
      </c>
      <c r="F77" s="182">
        <f>Tableau54[[#This Row],[RESULTAT]]</f>
        <v>0</v>
      </c>
      <c r="G77" s="182">
        <f>Tableau549[[#This Row],[CREDIT]]</f>
        <v>0</v>
      </c>
      <c r="H77" s="182">
        <f>Tableau549[[#This Row],[ETAT GLOBAL]]+Tableau549[[#This Row],[ETAT]]</f>
        <v>0</v>
      </c>
      <c r="I77" s="184">
        <f>IF(Tableau549[[#This Row],[CREDIT M-1 NON REM]]&lt;0,Tableau549[[#This Row],[CREDIT M-1 NON REM]],0)</f>
        <v>0</v>
      </c>
    </row>
    <row r="78" spans="2:9" x14ac:dyDescent="0.45">
      <c r="B78" s="18">
        <f>LD!I77</f>
        <v>0</v>
      </c>
      <c r="C78" s="13">
        <f>SUMIFS(Tableau10[MTE],Tableau10[MOIS],$L$2,Tableau10[[CLIENT ]],B78,Tableau10[DSG],$C$2)</f>
        <v>0</v>
      </c>
      <c r="D78" s="13">
        <f>SUMIFS(Tableau10[MTE],Tableau10[MOIS],$L$2,Tableau10[[CLIENT ]],B78,Tableau10[DSG],$D$2)</f>
        <v>0</v>
      </c>
      <c r="E78" s="13">
        <f>SUMIFS(Tableau10[MTE],Tableau10[MOIS],$L$2,Tableau10[[CLIENT ]],B78,Tableau10[DSG],$E$2)</f>
        <v>0</v>
      </c>
      <c r="F78" s="182">
        <f>Tableau54[[#This Row],[RESULTAT]]</f>
        <v>-4000</v>
      </c>
      <c r="G78" s="182">
        <f>Tableau549[[#This Row],[CREDIT]]</f>
        <v>0</v>
      </c>
      <c r="H78" s="182">
        <f>Tableau549[[#This Row],[ETAT GLOBAL]]+Tableau549[[#This Row],[ETAT]]</f>
        <v>-4000</v>
      </c>
      <c r="I78" s="184">
        <f>IF(Tableau549[[#This Row],[CREDIT M-1 NON REM]]&lt;0,Tableau549[[#This Row],[CREDIT M-1 NON REM]],0)</f>
        <v>-4000</v>
      </c>
    </row>
    <row r="79" spans="2:9" x14ac:dyDescent="0.45">
      <c r="B79" s="18">
        <f>LD!I78</f>
        <v>0</v>
      </c>
      <c r="C79" s="13">
        <f>SUMIFS(Tableau10[MTE],Tableau10[MOIS],$L$2,Tableau10[[CLIENT ]],B79,Tableau10[DSG],$C$2)</f>
        <v>0</v>
      </c>
      <c r="D79" s="13">
        <f>SUMIFS(Tableau10[MTE],Tableau10[MOIS],$L$2,Tableau10[[CLIENT ]],B79,Tableau10[DSG],$D$2)</f>
        <v>0</v>
      </c>
      <c r="E79" s="13">
        <f>SUMIFS(Tableau10[MTE],Tableau10[MOIS],$L$2,Tableau10[[CLIENT ]],B79,Tableau10[DSG],$E$2)</f>
        <v>0</v>
      </c>
      <c r="F79" s="182">
        <f>Tableau54[[#This Row],[RESULTAT]]</f>
        <v>0</v>
      </c>
      <c r="G79" s="182">
        <f>Tableau549[[#This Row],[CREDIT]]</f>
        <v>0</v>
      </c>
      <c r="H79" s="182">
        <f>Tableau549[[#This Row],[ETAT GLOBAL]]+Tableau549[[#This Row],[ETAT]]</f>
        <v>0</v>
      </c>
      <c r="I79" s="184">
        <f>IF(Tableau549[[#This Row],[CREDIT M-1 NON REM]]&lt;0,Tableau549[[#This Row],[CREDIT M-1 NON REM]],0)</f>
        <v>0</v>
      </c>
    </row>
    <row r="80" spans="2:9" x14ac:dyDescent="0.45">
      <c r="B80" s="18">
        <f>LD!I79</f>
        <v>0</v>
      </c>
      <c r="C80" s="13">
        <f>SUMIFS(Tableau10[MTE],Tableau10[MOIS],$L$2,Tableau10[[CLIENT ]],B80,Tableau10[DSG],$C$2)</f>
        <v>0</v>
      </c>
      <c r="D80" s="13">
        <f>SUMIFS(Tableau10[MTE],Tableau10[MOIS],$L$2,Tableau10[[CLIENT ]],B80,Tableau10[DSG],$D$2)</f>
        <v>0</v>
      </c>
      <c r="E80" s="13">
        <f>SUMIFS(Tableau10[MTE],Tableau10[MOIS],$L$2,Tableau10[[CLIENT ]],B80,Tableau10[DSG],$E$2)</f>
        <v>0</v>
      </c>
      <c r="F80" s="182">
        <f>Tableau54[[#This Row],[RESULTAT]]</f>
        <v>0</v>
      </c>
      <c r="G80" s="182">
        <f>Tableau549[[#This Row],[CREDIT]]</f>
        <v>0</v>
      </c>
      <c r="H80" s="182">
        <f>Tableau549[[#This Row],[ETAT GLOBAL]]+Tableau549[[#This Row],[ETAT]]</f>
        <v>0</v>
      </c>
      <c r="I80" s="184">
        <f>IF(Tableau549[[#This Row],[CREDIT M-1 NON REM]]&lt;0,Tableau549[[#This Row],[CREDIT M-1 NON REM]],0)</f>
        <v>0</v>
      </c>
    </row>
    <row r="81" spans="2:9" x14ac:dyDescent="0.45">
      <c r="B81" s="18">
        <f>LD!I80</f>
        <v>0</v>
      </c>
      <c r="C81" s="13">
        <f>SUMIFS(Tableau10[MTE],Tableau10[MOIS],$L$2,Tableau10[[CLIENT ]],B81,Tableau10[DSG],$C$2)</f>
        <v>0</v>
      </c>
      <c r="D81" s="13">
        <f>SUMIFS(Tableau10[MTE],Tableau10[MOIS],$L$2,Tableau10[[CLIENT ]],B81,Tableau10[DSG],$D$2)</f>
        <v>0</v>
      </c>
      <c r="E81" s="13">
        <f>SUMIFS(Tableau10[MTE],Tableau10[MOIS],$L$2,Tableau10[[CLIENT ]],B81,Tableau10[DSG],$E$2)</f>
        <v>0</v>
      </c>
      <c r="F81" s="182">
        <f>Tableau54[[#This Row],[RESULTAT]]</f>
        <v>0</v>
      </c>
      <c r="G81" s="182">
        <f>Tableau549[[#This Row],[CREDIT]]</f>
        <v>0</v>
      </c>
      <c r="H81" s="182">
        <f>Tableau549[[#This Row],[ETAT GLOBAL]]+Tableau549[[#This Row],[ETAT]]</f>
        <v>0</v>
      </c>
      <c r="I81" s="184">
        <f>IF(Tableau549[[#This Row],[CREDIT M-1 NON REM]]&lt;0,Tableau549[[#This Row],[CREDIT M-1 NON REM]],0)</f>
        <v>0</v>
      </c>
    </row>
    <row r="82" spans="2:9" x14ac:dyDescent="0.45">
      <c r="B82" s="18">
        <f>LD!I81</f>
        <v>0</v>
      </c>
      <c r="C82" s="13">
        <f>SUMIFS(Tableau10[MTE],Tableau10[MOIS],$L$2,Tableau10[[CLIENT ]],B82,Tableau10[DSG],$C$2)</f>
        <v>0</v>
      </c>
      <c r="D82" s="13">
        <f>SUMIFS(Tableau10[MTE],Tableau10[MOIS],$L$2,Tableau10[[CLIENT ]],B82,Tableau10[DSG],$D$2)</f>
        <v>0</v>
      </c>
      <c r="E82" s="13">
        <f>SUMIFS(Tableau10[MTE],Tableau10[MOIS],$L$2,Tableau10[[CLIENT ]],B82,Tableau10[DSG],$E$2)</f>
        <v>0</v>
      </c>
      <c r="F82" s="182">
        <f>Tableau54[[#This Row],[RESULTAT]]</f>
        <v>0</v>
      </c>
      <c r="G82" s="182">
        <f>Tableau549[[#This Row],[CREDIT]]</f>
        <v>0</v>
      </c>
      <c r="H82" s="182">
        <f>Tableau549[[#This Row],[ETAT GLOBAL]]+Tableau549[[#This Row],[ETAT]]</f>
        <v>0</v>
      </c>
      <c r="I82" s="184">
        <f>IF(Tableau549[[#This Row],[CREDIT M-1 NON REM]]&lt;0,Tableau549[[#This Row],[CREDIT M-1 NON REM]],0)</f>
        <v>0</v>
      </c>
    </row>
    <row r="83" spans="2:9" x14ac:dyDescent="0.45">
      <c r="B83" s="18">
        <f>LD!I82</f>
        <v>0</v>
      </c>
      <c r="C83" s="13">
        <f>SUMIFS(Tableau10[MTE],Tableau10[MOIS],$L$2,Tableau10[[CLIENT ]],B83,Tableau10[DSG],$C$2)</f>
        <v>0</v>
      </c>
      <c r="D83" s="13">
        <f>SUMIFS(Tableau10[MTE],Tableau10[MOIS],$L$2,Tableau10[[CLIENT ]],B83,Tableau10[DSG],$D$2)</f>
        <v>0</v>
      </c>
      <c r="E83" s="13">
        <f>SUMIFS(Tableau10[MTE],Tableau10[MOIS],$L$2,Tableau10[[CLIENT ]],B83,Tableau10[DSG],$E$2)</f>
        <v>0</v>
      </c>
      <c r="F83" s="182">
        <f>Tableau54[[#This Row],[RESULTAT]]</f>
        <v>0</v>
      </c>
      <c r="G83" s="182">
        <f>Tableau549[[#This Row],[CREDIT]]</f>
        <v>0</v>
      </c>
      <c r="H83" s="182">
        <f>Tableau549[[#This Row],[ETAT GLOBAL]]+Tableau549[[#This Row],[ETAT]]</f>
        <v>0</v>
      </c>
      <c r="I83" s="184">
        <f>IF(Tableau549[[#This Row],[CREDIT M-1 NON REM]]&lt;0,Tableau549[[#This Row],[CREDIT M-1 NON REM]],0)</f>
        <v>0</v>
      </c>
    </row>
    <row r="84" spans="2:9" x14ac:dyDescent="0.45">
      <c r="B84" s="18">
        <f>LD!I83</f>
        <v>0</v>
      </c>
      <c r="C84" s="13">
        <f>SUMIFS(Tableau10[MTE],Tableau10[MOIS],$L$2,Tableau10[[CLIENT ]],B84,Tableau10[DSG],$C$2)</f>
        <v>0</v>
      </c>
      <c r="D84" s="13">
        <f>SUMIFS(Tableau10[MTE],Tableau10[MOIS],$L$2,Tableau10[[CLIENT ]],B84,Tableau10[DSG],$D$2)</f>
        <v>0</v>
      </c>
      <c r="E84" s="13">
        <f>SUMIFS(Tableau10[MTE],Tableau10[MOIS],$L$2,Tableau10[[CLIENT ]],B84,Tableau10[DSG],$E$2)</f>
        <v>0</v>
      </c>
      <c r="F84" s="182">
        <f>Tableau54[[#This Row],[RESULTAT]]</f>
        <v>0</v>
      </c>
      <c r="G84" s="182">
        <f>Tableau549[[#This Row],[CREDIT]]</f>
        <v>0</v>
      </c>
      <c r="H84" s="182">
        <f>Tableau549[[#This Row],[ETAT GLOBAL]]+Tableau549[[#This Row],[ETAT]]</f>
        <v>0</v>
      </c>
      <c r="I84" s="184">
        <f>IF(Tableau549[[#This Row],[CREDIT M-1 NON REM]]&lt;0,Tableau549[[#This Row],[CREDIT M-1 NON REM]],0)</f>
        <v>0</v>
      </c>
    </row>
    <row r="85" spans="2:9" x14ac:dyDescent="0.45">
      <c r="B85" s="18">
        <f>LD!I84</f>
        <v>0</v>
      </c>
      <c r="C85" s="13">
        <f>SUMIFS(Tableau10[MTE],Tableau10[MOIS],$L$2,Tableau10[[CLIENT ]],B85,Tableau10[DSG],$C$2)</f>
        <v>0</v>
      </c>
      <c r="D85" s="13">
        <f>SUMIFS(Tableau10[MTE],Tableau10[MOIS],$L$2,Tableau10[[CLIENT ]],B85,Tableau10[DSG],$D$2)</f>
        <v>0</v>
      </c>
      <c r="E85" s="13">
        <f>SUMIFS(Tableau10[MTE],Tableau10[MOIS],$L$2,Tableau10[[CLIENT ]],B85,Tableau10[DSG],$E$2)</f>
        <v>0</v>
      </c>
      <c r="F85" s="182">
        <f>Tableau54[[#This Row],[RESULTAT]]</f>
        <v>0</v>
      </c>
      <c r="G85" s="182">
        <f>Tableau549[[#This Row],[CREDIT]]</f>
        <v>0</v>
      </c>
      <c r="H85" s="182">
        <f>Tableau549[[#This Row],[ETAT GLOBAL]]+Tableau549[[#This Row],[ETAT]]</f>
        <v>0</v>
      </c>
      <c r="I85" s="184">
        <f>IF(Tableau549[[#This Row],[CREDIT M-1 NON REM]]&lt;0,Tableau549[[#This Row],[CREDIT M-1 NON REM]],0)</f>
        <v>0</v>
      </c>
    </row>
    <row r="86" spans="2:9" x14ac:dyDescent="0.45">
      <c r="B86" s="18">
        <f>LD!I85</f>
        <v>0</v>
      </c>
      <c r="C86" s="13">
        <f>SUMIFS(Tableau10[MTE],Tableau10[MOIS],$L$2,Tableau10[[CLIENT ]],B86,Tableau10[DSG],$C$2)</f>
        <v>0</v>
      </c>
      <c r="D86" s="13">
        <f>SUMIFS(Tableau10[MTE],Tableau10[MOIS],$L$2,Tableau10[[CLIENT ]],B86,Tableau10[DSG],$D$2)</f>
        <v>0</v>
      </c>
      <c r="E86" s="13">
        <f>SUMIFS(Tableau10[MTE],Tableau10[MOIS],$L$2,Tableau10[[CLIENT ]],B86,Tableau10[DSG],$E$2)</f>
        <v>0</v>
      </c>
      <c r="F86" s="182">
        <f>Tableau54[[#This Row],[RESULTAT]]</f>
        <v>0</v>
      </c>
      <c r="G86" s="182">
        <f>Tableau549[[#This Row],[CREDIT]]</f>
        <v>0</v>
      </c>
      <c r="H86" s="182">
        <f>Tableau549[[#This Row],[ETAT GLOBAL]]+Tableau549[[#This Row],[ETAT]]</f>
        <v>0</v>
      </c>
      <c r="I86" s="184">
        <f>IF(Tableau549[[#This Row],[CREDIT M-1 NON REM]]&lt;0,Tableau549[[#This Row],[CREDIT M-1 NON REM]],0)</f>
        <v>0</v>
      </c>
    </row>
    <row r="87" spans="2:9" x14ac:dyDescent="0.45">
      <c r="B87" s="18">
        <f>LD!I86</f>
        <v>0</v>
      </c>
      <c r="C87" s="13">
        <f>SUMIFS(Tableau10[MTE],Tableau10[MOIS],$L$2,Tableau10[[CLIENT ]],B87,Tableau10[DSG],$C$2)</f>
        <v>0</v>
      </c>
      <c r="D87" s="13">
        <f>SUMIFS(Tableau10[MTE],Tableau10[MOIS],$L$2,Tableau10[[CLIENT ]],B87,Tableau10[DSG],$D$2)</f>
        <v>0</v>
      </c>
      <c r="E87" s="13">
        <f>SUMIFS(Tableau10[MTE],Tableau10[MOIS],$L$2,Tableau10[[CLIENT ]],B87,Tableau10[DSG],$E$2)</f>
        <v>0</v>
      </c>
      <c r="F87" s="182">
        <f>Tableau54[[#This Row],[RESULTAT]]</f>
        <v>0</v>
      </c>
      <c r="G87" s="182">
        <f>Tableau549[[#This Row],[CREDIT]]</f>
        <v>0</v>
      </c>
      <c r="H87" s="182">
        <f>Tableau549[[#This Row],[ETAT GLOBAL]]+Tableau549[[#This Row],[ETAT]]</f>
        <v>0</v>
      </c>
      <c r="I87" s="184">
        <f>IF(Tableau549[[#This Row],[CREDIT M-1 NON REM]]&lt;0,Tableau549[[#This Row],[CREDIT M-1 NON REM]],0)</f>
        <v>0</v>
      </c>
    </row>
    <row r="88" spans="2:9" x14ac:dyDescent="0.45">
      <c r="B88" s="18">
        <f>LD!I87</f>
        <v>0</v>
      </c>
      <c r="C88" s="13">
        <f>SUMIFS(Tableau10[MTE],Tableau10[MOIS],$L$2,Tableau10[[CLIENT ]],B88,Tableau10[DSG],$C$2)</f>
        <v>0</v>
      </c>
      <c r="D88" s="13">
        <f>SUMIFS(Tableau10[MTE],Tableau10[MOIS],$L$2,Tableau10[[CLIENT ]],B88,Tableau10[DSG],$D$2)</f>
        <v>0</v>
      </c>
      <c r="E88" s="13">
        <f>SUMIFS(Tableau10[MTE],Tableau10[MOIS],$L$2,Tableau10[[CLIENT ]],B88,Tableau10[DSG],$E$2)</f>
        <v>0</v>
      </c>
      <c r="F88" s="182">
        <f>Tableau54[[#This Row],[RESULTAT]]</f>
        <v>0</v>
      </c>
      <c r="G88" s="182">
        <f>Tableau549[[#This Row],[CREDIT]]</f>
        <v>0</v>
      </c>
      <c r="H88" s="182">
        <f>Tableau549[[#This Row],[ETAT GLOBAL]]+Tableau549[[#This Row],[ETAT]]</f>
        <v>0</v>
      </c>
      <c r="I88" s="184">
        <f>IF(Tableau549[[#This Row],[CREDIT M-1 NON REM]]&lt;0,Tableau549[[#This Row],[CREDIT M-1 NON REM]],0)</f>
        <v>0</v>
      </c>
    </row>
    <row r="89" spans="2:9" x14ac:dyDescent="0.45">
      <c r="B89" s="18">
        <f>LD!I88</f>
        <v>0</v>
      </c>
      <c r="C89" s="13">
        <f>SUMIFS(Tableau10[MTE],Tableau10[MOIS],$L$2,Tableau10[[CLIENT ]],B89,Tableau10[DSG],$C$2)</f>
        <v>0</v>
      </c>
      <c r="D89" s="13">
        <f>SUMIFS(Tableau10[MTE],Tableau10[MOIS],$L$2,Tableau10[[CLIENT ]],B89,Tableau10[DSG],$D$2)</f>
        <v>0</v>
      </c>
      <c r="E89" s="13">
        <f>SUMIFS(Tableau10[MTE],Tableau10[MOIS],$L$2,Tableau10[[CLIENT ]],B89,Tableau10[DSG],$E$2)</f>
        <v>0</v>
      </c>
      <c r="F89" s="182">
        <f>Tableau54[[#This Row],[RESULTAT]]</f>
        <v>0</v>
      </c>
      <c r="G89" s="182">
        <f>Tableau549[[#This Row],[CREDIT]]</f>
        <v>0</v>
      </c>
      <c r="H89" s="182">
        <f>Tableau549[[#This Row],[ETAT GLOBAL]]+Tableau549[[#This Row],[ETAT]]</f>
        <v>0</v>
      </c>
      <c r="I89" s="184">
        <f>IF(Tableau549[[#This Row],[CREDIT M-1 NON REM]]&lt;0,Tableau549[[#This Row],[CREDIT M-1 NON REM]],0)</f>
        <v>0</v>
      </c>
    </row>
    <row r="90" spans="2:9" x14ac:dyDescent="0.45">
      <c r="B90" s="18">
        <f>LD!I89</f>
        <v>0</v>
      </c>
      <c r="C90" s="13">
        <f>SUMIFS(Tableau10[MTE],Tableau10[MOIS],$L$2,Tableau10[[CLIENT ]],B90,Tableau10[DSG],$C$2)</f>
        <v>0</v>
      </c>
      <c r="D90" s="13">
        <f>SUMIFS(Tableau10[MTE],Tableau10[MOIS],$L$2,Tableau10[[CLIENT ]],B90,Tableau10[DSG],$D$2)</f>
        <v>0</v>
      </c>
      <c r="E90" s="13">
        <f>SUMIFS(Tableau10[MTE],Tableau10[MOIS],$L$2,Tableau10[[CLIENT ]],B90,Tableau10[DSG],$E$2)</f>
        <v>0</v>
      </c>
      <c r="F90" s="182">
        <f>Tableau54[[#This Row],[RESULTAT]]</f>
        <v>0</v>
      </c>
      <c r="G90" s="182">
        <f>Tableau549[[#This Row],[CREDIT]]</f>
        <v>0</v>
      </c>
      <c r="H90" s="182">
        <f>Tableau549[[#This Row],[ETAT GLOBAL]]+Tableau549[[#This Row],[ETAT]]</f>
        <v>0</v>
      </c>
      <c r="I90" s="184">
        <f>IF(Tableau549[[#This Row],[CREDIT M-1 NON REM]]&lt;0,Tableau549[[#This Row],[CREDIT M-1 NON REM]],0)</f>
        <v>0</v>
      </c>
    </row>
    <row r="91" spans="2:9" x14ac:dyDescent="0.45">
      <c r="B91" s="18">
        <f>LD!I90</f>
        <v>0</v>
      </c>
      <c r="C91" s="13">
        <f>SUMIFS(Tableau10[MTE],Tableau10[MOIS],$L$2,Tableau10[[CLIENT ]],B91,Tableau10[DSG],$C$2)</f>
        <v>0</v>
      </c>
      <c r="D91" s="13">
        <f>SUMIFS(Tableau10[MTE],Tableau10[MOIS],$L$2,Tableau10[[CLIENT ]],B91,Tableau10[DSG],$D$2)</f>
        <v>0</v>
      </c>
      <c r="E91" s="13">
        <f>SUMIFS(Tableau10[MTE],Tableau10[MOIS],$L$2,Tableau10[[CLIENT ]],B91,Tableau10[DSG],$E$2)</f>
        <v>0</v>
      </c>
      <c r="F91" s="182">
        <f>Tableau54[[#This Row],[RESULTAT]]</f>
        <v>0</v>
      </c>
      <c r="G91" s="182">
        <f>Tableau549[[#This Row],[CREDIT]]</f>
        <v>0</v>
      </c>
      <c r="H91" s="182">
        <f>Tableau549[[#This Row],[ETAT GLOBAL]]+Tableau549[[#This Row],[ETAT]]</f>
        <v>0</v>
      </c>
      <c r="I91" s="184">
        <f>IF(Tableau549[[#This Row],[CREDIT M-1 NON REM]]&lt;0,Tableau549[[#This Row],[CREDIT M-1 NON REM]],0)</f>
        <v>0</v>
      </c>
    </row>
    <row r="92" spans="2:9" x14ac:dyDescent="0.45">
      <c r="B92" s="18">
        <f>LD!I91</f>
        <v>0</v>
      </c>
      <c r="C92" s="13">
        <f>SUMIFS(Tableau10[MTE],Tableau10[MOIS],$L$2,Tableau10[[CLIENT ]],B92,Tableau10[DSG],$C$2)</f>
        <v>0</v>
      </c>
      <c r="D92" s="13">
        <f>SUMIFS(Tableau10[MTE],Tableau10[MOIS],$L$2,Tableau10[[CLIENT ]],B92,Tableau10[DSG],$D$2)</f>
        <v>0</v>
      </c>
      <c r="E92" s="13">
        <f>SUMIFS(Tableau10[MTE],Tableau10[MOIS],$L$2,Tableau10[[CLIENT ]],B92,Tableau10[DSG],$E$2)</f>
        <v>0</v>
      </c>
      <c r="F92" s="182">
        <f>Tableau54[[#This Row],[RESULTAT]]</f>
        <v>0</v>
      </c>
      <c r="G92" s="182">
        <f>Tableau549[[#This Row],[CREDIT]]</f>
        <v>0</v>
      </c>
      <c r="H92" s="182">
        <f>Tableau549[[#This Row],[ETAT GLOBAL]]+Tableau549[[#This Row],[ETAT]]</f>
        <v>0</v>
      </c>
      <c r="I92" s="184">
        <f>IF(Tableau549[[#This Row],[CREDIT M-1 NON REM]]&lt;0,Tableau549[[#This Row],[CREDIT M-1 NON REM]],0)</f>
        <v>0</v>
      </c>
    </row>
    <row r="93" spans="2:9" x14ac:dyDescent="0.45">
      <c r="B93" s="18">
        <f>LD!I92</f>
        <v>0</v>
      </c>
      <c r="C93" s="13">
        <f>SUMIFS(Tableau10[MTE],Tableau10[MOIS],$L$2,Tableau10[[CLIENT ]],B93,Tableau10[DSG],$C$2)</f>
        <v>0</v>
      </c>
      <c r="D93" s="13">
        <f>SUMIFS(Tableau10[MTE],Tableau10[MOIS],$L$2,Tableau10[[CLIENT ]],B93,Tableau10[DSG],$D$2)</f>
        <v>0</v>
      </c>
      <c r="E93" s="13">
        <f>SUMIFS(Tableau10[MTE],Tableau10[MOIS],$L$2,Tableau10[[CLIENT ]],B93,Tableau10[DSG],$E$2)</f>
        <v>0</v>
      </c>
      <c r="F93" s="182">
        <f>Tableau54[[#This Row],[RESULTAT]]</f>
        <v>0</v>
      </c>
      <c r="G93" s="182">
        <f>Tableau549[[#This Row],[CREDIT]]</f>
        <v>0</v>
      </c>
      <c r="H93" s="182">
        <f>Tableau549[[#This Row],[ETAT GLOBAL]]+Tableau549[[#This Row],[ETAT]]</f>
        <v>0</v>
      </c>
      <c r="I93" s="184">
        <f>IF(Tableau549[[#This Row],[CREDIT M-1 NON REM]]&lt;0,Tableau549[[#This Row],[CREDIT M-1 NON REM]],0)</f>
        <v>0</v>
      </c>
    </row>
    <row r="94" spans="2:9" x14ac:dyDescent="0.45">
      <c r="B94" s="18">
        <f>LD!I93</f>
        <v>0</v>
      </c>
      <c r="C94" s="13">
        <f>SUMIFS(Tableau10[MTE],Tableau10[MOIS],$L$2,Tableau10[[CLIENT ]],B94,Tableau10[DSG],$C$2)</f>
        <v>0</v>
      </c>
      <c r="D94" s="13">
        <f>SUMIFS(Tableau10[MTE],Tableau10[MOIS],$L$2,Tableau10[[CLIENT ]],B94,Tableau10[DSG],$D$2)</f>
        <v>0</v>
      </c>
      <c r="E94" s="13">
        <f>SUMIFS(Tableau10[MTE],Tableau10[MOIS],$L$2,Tableau10[[CLIENT ]],B94,Tableau10[DSG],$E$2)</f>
        <v>0</v>
      </c>
      <c r="F94" s="182">
        <f>Tableau54[[#This Row],[RESULTAT]]</f>
        <v>-5600</v>
      </c>
      <c r="G94" s="182">
        <f>Tableau549[[#This Row],[CREDIT]]</f>
        <v>0</v>
      </c>
      <c r="H94" s="182">
        <f>Tableau549[[#This Row],[ETAT GLOBAL]]+Tableau549[[#This Row],[ETAT]]</f>
        <v>-5600</v>
      </c>
      <c r="I94" s="184">
        <f>IF(Tableau549[[#This Row],[CREDIT M-1 NON REM]]&lt;0,Tableau549[[#This Row],[CREDIT M-1 NON REM]],0)</f>
        <v>-5600</v>
      </c>
    </row>
    <row r="95" spans="2:9" x14ac:dyDescent="0.45">
      <c r="B95" s="18">
        <f>LD!I94</f>
        <v>0</v>
      </c>
      <c r="C95" s="13">
        <f>SUMIFS(Tableau10[MTE],Tableau10[MOIS],$L$2,Tableau10[[CLIENT ]],B95,Tableau10[DSG],$C$2)</f>
        <v>0</v>
      </c>
      <c r="D95" s="13">
        <f>SUMIFS(Tableau10[MTE],Tableau10[MOIS],$L$2,Tableau10[[CLIENT ]],B95,Tableau10[DSG],$D$2)</f>
        <v>0</v>
      </c>
      <c r="E95" s="13">
        <f>SUMIFS(Tableau10[MTE],Tableau10[MOIS],$L$2,Tableau10[[CLIENT ]],B95,Tableau10[DSG],$E$2)</f>
        <v>0</v>
      </c>
      <c r="F95" s="182">
        <f>Tableau54[[#This Row],[RESULTAT]]</f>
        <v>-714050</v>
      </c>
      <c r="G95" s="182">
        <f>Tableau549[[#This Row],[CREDIT]]</f>
        <v>0</v>
      </c>
      <c r="H95" s="182">
        <f>Tableau549[[#This Row],[ETAT GLOBAL]]+Tableau549[[#This Row],[ETAT]]</f>
        <v>-714050</v>
      </c>
      <c r="I95" s="184">
        <f>IF(Tableau549[[#This Row],[CREDIT M-1 NON REM]]&lt;0,Tableau549[[#This Row],[CREDIT M-1 NON REM]],0)</f>
        <v>-714050</v>
      </c>
    </row>
    <row r="96" spans="2:9" x14ac:dyDescent="0.45">
      <c r="B96" s="18">
        <f>LD!I95</f>
        <v>0</v>
      </c>
      <c r="C96" s="13">
        <f>SUMIFS(Tableau10[MTE],Tableau10[MOIS],$L$2,Tableau10[[CLIENT ]],B96,Tableau10[DSG],$C$2)</f>
        <v>0</v>
      </c>
      <c r="D96" s="13">
        <f>SUMIFS(Tableau10[MTE],Tableau10[MOIS],$L$2,Tableau10[[CLIENT ]],B96,Tableau10[DSG],$D$2)</f>
        <v>0</v>
      </c>
      <c r="E96" s="13">
        <f>SUMIFS(Tableau10[MTE],Tableau10[MOIS],$L$2,Tableau10[[CLIENT ]],B96,Tableau10[DSG],$E$2)</f>
        <v>0</v>
      </c>
      <c r="F96" s="182">
        <f>Tableau54[[#This Row],[RESULTAT]]</f>
        <v>-254000</v>
      </c>
      <c r="G96" s="182">
        <f>Tableau549[[#This Row],[CREDIT]]</f>
        <v>0</v>
      </c>
      <c r="H96" s="182">
        <f>Tableau549[[#This Row],[ETAT GLOBAL]]+Tableau549[[#This Row],[ETAT]]</f>
        <v>-254000</v>
      </c>
      <c r="I96" s="184">
        <f>IF(Tableau549[[#This Row],[CREDIT M-1 NON REM]]&lt;0,Tableau549[[#This Row],[CREDIT M-1 NON REM]],0)</f>
        <v>-254000</v>
      </c>
    </row>
    <row r="97" spans="2:9" x14ac:dyDescent="0.45">
      <c r="B97" s="18">
        <f>LD!I96</f>
        <v>0</v>
      </c>
      <c r="C97" s="13">
        <f>SUMIFS(Tableau10[MTE],Tableau10[MOIS],$L$2,Tableau10[[CLIENT ]],B97,Tableau10[DSG],$C$2)</f>
        <v>0</v>
      </c>
      <c r="D97" s="13">
        <f>SUMIFS(Tableau10[MTE],Tableau10[MOIS],$L$2,Tableau10[[CLIENT ]],B97,Tableau10[DSG],$D$2)</f>
        <v>0</v>
      </c>
      <c r="E97" s="13">
        <f>SUMIFS(Tableau10[MTE],Tableau10[MOIS],$L$2,Tableau10[[CLIENT ]],B97,Tableau10[DSG],$E$2)</f>
        <v>0</v>
      </c>
      <c r="F97" s="182">
        <f>Tableau54[[#This Row],[RESULTAT]]</f>
        <v>-569000</v>
      </c>
      <c r="G97" s="182">
        <f>Tableau549[[#This Row],[CREDIT]]</f>
        <v>0</v>
      </c>
      <c r="H97" s="182">
        <f>Tableau549[[#This Row],[ETAT GLOBAL]]+Tableau549[[#This Row],[ETAT]]</f>
        <v>-569000</v>
      </c>
      <c r="I97" s="184">
        <f>IF(Tableau549[[#This Row],[CREDIT M-1 NON REM]]&lt;0,Tableau549[[#This Row],[CREDIT M-1 NON REM]],0)</f>
        <v>-569000</v>
      </c>
    </row>
    <row r="98" spans="2:9" x14ac:dyDescent="0.45">
      <c r="B98" s="18">
        <f>LD!I97</f>
        <v>0</v>
      </c>
      <c r="C98" s="13">
        <f>SUMIFS(Tableau10[MTE],Tableau10[MOIS],$L$2,Tableau10[[CLIENT ]],B98,Tableau10[DSG],$C$2)</f>
        <v>0</v>
      </c>
      <c r="D98" s="13">
        <f>SUMIFS(Tableau10[MTE],Tableau10[MOIS],$L$2,Tableau10[[CLIENT ]],B98,Tableau10[DSG],$D$2)</f>
        <v>0</v>
      </c>
      <c r="E98" s="13">
        <f>SUMIFS(Tableau10[MTE],Tableau10[MOIS],$L$2,Tableau10[[CLIENT ]],B98,Tableau10[DSG],$E$2)</f>
        <v>0</v>
      </c>
      <c r="F98" s="182">
        <f>Tableau54[[#This Row],[RESULTAT]]</f>
        <v>0</v>
      </c>
      <c r="G98" s="182">
        <f>Tableau549[[#This Row],[CREDIT]]</f>
        <v>0</v>
      </c>
      <c r="H98" s="182">
        <f>Tableau549[[#This Row],[ETAT GLOBAL]]+Tableau549[[#This Row],[ETAT]]</f>
        <v>0</v>
      </c>
      <c r="I98" s="184">
        <f>IF(Tableau549[[#This Row],[CREDIT M-1 NON REM]]&lt;0,Tableau549[[#This Row],[CREDIT M-1 NON REM]],0)</f>
        <v>0</v>
      </c>
    </row>
    <row r="99" spans="2:9" x14ac:dyDescent="0.45">
      <c r="B99" s="18">
        <f>LD!I98</f>
        <v>0</v>
      </c>
      <c r="C99" s="13">
        <f>SUMIFS(Tableau10[MTE],Tableau10[MOIS],$L$2,Tableau10[[CLIENT ]],B99,Tableau10[DSG],$C$2)</f>
        <v>0</v>
      </c>
      <c r="D99" s="13">
        <f>SUMIFS(Tableau10[MTE],Tableau10[MOIS],$L$2,Tableau10[[CLIENT ]],B99,Tableau10[DSG],$D$2)</f>
        <v>0</v>
      </c>
      <c r="E99" s="13">
        <f>SUMIFS(Tableau10[MTE],Tableau10[MOIS],$L$2,Tableau10[[CLIENT ]],B99,Tableau10[DSG],$E$2)</f>
        <v>0</v>
      </c>
      <c r="F99" s="182">
        <f>Tableau54[[#This Row],[RESULTAT]]</f>
        <v>-1304865</v>
      </c>
      <c r="G99" s="182">
        <f>Tableau549[[#This Row],[CREDIT]]</f>
        <v>0</v>
      </c>
      <c r="H99" s="182">
        <f>Tableau549[[#This Row],[ETAT GLOBAL]]+Tableau549[[#This Row],[ETAT]]</f>
        <v>-1304865</v>
      </c>
      <c r="I99" s="184">
        <f>IF(Tableau549[[#This Row],[CREDIT M-1 NON REM]]&lt;0,Tableau549[[#This Row],[CREDIT M-1 NON REM]],0)</f>
        <v>-1304865</v>
      </c>
    </row>
    <row r="100" spans="2:9" x14ac:dyDescent="0.45">
      <c r="B100" s="18">
        <f>LD!I99</f>
        <v>0</v>
      </c>
      <c r="C100" s="13">
        <f>SUMIFS(Tableau10[MTE],Tableau10[MOIS],$L$2,Tableau10[[CLIENT ]],B100,Tableau10[DSG],$C$2)</f>
        <v>0</v>
      </c>
      <c r="D100" s="13">
        <f>SUMIFS(Tableau10[MTE],Tableau10[MOIS],$L$2,Tableau10[[CLIENT ]],B100,Tableau10[DSG],$D$2)</f>
        <v>0</v>
      </c>
      <c r="E100" s="13">
        <f>SUMIFS(Tableau10[MTE],Tableau10[MOIS],$L$2,Tableau10[[CLIENT ]],B100,Tableau10[DSG],$E$2)</f>
        <v>0</v>
      </c>
      <c r="F100" s="182">
        <f>Tableau54[[#This Row],[RESULTAT]]</f>
        <v>-79100</v>
      </c>
      <c r="G100" s="182">
        <f>Tableau549[[#This Row],[CREDIT]]</f>
        <v>0</v>
      </c>
      <c r="H100" s="182">
        <f>Tableau549[[#This Row],[ETAT GLOBAL]]+Tableau549[[#This Row],[ETAT]]</f>
        <v>-79100</v>
      </c>
      <c r="I100" s="184">
        <f>IF(Tableau549[[#This Row],[CREDIT M-1 NON REM]]&lt;0,Tableau549[[#This Row],[CREDIT M-1 NON REM]],0)</f>
        <v>-79100</v>
      </c>
    </row>
    <row r="101" spans="2:9" x14ac:dyDescent="0.45">
      <c r="B101" s="18">
        <f>LD!I100</f>
        <v>0</v>
      </c>
      <c r="C101" s="13">
        <f>SUMIFS(Tableau10[MTE],Tableau10[MOIS],$L$2,Tableau10[[CLIENT ]],B101,Tableau10[DSG],$C$2)</f>
        <v>0</v>
      </c>
      <c r="D101" s="13">
        <f>SUMIFS(Tableau10[MTE],Tableau10[MOIS],$L$2,Tableau10[[CLIENT ]],B101,Tableau10[DSG],$D$2)</f>
        <v>0</v>
      </c>
      <c r="E101" s="13">
        <f>SUMIFS(Tableau10[MTE],Tableau10[MOIS],$L$2,Tableau10[[CLIENT ]],B101,Tableau10[DSG],$E$2)</f>
        <v>0</v>
      </c>
      <c r="F101" s="182">
        <f>Tableau54[[#This Row],[RESULTAT]]</f>
        <v>-128350</v>
      </c>
      <c r="G101" s="182">
        <f>Tableau549[[#This Row],[CREDIT]]</f>
        <v>0</v>
      </c>
      <c r="H101" s="182">
        <f>Tableau549[[#This Row],[ETAT GLOBAL]]+Tableau549[[#This Row],[ETAT]]</f>
        <v>-128350</v>
      </c>
      <c r="I101" s="184">
        <f>IF(Tableau549[[#This Row],[CREDIT M-1 NON REM]]&lt;0,Tableau549[[#This Row],[CREDIT M-1 NON REM]],0)</f>
        <v>-128350</v>
      </c>
    </row>
    <row r="102" spans="2:9" x14ac:dyDescent="0.45">
      <c r="B102" s="18">
        <f>LD!I101</f>
        <v>0</v>
      </c>
      <c r="C102" s="13">
        <f>SUMIFS(Tableau10[MTE],Tableau10[MOIS],$L$2,Tableau10[[CLIENT ]],B102,Tableau10[DSG],$C$2)</f>
        <v>0</v>
      </c>
      <c r="D102" s="13">
        <f>SUMIFS(Tableau10[MTE],Tableau10[MOIS],$L$2,Tableau10[[CLIENT ]],B102,Tableau10[DSG],$D$2)</f>
        <v>0</v>
      </c>
      <c r="E102" s="13">
        <f>SUMIFS(Tableau10[MTE],Tableau10[MOIS],$L$2,Tableau10[[CLIENT ]],B102,Tableau10[DSG],$E$2)</f>
        <v>0</v>
      </c>
      <c r="F102" s="182">
        <f>Tableau54[[#This Row],[RESULTAT]]</f>
        <v>0</v>
      </c>
      <c r="G102" s="182">
        <f>Tableau549[[#This Row],[CREDIT]]</f>
        <v>0</v>
      </c>
      <c r="H102" s="182">
        <f>Tableau549[[#This Row],[ETAT GLOBAL]]+Tableau549[[#This Row],[ETAT]]</f>
        <v>0</v>
      </c>
      <c r="I102" s="184">
        <f>IF(Tableau549[[#This Row],[CREDIT M-1 NON REM]]&lt;0,Tableau549[[#This Row],[CREDIT M-1 NON REM]],0)</f>
        <v>0</v>
      </c>
    </row>
    <row r="103" spans="2:9" x14ac:dyDescent="0.45">
      <c r="B103" s="18">
        <f>LD!I102</f>
        <v>0</v>
      </c>
      <c r="C103" s="13">
        <f>SUMIFS(Tableau10[MTE],Tableau10[MOIS],$L$2,Tableau10[[CLIENT ]],B103,Tableau10[DSG],$C$2)</f>
        <v>0</v>
      </c>
      <c r="D103" s="13">
        <f>SUMIFS(Tableau10[MTE],Tableau10[MOIS],$L$2,Tableau10[[CLIENT ]],B103,Tableau10[DSG],$D$2)</f>
        <v>0</v>
      </c>
      <c r="E103" s="13">
        <f>SUMIFS(Tableau10[MTE],Tableau10[MOIS],$L$2,Tableau10[[CLIENT ]],B103,Tableau10[DSG],$E$2)</f>
        <v>0</v>
      </c>
      <c r="F103" s="182">
        <f>Tableau54[[#This Row],[RESULTAT]]</f>
        <v>-142050</v>
      </c>
      <c r="G103" s="182">
        <f>Tableau549[[#This Row],[CREDIT]]</f>
        <v>0</v>
      </c>
      <c r="H103" s="182">
        <f>Tableau549[[#This Row],[ETAT GLOBAL]]+Tableau549[[#This Row],[ETAT]]</f>
        <v>-142050</v>
      </c>
      <c r="I103" s="184">
        <f>IF(Tableau549[[#This Row],[CREDIT M-1 NON REM]]&lt;0,Tableau549[[#This Row],[CREDIT M-1 NON REM]],0)</f>
        <v>-142050</v>
      </c>
    </row>
    <row r="104" spans="2:9" x14ac:dyDescent="0.45">
      <c r="B104" s="18">
        <f>LD!I103</f>
        <v>0</v>
      </c>
      <c r="C104" s="13">
        <f>SUMIFS(Tableau10[MTE],Tableau10[MOIS],$L$2,Tableau10[[CLIENT ]],B104,Tableau10[DSG],$C$2)</f>
        <v>0</v>
      </c>
      <c r="D104" s="13">
        <f>SUMIFS(Tableau10[MTE],Tableau10[MOIS],$L$2,Tableau10[[CLIENT ]],B104,Tableau10[DSG],$D$2)</f>
        <v>0</v>
      </c>
      <c r="E104" s="13">
        <f>SUMIFS(Tableau10[MTE],Tableau10[MOIS],$L$2,Tableau10[[CLIENT ]],B104,Tableau10[DSG],$E$2)</f>
        <v>0</v>
      </c>
      <c r="F104" s="182">
        <f>Tableau54[[#This Row],[RESULTAT]]</f>
        <v>0</v>
      </c>
      <c r="G104" s="182">
        <f>Tableau549[[#This Row],[CREDIT]]</f>
        <v>0</v>
      </c>
      <c r="H104" s="182">
        <f>Tableau549[[#This Row],[ETAT GLOBAL]]+Tableau549[[#This Row],[ETAT]]</f>
        <v>0</v>
      </c>
      <c r="I104" s="184">
        <f>IF(Tableau549[[#This Row],[CREDIT M-1 NON REM]]&lt;0,Tableau549[[#This Row],[CREDIT M-1 NON REM]],0)</f>
        <v>0</v>
      </c>
    </row>
    <row r="105" spans="2:9" x14ac:dyDescent="0.45">
      <c r="B105" s="18">
        <f>LD!I104</f>
        <v>0</v>
      </c>
      <c r="C105" s="13">
        <f>SUMIFS(Tableau10[MTE],Tableau10[MOIS],$L$2,Tableau10[[CLIENT ]],B105,Tableau10[DSG],$C$2)</f>
        <v>0</v>
      </c>
      <c r="D105" s="13">
        <f>SUMIFS(Tableau10[MTE],Tableau10[MOIS],$L$2,Tableau10[[CLIENT ]],B105,Tableau10[DSG],$D$2)</f>
        <v>0</v>
      </c>
      <c r="E105" s="13">
        <f>SUMIFS(Tableau10[MTE],Tableau10[MOIS],$L$2,Tableau10[[CLIENT ]],B105,Tableau10[DSG],$E$2)</f>
        <v>0</v>
      </c>
      <c r="F105" s="182">
        <f>Tableau54[[#This Row],[RESULTAT]]</f>
        <v>0</v>
      </c>
      <c r="G105" s="182">
        <f>Tableau549[[#This Row],[CREDIT]]</f>
        <v>0</v>
      </c>
      <c r="H105" s="182">
        <f>Tableau549[[#This Row],[ETAT GLOBAL]]+Tableau549[[#This Row],[ETAT]]</f>
        <v>0</v>
      </c>
      <c r="I105" s="184">
        <f>IF(Tableau549[[#This Row],[CREDIT M-1 NON REM]]&lt;0,Tableau549[[#This Row],[CREDIT M-1 NON REM]],0)</f>
        <v>0</v>
      </c>
    </row>
    <row r="106" spans="2:9" x14ac:dyDescent="0.45">
      <c r="B106" s="18">
        <f>LD!I105</f>
        <v>0</v>
      </c>
      <c r="C106" s="13">
        <f>SUMIFS(Tableau10[MTE],Tableau10[MOIS],$L$2,Tableau10[[CLIENT ]],B106,Tableau10[DSG],$C$2)</f>
        <v>0</v>
      </c>
      <c r="D106" s="13">
        <f>SUMIFS(Tableau10[MTE],Tableau10[MOIS],$L$2,Tableau10[[CLIENT ]],B106,Tableau10[DSG],$D$2)</f>
        <v>0</v>
      </c>
      <c r="E106" s="13">
        <f>SUMIFS(Tableau10[MTE],Tableau10[MOIS],$L$2,Tableau10[[CLIENT ]],B106,Tableau10[DSG],$E$2)</f>
        <v>0</v>
      </c>
      <c r="F106" s="182">
        <f>Tableau54[[#This Row],[RESULTAT]]</f>
        <v>0</v>
      </c>
      <c r="G106" s="182">
        <f>Tableau549[[#This Row],[CREDIT]]</f>
        <v>0</v>
      </c>
      <c r="H106" s="182">
        <f>Tableau549[[#This Row],[ETAT GLOBAL]]+Tableau549[[#This Row],[ETAT]]</f>
        <v>0</v>
      </c>
      <c r="I106" s="184">
        <f>IF(Tableau549[[#This Row],[CREDIT M-1 NON REM]]&lt;0,Tableau549[[#This Row],[CREDIT M-1 NON REM]],0)</f>
        <v>0</v>
      </c>
    </row>
    <row r="107" spans="2:9" x14ac:dyDescent="0.45">
      <c r="B107" s="18">
        <f>LD!I106</f>
        <v>0</v>
      </c>
      <c r="C107" s="13">
        <f>SUMIFS(Tableau10[MTE],Tableau10[MOIS],$L$2,Tableau10[[CLIENT ]],B107,Tableau10[DSG],$C$2)</f>
        <v>0</v>
      </c>
      <c r="D107" s="13">
        <f>SUMIFS(Tableau10[MTE],Tableau10[MOIS],$L$2,Tableau10[[CLIENT ]],B107,Tableau10[DSG],$D$2)</f>
        <v>0</v>
      </c>
      <c r="E107" s="13">
        <f>SUMIFS(Tableau10[MTE],Tableau10[MOIS],$L$2,Tableau10[[CLIENT ]],B107,Tableau10[DSG],$E$2)</f>
        <v>0</v>
      </c>
      <c r="F107" s="182">
        <f>Tableau54[[#This Row],[RESULTAT]]</f>
        <v>0</v>
      </c>
      <c r="G107" s="182">
        <f>Tableau549[[#This Row],[CREDIT]]</f>
        <v>0</v>
      </c>
      <c r="H107" s="182">
        <f>Tableau549[[#This Row],[ETAT GLOBAL]]+Tableau549[[#This Row],[ETAT]]</f>
        <v>0</v>
      </c>
      <c r="I107" s="184">
        <f>IF(Tableau549[[#This Row],[CREDIT M-1 NON REM]]&lt;0,Tableau549[[#This Row],[CREDIT M-1 NON REM]],0)</f>
        <v>0</v>
      </c>
    </row>
    <row r="108" spans="2:9" x14ac:dyDescent="0.45">
      <c r="B108" s="18">
        <f>LD!I107</f>
        <v>0</v>
      </c>
      <c r="C108" s="13">
        <f>SUMIFS(Tableau10[MTE],Tableau10[MOIS],$L$2,Tableau10[[CLIENT ]],B108,Tableau10[DSG],$C$2)</f>
        <v>0</v>
      </c>
      <c r="D108" s="13">
        <f>SUMIFS(Tableau10[MTE],Tableau10[MOIS],$L$2,Tableau10[[CLIENT ]],B108,Tableau10[DSG],$D$2)</f>
        <v>0</v>
      </c>
      <c r="E108" s="13">
        <f>SUMIFS(Tableau10[MTE],Tableau10[MOIS],$L$2,Tableau10[[CLIENT ]],B108,Tableau10[DSG],$E$2)</f>
        <v>0</v>
      </c>
      <c r="F108" s="182">
        <f>Tableau54[[#This Row],[RESULTAT]]</f>
        <v>0</v>
      </c>
      <c r="G108" s="182">
        <f>Tableau549[[#This Row],[CREDIT]]</f>
        <v>0</v>
      </c>
      <c r="H108" s="182">
        <f>Tableau549[[#This Row],[ETAT GLOBAL]]+Tableau549[[#This Row],[ETAT]]</f>
        <v>0</v>
      </c>
      <c r="I108" s="184">
        <f>IF(Tableau549[[#This Row],[CREDIT M-1 NON REM]]&lt;0,Tableau549[[#This Row],[CREDIT M-1 NON REM]],0)</f>
        <v>0</v>
      </c>
    </row>
    <row r="109" spans="2:9" x14ac:dyDescent="0.45">
      <c r="B109" s="18">
        <f>LD!I108</f>
        <v>0</v>
      </c>
      <c r="C109" s="13">
        <f>SUMIFS(Tableau10[MTE],Tableau10[MOIS],$L$2,Tableau10[[CLIENT ]],B109,Tableau10[DSG],$C$2)</f>
        <v>0</v>
      </c>
      <c r="D109" s="13">
        <f>SUMIFS(Tableau10[MTE],Tableau10[MOIS],$L$2,Tableau10[[CLIENT ]],B109,Tableau10[DSG],$D$2)</f>
        <v>0</v>
      </c>
      <c r="E109" s="13">
        <f>SUMIFS(Tableau10[MTE],Tableau10[MOIS],$L$2,Tableau10[[CLIENT ]],B109,Tableau10[DSG],$E$2)</f>
        <v>0</v>
      </c>
      <c r="F109" s="182">
        <f>Tableau54[[#This Row],[RESULTAT]]</f>
        <v>0</v>
      </c>
      <c r="G109" s="182">
        <f>Tableau549[[#This Row],[CREDIT]]</f>
        <v>0</v>
      </c>
      <c r="H109" s="182">
        <f>Tableau549[[#This Row],[ETAT GLOBAL]]+Tableau549[[#This Row],[ETAT]]</f>
        <v>0</v>
      </c>
      <c r="I109" s="184">
        <f>IF(Tableau549[[#This Row],[CREDIT M-1 NON REM]]&lt;0,Tableau549[[#This Row],[CREDIT M-1 NON REM]],0)</f>
        <v>0</v>
      </c>
    </row>
    <row r="110" spans="2:9" x14ac:dyDescent="0.45">
      <c r="B110" s="18">
        <f>LD!I109</f>
        <v>0</v>
      </c>
      <c r="C110" s="13">
        <f>SUMIFS(Tableau10[MTE],Tableau10[MOIS],$L$2,Tableau10[[CLIENT ]],B110,Tableau10[DSG],$C$2)</f>
        <v>0</v>
      </c>
      <c r="D110" s="13">
        <f>SUMIFS(Tableau10[MTE],Tableau10[MOIS],$L$2,Tableau10[[CLIENT ]],B110,Tableau10[DSG],$D$2)</f>
        <v>0</v>
      </c>
      <c r="E110" s="13">
        <f>SUMIFS(Tableau10[MTE],Tableau10[MOIS],$L$2,Tableau10[[CLIENT ]],B110,Tableau10[DSG],$E$2)</f>
        <v>0</v>
      </c>
      <c r="F110" s="182">
        <f>Tableau54[[#This Row],[RESULTAT]]</f>
        <v>-524800</v>
      </c>
      <c r="G110" s="182">
        <f>Tableau549[[#This Row],[CREDIT]]</f>
        <v>0</v>
      </c>
      <c r="H110" s="182">
        <f>Tableau549[[#This Row],[ETAT GLOBAL]]+Tableau549[[#This Row],[ETAT]]</f>
        <v>-524800</v>
      </c>
      <c r="I110" s="184">
        <f>IF(Tableau549[[#This Row],[CREDIT M-1 NON REM]]&lt;0,Tableau549[[#This Row],[CREDIT M-1 NON REM]],0)</f>
        <v>-524800</v>
      </c>
    </row>
    <row r="111" spans="2:9" x14ac:dyDescent="0.45">
      <c r="B111" s="18">
        <f>LD!I110</f>
        <v>0</v>
      </c>
      <c r="C111" s="13">
        <f>SUMIFS(Tableau10[MTE],Tableau10[MOIS],$L$2,Tableau10[[CLIENT ]],B111,Tableau10[DSG],$C$2)</f>
        <v>0</v>
      </c>
      <c r="D111" s="13">
        <f>SUMIFS(Tableau10[MTE],Tableau10[MOIS],$L$2,Tableau10[[CLIENT ]],B111,Tableau10[DSG],$D$2)</f>
        <v>0</v>
      </c>
      <c r="E111" s="13">
        <f>SUMIFS(Tableau10[MTE],Tableau10[MOIS],$L$2,Tableau10[[CLIENT ]],B111,Tableau10[DSG],$E$2)</f>
        <v>0</v>
      </c>
      <c r="F111" s="182">
        <f>Tableau54[[#This Row],[RESULTAT]]</f>
        <v>-2856290</v>
      </c>
      <c r="G111" s="182">
        <f>Tableau549[[#This Row],[CREDIT]]</f>
        <v>0</v>
      </c>
      <c r="H111" s="182">
        <f>Tableau549[[#This Row],[ETAT GLOBAL]]+Tableau549[[#This Row],[ETAT]]</f>
        <v>-2856290</v>
      </c>
      <c r="I111" s="184">
        <f>IF(Tableau549[[#This Row],[CREDIT M-1 NON REM]]&lt;0,Tableau549[[#This Row],[CREDIT M-1 NON REM]],0)</f>
        <v>-2856290</v>
      </c>
    </row>
    <row r="112" spans="2:9" x14ac:dyDescent="0.45">
      <c r="B112" s="18">
        <f>LD!I111</f>
        <v>0</v>
      </c>
      <c r="C112" s="13">
        <f>SUMIFS(Tableau10[MTE],Tableau10[MOIS],$L$2,Tableau10[[CLIENT ]],B112,Tableau10[DSG],$C$2)</f>
        <v>0</v>
      </c>
      <c r="D112" s="13">
        <f>SUMIFS(Tableau10[MTE],Tableau10[MOIS],$L$2,Tableau10[[CLIENT ]],B112,Tableau10[DSG],$D$2)</f>
        <v>0</v>
      </c>
      <c r="E112" s="13">
        <f>SUMIFS(Tableau10[MTE],Tableau10[MOIS],$L$2,Tableau10[[CLIENT ]],B112,Tableau10[DSG],$E$2)</f>
        <v>0</v>
      </c>
      <c r="F112" s="182">
        <f>Tableau54[[#This Row],[RESULTAT]]</f>
        <v>0</v>
      </c>
      <c r="G112" s="182">
        <f>Tableau549[[#This Row],[CREDIT]]</f>
        <v>0</v>
      </c>
      <c r="H112" s="182">
        <f>Tableau549[[#This Row],[ETAT GLOBAL]]+Tableau549[[#This Row],[ETAT]]</f>
        <v>0</v>
      </c>
      <c r="I112" s="184">
        <f>IF(Tableau549[[#This Row],[CREDIT M-1 NON REM]]&lt;0,Tableau549[[#This Row],[CREDIT M-1 NON REM]],0)</f>
        <v>0</v>
      </c>
    </row>
    <row r="113" spans="2:9" x14ac:dyDescent="0.45">
      <c r="B113" s="18">
        <f>LD!I112</f>
        <v>0</v>
      </c>
      <c r="C113" s="13">
        <f>SUMIFS(Tableau10[MTE],Tableau10[MOIS],$L$2,Tableau10[[CLIENT ]],B113,Tableau10[DSG],$C$2)</f>
        <v>0</v>
      </c>
      <c r="D113" s="13">
        <f>SUMIFS(Tableau10[MTE],Tableau10[MOIS],$L$2,Tableau10[[CLIENT ]],B113,Tableau10[DSG],$D$2)</f>
        <v>0</v>
      </c>
      <c r="E113" s="13">
        <f>SUMIFS(Tableau10[MTE],Tableau10[MOIS],$L$2,Tableau10[[CLIENT ]],B113,Tableau10[DSG],$E$2)</f>
        <v>0</v>
      </c>
      <c r="F113" s="182">
        <f>Tableau54[[#This Row],[RESULTAT]]</f>
        <v>0</v>
      </c>
      <c r="G113" s="182">
        <f>Tableau549[[#This Row],[CREDIT]]</f>
        <v>0</v>
      </c>
      <c r="H113" s="182">
        <f>Tableau549[[#This Row],[ETAT GLOBAL]]+Tableau549[[#This Row],[ETAT]]</f>
        <v>0</v>
      </c>
      <c r="I113" s="184">
        <f>IF(Tableau549[[#This Row],[CREDIT M-1 NON REM]]&lt;0,Tableau549[[#This Row],[CREDIT M-1 NON REM]],0)</f>
        <v>0</v>
      </c>
    </row>
    <row r="114" spans="2:9" x14ac:dyDescent="0.45">
      <c r="B114" s="18">
        <f>LD!I113</f>
        <v>0</v>
      </c>
      <c r="C114" s="13">
        <f>SUMIFS(Tableau10[MTE],Tableau10[MOIS],$L$2,Tableau10[[CLIENT ]],B114,Tableau10[DSG],$C$2)</f>
        <v>0</v>
      </c>
      <c r="D114" s="13">
        <f>SUMIFS(Tableau10[MTE],Tableau10[MOIS],$L$2,Tableau10[[CLIENT ]],B114,Tableau10[DSG],$D$2)</f>
        <v>0</v>
      </c>
      <c r="E114" s="13">
        <f>SUMIFS(Tableau10[MTE],Tableau10[MOIS],$L$2,Tableau10[[CLIENT ]],B114,Tableau10[DSG],$E$2)</f>
        <v>0</v>
      </c>
      <c r="F114" s="182">
        <f>Tableau54[[#This Row],[RESULTAT]]</f>
        <v>0</v>
      </c>
      <c r="G114" s="182">
        <f>Tableau549[[#This Row],[CREDIT]]</f>
        <v>0</v>
      </c>
      <c r="H114" s="182">
        <f>Tableau549[[#This Row],[ETAT GLOBAL]]+Tableau549[[#This Row],[ETAT]]</f>
        <v>0</v>
      </c>
      <c r="I114" s="184">
        <f>IF(Tableau549[[#This Row],[CREDIT M-1 NON REM]]&lt;0,Tableau549[[#This Row],[CREDIT M-1 NON REM]],0)</f>
        <v>0</v>
      </c>
    </row>
    <row r="115" spans="2:9" x14ac:dyDescent="0.45">
      <c r="B115" s="18">
        <f>LD!I114</f>
        <v>0</v>
      </c>
      <c r="C115" s="13">
        <f>SUMIFS(Tableau10[MTE],Tableau10[MOIS],$L$2,Tableau10[[CLIENT ]],B115,Tableau10[DSG],$C$2)</f>
        <v>0</v>
      </c>
      <c r="D115" s="13">
        <f>SUMIFS(Tableau10[MTE],Tableau10[MOIS],$L$2,Tableau10[[CLIENT ]],B115,Tableau10[DSG],$D$2)</f>
        <v>0</v>
      </c>
      <c r="E115" s="13">
        <f>SUMIFS(Tableau10[MTE],Tableau10[MOIS],$L$2,Tableau10[[CLIENT ]],B115,Tableau10[DSG],$E$2)</f>
        <v>0</v>
      </c>
      <c r="F115" s="182">
        <f>Tableau54[[#This Row],[RESULTAT]]</f>
        <v>0</v>
      </c>
      <c r="G115" s="182">
        <f>Tableau549[[#This Row],[CREDIT]]</f>
        <v>0</v>
      </c>
      <c r="H115" s="182">
        <f>Tableau549[[#This Row],[ETAT GLOBAL]]+Tableau549[[#This Row],[ETAT]]</f>
        <v>0</v>
      </c>
      <c r="I115" s="184">
        <f>IF(Tableau549[[#This Row],[CREDIT M-1 NON REM]]&lt;0,Tableau549[[#This Row],[CREDIT M-1 NON REM]],0)</f>
        <v>0</v>
      </c>
    </row>
    <row r="116" spans="2:9" x14ac:dyDescent="0.45">
      <c r="B116" s="18">
        <f>LD!I115</f>
        <v>0</v>
      </c>
      <c r="C116" s="13">
        <f>SUMIFS(Tableau10[MTE],Tableau10[MOIS],$L$2,Tableau10[[CLIENT ]],B116,Tableau10[DSG],$C$2)</f>
        <v>0</v>
      </c>
      <c r="D116" s="13">
        <f>SUMIFS(Tableau10[MTE],Tableau10[MOIS],$L$2,Tableau10[[CLIENT ]],B116,Tableau10[DSG],$D$2)</f>
        <v>0</v>
      </c>
      <c r="E116" s="13">
        <f>SUMIFS(Tableau10[MTE],Tableau10[MOIS],$L$2,Tableau10[[CLIENT ]],B116,Tableau10[DSG],$E$2)</f>
        <v>0</v>
      </c>
      <c r="F116" s="182">
        <f>Tableau54[[#This Row],[RESULTAT]]</f>
        <v>0</v>
      </c>
      <c r="G116" s="182">
        <f>Tableau549[[#This Row],[CREDIT]]</f>
        <v>0</v>
      </c>
      <c r="H116" s="182">
        <f>Tableau549[[#This Row],[ETAT GLOBAL]]+Tableau549[[#This Row],[ETAT]]</f>
        <v>0</v>
      </c>
      <c r="I116" s="184">
        <f>IF(Tableau549[[#This Row],[CREDIT M-1 NON REM]]&lt;0,Tableau549[[#This Row],[CREDIT M-1 NON REM]],0)</f>
        <v>0</v>
      </c>
    </row>
    <row r="117" spans="2:9" x14ac:dyDescent="0.45">
      <c r="B117" s="18">
        <f>LD!I116</f>
        <v>0</v>
      </c>
      <c r="C117" s="13">
        <f>SUMIFS(Tableau10[MTE],Tableau10[MOIS],$L$2,Tableau10[[CLIENT ]],B117,Tableau10[DSG],$C$2)</f>
        <v>0</v>
      </c>
      <c r="D117" s="13">
        <f>SUMIFS(Tableau10[MTE],Tableau10[MOIS],$L$2,Tableau10[[CLIENT ]],B117,Tableau10[DSG],$D$2)</f>
        <v>0</v>
      </c>
      <c r="E117" s="13">
        <f>SUMIFS(Tableau10[MTE],Tableau10[MOIS],$L$2,Tableau10[[CLIENT ]],B117,Tableau10[DSG],$E$2)</f>
        <v>0</v>
      </c>
      <c r="F117" s="182">
        <f>Tableau54[[#This Row],[RESULTAT]]</f>
        <v>-290535</v>
      </c>
      <c r="G117" s="182">
        <f>Tableau549[[#This Row],[CREDIT]]</f>
        <v>0</v>
      </c>
      <c r="H117" s="182">
        <f>Tableau549[[#This Row],[ETAT GLOBAL]]+Tableau549[[#This Row],[ETAT]]</f>
        <v>-290535</v>
      </c>
      <c r="I117" s="184">
        <f>IF(Tableau549[[#This Row],[CREDIT M-1 NON REM]]&lt;0,Tableau549[[#This Row],[CREDIT M-1 NON REM]],0)</f>
        <v>-290535</v>
      </c>
    </row>
    <row r="118" spans="2:9" x14ac:dyDescent="0.45">
      <c r="B118" s="18">
        <f>LD!I117</f>
        <v>0</v>
      </c>
      <c r="C118" s="13">
        <f>SUMIFS(Tableau10[MTE],Tableau10[MOIS],$L$2,Tableau10[[CLIENT ]],B118,Tableau10[DSG],$C$2)</f>
        <v>0</v>
      </c>
      <c r="D118" s="13">
        <f>SUMIFS(Tableau10[MTE],Tableau10[MOIS],$L$2,Tableau10[[CLIENT ]],B118,Tableau10[DSG],$D$2)</f>
        <v>0</v>
      </c>
      <c r="E118" s="13">
        <f>SUMIFS(Tableau10[MTE],Tableau10[MOIS],$L$2,Tableau10[[CLIENT ]],B118,Tableau10[DSG],$E$2)</f>
        <v>0</v>
      </c>
      <c r="F118" s="182">
        <f>Tableau54[[#This Row],[RESULTAT]]</f>
        <v>0</v>
      </c>
      <c r="G118" s="182">
        <f>Tableau549[[#This Row],[CREDIT]]</f>
        <v>0</v>
      </c>
      <c r="H118" s="182">
        <f>Tableau549[[#This Row],[ETAT GLOBAL]]+Tableau549[[#This Row],[ETAT]]</f>
        <v>0</v>
      </c>
      <c r="I118" s="184">
        <f>IF(Tableau549[[#This Row],[CREDIT M-1 NON REM]]&lt;0,Tableau549[[#This Row],[CREDIT M-1 NON REM]],0)</f>
        <v>0</v>
      </c>
    </row>
    <row r="119" spans="2:9" x14ac:dyDescent="0.45">
      <c r="B119" s="18">
        <f>LD!I118</f>
        <v>0</v>
      </c>
      <c r="C119" s="13">
        <f>SUMIFS(Tableau10[MTE],Tableau10[MOIS],$L$2,Tableau10[[CLIENT ]],B119,Tableau10[DSG],$C$2)</f>
        <v>0</v>
      </c>
      <c r="D119" s="13">
        <f>SUMIFS(Tableau10[MTE],Tableau10[MOIS],$L$2,Tableau10[[CLIENT ]],B119,Tableau10[DSG],$D$2)</f>
        <v>0</v>
      </c>
      <c r="E119" s="13">
        <f>SUMIFS(Tableau10[MTE],Tableau10[MOIS],$L$2,Tableau10[[CLIENT ]],B119,Tableau10[DSG],$E$2)</f>
        <v>0</v>
      </c>
      <c r="F119" s="182">
        <f>Tableau54[[#This Row],[RESULTAT]]</f>
        <v>0</v>
      </c>
      <c r="G119" s="182">
        <f>Tableau549[[#This Row],[CREDIT]]</f>
        <v>0</v>
      </c>
      <c r="H119" s="182">
        <f>Tableau549[[#This Row],[ETAT GLOBAL]]+Tableau549[[#This Row],[ETAT]]</f>
        <v>0</v>
      </c>
      <c r="I119" s="184">
        <f>IF(Tableau549[[#This Row],[CREDIT M-1 NON REM]]&lt;0,Tableau549[[#This Row],[CREDIT M-1 NON REM]],0)</f>
        <v>0</v>
      </c>
    </row>
    <row r="120" spans="2:9" x14ac:dyDescent="0.45">
      <c r="B120" s="18">
        <f>LD!I119</f>
        <v>0</v>
      </c>
      <c r="C120" s="13">
        <f>SUMIFS(Tableau10[MTE],Tableau10[MOIS],$L$2,Tableau10[[CLIENT ]],B120,Tableau10[DSG],$C$2)</f>
        <v>0</v>
      </c>
      <c r="D120" s="13">
        <f>SUMIFS(Tableau10[MTE],Tableau10[MOIS],$L$2,Tableau10[[CLIENT ]],B120,Tableau10[DSG],$D$2)</f>
        <v>0</v>
      </c>
      <c r="E120" s="13">
        <f>SUMIFS(Tableau10[MTE],Tableau10[MOIS],$L$2,Tableau10[[CLIENT ]],B120,Tableau10[DSG],$E$2)</f>
        <v>0</v>
      </c>
      <c r="F120" s="182">
        <f>Tableau54[[#This Row],[RESULTAT]]</f>
        <v>0</v>
      </c>
      <c r="G120" s="182">
        <f>Tableau549[[#This Row],[CREDIT]]</f>
        <v>0</v>
      </c>
      <c r="H120" s="182">
        <f>Tableau549[[#This Row],[ETAT GLOBAL]]+Tableau549[[#This Row],[ETAT]]</f>
        <v>0</v>
      </c>
      <c r="I120" s="184">
        <f>IF(Tableau549[[#This Row],[CREDIT M-1 NON REM]]&lt;0,Tableau549[[#This Row],[CREDIT M-1 NON REM]],0)</f>
        <v>0</v>
      </c>
    </row>
    <row r="121" spans="2:9" x14ac:dyDescent="0.45">
      <c r="B121" s="18">
        <f>LD!I120</f>
        <v>0</v>
      </c>
      <c r="C121" s="13">
        <f>SUMIFS(Tableau10[MTE],Tableau10[MOIS],$L$2,Tableau10[[CLIENT ]],B121,Tableau10[DSG],$C$2)</f>
        <v>0</v>
      </c>
      <c r="D121" s="13">
        <f>SUMIFS(Tableau10[MTE],Tableau10[MOIS],$L$2,Tableau10[[CLIENT ]],B121,Tableau10[DSG],$D$2)</f>
        <v>0</v>
      </c>
      <c r="E121" s="13">
        <f>SUMIFS(Tableau10[MTE],Tableau10[MOIS],$L$2,Tableau10[[CLIENT ]],B121,Tableau10[DSG],$E$2)</f>
        <v>0</v>
      </c>
      <c r="F121" s="182">
        <f>Tableau54[[#This Row],[RESULTAT]]</f>
        <v>0</v>
      </c>
      <c r="G121" s="182">
        <f>Tableau549[[#This Row],[CREDIT]]</f>
        <v>0</v>
      </c>
      <c r="H121" s="182">
        <f>Tableau549[[#This Row],[ETAT GLOBAL]]+Tableau549[[#This Row],[ETAT]]</f>
        <v>0</v>
      </c>
      <c r="I121" s="184">
        <f>IF(Tableau549[[#This Row],[CREDIT M-1 NON REM]]&lt;0,Tableau549[[#This Row],[CREDIT M-1 NON REM]],0)</f>
        <v>0</v>
      </c>
    </row>
    <row r="122" spans="2:9" x14ac:dyDescent="0.45">
      <c r="B122" s="18">
        <f>LD!I121</f>
        <v>0</v>
      </c>
      <c r="C122" s="13">
        <f>SUMIFS(Tableau10[MTE],Tableau10[MOIS],$L$2,Tableau10[[CLIENT ]],B122,Tableau10[DSG],$C$2)</f>
        <v>0</v>
      </c>
      <c r="D122" s="13">
        <f>SUMIFS(Tableau10[MTE],Tableau10[MOIS],$L$2,Tableau10[[CLIENT ]],B122,Tableau10[DSG],$D$2)</f>
        <v>0</v>
      </c>
      <c r="E122" s="13">
        <f>SUMIFS(Tableau10[MTE],Tableau10[MOIS],$L$2,Tableau10[[CLIENT ]],B122,Tableau10[DSG],$E$2)</f>
        <v>0</v>
      </c>
      <c r="F122" s="182">
        <f>Tableau54[[#This Row],[RESULTAT]]</f>
        <v>0</v>
      </c>
      <c r="G122" s="182">
        <f>Tableau549[[#This Row],[CREDIT]]</f>
        <v>0</v>
      </c>
      <c r="H122" s="182">
        <f>Tableau549[[#This Row],[ETAT GLOBAL]]+Tableau549[[#This Row],[ETAT]]</f>
        <v>0</v>
      </c>
      <c r="I122" s="184">
        <f>IF(Tableau549[[#This Row],[CREDIT M-1 NON REM]]&lt;0,Tableau549[[#This Row],[CREDIT M-1 NON REM]],0)</f>
        <v>0</v>
      </c>
    </row>
    <row r="123" spans="2:9" x14ac:dyDescent="0.45">
      <c r="B123" s="18">
        <f>LD!I122</f>
        <v>0</v>
      </c>
      <c r="C123" s="13">
        <f>SUMIFS(Tableau10[MTE],Tableau10[MOIS],$L$2,Tableau10[[CLIENT ]],B123,Tableau10[DSG],$C$2)</f>
        <v>0</v>
      </c>
      <c r="D123" s="13">
        <f>SUMIFS(Tableau10[MTE],Tableau10[MOIS],$L$2,Tableau10[[CLIENT ]],B123,Tableau10[DSG],$D$2)</f>
        <v>0</v>
      </c>
      <c r="E123" s="13">
        <f>SUMIFS(Tableau10[MTE],Tableau10[MOIS],$L$2,Tableau10[[CLIENT ]],B123,Tableau10[DSG],$E$2)</f>
        <v>0</v>
      </c>
      <c r="F123" s="182">
        <f>Tableau54[[#This Row],[RESULTAT]]</f>
        <v>-11</v>
      </c>
      <c r="G123" s="182">
        <f>Tableau549[[#This Row],[CREDIT]]</f>
        <v>0</v>
      </c>
      <c r="H123" s="182">
        <f>Tableau549[[#This Row],[ETAT GLOBAL]]+Tableau549[[#This Row],[ETAT]]</f>
        <v>-11</v>
      </c>
      <c r="I123" s="184">
        <f>IF(Tableau549[[#This Row],[CREDIT M-1 NON REM]]&lt;0,Tableau549[[#This Row],[CREDIT M-1 NON REM]],0)</f>
        <v>-11</v>
      </c>
    </row>
    <row r="124" spans="2:9" x14ac:dyDescent="0.45">
      <c r="B124" s="18">
        <f>LD!I123</f>
        <v>0</v>
      </c>
      <c r="C124" s="13">
        <f>SUMIFS(Tableau10[MTE],Tableau10[MOIS],$L$2,Tableau10[[CLIENT ]],B124,Tableau10[DSG],$C$2)</f>
        <v>0</v>
      </c>
      <c r="D124" s="13">
        <f>SUMIFS(Tableau10[MTE],Tableau10[MOIS],$L$2,Tableau10[[CLIENT ]],B124,Tableau10[DSG],$D$2)</f>
        <v>0</v>
      </c>
      <c r="E124" s="13">
        <f>SUMIFS(Tableau10[MTE],Tableau10[MOIS],$L$2,Tableau10[[CLIENT ]],B124,Tableau10[DSG],$E$2)</f>
        <v>0</v>
      </c>
      <c r="F124" s="182">
        <f>Tableau54[[#This Row],[RESULTAT]]</f>
        <v>0</v>
      </c>
      <c r="G124" s="182">
        <f>Tableau549[[#This Row],[CREDIT]]</f>
        <v>0</v>
      </c>
      <c r="H124" s="182">
        <f>Tableau549[[#This Row],[ETAT GLOBAL]]+Tableau549[[#This Row],[ETAT]]</f>
        <v>0</v>
      </c>
      <c r="I124" s="184">
        <f>IF(Tableau549[[#This Row],[CREDIT M-1 NON REM]]&lt;0,Tableau549[[#This Row],[CREDIT M-1 NON REM]],0)</f>
        <v>0</v>
      </c>
    </row>
    <row r="125" spans="2:9" x14ac:dyDescent="0.45">
      <c r="B125" s="18">
        <f>LD!I124</f>
        <v>0</v>
      </c>
      <c r="C125" s="13">
        <f>SUMIFS(Tableau10[MTE],Tableau10[MOIS],$L$2,Tableau10[[CLIENT ]],B125,Tableau10[DSG],$C$2)</f>
        <v>0</v>
      </c>
      <c r="D125" s="13">
        <f>SUMIFS(Tableau10[MTE],Tableau10[MOIS],$L$2,Tableau10[[CLIENT ]],B125,Tableau10[DSG],$D$2)</f>
        <v>0</v>
      </c>
      <c r="E125" s="13">
        <f>SUMIFS(Tableau10[MTE],Tableau10[MOIS],$L$2,Tableau10[[CLIENT ]],B125,Tableau10[DSG],$E$2)</f>
        <v>0</v>
      </c>
      <c r="F125" s="182">
        <f>Tableau54[[#This Row],[RESULTAT]]</f>
        <v>-225000</v>
      </c>
      <c r="G125" s="182">
        <f>Tableau549[[#This Row],[CREDIT]]</f>
        <v>0</v>
      </c>
      <c r="H125" s="182">
        <f>Tableau549[[#This Row],[ETAT GLOBAL]]+Tableau549[[#This Row],[ETAT]]</f>
        <v>-225000</v>
      </c>
      <c r="I125" s="184">
        <f>IF(Tableau549[[#This Row],[CREDIT M-1 NON REM]]&lt;0,Tableau549[[#This Row],[CREDIT M-1 NON REM]],0)</f>
        <v>-225000</v>
      </c>
    </row>
    <row r="126" spans="2:9" x14ac:dyDescent="0.45">
      <c r="B126" s="18">
        <f>LD!I125</f>
        <v>0</v>
      </c>
      <c r="C126" s="13">
        <f>SUMIFS(Tableau10[MTE],Tableau10[MOIS],$L$2,Tableau10[[CLIENT ]],B126,Tableau10[DSG],$C$2)</f>
        <v>0</v>
      </c>
      <c r="D126" s="13">
        <f>SUMIFS(Tableau10[MTE],Tableau10[MOIS],$L$2,Tableau10[[CLIENT ]],B126,Tableau10[DSG],$D$2)</f>
        <v>0</v>
      </c>
      <c r="E126" s="13">
        <f>SUMIFS(Tableau10[MTE],Tableau10[MOIS],$L$2,Tableau10[[CLIENT ]],B126,Tableau10[DSG],$E$2)</f>
        <v>0</v>
      </c>
      <c r="F126" s="182">
        <f>Tableau54[[#This Row],[RESULTAT]]</f>
        <v>0</v>
      </c>
      <c r="G126" s="182">
        <f>Tableau549[[#This Row],[CREDIT]]</f>
        <v>0</v>
      </c>
      <c r="H126" s="182">
        <f>Tableau549[[#This Row],[ETAT GLOBAL]]+Tableau549[[#This Row],[ETAT]]</f>
        <v>0</v>
      </c>
      <c r="I126" s="184">
        <f>IF(Tableau549[[#This Row],[CREDIT M-1 NON REM]]&lt;0,Tableau549[[#This Row],[CREDIT M-1 NON REM]],0)</f>
        <v>0</v>
      </c>
    </row>
    <row r="127" spans="2:9" x14ac:dyDescent="0.45">
      <c r="B127" s="18">
        <f>LD!I126</f>
        <v>0</v>
      </c>
      <c r="C127" s="13">
        <f>SUMIFS(Tableau10[MTE],Tableau10[MOIS],$L$2,Tableau10[[CLIENT ]],B127,Tableau10[DSG],$C$2)</f>
        <v>0</v>
      </c>
      <c r="D127" s="13">
        <f>SUMIFS(Tableau10[MTE],Tableau10[MOIS],$L$2,Tableau10[[CLIENT ]],B127,Tableau10[DSG],$D$2)</f>
        <v>0</v>
      </c>
      <c r="E127" s="13">
        <f>SUMIFS(Tableau10[MTE],Tableau10[MOIS],$L$2,Tableau10[[CLIENT ]],B127,Tableau10[DSG],$E$2)</f>
        <v>0</v>
      </c>
      <c r="F127" s="182">
        <f>Tableau54[[#This Row],[RESULTAT]]</f>
        <v>0</v>
      </c>
      <c r="G127" s="182">
        <f>Tableau549[[#This Row],[CREDIT]]</f>
        <v>0</v>
      </c>
      <c r="H127" s="182">
        <f>Tableau549[[#This Row],[ETAT GLOBAL]]+Tableau549[[#This Row],[ETAT]]</f>
        <v>0</v>
      </c>
      <c r="I127" s="184">
        <f>IF(Tableau549[[#This Row],[CREDIT M-1 NON REM]]&lt;0,Tableau549[[#This Row],[CREDIT M-1 NON REM]],0)</f>
        <v>0</v>
      </c>
    </row>
    <row r="128" spans="2:9" x14ac:dyDescent="0.45">
      <c r="B128" s="18">
        <f>LD!I127</f>
        <v>0</v>
      </c>
      <c r="C128" s="13">
        <f>SUMIFS(Tableau10[MTE],Tableau10[MOIS],$L$2,Tableau10[[CLIENT ]],B128,Tableau10[DSG],$C$2)</f>
        <v>0</v>
      </c>
      <c r="D128" s="13">
        <f>SUMIFS(Tableau10[MTE],Tableau10[MOIS],$L$2,Tableau10[[CLIENT ]],B128,Tableau10[DSG],$D$2)</f>
        <v>0</v>
      </c>
      <c r="E128" s="13">
        <f>SUMIFS(Tableau10[MTE],Tableau10[MOIS],$L$2,Tableau10[[CLIENT ]],B128,Tableau10[DSG],$E$2)</f>
        <v>0</v>
      </c>
      <c r="F128" s="182">
        <f>Tableau54[[#This Row],[RESULTAT]]</f>
        <v>-120800</v>
      </c>
      <c r="G128" s="182">
        <f>Tableau549[[#This Row],[CREDIT]]</f>
        <v>0</v>
      </c>
      <c r="H128" s="182">
        <f>Tableau549[[#This Row],[ETAT GLOBAL]]+Tableau549[[#This Row],[ETAT]]</f>
        <v>-120800</v>
      </c>
      <c r="I128" s="184">
        <f>IF(Tableau549[[#This Row],[CREDIT M-1 NON REM]]&lt;0,Tableau549[[#This Row],[CREDIT M-1 NON REM]],0)</f>
        <v>-120800</v>
      </c>
    </row>
    <row r="129" spans="2:9" x14ac:dyDescent="0.45">
      <c r="B129" s="18">
        <f>LD!I128</f>
        <v>0</v>
      </c>
      <c r="C129" s="13">
        <f>SUMIFS(Tableau10[MTE],Tableau10[MOIS],$L$2,Tableau10[[CLIENT ]],B129,Tableau10[DSG],$C$2)</f>
        <v>0</v>
      </c>
      <c r="D129" s="13">
        <f>SUMIFS(Tableau10[MTE],Tableau10[MOIS],$L$2,Tableau10[[CLIENT ]],B129,Tableau10[DSG],$D$2)</f>
        <v>0</v>
      </c>
      <c r="E129" s="13">
        <f>SUMIFS(Tableau10[MTE],Tableau10[MOIS],$L$2,Tableau10[[CLIENT ]],B129,Tableau10[DSG],$E$2)</f>
        <v>0</v>
      </c>
      <c r="F129" s="182">
        <f>Tableau54[[#This Row],[RESULTAT]]</f>
        <v>0</v>
      </c>
      <c r="G129" s="182">
        <f>Tableau549[[#This Row],[CREDIT]]</f>
        <v>0</v>
      </c>
      <c r="H129" s="182">
        <f>Tableau549[[#This Row],[ETAT GLOBAL]]+Tableau549[[#This Row],[ETAT]]</f>
        <v>0</v>
      </c>
      <c r="I129" s="184">
        <f>IF(Tableau549[[#This Row],[CREDIT M-1 NON REM]]&lt;0,Tableau549[[#This Row],[CREDIT M-1 NON REM]],0)</f>
        <v>0</v>
      </c>
    </row>
    <row r="130" spans="2:9" x14ac:dyDescent="0.45">
      <c r="B130" s="18">
        <f>LD!I129</f>
        <v>0</v>
      </c>
      <c r="C130" s="13">
        <f>SUMIFS(Tableau10[MTE],Tableau10[MOIS],$L$2,Tableau10[[CLIENT ]],B130,Tableau10[DSG],$C$2)</f>
        <v>0</v>
      </c>
      <c r="D130" s="13">
        <f>SUMIFS(Tableau10[MTE],Tableau10[MOIS],$L$2,Tableau10[[CLIENT ]],B130,Tableau10[DSG],$D$2)</f>
        <v>0</v>
      </c>
      <c r="E130" s="13">
        <f>SUMIFS(Tableau10[MTE],Tableau10[MOIS],$L$2,Tableau10[[CLIENT ]],B130,Tableau10[DSG],$E$2)</f>
        <v>0</v>
      </c>
      <c r="F130" s="182">
        <f>Tableau54[[#This Row],[RESULTAT]]</f>
        <v>-481734</v>
      </c>
      <c r="G130" s="182">
        <f>Tableau549[[#This Row],[CREDIT]]</f>
        <v>0</v>
      </c>
      <c r="H130" s="182">
        <f>Tableau549[[#This Row],[ETAT GLOBAL]]+Tableau549[[#This Row],[ETAT]]</f>
        <v>-481734</v>
      </c>
      <c r="I130" s="184">
        <f>IF(Tableau549[[#This Row],[CREDIT M-1 NON REM]]&lt;0,Tableau549[[#This Row],[CREDIT M-1 NON REM]],0)</f>
        <v>-481734</v>
      </c>
    </row>
    <row r="131" spans="2:9" x14ac:dyDescent="0.45">
      <c r="B131" s="18">
        <f>LD!I130</f>
        <v>0</v>
      </c>
      <c r="C131" s="13">
        <f>SUMIFS(Tableau10[MTE],Tableau10[MOIS],$L$2,Tableau10[[CLIENT ]],B131,Tableau10[DSG],$C$2)</f>
        <v>0</v>
      </c>
      <c r="D131" s="13">
        <f>SUMIFS(Tableau10[MTE],Tableau10[MOIS],$L$2,Tableau10[[CLIENT ]],B131,Tableau10[DSG],$D$2)</f>
        <v>0</v>
      </c>
      <c r="E131" s="13">
        <f>SUMIFS(Tableau10[MTE],Tableau10[MOIS],$L$2,Tableau10[[CLIENT ]],B131,Tableau10[DSG],$E$2)</f>
        <v>0</v>
      </c>
      <c r="F131" s="182">
        <f>Tableau54[[#This Row],[RESULTAT]]</f>
        <v>0</v>
      </c>
      <c r="G131" s="182">
        <f>Tableau549[[#This Row],[CREDIT]]</f>
        <v>0</v>
      </c>
      <c r="H131" s="182">
        <f>Tableau549[[#This Row],[ETAT GLOBAL]]+Tableau549[[#This Row],[ETAT]]</f>
        <v>0</v>
      </c>
      <c r="I131" s="184">
        <f>IF(Tableau549[[#This Row],[CREDIT M-1 NON REM]]&lt;0,Tableau549[[#This Row],[CREDIT M-1 NON REM]],0)</f>
        <v>0</v>
      </c>
    </row>
    <row r="132" spans="2:9" x14ac:dyDescent="0.45">
      <c r="B132" s="18">
        <f>LD!I131</f>
        <v>0</v>
      </c>
      <c r="C132" s="13">
        <f>SUMIFS(Tableau10[MTE],Tableau10[MOIS],$L$2,Tableau10[[CLIENT ]],B132,Tableau10[DSG],$C$2)</f>
        <v>0</v>
      </c>
      <c r="D132" s="13">
        <f>SUMIFS(Tableau10[MTE],Tableau10[MOIS],$L$2,Tableau10[[CLIENT ]],B132,Tableau10[DSG],$D$2)</f>
        <v>0</v>
      </c>
      <c r="E132" s="13">
        <f>SUMIFS(Tableau10[MTE],Tableau10[MOIS],$L$2,Tableau10[[CLIENT ]],B132,Tableau10[DSG],$E$2)</f>
        <v>0</v>
      </c>
      <c r="F132" s="182">
        <f>Tableau54[[#This Row],[RESULTAT]]</f>
        <v>0</v>
      </c>
      <c r="G132" s="182">
        <f>Tableau549[[#This Row],[CREDIT]]</f>
        <v>0</v>
      </c>
      <c r="H132" s="182">
        <f>Tableau549[[#This Row],[ETAT GLOBAL]]+Tableau549[[#This Row],[ETAT]]</f>
        <v>0</v>
      </c>
      <c r="I132" s="184">
        <f>IF(Tableau549[[#This Row],[CREDIT M-1 NON REM]]&lt;0,Tableau549[[#This Row],[CREDIT M-1 NON REM]],0)</f>
        <v>0</v>
      </c>
    </row>
    <row r="133" spans="2:9" x14ac:dyDescent="0.45">
      <c r="B133" s="18">
        <f>LD!I132</f>
        <v>0</v>
      </c>
      <c r="C133" s="13">
        <f>SUMIFS(Tableau10[MTE],Tableau10[MOIS],$L$2,Tableau10[[CLIENT ]],B133,Tableau10[DSG],$C$2)</f>
        <v>0</v>
      </c>
      <c r="D133" s="13">
        <f>SUMIFS(Tableau10[MTE],Tableau10[MOIS],$L$2,Tableau10[[CLIENT ]],B133,Tableau10[DSG],$D$2)</f>
        <v>0</v>
      </c>
      <c r="E133" s="13">
        <f>SUMIFS(Tableau10[MTE],Tableau10[MOIS],$L$2,Tableau10[[CLIENT ]],B133,Tableau10[DSG],$E$2)</f>
        <v>0</v>
      </c>
      <c r="F133" s="182">
        <f>Tableau54[[#This Row],[RESULTAT]]</f>
        <v>0</v>
      </c>
      <c r="G133" s="182">
        <f>Tableau549[[#This Row],[CREDIT]]</f>
        <v>0</v>
      </c>
      <c r="H133" s="182">
        <f>Tableau549[[#This Row],[ETAT GLOBAL]]+Tableau549[[#This Row],[ETAT]]</f>
        <v>0</v>
      </c>
      <c r="I133" s="184">
        <f>IF(Tableau549[[#This Row],[CREDIT M-1 NON REM]]&lt;0,Tableau549[[#This Row],[CREDIT M-1 NON REM]],0)</f>
        <v>0</v>
      </c>
    </row>
    <row r="134" spans="2:9" x14ac:dyDescent="0.45">
      <c r="B134" s="18">
        <f>LD!I133</f>
        <v>0</v>
      </c>
      <c r="C134" s="13">
        <f>SUMIFS(Tableau10[MTE],Tableau10[MOIS],$L$2,Tableau10[[CLIENT ]],B134,Tableau10[DSG],$C$2)</f>
        <v>0</v>
      </c>
      <c r="D134" s="13">
        <f>SUMIFS(Tableau10[MTE],Tableau10[MOIS],$L$2,Tableau10[[CLIENT ]],B134,Tableau10[DSG],$D$2)</f>
        <v>0</v>
      </c>
      <c r="E134" s="13">
        <f>SUMIFS(Tableau10[MTE],Tableau10[MOIS],$L$2,Tableau10[[CLIENT ]],B134,Tableau10[DSG],$E$2)</f>
        <v>0</v>
      </c>
      <c r="F134" s="182">
        <f>Tableau54[[#This Row],[RESULTAT]]</f>
        <v>0</v>
      </c>
      <c r="G134" s="182">
        <f>Tableau549[[#This Row],[CREDIT]]</f>
        <v>0</v>
      </c>
      <c r="H134" s="182">
        <f>Tableau549[[#This Row],[ETAT GLOBAL]]+Tableau549[[#This Row],[ETAT]]</f>
        <v>0</v>
      </c>
      <c r="I134" s="184">
        <f>IF(Tableau549[[#This Row],[CREDIT M-1 NON REM]]&lt;0,Tableau549[[#This Row],[CREDIT M-1 NON REM]],0)</f>
        <v>0</v>
      </c>
    </row>
    <row r="135" spans="2:9" x14ac:dyDescent="0.45">
      <c r="B135" s="18">
        <f>LD!I134</f>
        <v>0</v>
      </c>
      <c r="C135" s="13">
        <f>SUMIFS(Tableau10[MTE],Tableau10[MOIS],$L$2,Tableau10[[CLIENT ]],B135,Tableau10[DSG],$C$2)</f>
        <v>0</v>
      </c>
      <c r="D135" s="13">
        <f>SUMIFS(Tableau10[MTE],Tableau10[MOIS],$L$2,Tableau10[[CLIENT ]],B135,Tableau10[DSG],$D$2)</f>
        <v>0</v>
      </c>
      <c r="E135" s="13">
        <f>SUMIFS(Tableau10[MTE],Tableau10[MOIS],$L$2,Tableau10[[CLIENT ]],B135,Tableau10[DSG],$E$2)</f>
        <v>0</v>
      </c>
      <c r="F135" s="182" t="e">
        <f>Tableau54[[#This Row],[RESULTAT]]</f>
        <v>#VALUE!</v>
      </c>
      <c r="G135" s="182">
        <f>Tableau549[[#This Row],[CREDIT]]</f>
        <v>0</v>
      </c>
      <c r="H135" s="182" t="e">
        <f>Tableau549[[#This Row],[ETAT GLOBAL]]+Tableau549[[#This Row],[ETAT]]</f>
        <v>#VALUE!</v>
      </c>
      <c r="I135" s="184" t="e">
        <f>IF(Tableau549[[#This Row],[CREDIT M-1 NON REM]]&lt;0,Tableau549[[#This Row],[CREDIT M-1 NON REM]],0)</f>
        <v>#VALUE!</v>
      </c>
    </row>
    <row r="136" spans="2:9" x14ac:dyDescent="0.45">
      <c r="B136" s="18">
        <f>LD!I135</f>
        <v>0</v>
      </c>
      <c r="C136" s="13">
        <f>SUMIFS(Tableau10[MTE],Tableau10[MOIS],$L$2,Tableau10[[CLIENT ]],B136,Tableau10[DSG],$C$2)</f>
        <v>0</v>
      </c>
      <c r="D136" s="13">
        <f>SUMIFS(Tableau10[MTE],Tableau10[MOIS],$L$2,Tableau10[[CLIENT ]],B136,Tableau10[DSG],$D$2)</f>
        <v>0</v>
      </c>
      <c r="E136" s="13">
        <f>SUMIFS(Tableau10[MTE],Tableau10[MOIS],$L$2,Tableau10[[CLIENT ]],B136,Tableau10[DSG],$E$2)</f>
        <v>0</v>
      </c>
      <c r="F136" s="182" t="e">
        <f>Tableau54[[#This Row],[RESULTAT]]</f>
        <v>#VALUE!</v>
      </c>
      <c r="G136" s="182">
        <f>Tableau549[[#This Row],[CREDIT]]</f>
        <v>0</v>
      </c>
      <c r="H136" s="182" t="e">
        <f>Tableau549[[#This Row],[ETAT GLOBAL]]+Tableau549[[#This Row],[ETAT]]</f>
        <v>#VALUE!</v>
      </c>
      <c r="I136" s="184" t="e">
        <f>IF(Tableau549[[#This Row],[CREDIT M-1 NON REM]]&lt;0,Tableau549[[#This Row],[CREDIT M-1 NON REM]],0)</f>
        <v>#VALUE!</v>
      </c>
    </row>
    <row r="137" spans="2:9" x14ac:dyDescent="0.45">
      <c r="B137" s="18">
        <f>LD!I136</f>
        <v>0</v>
      </c>
      <c r="C137" s="13">
        <f>SUMIFS(Tableau10[MTE],Tableau10[MOIS],$L$2,Tableau10[[CLIENT ]],B137,Tableau10[DSG],$C$2)</f>
        <v>0</v>
      </c>
      <c r="D137" s="13">
        <f>SUMIFS(Tableau10[MTE],Tableau10[MOIS],$L$2,Tableau10[[CLIENT ]],B137,Tableau10[DSG],$D$2)</f>
        <v>0</v>
      </c>
      <c r="E137" s="13">
        <f>SUMIFS(Tableau10[MTE],Tableau10[MOIS],$L$2,Tableau10[[CLIENT ]],B137,Tableau10[DSG],$E$2)</f>
        <v>0</v>
      </c>
      <c r="F137" s="182" t="e">
        <f>Tableau54[[#This Row],[RESULTAT]]</f>
        <v>#VALUE!</v>
      </c>
      <c r="G137" s="182">
        <f>Tableau549[[#This Row],[CREDIT]]</f>
        <v>0</v>
      </c>
      <c r="H137" s="182" t="e">
        <f>Tableau549[[#This Row],[ETAT GLOBAL]]+Tableau549[[#This Row],[ETAT]]</f>
        <v>#VALUE!</v>
      </c>
      <c r="I137" s="184" t="e">
        <f>IF(Tableau549[[#This Row],[CREDIT M-1 NON REM]]&lt;0,Tableau549[[#This Row],[CREDIT M-1 NON REM]],0)</f>
        <v>#VALUE!</v>
      </c>
    </row>
    <row r="138" spans="2:9" x14ac:dyDescent="0.45">
      <c r="B138" s="18">
        <f>LD!I137</f>
        <v>0</v>
      </c>
      <c r="C138" s="13">
        <f>SUMIFS(Tableau10[MTE],Tableau10[MOIS],$L$2,Tableau10[[CLIENT ]],B138,Tableau10[DSG],$C$2)</f>
        <v>0</v>
      </c>
      <c r="D138" s="13">
        <f>SUMIFS(Tableau10[MTE],Tableau10[MOIS],$L$2,Tableau10[[CLIENT ]],B138,Tableau10[DSG],$D$2)</f>
        <v>0</v>
      </c>
      <c r="E138" s="13">
        <f>SUMIFS(Tableau10[MTE],Tableau10[MOIS],$L$2,Tableau10[[CLIENT ]],B138,Tableau10[DSG],$E$2)</f>
        <v>0</v>
      </c>
      <c r="F138" s="182" t="e">
        <f>Tableau54[[#This Row],[RESULTAT]]</f>
        <v>#VALUE!</v>
      </c>
      <c r="G138" s="182">
        <f>Tableau549[[#This Row],[CREDIT]]</f>
        <v>0</v>
      </c>
      <c r="H138" s="182" t="e">
        <f>Tableau549[[#This Row],[ETAT GLOBAL]]+Tableau549[[#This Row],[ETAT]]</f>
        <v>#VALUE!</v>
      </c>
      <c r="I138" s="184" t="e">
        <f>IF(Tableau549[[#This Row],[CREDIT M-1 NON REM]]&lt;0,Tableau549[[#This Row],[CREDIT M-1 NON REM]],0)</f>
        <v>#VALUE!</v>
      </c>
    </row>
    <row r="139" spans="2:9" x14ac:dyDescent="0.45">
      <c r="B139" s="18">
        <f>LD!I138</f>
        <v>0</v>
      </c>
      <c r="C139" s="13">
        <f>SUMIFS(Tableau10[MTE],Tableau10[MOIS],$L$2,Tableau10[[CLIENT ]],B139,Tableau10[DSG],$C$2)</f>
        <v>0</v>
      </c>
      <c r="D139" s="13">
        <f>SUMIFS(Tableau10[MTE],Tableau10[MOIS],$L$2,Tableau10[[CLIENT ]],B139,Tableau10[DSG],$D$2)</f>
        <v>0</v>
      </c>
      <c r="E139" s="13">
        <f>SUMIFS(Tableau10[MTE],Tableau10[MOIS],$L$2,Tableau10[[CLIENT ]],B139,Tableau10[DSG],$E$2)</f>
        <v>0</v>
      </c>
      <c r="F139" s="182" t="e">
        <f>Tableau54[[#This Row],[RESULTAT]]</f>
        <v>#VALUE!</v>
      </c>
      <c r="G139" s="182">
        <f>Tableau549[[#This Row],[CREDIT]]</f>
        <v>0</v>
      </c>
      <c r="H139" s="182" t="e">
        <f>Tableau549[[#This Row],[ETAT GLOBAL]]+Tableau549[[#This Row],[ETAT]]</f>
        <v>#VALUE!</v>
      </c>
      <c r="I139" s="184" t="e">
        <f>IF(Tableau549[[#This Row],[CREDIT M-1 NON REM]]&lt;0,Tableau549[[#This Row],[CREDIT M-1 NON REM]],0)</f>
        <v>#VALUE!</v>
      </c>
    </row>
    <row r="140" spans="2:9" x14ac:dyDescent="0.45">
      <c r="B140" s="18">
        <f>LD!I139</f>
        <v>0</v>
      </c>
      <c r="C140" s="13">
        <f>SUMIFS(Tableau10[MTE],Tableau10[MOIS],$L$2,Tableau10[[CLIENT ]],B140,Tableau10[DSG],$C$2)</f>
        <v>0</v>
      </c>
      <c r="D140" s="13">
        <f>SUMIFS(Tableau10[MTE],Tableau10[MOIS],$L$2,Tableau10[[CLIENT ]],B140,Tableau10[DSG],$D$2)</f>
        <v>0</v>
      </c>
      <c r="E140" s="13">
        <f>SUMIFS(Tableau10[MTE],Tableau10[MOIS],$L$2,Tableau10[[CLIENT ]],B140,Tableau10[DSG],$E$2)</f>
        <v>0</v>
      </c>
      <c r="F140" s="182" t="e">
        <f>Tableau54[[#This Row],[RESULTAT]]</f>
        <v>#VALUE!</v>
      </c>
      <c r="G140" s="182">
        <f>Tableau549[[#This Row],[CREDIT]]</f>
        <v>0</v>
      </c>
      <c r="H140" s="182" t="e">
        <f>Tableau549[[#This Row],[ETAT GLOBAL]]+Tableau549[[#This Row],[ETAT]]</f>
        <v>#VALUE!</v>
      </c>
      <c r="I140" s="184" t="e">
        <f>IF(Tableau549[[#This Row],[CREDIT M-1 NON REM]]&lt;0,Tableau549[[#This Row],[CREDIT M-1 NON REM]],0)</f>
        <v>#VALUE!</v>
      </c>
    </row>
    <row r="141" spans="2:9" x14ac:dyDescent="0.45">
      <c r="B141" s="18">
        <f>LD!I140</f>
        <v>0</v>
      </c>
      <c r="C141" s="13">
        <f>SUMIFS(Tableau10[MTE],Tableau10[MOIS],$L$2,Tableau10[[CLIENT ]],B141,Tableau10[DSG],$C$2)</f>
        <v>0</v>
      </c>
      <c r="D141" s="13">
        <f>SUMIFS(Tableau10[MTE],Tableau10[MOIS],$L$2,Tableau10[[CLIENT ]],B141,Tableau10[DSG],$D$2)</f>
        <v>0</v>
      </c>
      <c r="E141" s="13">
        <f>SUMIFS(Tableau10[MTE],Tableau10[MOIS],$L$2,Tableau10[[CLIENT ]],B141,Tableau10[DSG],$E$2)</f>
        <v>0</v>
      </c>
      <c r="F141" s="182" t="e">
        <f>Tableau54[[#This Row],[RESULTAT]]</f>
        <v>#VALUE!</v>
      </c>
      <c r="G141" s="182">
        <f>Tableau549[[#This Row],[CREDIT]]</f>
        <v>0</v>
      </c>
      <c r="H141" s="182" t="e">
        <f>Tableau549[[#This Row],[ETAT GLOBAL]]+Tableau549[[#This Row],[ETAT]]</f>
        <v>#VALUE!</v>
      </c>
      <c r="I141" s="184" t="e">
        <f>IF(Tableau549[[#This Row],[CREDIT M-1 NON REM]]&lt;0,Tableau549[[#This Row],[CREDIT M-1 NON REM]],0)</f>
        <v>#VALUE!</v>
      </c>
    </row>
    <row r="142" spans="2:9" x14ac:dyDescent="0.45">
      <c r="B142" s="18">
        <f>LD!I141</f>
        <v>0</v>
      </c>
      <c r="C142" s="13">
        <f>SUMIFS(Tableau10[MTE],Tableau10[MOIS],$L$2,Tableau10[[CLIENT ]],B142,Tableau10[DSG],$C$2)</f>
        <v>0</v>
      </c>
      <c r="D142" s="13">
        <f>SUMIFS(Tableau10[MTE],Tableau10[MOIS],$L$2,Tableau10[[CLIENT ]],B142,Tableau10[DSG],$D$2)</f>
        <v>0</v>
      </c>
      <c r="E142" s="13">
        <f>SUMIFS(Tableau10[MTE],Tableau10[MOIS],$L$2,Tableau10[[CLIENT ]],B142,Tableau10[DSG],$E$2)</f>
        <v>0</v>
      </c>
      <c r="F142" s="182" t="e">
        <f>Tableau54[[#This Row],[RESULTAT]]</f>
        <v>#VALUE!</v>
      </c>
      <c r="G142" s="182">
        <f>Tableau549[[#This Row],[CREDIT]]</f>
        <v>0</v>
      </c>
      <c r="H142" s="182" t="e">
        <f>Tableau549[[#This Row],[ETAT GLOBAL]]+Tableau549[[#This Row],[ETAT]]</f>
        <v>#VALUE!</v>
      </c>
      <c r="I142" s="184" t="e">
        <f>IF(Tableau549[[#This Row],[CREDIT M-1 NON REM]]&lt;0,Tableau549[[#This Row],[CREDIT M-1 NON REM]],0)</f>
        <v>#VALUE!</v>
      </c>
    </row>
    <row r="143" spans="2:9" x14ac:dyDescent="0.45">
      <c r="B143" s="18">
        <f>LD!I142</f>
        <v>0</v>
      </c>
      <c r="C143" s="13">
        <f>SUMIFS(Tableau10[MTE],Tableau10[MOIS],$L$2,Tableau10[[CLIENT ]],B143,Tableau10[DSG],$C$2)</f>
        <v>0</v>
      </c>
      <c r="D143" s="13">
        <f>SUMIFS(Tableau10[MTE],Tableau10[MOIS],$L$2,Tableau10[[CLIENT ]],B143,Tableau10[DSG],$D$2)</f>
        <v>0</v>
      </c>
      <c r="E143" s="13">
        <f>SUMIFS(Tableau10[MTE],Tableau10[MOIS],$L$2,Tableau10[[CLIENT ]],B143,Tableau10[DSG],$E$2)</f>
        <v>0</v>
      </c>
      <c r="F143" s="182" t="e">
        <f>Tableau54[[#This Row],[RESULTAT]]</f>
        <v>#VALUE!</v>
      </c>
      <c r="G143" s="182">
        <f>Tableau549[[#This Row],[CREDIT]]</f>
        <v>0</v>
      </c>
      <c r="H143" s="182" t="e">
        <f>Tableau549[[#This Row],[ETAT GLOBAL]]+Tableau549[[#This Row],[ETAT]]</f>
        <v>#VALUE!</v>
      </c>
      <c r="I143" s="184" t="e">
        <f>IF(Tableau549[[#This Row],[CREDIT M-1 NON REM]]&lt;0,Tableau549[[#This Row],[CREDIT M-1 NON REM]],0)</f>
        <v>#VALUE!</v>
      </c>
    </row>
    <row r="144" spans="2:9" x14ac:dyDescent="0.45">
      <c r="B144" s="18">
        <f>LD!I143</f>
        <v>0</v>
      </c>
      <c r="C144" s="13">
        <f>SUMIFS(Tableau10[MTE],Tableau10[MOIS],$L$2,Tableau10[[CLIENT ]],B144,Tableau10[DSG],$C$2)</f>
        <v>0</v>
      </c>
      <c r="D144" s="13">
        <f>SUMIFS(Tableau10[MTE],Tableau10[MOIS],$L$2,Tableau10[[CLIENT ]],B144,Tableau10[DSG],$D$2)</f>
        <v>0</v>
      </c>
      <c r="E144" s="13">
        <f>SUMIFS(Tableau10[MTE],Tableau10[MOIS],$L$2,Tableau10[[CLIENT ]],B144,Tableau10[DSG],$E$2)</f>
        <v>0</v>
      </c>
      <c r="F144" s="182" t="e">
        <f>Tableau54[[#This Row],[RESULTAT]]</f>
        <v>#VALUE!</v>
      </c>
      <c r="G144" s="182">
        <f>Tableau549[[#This Row],[CREDIT]]</f>
        <v>0</v>
      </c>
      <c r="H144" s="182" t="e">
        <f>Tableau549[[#This Row],[ETAT GLOBAL]]+Tableau549[[#This Row],[ETAT]]</f>
        <v>#VALUE!</v>
      </c>
      <c r="I144" s="184" t="e">
        <f>IF(Tableau549[[#This Row],[CREDIT M-1 NON REM]]&lt;0,Tableau549[[#This Row],[CREDIT M-1 NON REM]],0)</f>
        <v>#VALUE!</v>
      </c>
    </row>
    <row r="145" spans="2:9" x14ac:dyDescent="0.45">
      <c r="B145" s="18">
        <f>LD!I144</f>
        <v>0</v>
      </c>
      <c r="C145" s="13">
        <f>SUMIFS(Tableau10[MTE],Tableau10[MOIS],$L$2,Tableau10[[CLIENT ]],B145,Tableau10[DSG],$C$2)</f>
        <v>0</v>
      </c>
      <c r="D145" s="13">
        <f>SUMIFS(Tableau10[MTE],Tableau10[MOIS],$L$2,Tableau10[[CLIENT ]],B145,Tableau10[DSG],$D$2)</f>
        <v>0</v>
      </c>
      <c r="E145" s="13">
        <f>SUMIFS(Tableau10[MTE],Tableau10[MOIS],$L$2,Tableau10[[CLIENT ]],B145,Tableau10[DSG],$E$2)</f>
        <v>0</v>
      </c>
      <c r="F145" s="182" t="e">
        <f>Tableau54[[#This Row],[RESULTAT]]</f>
        <v>#VALUE!</v>
      </c>
      <c r="G145" s="182">
        <f>Tableau549[[#This Row],[CREDIT]]</f>
        <v>0</v>
      </c>
      <c r="H145" s="182" t="e">
        <f>Tableau549[[#This Row],[ETAT GLOBAL]]+Tableau549[[#This Row],[ETAT]]</f>
        <v>#VALUE!</v>
      </c>
      <c r="I145" s="184" t="e">
        <f>IF(Tableau549[[#This Row],[CREDIT M-1 NON REM]]&lt;0,Tableau549[[#This Row],[CREDIT M-1 NON REM]],0)</f>
        <v>#VALUE!</v>
      </c>
    </row>
    <row r="146" spans="2:9" x14ac:dyDescent="0.45">
      <c r="B146" s="18">
        <f>LD!I145</f>
        <v>0</v>
      </c>
      <c r="C146" s="13">
        <f>SUMIFS(Tableau10[MTE],Tableau10[MOIS],$L$2,Tableau10[[CLIENT ]],B146,Tableau10[DSG],$C$2)</f>
        <v>0</v>
      </c>
      <c r="D146" s="13">
        <f>SUMIFS(Tableau10[MTE],Tableau10[MOIS],$L$2,Tableau10[[CLIENT ]],B146,Tableau10[DSG],$D$2)</f>
        <v>0</v>
      </c>
      <c r="E146" s="13">
        <f>SUMIFS(Tableau10[MTE],Tableau10[MOIS],$L$2,Tableau10[[CLIENT ]],B146,Tableau10[DSG],$E$2)</f>
        <v>0</v>
      </c>
      <c r="F146" s="182" t="e">
        <f>Tableau54[[#This Row],[RESULTAT]]</f>
        <v>#VALUE!</v>
      </c>
      <c r="G146" s="182">
        <f>Tableau549[[#This Row],[CREDIT]]</f>
        <v>0</v>
      </c>
      <c r="H146" s="182" t="e">
        <f>Tableau549[[#This Row],[ETAT GLOBAL]]+Tableau549[[#This Row],[ETAT]]</f>
        <v>#VALUE!</v>
      </c>
      <c r="I146" s="184" t="e">
        <f>IF(Tableau549[[#This Row],[CREDIT M-1 NON REM]]&lt;0,Tableau549[[#This Row],[CREDIT M-1 NON REM]],0)</f>
        <v>#VALUE!</v>
      </c>
    </row>
    <row r="147" spans="2:9" x14ac:dyDescent="0.45">
      <c r="B147" s="18">
        <f>LD!I146</f>
        <v>0</v>
      </c>
      <c r="C147" s="13">
        <f>SUMIFS(Tableau10[MTE],Tableau10[MOIS],$L$2,Tableau10[[CLIENT ]],B147,Tableau10[DSG],$C$2)</f>
        <v>0</v>
      </c>
      <c r="D147" s="13">
        <f>SUMIFS(Tableau10[MTE],Tableau10[MOIS],$L$2,Tableau10[[CLIENT ]],B147,Tableau10[DSG],$D$2)</f>
        <v>0</v>
      </c>
      <c r="E147" s="13">
        <f>SUMIFS(Tableau10[MTE],Tableau10[MOIS],$L$2,Tableau10[[CLIENT ]],B147,Tableau10[DSG],$E$2)</f>
        <v>0</v>
      </c>
      <c r="F147" s="182" t="e">
        <f>Tableau54[[#This Row],[RESULTAT]]</f>
        <v>#VALUE!</v>
      </c>
      <c r="G147" s="182">
        <f>Tableau549[[#This Row],[CREDIT]]</f>
        <v>0</v>
      </c>
      <c r="H147" s="182" t="e">
        <f>Tableau549[[#This Row],[ETAT GLOBAL]]+Tableau549[[#This Row],[ETAT]]</f>
        <v>#VALUE!</v>
      </c>
      <c r="I147" s="184" t="e">
        <f>IF(Tableau549[[#This Row],[CREDIT M-1 NON REM]]&lt;0,Tableau549[[#This Row],[CREDIT M-1 NON REM]],0)</f>
        <v>#VALUE!</v>
      </c>
    </row>
    <row r="148" spans="2:9" x14ac:dyDescent="0.45">
      <c r="B148" s="18">
        <f>LD!I147</f>
        <v>0</v>
      </c>
      <c r="C148" s="13">
        <f>SUMIFS(Tableau10[MTE],Tableau10[MOIS],$L$2,Tableau10[[CLIENT ]],B148,Tableau10[DSG],$C$2)</f>
        <v>0</v>
      </c>
      <c r="D148" s="13">
        <f>SUMIFS(Tableau10[MTE],Tableau10[MOIS],$L$2,Tableau10[[CLIENT ]],B148,Tableau10[DSG],$D$2)</f>
        <v>0</v>
      </c>
      <c r="E148" s="13">
        <f>SUMIFS(Tableau10[MTE],Tableau10[MOIS],$L$2,Tableau10[[CLIENT ]],B148,Tableau10[DSG],$E$2)</f>
        <v>0</v>
      </c>
      <c r="F148" s="182" t="e">
        <f>Tableau54[[#This Row],[RESULTAT]]</f>
        <v>#VALUE!</v>
      </c>
      <c r="G148" s="182">
        <f>Tableau549[[#This Row],[CREDIT]]</f>
        <v>0</v>
      </c>
      <c r="H148" s="182" t="e">
        <f>Tableau549[[#This Row],[ETAT GLOBAL]]+Tableau549[[#This Row],[ETAT]]</f>
        <v>#VALUE!</v>
      </c>
      <c r="I148" s="184" t="e">
        <f>IF(Tableau549[[#This Row],[CREDIT M-1 NON REM]]&lt;0,Tableau549[[#This Row],[CREDIT M-1 NON REM]],0)</f>
        <v>#VALUE!</v>
      </c>
    </row>
    <row r="149" spans="2:9" x14ac:dyDescent="0.45">
      <c r="B149" s="18">
        <f>LD!I148</f>
        <v>0</v>
      </c>
      <c r="C149" s="13">
        <f>SUMIFS(Tableau10[MTE],Tableau10[MOIS],$L$2,Tableau10[[CLIENT ]],B149,Tableau10[DSG],$C$2)</f>
        <v>0</v>
      </c>
      <c r="D149" s="13">
        <f>SUMIFS(Tableau10[MTE],Tableau10[MOIS],$L$2,Tableau10[[CLIENT ]],B149,Tableau10[DSG],$D$2)</f>
        <v>0</v>
      </c>
      <c r="E149" s="13">
        <f>SUMIFS(Tableau10[MTE],Tableau10[MOIS],$L$2,Tableau10[[CLIENT ]],B149,Tableau10[DSG],$E$2)</f>
        <v>0</v>
      </c>
      <c r="F149" s="182" t="e">
        <f>Tableau54[[#This Row],[RESULTAT]]</f>
        <v>#VALUE!</v>
      </c>
      <c r="G149" s="182">
        <f>Tableau549[[#This Row],[CREDIT]]</f>
        <v>0</v>
      </c>
      <c r="H149" s="182" t="e">
        <f>Tableau549[[#This Row],[ETAT GLOBAL]]+Tableau549[[#This Row],[ETAT]]</f>
        <v>#VALUE!</v>
      </c>
      <c r="I149" s="184" t="e">
        <f>IF(Tableau549[[#This Row],[CREDIT M-1 NON REM]]&lt;0,Tableau549[[#This Row],[CREDIT M-1 NON REM]],0)</f>
        <v>#VALUE!</v>
      </c>
    </row>
    <row r="150" spans="2:9" x14ac:dyDescent="0.45">
      <c r="B150" s="18">
        <f>LD!I149</f>
        <v>0</v>
      </c>
      <c r="C150" s="13">
        <f>SUMIFS(Tableau10[MTE],Tableau10[MOIS],$L$2,Tableau10[[CLIENT ]],B150,Tableau10[DSG],$C$2)</f>
        <v>0</v>
      </c>
      <c r="D150" s="13">
        <f>SUMIFS(Tableau10[MTE],Tableau10[MOIS],$L$2,Tableau10[[CLIENT ]],B150,Tableau10[DSG],$D$2)</f>
        <v>0</v>
      </c>
      <c r="E150" s="13">
        <f>SUMIFS(Tableau10[MTE],Tableau10[MOIS],$L$2,Tableau10[[CLIENT ]],B150,Tableau10[DSG],$E$2)</f>
        <v>0</v>
      </c>
      <c r="F150" s="182" t="e">
        <f>Tableau54[[#This Row],[RESULTAT]]</f>
        <v>#VALUE!</v>
      </c>
      <c r="G150" s="182">
        <f>Tableau549[[#This Row],[CREDIT]]</f>
        <v>0</v>
      </c>
      <c r="H150" s="182" t="e">
        <f>Tableau549[[#This Row],[ETAT GLOBAL]]+Tableau549[[#This Row],[ETAT]]</f>
        <v>#VALUE!</v>
      </c>
      <c r="I150" s="184" t="e">
        <f>IF(Tableau549[[#This Row],[CREDIT M-1 NON REM]]&lt;0,Tableau549[[#This Row],[CREDIT M-1 NON REM]],0)</f>
        <v>#VALUE!</v>
      </c>
    </row>
    <row r="151" spans="2:9" x14ac:dyDescent="0.45">
      <c r="B151" s="18">
        <f>LD!I150</f>
        <v>0</v>
      </c>
      <c r="C151" s="13">
        <f>SUMIFS(Tableau10[MTE],Tableau10[MOIS],$L$2,Tableau10[[CLIENT ]],B151,Tableau10[DSG],$C$2)</f>
        <v>0</v>
      </c>
      <c r="D151" s="13">
        <f>SUMIFS(Tableau10[MTE],Tableau10[MOIS],$L$2,Tableau10[[CLIENT ]],B151,Tableau10[DSG],$D$2)</f>
        <v>0</v>
      </c>
      <c r="E151" s="13">
        <f>SUMIFS(Tableau10[MTE],Tableau10[MOIS],$L$2,Tableau10[[CLIENT ]],B151,Tableau10[DSG],$E$2)</f>
        <v>0</v>
      </c>
      <c r="F151" s="182" t="e">
        <f>Tableau54[[#This Row],[RESULTAT]]</f>
        <v>#VALUE!</v>
      </c>
      <c r="G151" s="182">
        <f>Tableau549[[#This Row],[CREDIT]]</f>
        <v>0</v>
      </c>
      <c r="H151" s="182" t="e">
        <f>Tableau549[[#This Row],[ETAT GLOBAL]]+Tableau549[[#This Row],[ETAT]]</f>
        <v>#VALUE!</v>
      </c>
      <c r="I151" s="184" t="e">
        <f>IF(Tableau549[[#This Row],[CREDIT M-1 NON REM]]&lt;0,Tableau549[[#This Row],[CREDIT M-1 NON REM]],0)</f>
        <v>#VALUE!</v>
      </c>
    </row>
  </sheetData>
  <conditionalFormatting sqref="F1:F1048576">
    <cfRule type="cellIs" dxfId="3" priority="4" operator="lessThan">
      <formula>0</formula>
    </cfRule>
  </conditionalFormatting>
  <conditionalFormatting sqref="H1:H1048576">
    <cfRule type="cellIs" dxfId="2" priority="3" operator="lessThan">
      <formula>0</formula>
    </cfRule>
  </conditionalFormatting>
  <conditionalFormatting sqref="I3:I151">
    <cfRule type="cellIs" dxfId="1" priority="2" operator="lessThan">
      <formula>0</formula>
    </cfRule>
  </conditionalFormatting>
  <conditionalFormatting sqref="O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6</vt:i4>
      </vt:variant>
    </vt:vector>
  </HeadingPairs>
  <TitlesOfParts>
    <vt:vector size="7" baseType="lpstr">
      <vt:lpstr>ADMIN</vt:lpstr>
      <vt:lpstr>LOGINDIR!mot</vt:lpstr>
      <vt:lpstr>mot</vt:lpstr>
      <vt:lpstr>LOGINDIR!MP</vt:lpstr>
      <vt:lpstr>MP</vt:lpstr>
      <vt:lpstr>ETATCLTSYS!Zone_d_impression</vt:lpstr>
      <vt:lpstr>factureclient!Zone_d_impression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ABDELLATIF</dc:creator>
  <cp:lastModifiedBy>abdellatif ahaddad</cp:lastModifiedBy>
  <cp:lastPrinted>2024-12-20T10:23:47Z</cp:lastPrinted>
  <dcterms:created xsi:type="dcterms:W3CDTF">2022-12-12T17:51:02Z</dcterms:created>
  <dcterms:modified xsi:type="dcterms:W3CDTF">2026-03-16T14:48:26Z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b6fb83c1-8805-46e4-9182-3ff08ac9c897</vt:lpwstr>
  </property>
</Properties>
</file>