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LJALAL\Projects\"/>
    </mc:Choice>
  </mc:AlternateContent>
  <xr:revisionPtr revIDLastSave="0" documentId="13_ncr:1_{0625ECB0-B3EA-4C0F-AAB0-B3FAB6602325}" xr6:coauthVersionLast="47" xr6:coauthVersionMax="47" xr10:uidLastSave="{00000000-0000-0000-0000-000000000000}"/>
  <bookViews>
    <workbookView xWindow="-108" yWindow="-108" windowWidth="23256" windowHeight="12456" firstSheet="1" activeTab="5" xr2:uid="{00000000-000D-0000-FFFF-FFFF00000000}"/>
  </bookViews>
  <sheets>
    <sheet name="Summary" sheetId="22" r:id="rId1"/>
    <sheet name="Green Square Summary" sheetId="24" r:id="rId2"/>
    <sheet name="L'avenir Summary" sheetId="25" r:id="rId3"/>
    <sheet name="At East Summary" sheetId="26" r:id="rId4"/>
    <sheet name="Offers" sheetId="6" r:id="rId5"/>
    <sheet name="Offers DP" sheetId="27" r:id="rId6"/>
    <sheet name="Sheet2" sheetId="28" r:id="rId7"/>
    <sheet name="Net Cash Flow -With DP" sheetId="7" r:id="rId8"/>
    <sheet name="Net Cash Flow -Without DP" sheetId="23" r:id="rId9"/>
    <sheet name="Cash In Flow Summary" sheetId="5" r:id="rId10"/>
    <sheet name="Green Square" sheetId="2" r:id="rId11"/>
    <sheet name="L'avenir" sheetId="1" r:id="rId12"/>
    <sheet name="AT EAST" sheetId="4" r:id="rId13"/>
    <sheet name="Cash Out Detail" sheetId="20" r:id="rId14"/>
    <sheet name="Stage Schedule &amp; Costs (2)" sheetId="21" r:id="rId15"/>
    <sheet name="BOQ" sheetId="9" state="hidden" r:id="rId16"/>
    <sheet name="Sheet9" sheetId="16" state="hidden" r:id="rId17"/>
    <sheet name="Price Increase" sheetId="12" state="hidden" r:id="rId18"/>
    <sheet name="Cash Outflow" sheetId="14" state="hidden" r:id="rId19"/>
    <sheet name="Stage Schedule &amp; Costs" sheetId="15" state="hidden" r:id="rId20"/>
    <sheet name="Sheet10" sheetId="17" state="hidden" r:id="rId21"/>
    <sheet name="Direct Expenses " sheetId="11" state="hidden" r:id="rId22"/>
    <sheet name="Indirect Expenses " sheetId="18" state="hidden" r:id="rId23"/>
    <sheet name="Sheet12" sheetId="19" state="hidden" r:id="rId24"/>
    <sheet name="Total CostOld" sheetId="13" state="hidden" r:id="rId25"/>
    <sheet name="Sheet1" sheetId="8"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0">#N/A</definedName>
    <definedName name="\a">#REF!</definedName>
    <definedName name="\b">#N/A</definedName>
    <definedName name="\d">'[1]合成単価作成表-BLDG'!#REF!</definedName>
    <definedName name="\e">'[1]合成単価作成表-BLDG'!#REF!</definedName>
    <definedName name="\f">'[1]合成単価作成表-BLDG'!#REF!</definedName>
    <definedName name="\g">'[1]合成単価作成表-BLDG'!#REF!</definedName>
    <definedName name="\h">'[1]合成単価作成表-BLDG'!#REF!</definedName>
    <definedName name="\i">#N/A</definedName>
    <definedName name="\j">'[1]合成単価作成表-BLDG'!#REF!</definedName>
    <definedName name="\k">'[1]合成単価作成表-BLDG'!#REF!</definedName>
    <definedName name="\l">'[1]合成単価作成表-BLDG'!#REF!</definedName>
    <definedName name="\m">'[1]合成単価作成表-BLDG'!#REF!</definedName>
    <definedName name="\n">'[1]合成単価作成表-BLDG'!#REF!</definedName>
    <definedName name="\o">#REF!</definedName>
    <definedName name="\p">#REF!</definedName>
    <definedName name="\q">#N/A</definedName>
    <definedName name="\s">#REF!</definedName>
    <definedName name="\z">#N/A</definedName>
    <definedName name="___________________xlfn.BAHTTEXT" hidden="1">#NAME?</definedName>
    <definedName name="__________________xlfn.BAHTTEXT" hidden="1">#NAME?</definedName>
    <definedName name="_________________xlfn.BAHTTEXT" hidden="1">#NAME?</definedName>
    <definedName name="________________xlfn.BAHTTEXT" hidden="1">#NAME?</definedName>
    <definedName name="_______________xlfn.BAHTTEXT" hidden="1">#NAME?</definedName>
    <definedName name="______________xlfn.BAHTTEXT" hidden="1">#NAME?</definedName>
    <definedName name="_____________xlfn.BAHTTEXT" hidden="1">#NAME?</definedName>
    <definedName name="____________xlfn.BAHTTEXT" hidden="1">#NAME?</definedName>
    <definedName name="___________DAT1">#REF!</definedName>
    <definedName name="___________DAT10">#REF!</definedName>
    <definedName name="___________DAT11">#REF!</definedName>
    <definedName name="___________DAT2">#REF!</definedName>
    <definedName name="___________DAT3">#REF!</definedName>
    <definedName name="___________DAT4">#REF!</definedName>
    <definedName name="___________DAT5">#REF!</definedName>
    <definedName name="___________DAT6">#REF!</definedName>
    <definedName name="___________DAT7">#REF!</definedName>
    <definedName name="___________DAT8">#REF!</definedName>
    <definedName name="___________DAT9">#REF!</definedName>
    <definedName name="___________xlfn.BAHTTEXT" hidden="1">#NAME?</definedName>
    <definedName name="__________DAT1">#REF!</definedName>
    <definedName name="__________DAT10">#REF!</definedName>
    <definedName name="__________DAT11">#REF!</definedName>
    <definedName name="__________DAT2">#REF!</definedName>
    <definedName name="__________DAT3">#REF!</definedName>
    <definedName name="__________DAT4">#REF!</definedName>
    <definedName name="__________DAT5">#REF!</definedName>
    <definedName name="__________DAT6">#REF!</definedName>
    <definedName name="__________DAT7">#REF!</definedName>
    <definedName name="__________DAT8">#REF!</definedName>
    <definedName name="__________DAT9">#REF!</definedName>
    <definedName name="_______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_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____xlfn.BAHTTEXT" hidden="1">#NAME?</definedName>
    <definedName name="_________DAT1">#REF!</definedName>
    <definedName name="_________DAT10">#REF!</definedName>
    <definedName name="_________DAT11">#REF!</definedName>
    <definedName name="_________DAT2">#REF!</definedName>
    <definedName name="_________DAT3">#REF!</definedName>
    <definedName name="_________DAT4">#REF!</definedName>
    <definedName name="_________DAT5">#REF!</definedName>
    <definedName name="_________DAT6">#REF!</definedName>
    <definedName name="_________DAT7">#REF!</definedName>
    <definedName name="_________DAT8">#REF!</definedName>
    <definedName name="_________DAT9">#REF!</definedName>
    <definedName name="_________xlfn.BAHTTEXT" hidden="1">#NAME?</definedName>
    <definedName name="________DAT1">#REF!</definedName>
    <definedName name="________DAT10">#REF!</definedName>
    <definedName name="________DAT11">#REF!</definedName>
    <definedName name="________DAT2">#REF!</definedName>
    <definedName name="________DAT3">#REF!</definedName>
    <definedName name="________DAT4">#REF!</definedName>
    <definedName name="________DAT5">#REF!</definedName>
    <definedName name="________DAT6">#REF!</definedName>
    <definedName name="________DAT7">#REF!</definedName>
    <definedName name="________DAT8">#REF!</definedName>
    <definedName name="________DAT9">#REF!</definedName>
    <definedName name="_____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__xlfn.BAHTTEXT" hidden="1">#NAME?</definedName>
    <definedName name="_______DAT1">#REF!</definedName>
    <definedName name="_______DAT10">#REF!</definedName>
    <definedName name="_______DAT11">#REF!</definedName>
    <definedName name="_______DAT2">#REF!</definedName>
    <definedName name="_______DAT3">#REF!</definedName>
    <definedName name="_______DAT4">#REF!</definedName>
    <definedName name="_______DAT5">#REF!</definedName>
    <definedName name="_______DAT6">#REF!</definedName>
    <definedName name="_______DAT7">#REF!</definedName>
    <definedName name="_______DAT8">#REF!</definedName>
    <definedName name="_______DAT9">#REF!</definedName>
    <definedName name="_______xlfn.BAHTTEXT" hidden="1">#NAME?</definedName>
    <definedName name="______DA400000">#REF!</definedName>
    <definedName name="______DAT1">#REF!</definedName>
    <definedName name="______DAT10">#REF!</definedName>
    <definedName name="______DAT11">#REF!</definedName>
    <definedName name="______DAT2">#REF!</definedName>
    <definedName name="______DAT3">#REF!</definedName>
    <definedName name="______DAT4">#REF!</definedName>
    <definedName name="______DAT5">#REF!</definedName>
    <definedName name="______DAT6">#REF!</definedName>
    <definedName name="______DAT7">#REF!</definedName>
    <definedName name="______DAT8">#REF!</definedName>
    <definedName name="______DAT9">#REF!</definedName>
    <definedName name="______DF500000">#REF!</definedName>
    <definedName name="______Mgt5">#REF!</definedName>
    <definedName name="______sea44"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sea44"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_xlfn.BAHTTEXT" hidden="1">#NAME?</definedName>
    <definedName name="_____All1">#REF!</definedName>
    <definedName name="_____All2">#REF!</definedName>
    <definedName name="_____DA400000">#REF!</definedName>
    <definedName name="_____DAT1">#REF!</definedName>
    <definedName name="_____DAT10">#REF!</definedName>
    <definedName name="_____DAT11">#REF!</definedName>
    <definedName name="_____DAT2">#REF!</definedName>
    <definedName name="_____DAT3">#REF!</definedName>
    <definedName name="_____DAT4">#REF!</definedName>
    <definedName name="_____DAT5">#REF!</definedName>
    <definedName name="_____DAT6">#REF!</definedName>
    <definedName name="_____DAT7">#REF!</definedName>
    <definedName name="_____DAT8">#REF!</definedName>
    <definedName name="_____DAT9">#REF!</definedName>
    <definedName name="_____def2">#REF!</definedName>
    <definedName name="_____def3">#REF!</definedName>
    <definedName name="_____def4">#REF!</definedName>
    <definedName name="_____def5">#REF!</definedName>
    <definedName name="_____DF500000">#REF!</definedName>
    <definedName name="_____FEB1">#REF!</definedName>
    <definedName name="_____FEB2">#REF!</definedName>
    <definedName name="_____JAN2">#REF!</definedName>
    <definedName name="_____JC15">#REF!</definedName>
    <definedName name="_____Jnr1">#REF!</definedName>
    <definedName name="_____Jnr3">#REF!</definedName>
    <definedName name="_____Jnr4">#REF!</definedName>
    <definedName name="_____MAR1">#REF!</definedName>
    <definedName name="_____MAR2">#REF!</definedName>
    <definedName name="_____PDA1">#REF!</definedName>
    <definedName name="_____PDA2">#REF!</definedName>
    <definedName name="_____PDA3">#REF!</definedName>
    <definedName name="_____Tax1">#REF!</definedName>
    <definedName name="_____Tax10">#REF!</definedName>
    <definedName name="_____Tax11">#REF!</definedName>
    <definedName name="_____TAX12">#REF!</definedName>
    <definedName name="_____TAX123">#REF!</definedName>
    <definedName name="_____tax1234">#REF!</definedName>
    <definedName name="_____tax12345">#REF!</definedName>
    <definedName name="_____Tax2">#REF!</definedName>
    <definedName name="_____TAX21">#REF!</definedName>
    <definedName name="_____Tax3">#REF!</definedName>
    <definedName name="_____Tax4">#REF!</definedName>
    <definedName name="_____Tax5">#REF!</definedName>
    <definedName name="_____Tax6">#REF!</definedName>
    <definedName name="_____Tax7">#REF!</definedName>
    <definedName name="_____Tax8">#REF!</definedName>
    <definedName name="_____Tax9">#REF!</definedName>
    <definedName name="_____tb1">#REF!</definedName>
    <definedName name="__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_WHT1">#REF!</definedName>
    <definedName name="_____xlfn.BAHTTEXT" hidden="1">#NAME?</definedName>
    <definedName name="____All1">#REF!</definedName>
    <definedName name="____All2">#REF!</definedName>
    <definedName name="____DA400000">#REF!</definedName>
    <definedName name="____DAT1">#REF!</definedName>
    <definedName name="____DAT10">#REF!</definedName>
    <definedName name="____DAT11">#REF!</definedName>
    <definedName name="____DAT2">#REF!</definedName>
    <definedName name="____DAT3">#REF!</definedName>
    <definedName name="____DAT4">#REF!</definedName>
    <definedName name="____DAT5">#REF!</definedName>
    <definedName name="____DAT6">#REF!</definedName>
    <definedName name="____DAT7">#REF!</definedName>
    <definedName name="____DAT8">#REF!</definedName>
    <definedName name="____DAT9">#REF!</definedName>
    <definedName name="____def2">#REF!</definedName>
    <definedName name="____def3">#REF!</definedName>
    <definedName name="____def4">#REF!</definedName>
    <definedName name="____def5">#REF!</definedName>
    <definedName name="____DF500000">#REF!</definedName>
    <definedName name="____FEB1">#REF!</definedName>
    <definedName name="____FEB2">#REF!</definedName>
    <definedName name="____JAN2">#REF!</definedName>
    <definedName name="____JC15">#REF!</definedName>
    <definedName name="____Jnr1">#REF!</definedName>
    <definedName name="____Jnr3">#REF!</definedName>
    <definedName name="____Jnr4">#REF!</definedName>
    <definedName name="____MAR1">#REF!</definedName>
    <definedName name="____MAR2">#REF!</definedName>
    <definedName name="____Mgt5">#REF!</definedName>
    <definedName name="____OH1">#REF!</definedName>
    <definedName name="____OH2">#REF!</definedName>
    <definedName name="____PDA1">#REF!</definedName>
    <definedName name="____PDA2">#REF!</definedName>
    <definedName name="____PDA3">#REF!</definedName>
    <definedName name="____PR1">#N/A</definedName>
    <definedName name="____sea44"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sea44"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Tax1">#REF!</definedName>
    <definedName name="____Tax10">#REF!</definedName>
    <definedName name="____Tax11">#REF!</definedName>
    <definedName name="____TAX12">#REF!</definedName>
    <definedName name="____TAX123">#REF!</definedName>
    <definedName name="____tax1234">#REF!</definedName>
    <definedName name="____tax12345">#REF!</definedName>
    <definedName name="____Tax2">#REF!</definedName>
    <definedName name="____TAX21">#REF!</definedName>
    <definedName name="____Tax3">#REF!</definedName>
    <definedName name="____Tax4">#REF!</definedName>
    <definedName name="____Tax5">#REF!</definedName>
    <definedName name="____Tax6">#REF!</definedName>
    <definedName name="____Tax7">#REF!</definedName>
    <definedName name="____Tax8">#REF!</definedName>
    <definedName name="____Tax9">#REF!</definedName>
    <definedName name="____tb1">#REF!</definedName>
    <definedName name="_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_WHT1">#REF!</definedName>
    <definedName name="____xlfn.BAHTTEXT" hidden="1">#NAME?</definedName>
    <definedName name="___All1">#REF!</definedName>
    <definedName name="___All2">#REF!</definedName>
    <definedName name="___DA400000">#REF!</definedName>
    <definedName name="___DAT1">#REF!</definedName>
    <definedName name="___DAT10">#REF!</definedName>
    <definedName name="___DAT11">#REF!</definedName>
    <definedName name="___DAT2">#REF!</definedName>
    <definedName name="___DAT3">#REF!</definedName>
    <definedName name="___DAT4">#REF!</definedName>
    <definedName name="___DAT5">#REF!</definedName>
    <definedName name="___DAT6">#REF!</definedName>
    <definedName name="___DAT7">#REF!</definedName>
    <definedName name="___DAT8">#REF!</definedName>
    <definedName name="___DAT9">#REF!</definedName>
    <definedName name="___def2">#REF!</definedName>
    <definedName name="___def3">#REF!</definedName>
    <definedName name="___def4">#REF!</definedName>
    <definedName name="___def5">#REF!</definedName>
    <definedName name="___DF500000">#REF!</definedName>
    <definedName name="___FEB1">#REF!</definedName>
    <definedName name="___FEB2">#REF!</definedName>
    <definedName name="___JAN2">#REF!</definedName>
    <definedName name="___JC15">#REF!</definedName>
    <definedName name="___Jnr1">#REF!</definedName>
    <definedName name="___Jnr3">#REF!</definedName>
    <definedName name="___Jnr4">#REF!</definedName>
    <definedName name="___MAR1">#REF!</definedName>
    <definedName name="___MAR2">#REF!</definedName>
    <definedName name="___MD1">#REF!</definedName>
    <definedName name="___MD2">#REF!</definedName>
    <definedName name="___MD3">#REF!</definedName>
    <definedName name="___MD4">#REF!</definedName>
    <definedName name="___MD5">#REF!</definedName>
    <definedName name="___Mgt5">#REF!</definedName>
    <definedName name="___OH1">#REF!</definedName>
    <definedName name="___OH2">#REF!</definedName>
    <definedName name="___PDA1">#REF!</definedName>
    <definedName name="___PDA2">#REF!</definedName>
    <definedName name="___PDA3">#REF!</definedName>
    <definedName name="___PR1">#N/A</definedName>
    <definedName name="___sea44"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sea44"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Tax1">#REF!</definedName>
    <definedName name="___Tax10">#REF!</definedName>
    <definedName name="___Tax11">#REF!</definedName>
    <definedName name="___TAX12">#REF!</definedName>
    <definedName name="___TAX123">#REF!</definedName>
    <definedName name="___tax1234">#REF!</definedName>
    <definedName name="___tax12345">#REF!</definedName>
    <definedName name="___Tax2">#REF!</definedName>
    <definedName name="___TAX21">#REF!</definedName>
    <definedName name="___Tax3">#REF!</definedName>
    <definedName name="___Tax4">#REF!</definedName>
    <definedName name="___Tax5">#REF!</definedName>
    <definedName name="___Tax6">#REF!</definedName>
    <definedName name="___Tax7">#REF!</definedName>
    <definedName name="___Tax8">#REF!</definedName>
    <definedName name="___Tax9">#REF!</definedName>
    <definedName name="___tb1">#REF!</definedName>
    <definedName name="_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_WHT1">#REF!</definedName>
    <definedName name="___xlfn.BAHTTEXT" hidden="1">#NAME?</definedName>
    <definedName name="__1__123Graph_ACHART_2" hidden="1">#REF!</definedName>
    <definedName name="__10__123Graph_CCHART_5" hidden="1">#REF!</definedName>
    <definedName name="__11__123Graph_DCHART_4" hidden="1">#REF!</definedName>
    <definedName name="__12__123Graph_XCHART_3" hidden="1">#REF!</definedName>
    <definedName name="__123Graph_A" hidden="1">#REF!</definedName>
    <definedName name="__123Graph_ACURRENT" hidden="1">[2]FitOutConfCentre!#REF!</definedName>
    <definedName name="__123Graph_C" hidden="1">#REF!</definedName>
    <definedName name="__123Graph_D" hidden="1">#REF!</definedName>
    <definedName name="__123Graph_E" hidden="1">#REF!</definedName>
    <definedName name="__123Graph_X" hidden="1">#REF!</definedName>
    <definedName name="__13__123Graph_XCHART_4" hidden="1">#REF!</definedName>
    <definedName name="__14__123Graph_XCHART_5" hidden="1">#REF!</definedName>
    <definedName name="__2__123Graph_ACHART_3" hidden="1">#REF!</definedName>
    <definedName name="__3__123Graph_ACHART_4" hidden="1">#REF!</definedName>
    <definedName name="__4__123Graph_ACHART_5" hidden="1">#REF!</definedName>
    <definedName name="__5__123Graph_BCHART_2" hidden="1">#REF!</definedName>
    <definedName name="__6__123Graph_BCHART_3" hidden="1">#REF!</definedName>
    <definedName name="__7__123Graph_BCHART_4" hidden="1">#REF!</definedName>
    <definedName name="__8__123Graph_CCHART_2" hidden="1">#REF!</definedName>
    <definedName name="__9__123Graph_CCHART_4" hidden="1">#REF!</definedName>
    <definedName name="__All1">#REF!</definedName>
    <definedName name="__All2">#REF!</definedName>
    <definedName name="__DA400000">#REF!</definedName>
    <definedName name="__DAT1">#REF!</definedName>
    <definedName name="__DAT10">#REF!</definedName>
    <definedName name="__DAT11">#REF!</definedName>
    <definedName name="__DAT2">#REF!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def2">#REF!</definedName>
    <definedName name="__def3">#REF!</definedName>
    <definedName name="__def4">#REF!</definedName>
    <definedName name="__def5">#REF!</definedName>
    <definedName name="__DF500000">#REF!</definedName>
    <definedName name="__FEB1">#REF!</definedName>
    <definedName name="__FEB2">#REF!</definedName>
    <definedName name="__JAN2">#REF!</definedName>
    <definedName name="__JC15">#REF!</definedName>
    <definedName name="__Jnr1">#REF!</definedName>
    <definedName name="__Jnr3">#REF!</definedName>
    <definedName name="__Jnr4">#REF!</definedName>
    <definedName name="__MAR1">#REF!</definedName>
    <definedName name="__MAR2">#REF!</definedName>
    <definedName name="__MD3">#REF!</definedName>
    <definedName name="__MD4">#REF!</definedName>
    <definedName name="__MD5">#REF!</definedName>
    <definedName name="__Mgt5">#REF!</definedName>
    <definedName name="__OH1">#REF!</definedName>
    <definedName name="__OH2">#REF!</definedName>
    <definedName name="__PDA1">#REF!</definedName>
    <definedName name="__PDA2">#REF!</definedName>
    <definedName name="__PDA3">#REF!</definedName>
    <definedName name="__PR1">#N/A</definedName>
    <definedName name="__sea44"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sea44"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Tax1">#REF!</definedName>
    <definedName name="__Tax10">#REF!</definedName>
    <definedName name="__Tax11">#REF!</definedName>
    <definedName name="__TAX12">#REF!</definedName>
    <definedName name="__TAX123">#REF!</definedName>
    <definedName name="__tax1234">#REF!</definedName>
    <definedName name="__tax12345">#REF!</definedName>
    <definedName name="__Tax2">#REF!</definedName>
    <definedName name="__TAX21">#REF!</definedName>
    <definedName name="__Tax3">#REF!</definedName>
    <definedName name="__Tax4">#REF!</definedName>
    <definedName name="__Tax5">#REF!</definedName>
    <definedName name="__Tax6">#REF!</definedName>
    <definedName name="__Tax7">#REF!</definedName>
    <definedName name="__Tax8">#REF!</definedName>
    <definedName name="__Tax9">#REF!</definedName>
    <definedName name="__tb1">#REF!</definedName>
    <definedName name="_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_WHT1">#REF!</definedName>
    <definedName name="__xlfn.BAHTTEXT" hidden="1">#NAME?</definedName>
    <definedName name="_000004">#REF!</definedName>
    <definedName name="_000105">#REF!</definedName>
    <definedName name="_1">#N/A</definedName>
    <definedName name="_1__123Graph_ACHART_2" hidden="1">#REF!</definedName>
    <definedName name="_10">#N/A</definedName>
    <definedName name="_10__123Graph_CCHART_2" hidden="1">#REF!</definedName>
    <definedName name="_10__123Graph_CCHART_5" hidden="1">#REF!</definedName>
    <definedName name="_1000A01">#N/A</definedName>
    <definedName name="_11__123Graph_BCHART_4" hidden="1">#REF!</definedName>
    <definedName name="_11__123Graph_CCHART_4" hidden="1">#REF!</definedName>
    <definedName name="_11__123Graph_DCHART_4" hidden="1">#REF!</definedName>
    <definedName name="_12__123Graph_ACHART_3" hidden="1">#REF!</definedName>
    <definedName name="_12__123Graph_BCHART_3" hidden="1">#REF!</definedName>
    <definedName name="_12__123Graph_CCHART_2" hidden="1">#REF!</definedName>
    <definedName name="_12__123Graph_CCHART_5" hidden="1">#REF!</definedName>
    <definedName name="_12__123Graph_XCHART_3" hidden="1">#REF!</definedName>
    <definedName name="_123Graph_A" hidden="1">#REF!</definedName>
    <definedName name="_13__123Graph_DCHART_4" hidden="1">#REF!</definedName>
    <definedName name="_13__123Graph_XCHART_4" hidden="1">#REF!</definedName>
    <definedName name="_14__123Graph_CCHART_4" hidden="1">#REF!</definedName>
    <definedName name="_14__123Graph_XCHART_3" hidden="1">#REF!</definedName>
    <definedName name="_14__123Graph_XCHART_5" hidden="1">#REF!</definedName>
    <definedName name="_15__123Graph_BCHART_4" hidden="1">#REF!</definedName>
    <definedName name="_15__123Graph_CCHART_5" hidden="1">#REF!</definedName>
    <definedName name="_15__123Graph_XCHART_4" hidden="1">#REF!</definedName>
    <definedName name="_16__123Graph_CCHART_2" hidden="1">#REF!</definedName>
    <definedName name="_16__123Graph_XCHART_5" hidden="1">#REF!</definedName>
    <definedName name="_17__123Graph_DCHART_4" hidden="1">#REF!</definedName>
    <definedName name="_18__123Graph_XCHART_3" hidden="1">#REF!</definedName>
    <definedName name="_19__123Graph_CCHART_4" hidden="1">#REF!</definedName>
    <definedName name="_19__123Graph_XCHART_4" hidden="1">#REF!</definedName>
    <definedName name="_2">#N/A</definedName>
    <definedName name="_2__123Graph_ACHART_3" hidden="1">#REF!</definedName>
    <definedName name="_2_0ELECB">'[3]Z- GENERAL PRICE SUMMARY'!#REF!</definedName>
    <definedName name="_20__123Graph_CCHART_5" hidden="1">#REF!</definedName>
    <definedName name="_20__123Graph_XCHART_5" hidden="1">#REF!</definedName>
    <definedName name="_2008_Depr_Apt_Furnit">#REF!</definedName>
    <definedName name="_2008_Depr_IT">#REF!</definedName>
    <definedName name="_2008_Depr_LH">#REF!</definedName>
    <definedName name="_2008_Depr_Mach">#REF!</definedName>
    <definedName name="_2008_Depr_Off">#REF!</definedName>
    <definedName name="_2008_Depr_Veh">#REF!</definedName>
    <definedName name="_2008_OtherAss">#REF!</definedName>
    <definedName name="_23__123Graph_ACHART_4" hidden="1">#REF!</definedName>
    <definedName name="_23__123Graph_DCHART_4" hidden="1">#REF!</definedName>
    <definedName name="_24__123Graph_ACHART_5" hidden="1">#REF!</definedName>
    <definedName name="_24__123Graph_XCHART_3" hidden="1">#REF!</definedName>
    <definedName name="_25__123Graph_BCHART_2" hidden="1">#REF!</definedName>
    <definedName name="_25__123Graph_XCHART_4" hidden="1">#REF!</definedName>
    <definedName name="_26__123Graph_XCHART_5" hidden="1">#REF!</definedName>
    <definedName name="_3">#N/A</definedName>
    <definedName name="_3__123Graph_ACHART_3" hidden="1">#REF!</definedName>
    <definedName name="_3__123Graph_ACHART_4" hidden="1">#REF!</definedName>
    <definedName name="_36__123Graph_BCHART_3" hidden="1">#REF!</definedName>
    <definedName name="_3ELECB">'[4]#REF'!#REF!</definedName>
    <definedName name="_4">#N/A</definedName>
    <definedName name="_4__123Graph_ACHART_3" hidden="1">#REF!</definedName>
    <definedName name="_4__123Graph_ACHART_4" hidden="1">#REF!</definedName>
    <definedName name="_4__123Graph_ACHART_5" hidden="1">#REF!</definedName>
    <definedName name="_47__123Graph_BCHART_4" hidden="1">#REF!</definedName>
    <definedName name="_48__123Graph_CCHART_2" hidden="1">#REF!</definedName>
    <definedName name="_5">#N/A</definedName>
    <definedName name="_5__123Graph_ACHART_4" hidden="1">#REF!</definedName>
    <definedName name="_5__123Graph_ACHART_5" hidden="1">#REF!</definedName>
    <definedName name="_5__123Graph_BCHART_2" hidden="1">#REF!</definedName>
    <definedName name="_59__123Graph_CCHART_4" hidden="1">#REF!</definedName>
    <definedName name="_6">#N/A</definedName>
    <definedName name="_6__123Graph_ACHART_5" hidden="1">#REF!</definedName>
    <definedName name="_6__123Graph_BCHART_2" hidden="1">#REF!</definedName>
    <definedName name="_6__123Graph_BCHART_3" hidden="1">#REF!</definedName>
    <definedName name="_60__123Graph_CCHART_5" hidden="1">#REF!</definedName>
    <definedName name="_7">#N/A</definedName>
    <definedName name="_7__123Graph_ACHART_4" hidden="1">#REF!</definedName>
    <definedName name="_7__123Graph_BCHART_2" hidden="1">#REF!</definedName>
    <definedName name="_7__123Graph_BCHART_4" hidden="1">#REF!</definedName>
    <definedName name="_71__123Graph_DCHART_4" hidden="1">#REF!</definedName>
    <definedName name="_72__123Graph_XCHART_3" hidden="1">#REF!</definedName>
    <definedName name="_73__123Graph_XCHART_4" hidden="1">#REF!</definedName>
    <definedName name="_74__123Graph_XCHART_5" hidden="1">#REF!</definedName>
    <definedName name="_8">#N/A</definedName>
    <definedName name="_8__123Graph_ACHART_5" hidden="1">#REF!</definedName>
    <definedName name="_8__123Graph_BCHART_3" hidden="1">#REF!</definedName>
    <definedName name="_8__123Graph_CCHART_2" hidden="1">#REF!</definedName>
    <definedName name="_8__123Graph_CCHART_3" hidden="1">#REF!</definedName>
    <definedName name="_9">#N/A</definedName>
    <definedName name="_9__123Graph_BCHART_2" hidden="1">#REF!</definedName>
    <definedName name="_9__123Graph_BCHART_3" hidden="1">#REF!</definedName>
    <definedName name="_9__123Graph_BCHART_4" hidden="1">#REF!</definedName>
    <definedName name="_9__123Graph_CCHART_4" hidden="1">#REF!</definedName>
    <definedName name="_9_123Grapgh" hidden="1">#REF!</definedName>
    <definedName name="_ADM08">#REF!</definedName>
    <definedName name="_ADM09">#REF!</definedName>
    <definedName name="_All1">#REF!</definedName>
    <definedName name="_All2">#REF!</definedName>
    <definedName name="_avg98">#REF!</definedName>
    <definedName name="_avg99">#REF!</definedName>
    <definedName name="_CIT08">#REF!</definedName>
    <definedName name="_COS08">#REF!</definedName>
    <definedName name="_COS09">#REF!</definedName>
    <definedName name="_Ctrl_100" hidden="1">#REF!</definedName>
    <definedName name="_Ctrl_101" hidden="1">#REF!</definedName>
    <definedName name="_Ctrl_102" hidden="1">#REF!</definedName>
    <definedName name="_Ctrl_103" hidden="1">#REF!</definedName>
    <definedName name="_Ctrl_104" hidden="1">#REF!</definedName>
    <definedName name="_Ctrl_105" hidden="1">#REF!</definedName>
    <definedName name="_Ctrl_106" hidden="1">#REF!</definedName>
    <definedName name="_Ctrl_107" hidden="1">#REF!</definedName>
    <definedName name="_Ctrl_108" hidden="1">#REF!</definedName>
    <definedName name="_Ctrl_109" hidden="1">#REF!</definedName>
    <definedName name="_Ctrl_110" hidden="1">#REF!</definedName>
    <definedName name="_Ctrl_111" hidden="1">#REF!</definedName>
    <definedName name="_Ctrl_112" hidden="1">#REF!</definedName>
    <definedName name="_Ctrl_113" hidden="1">#REF!</definedName>
    <definedName name="_Ctrl_114" hidden="1">#REF!</definedName>
    <definedName name="_Ctrl_115" hidden="1">#REF!</definedName>
    <definedName name="_Ctrl_116" hidden="1">#REF!</definedName>
    <definedName name="_Ctrl_117" hidden="1">#REF!</definedName>
    <definedName name="_Ctrl_118" hidden="1">#REF!</definedName>
    <definedName name="_Ctrl_119" hidden="1">#REF!</definedName>
    <definedName name="_Ctrl_120" hidden="1">#REF!</definedName>
    <definedName name="_Ctrl_121" hidden="1">#REF!</definedName>
    <definedName name="_Ctrl_122" hidden="1">#REF!</definedName>
    <definedName name="_Ctrl_123" hidden="1">#REF!</definedName>
    <definedName name="_Ctrl_124" hidden="1">#REF!</definedName>
    <definedName name="_Ctrl_125" hidden="1">#REF!</definedName>
    <definedName name="_Ctrl_126" hidden="1">#REF!</definedName>
    <definedName name="_Ctrl_127" hidden="1">#REF!</definedName>
    <definedName name="_Ctrl_128" hidden="1">#REF!</definedName>
    <definedName name="_Ctrl_129" hidden="1">#REF!</definedName>
    <definedName name="_Ctrl_130" hidden="1">#REF!</definedName>
    <definedName name="_Ctrl_131" hidden="1">#REF!</definedName>
    <definedName name="_Ctrl_132" hidden="1">#REF!</definedName>
    <definedName name="_Ctrl_133" hidden="1">#REF!</definedName>
    <definedName name="_Ctrl_136" hidden="1">#REF!</definedName>
    <definedName name="_Ctrl_137" hidden="1">#REF!</definedName>
    <definedName name="_Ctrl_141" hidden="1">#REF!</definedName>
    <definedName name="_Ctrl_142" hidden="1">#REF!</definedName>
    <definedName name="_Ctrl_31" hidden="1">#REF!</definedName>
    <definedName name="_Ctrl_36" hidden="1">#REF!</definedName>
    <definedName name="_Ctrl_39" hidden="1">#REF!</definedName>
    <definedName name="_Ctrl_40" hidden="1">#REF!</definedName>
    <definedName name="_Ctrl_44" hidden="1">#REF!</definedName>
    <definedName name="_Ctrl_45" hidden="1">#REF!</definedName>
    <definedName name="_Ctrl_46" hidden="1">#REF!</definedName>
    <definedName name="_Ctrl_47" hidden="1">#REF!</definedName>
    <definedName name="_Ctrl_48" hidden="1">#REF!</definedName>
    <definedName name="_Ctrl_49" hidden="1">#REF!</definedName>
    <definedName name="_Ctrl_50" hidden="1">#REF!</definedName>
    <definedName name="_Ctrl_51" hidden="1">#REF!</definedName>
    <definedName name="_Ctrl_52" hidden="1">#REF!</definedName>
    <definedName name="_Ctrl_53" hidden="1">#REF!</definedName>
    <definedName name="_Ctrl_54" hidden="1">#REF!</definedName>
    <definedName name="_Ctrl_55" hidden="1">#REF!</definedName>
    <definedName name="_Ctrl_56" hidden="1">#REF!</definedName>
    <definedName name="_Ctrl_57" hidden="1">#REF!</definedName>
    <definedName name="_Ctrl_58" hidden="1">#REF!</definedName>
    <definedName name="_Ctrl_59" hidden="1">#REF!</definedName>
    <definedName name="_Ctrl_60" hidden="1">#REF!</definedName>
    <definedName name="_Ctrl_61" hidden="1">#REF!</definedName>
    <definedName name="_Ctrl_62" hidden="1">#REF!</definedName>
    <definedName name="_Ctrl_63" hidden="1">#REF!</definedName>
    <definedName name="_Ctrl_64" hidden="1">#REF!</definedName>
    <definedName name="_Ctrl_65" hidden="1">#REF!</definedName>
    <definedName name="_Ctrl_66" hidden="1">#REF!</definedName>
    <definedName name="_Ctrl_67" hidden="1">#REF!</definedName>
    <definedName name="_Ctrl_68" hidden="1">#REF!</definedName>
    <definedName name="_Ctrl_69" hidden="1">#REF!</definedName>
    <definedName name="_Ctrl_70" hidden="1">#REF!</definedName>
    <definedName name="_Ctrl_71" hidden="1">#REF!</definedName>
    <definedName name="_Ctrl_72" hidden="1">#REF!</definedName>
    <definedName name="_Ctrl_73" hidden="1">#REF!</definedName>
    <definedName name="_Ctrl_74" hidden="1">#REF!</definedName>
    <definedName name="_Ctrl_75" hidden="1">#REF!</definedName>
    <definedName name="_Ctrl_76" hidden="1">#REF!</definedName>
    <definedName name="_Ctrl_77" hidden="1">#REF!</definedName>
    <definedName name="_Ctrl_78" hidden="1">#REF!</definedName>
    <definedName name="_Ctrl_79" hidden="1">#REF!</definedName>
    <definedName name="_Ctrl_80" hidden="1">#REF!</definedName>
    <definedName name="_Ctrl_81" hidden="1">#REF!</definedName>
    <definedName name="_Ctrl_82" hidden="1">#REF!</definedName>
    <definedName name="_Ctrl_83" hidden="1">#REF!</definedName>
    <definedName name="_Ctrl_84" hidden="1">#REF!</definedName>
    <definedName name="_Ctrl_85" hidden="1">#REF!</definedName>
    <definedName name="_Ctrl_86" hidden="1">#REF!</definedName>
    <definedName name="_Ctrl_87" hidden="1">#REF!</definedName>
    <definedName name="_Ctrl_88" hidden="1">#REF!</definedName>
    <definedName name="_Ctrl_89" hidden="1">#REF!</definedName>
    <definedName name="_Ctrl_90" hidden="1">#REF!</definedName>
    <definedName name="_Ctrl_91" hidden="1">#REF!</definedName>
    <definedName name="_Ctrl_92" hidden="1">#REF!</definedName>
    <definedName name="_Ctrl_93" hidden="1">#REF!</definedName>
    <definedName name="_Ctrl_94" hidden="1">#REF!</definedName>
    <definedName name="_Ctrl_95" hidden="1">#REF!</definedName>
    <definedName name="_Ctrl_96" hidden="1">#REF!</definedName>
    <definedName name="_Ctrl_97" hidden="1">#REF!</definedName>
    <definedName name="_Ctrl_98" hidden="1">#REF!</definedName>
    <definedName name="_Ctrl_99" hidden="1">#REF!</definedName>
    <definedName name="_DA400000">#REF!</definedName>
    <definedName name="_DAT1">#REF!</definedName>
    <definedName name="_DAT10">#REF!</definedName>
    <definedName name="_DAT11">#REF!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ef2">#REF!</definedName>
    <definedName name="_def3">#REF!</definedName>
    <definedName name="_def4">#REF!</definedName>
    <definedName name="_def5">#REF!</definedName>
    <definedName name="_DEP009">#REF!</definedName>
    <definedName name="_DEP08">#REF!</definedName>
    <definedName name="_DEP09">#REF!</definedName>
    <definedName name="_DF500000">#REF!</definedName>
    <definedName name="_DTT08">#REF!</definedName>
    <definedName name="_FEB1">#REF!</definedName>
    <definedName name="_FEB2">#REF!</definedName>
    <definedName name="_Fill" hidden="1">#REF!</definedName>
    <definedName name="_xlnm._FilterDatabase" localSheetId="13" hidden="1">'Cash Out Detail'!$B$45:$CO$49</definedName>
    <definedName name="_GAE08">#REF!</definedName>
    <definedName name="_GAE09">#REF!</definedName>
    <definedName name="_INV08">#REF!</definedName>
    <definedName name="_INV09">#REF!</definedName>
    <definedName name="_JAN2">#REF!</definedName>
    <definedName name="_JC15">#REF!</definedName>
    <definedName name="_Jnr1">#REF!</definedName>
    <definedName name="_Jnr3">#REF!</definedName>
    <definedName name="_Jnr4">#REF!</definedName>
    <definedName name="_Key1" hidden="1">#REF!</definedName>
    <definedName name="_Key2" hidden="1">#REF!</definedName>
    <definedName name="_LTB08">#REF!</definedName>
    <definedName name="_LTB09">#REF!</definedName>
    <definedName name="_MAR1">#REF!</definedName>
    <definedName name="_MAR2">#REF!</definedName>
    <definedName name="_MD3">#REF!</definedName>
    <definedName name="_MD4">#REF!</definedName>
    <definedName name="_MD5">#REF!</definedName>
    <definedName name="_Mgt5">#REF!</definedName>
    <definedName name="_NFC08">#REF!</definedName>
    <definedName name="_NFC09">#REF!</definedName>
    <definedName name="_Nom1">#REF!</definedName>
    <definedName name="_Nom10">#REF!</definedName>
    <definedName name="_Nom11">#REF!</definedName>
    <definedName name="_Nom12">#REF!</definedName>
    <definedName name="_Nom13">#REF!</definedName>
    <definedName name="_Nom14">#REF!</definedName>
    <definedName name="_Nom15">#REF!</definedName>
    <definedName name="_Nom16">#REF!</definedName>
    <definedName name="_Nom17">#REF!</definedName>
    <definedName name="_Nom18">#REF!</definedName>
    <definedName name="_Nom19">#REF!</definedName>
    <definedName name="_Nom2">#REF!</definedName>
    <definedName name="_Nom22">#REF!</definedName>
    <definedName name="_Nom23">#REF!</definedName>
    <definedName name="_Nom24">#REF!</definedName>
    <definedName name="_Nom25">#REF!</definedName>
    <definedName name="_Nom26">#REF!</definedName>
    <definedName name="_Nom27">#REF!</definedName>
    <definedName name="_Nom28">#REF!</definedName>
    <definedName name="_Nom29">#REF!</definedName>
    <definedName name="_Nom3">#REF!</definedName>
    <definedName name="_Nom30">#REF!</definedName>
    <definedName name="_Nom31">#REF!</definedName>
    <definedName name="_Nom32">#REF!</definedName>
    <definedName name="_Nom33">#REF!</definedName>
    <definedName name="_Nom4">#REF!</definedName>
    <definedName name="_Nom5">#REF!</definedName>
    <definedName name="_Nom6">#REF!</definedName>
    <definedName name="_Nom7">#REF!</definedName>
    <definedName name="_Nom8">#REF!</definedName>
    <definedName name="_Nom9">#REF!</definedName>
    <definedName name="_OH1">#REF!</definedName>
    <definedName name="_OH2">#REF!</definedName>
    <definedName name="_OOE08">#REF!</definedName>
    <definedName name="_OOE09">#REF!</definedName>
    <definedName name="_OOI08">#REF!</definedName>
    <definedName name="_OOI09">#REF!</definedName>
    <definedName name="_Order1" hidden="1">255</definedName>
    <definedName name="_Order2" hidden="1">255</definedName>
    <definedName name="_ORV08">#REF!</definedName>
    <definedName name="_ORV09">#REF!</definedName>
    <definedName name="_OUT1">#REF!</definedName>
    <definedName name="_OUT2">#REF!</definedName>
    <definedName name="_PBD08">#REF!</definedName>
    <definedName name="_PBD09">#REF!</definedName>
    <definedName name="_PDA1">#REF!</definedName>
    <definedName name="_PDA2">#REF!</definedName>
    <definedName name="_PDA3">#REF!</definedName>
    <definedName name="_PPE08">#REF!</definedName>
    <definedName name="_PPE09">#REF!</definedName>
    <definedName name="_PR1">#N/A</definedName>
    <definedName name="_RTE08">#REF!</definedName>
    <definedName name="_RTE09">#REF!</definedName>
    <definedName name="_sea44"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sea44"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SHC08">#REF!</definedName>
    <definedName name="_SHC09">#REF!</definedName>
    <definedName name="_SME08">#REF!</definedName>
    <definedName name="_SME09">#REF!</definedName>
    <definedName name="_Sort" hidden="1">#REF!</definedName>
    <definedName name="_SUB08">#REF!</definedName>
    <definedName name="_SUB09">#REF!</definedName>
    <definedName name="_Tax1">#REF!</definedName>
    <definedName name="_Tax10">#REF!</definedName>
    <definedName name="_Tax11">#REF!</definedName>
    <definedName name="_TAX12">#REF!</definedName>
    <definedName name="_TAX123">#REF!</definedName>
    <definedName name="_tax1234">#REF!</definedName>
    <definedName name="_tax12345">#REF!</definedName>
    <definedName name="_Tax2">#REF!</definedName>
    <definedName name="_TAX21">#REF!</definedName>
    <definedName name="_Tax3">#REF!</definedName>
    <definedName name="_Tax4">#REF!</definedName>
    <definedName name="_Tax5">#REF!</definedName>
    <definedName name="_Tax6">#REF!</definedName>
    <definedName name="_Tax7">#REF!</definedName>
    <definedName name="_Tax8">#REF!</definedName>
    <definedName name="_Tax9">#REF!</definedName>
    <definedName name="_tb1">#REF!</definedName>
    <definedName name="_TOR08">#REF!</definedName>
    <definedName name="_TOR09">#REF!</definedName>
    <definedName name="_TR08">#REF!</definedName>
    <definedName name="_TR09">#REF!</definedName>
    <definedName name="_TRP08">#REF!</definedName>
    <definedName name="_TRP09">#REF!</definedName>
    <definedName name="_w2"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w2"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_WHT1">#REF!</definedName>
    <definedName name="a" hidden="1">IF(AND(#REF!&gt;#REF!,#REF!&lt;=#REF!),"A","")</definedName>
    <definedName name="A__Formwork">'[4]#REF'!$B$2:$M$49</definedName>
    <definedName name="A_DM">#REF!</definedName>
    <definedName name="A_GRD">#REF!</definedName>
    <definedName name="A_ITL">#REF!</definedName>
    <definedName name="A_USD">#REF!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 hidden="1">IF(AND(#REF!&gt;=#REF!,#REF!&lt;=#REF!),"A","")</definedName>
    <definedName name="aaaaa">#REF!</definedName>
    <definedName name="aaaaaaaaaaaaaaaa">#REF!</definedName>
    <definedName name="AAAC">#REF!</definedName>
    <definedName name="aab">'[5]01'!$A$1:$C$65536,'[5]01'!#REF!</definedName>
    <definedName name="ab">'[4]Z- GENERAL PRICE SUMMARY'!#REF!</definedName>
    <definedName name="AC">#REF!</definedName>
    <definedName name="ACAC">#REF!</definedName>
    <definedName name="Acc_Deprec_Mach">#REF!</definedName>
    <definedName name="Acc_Deprec_Veh">#REF!</definedName>
    <definedName name="Activité_Pays">#REF!</definedName>
    <definedName name="ACTIVITY">#REF!</definedName>
    <definedName name="ACTUAL__OPERATING__STATEMENT">#REF!</definedName>
    <definedName name="adaddad">[6]External!#REF!</definedName>
    <definedName name="Adebomi_Onisile">#REF!</definedName>
    <definedName name="Adjustmentarchitectural">[7]Architectural!#REF!</definedName>
    <definedName name="Adjustmentexternal">[7]External!#REF!</definedName>
    <definedName name="Adjustmentlift">[7]Lift!#REF!</definedName>
    <definedName name="Adjustmentpiles">#REF!</definedName>
    <definedName name="Adjustmentstructural">'[7] Structural'!#REF!</definedName>
    <definedName name="Adjustmenttravellingcrane">[7]Travel.Cranes!#REF!</definedName>
    <definedName name="adl">#REF!</definedName>
    <definedName name="advance">#REF!</definedName>
    <definedName name="AdvPymt_Received_ALVACEM">#REF!</definedName>
    <definedName name="AdvPymtEmployee">#REF!+#REF!</definedName>
    <definedName name="AdvPymtSuppliers">#REF!+#REF!</definedName>
    <definedName name="affaire">#REF!</definedName>
    <definedName name="ahmed">#REF!</definedName>
    <definedName name="ahmedshahin">#REF!</definedName>
    <definedName name="air_receivers">#REF!</definedName>
    <definedName name="AK">#REF!</definedName>
    <definedName name="akolz">#REF!</definedName>
    <definedName name="akolz2">#REF!</definedName>
    <definedName name="ALL">#REF!</definedName>
    <definedName name="All_Item">#REF!</definedName>
    <definedName name="AllJnr">#REF!</definedName>
    <definedName name="AllJnr1">#REF!</definedName>
    <definedName name="AllJnr2">#REF!</definedName>
    <definedName name="AllJnr3">#REF!</definedName>
    <definedName name="AllJnr4">#REF!</definedName>
    <definedName name="alllines">[4]Sheet1!$B$20:$B$425</definedName>
    <definedName name="Allowances">#REF!</definedName>
    <definedName name="allowancesp">#REF!</definedName>
    <definedName name="Allowancess">#REF!</definedName>
    <definedName name="ALPIN">#N/A</definedName>
    <definedName name="ALPJYOU">#N/A</definedName>
    <definedName name="ALPTOI">#N/A</definedName>
    <definedName name="Amortiz">#REF!</definedName>
    <definedName name="ANA">#REF!</definedName>
    <definedName name="Anihuvi_Ayeni">#REF!</definedName>
    <definedName name="AnnualNotes">#REF!</definedName>
    <definedName name="AnnualTaxComp">#REF!</definedName>
    <definedName name="ANTEA">#REF!</definedName>
    <definedName name="any">#REF!</definedName>
    <definedName name="aocd">[8]AN!$K$3</definedName>
    <definedName name="apo_analogon">#REF!</definedName>
    <definedName name="apo_code">#REF!</definedName>
    <definedName name="apo_descr">#REF!</definedName>
    <definedName name="apo_diafora">#REF!</definedName>
    <definedName name="apo_diafora2">#REF!</definedName>
    <definedName name="apo_monimes">#REF!</definedName>
    <definedName name="apo_synolo">#REF!</definedName>
    <definedName name="apo_syntel">#REF!</definedName>
    <definedName name="apo_ypoloipo">#REF!</definedName>
    <definedName name="APPENDIX7">#REF!</definedName>
    <definedName name="APPENDIX8">#REF!</definedName>
    <definedName name="April19">#REF!</definedName>
    <definedName name="AR">#REF!</definedName>
    <definedName name="AREA">#REF!</definedName>
    <definedName name="arms">#REF!</definedName>
    <definedName name="arrearsmanager">#REF!</definedName>
    <definedName name="as">[9]Lift!#REF!</definedName>
    <definedName name="AS2DocOpenMode" hidden="1">"AS2DocumentEdit"</definedName>
    <definedName name="asa">#REF!</definedName>
    <definedName name="asasfasf" localSheetId="17" hidden="1">IF(#REF!="","",INDUSTRIAL_I_ScenarioE75&amp;INDUSTRIAL_I_ScenarioD75&amp;INDUSTRIAL_I_ScenarioC75&amp;INDUSTRIAL_I_ScenarioB75&amp;INDUSTRIAL_I_ScenarioA75)</definedName>
    <definedName name="asasfasf" hidden="1">IF(#REF!="","",INDUSTRIAL_I_ScenarioE75&amp;INDUSTRIAL_I_ScenarioD75&amp;INDUSTRIAL_I_ScenarioC75&amp;INDUSTRIAL_I_ScenarioB75&amp;INDUSTRIAL_I_ScenarioA75)</definedName>
    <definedName name="asd">#REF!</definedName>
    <definedName name="asdasd" localSheetId="17" hidden="1">IF(#REF!="","",INDUSTRIAL_I_ScenarioE67&amp;INDUSTRIAL_I_ScenarioD67&amp;INDUSTRIAL_I_ScenarioC67&amp;INDUSTRIAL_I_ScenarioB67&amp;INDUSTRIAL_I_ScenarioA67)</definedName>
    <definedName name="asdasd" hidden="1">IF(#REF!="","",INDUSTRIAL_I_ScenarioE67&amp;INDUSTRIAL_I_ScenarioD67&amp;INDUSTRIAL_I_ScenarioC67&amp;INDUSTRIAL_I_ScenarioB67&amp;INDUSTRIAL_I_ScenarioA67)</definedName>
    <definedName name="ASEDfasdfjoerfoiweroifjwer" hidden="1">#REF!</definedName>
    <definedName name="assds">[10]AN!$H$3</definedName>
    <definedName name="ASSET">#REF!</definedName>
    <definedName name="Assets">#REF!</definedName>
    <definedName name="ATLAS2"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ATLAS2"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auto">#REF!</definedName>
    <definedName name="Automation">#REF!</definedName>
    <definedName name="avg00">#REF!</definedName>
    <definedName name="AVOITPOUREFF">#REF!</definedName>
    <definedName name="aw">[10]AN!$H$4</definedName>
    <definedName name="aww">#REF!</definedName>
    <definedName name="ayija">#REF!</definedName>
    <definedName name="B">#REF!</definedName>
    <definedName name="B_____CONCRETE_PRICING_TABLE">'[4]#REF'!$B$53:$Q$91</definedName>
    <definedName name="B_DM">#REF!</definedName>
    <definedName name="ba">#REF!</definedName>
    <definedName name="BAB" hidden="1">#N/A</definedName>
    <definedName name="BALANCE">#REF!</definedName>
    <definedName name="Balance_Sheet_as_on_28_February_1998">#REF!</definedName>
    <definedName name="BalanceSheetDates">#REF!</definedName>
    <definedName name="Band0">#REF!</definedName>
    <definedName name="Band2">#REF!</definedName>
    <definedName name="Band3">#REF!</definedName>
    <definedName name="Band4">#REF!</definedName>
    <definedName name="Band6">#REF!</definedName>
    <definedName name="bang">#REF!</definedName>
    <definedName name="BAS">#REF!</definedName>
    <definedName name="base">#REF!</definedName>
    <definedName name="basic">#REF!</definedName>
    <definedName name="basicp">#REF!</definedName>
    <definedName name="BAT">#REF!</definedName>
    <definedName name="BB">#REF!</definedName>
    <definedName name="bbbb">#REF!</definedName>
    <definedName name="Beg_Period">#REF!</definedName>
    <definedName name="BETON">#REF!</definedName>
    <definedName name="BILANCI_VALUTOR">#REF!</definedName>
    <definedName name="BILANCIO_IAS.">#REF!</definedName>
    <definedName name="BILANCIO_IV_DIRETTIVA">#REF!</definedName>
    <definedName name="Bill.2.Cost.Sum">#REF!</definedName>
    <definedName name="Bill.2.Sell.Sum">#REF!</definedName>
    <definedName name="Bill.2.Sum">#REF!</definedName>
    <definedName name="Bill.3.CostSum">#REF!</definedName>
    <definedName name="Bill.3.Sell.Sum">#REF!</definedName>
    <definedName name="Bill.3.Sum">#REF!</definedName>
    <definedName name="Bill.4.Cost.Sum">#REF!</definedName>
    <definedName name="Bill.4.Sell.Sum">#REF!</definedName>
    <definedName name="Bill.4.Sum">#REF!</definedName>
    <definedName name="BILL8DIV02TOTALAMT">#REF!</definedName>
    <definedName name="BILL8DIV03TOTALAMT">#REF!</definedName>
    <definedName name="BILL8DIV04TOTALAMT">#REF!</definedName>
    <definedName name="BILL8DIV05TOTALAMT">#REF!</definedName>
    <definedName name="BILL8DIV06TOTALAMT">#REF!</definedName>
    <definedName name="BILL8DIV07TOTALAMT">#REF!</definedName>
    <definedName name="BILL8DIV09TOTALAMT">#REF!</definedName>
    <definedName name="BILL8DIV10TOTALAMT">#REF!</definedName>
    <definedName name="BJUKLJBJHV" hidden="1">#N/A</definedName>
    <definedName name="BLDG">[11]LEGEND!$D$8</definedName>
    <definedName name="bnmk">#REF!</definedName>
    <definedName name="BON100POUREFF">#REF!</definedName>
    <definedName name="BON100POURSB">#REF!</definedName>
    <definedName name="BONUPOUREFF">#REF!</definedName>
    <definedName name="BONUPOURSB">#REF!</definedName>
    <definedName name="bonus">#REF!</definedName>
    <definedName name="bott">#REF!</definedName>
    <definedName name="BRES">#REF!</definedName>
    <definedName name="BS_Actual">#REF!</definedName>
    <definedName name="BS_Budget">#REF!</definedName>
    <definedName name="BS_Prior_Month">#REF!</definedName>
    <definedName name="BU" hidden="1">#REF!</definedName>
    <definedName name="BU19end">#REF!</definedName>
    <definedName name="Budget_06">#REF!</definedName>
    <definedName name="BUNAMES">#REF!</definedName>
    <definedName name="C_____STEEL_REBAR">'[4]#REF'!$B$97:$J$126</definedName>
    <definedName name="C0S8">#REF!</definedName>
    <definedName name="cad_capital">#REF!</definedName>
    <definedName name="cad_revenue">#REF!</definedName>
    <definedName name="cal">#REF!</definedName>
    <definedName name="CAP1B"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EX_YTD_Actual">#REF!</definedName>
    <definedName name="CAPEX_YTD_Budget">#REF!</definedName>
    <definedName name="CAPEX_YTD_Prior_Year">#REF!</definedName>
    <definedName name="capital_compressors">#REF!</definedName>
    <definedName name="capital_spp_pumps">#REF!</definedName>
    <definedName name="Capitalized_L_Int_TGF">#REF!</definedName>
    <definedName name="carikur">#REF!</definedName>
    <definedName name="caritarih">#REF!</definedName>
    <definedName name="Carparks">'[7] Structural'!#REF!</definedName>
    <definedName name="carpenters_shop">#REF!</definedName>
    <definedName name="CASH08">#REF!</definedName>
    <definedName name="CASH09">#REF!</definedName>
    <definedName name="CAT">#REF!</definedName>
    <definedName name="Category_All">#REF!</definedName>
    <definedName name="CATIN">#N/A</definedName>
    <definedName name="CATJYOU">#N/A</definedName>
    <definedName name="CATREC">#N/A</definedName>
    <definedName name="CATSYU">#N/A</definedName>
    <definedName name="CC">#REF!</definedName>
    <definedName name="CCC" hidden="1">#REF!</definedName>
    <definedName name="ççç">#REF!</definedName>
    <definedName name="ccs">#REF!</definedName>
    <definedName name="cement_elevator_no_one">#REF!</definedName>
    <definedName name="cement_elevator_no_two">#REF!</definedName>
    <definedName name="cement_mill_maint_consumables">#REF!</definedName>
    <definedName name="cement_mill_no_one">#REF!</definedName>
    <definedName name="cement_mill_no_two">#REF!</definedName>
    <definedName name="CementStock">#REF!</definedName>
    <definedName name="CFTUYJ">#REF!</definedName>
    <definedName name="chap11email1">[4]Sheet1!$A$991:$G$1034</definedName>
    <definedName name="Charles_Ochonogor">#REF!</definedName>
    <definedName name="chart">#REF!</definedName>
    <definedName name="chart_2">#REF!</definedName>
    <definedName name="CIQWBGuid" hidden="1">"2cd8126d-26c3-430c-b7fa-a069e3a1fc62"</definedName>
    <definedName name="CIT">#REF!</definedName>
    <definedName name="CLIENT">[11]LEGEND!$D$6</definedName>
    <definedName name="ClientCr">#REF!</definedName>
    <definedName name="ClientDr">#REF!</definedName>
    <definedName name="clinker_conveyor_no_0ne">#REF!</definedName>
    <definedName name="clinker_conveyor_no_two">#REF!</definedName>
    <definedName name="clinker_conveyors">#REF!</definedName>
    <definedName name="clinker_feed_belt_no_one">#REF!</definedName>
    <definedName name="clinker_feed_belt_no_two">#REF!</definedName>
    <definedName name="CLINKERPROD">#REF!</definedName>
    <definedName name="clos00">#REF!</definedName>
    <definedName name="clos99">#REF!</definedName>
    <definedName name="clôture">#REF!</definedName>
    <definedName name="codeREF_A">#REF!</definedName>
    <definedName name="codeREF_B">#REF!</definedName>
    <definedName name="CodeTypes">#REF!</definedName>
    <definedName name="COLCOPIERVALEURSemail1">[4]Sheet1!$A$1:$G$65536</definedName>
    <definedName name="COLCOPIERVALEURSemail2">#REF!</definedName>
    <definedName name="ColorNames">#REF!</definedName>
    <definedName name="COMMPOUREFF">#REF!</definedName>
    <definedName name="COMMPOURSB">#REF!</definedName>
    <definedName name="Company">#REF!</definedName>
    <definedName name="compressed_air_lines">#REF!</definedName>
    <definedName name="compressor_maintenance">#REF!</definedName>
    <definedName name="compressors">#REF!</definedName>
    <definedName name="computation_basis">#REF!</definedName>
    <definedName name="computer_for_power_generation_plant">#REF!</definedName>
    <definedName name="CONCA">[4]cement!#REF!</definedName>
    <definedName name="CONCB">[4]cement!#REF!</definedName>
    <definedName name="CONCC">#REF!</definedName>
    <definedName name="CONCRETE_WORK_DURATION">#REF!</definedName>
    <definedName name="Conferences">#REF!</definedName>
    <definedName name="ConstrProgress">#REF!,#REF!,#REF!,#REF!,#REF!</definedName>
    <definedName name="Consup"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Consup"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CONT">#REF!</definedName>
    <definedName name="CONTRACT_ELEMENT">#REF!</definedName>
    <definedName name="contrat">[8]AN!$H$2</definedName>
    <definedName name="Conventions">#REF!</definedName>
    <definedName name="CORM">#REF!</definedName>
    <definedName name="cost">[6]External!#REF!</definedName>
    <definedName name="cost1">[12]Architectural!#REF!</definedName>
    <definedName name="COSTOFVESSEL">#REF!</definedName>
    <definedName name="Country" hidden="1">#REF!</definedName>
    <definedName name="Country_Name">#REF!</definedName>
    <definedName name="cover" hidden="1">[2]FitOutConfCentre!#REF!</definedName>
    <definedName name="CR_NIV2">#REF!</definedName>
    <definedName name="Criteres">#REF!</definedName>
    <definedName name="_xlnm.Criteria">#REF!</definedName>
    <definedName name="CRUA">#REF!</definedName>
    <definedName name="CshFlow_MTD_Actual">#REF!</definedName>
    <definedName name="CshFlow_MTD_Budget">#REF!</definedName>
    <definedName name="CshFlow_YTD_Actual">#REF!</definedName>
    <definedName name="CshFlow_YTD_Budget">#REF!</definedName>
    <definedName name="cttravF">#REF!</definedName>
    <definedName name="Currency" hidden="1">#REF!</definedName>
    <definedName name="CustomDutiesCr">#REF!+#REF!</definedName>
    <definedName name="CustomDutiesDr">#REF!+#REF!</definedName>
    <definedName name="d" hidden="1">#REF!</definedName>
    <definedName name="D_____MASONRY___PLASTER_WORKS">'[4]#REF'!$B$130:$N$176</definedName>
    <definedName name="daADfssdaergstrhhryt" hidden="1">#REF!</definedName>
    <definedName name="daniel">#REF!</definedName>
    <definedName name="danielslip">#REF!</definedName>
    <definedName name="dASDasdASD" localSheetId="17" hidden="1">IF(#REF!="","",INDUSTRIAL_I_ScenarioE79&amp;INDUSTRIAL_I_ScenarioD79&amp;INDUSTRIAL_I_ScenarioC79&amp;INDUSTRIAL_I_ScenarioB79&amp;INDUSTRIAL_I_ScenarioA79)</definedName>
    <definedName name="dASDasdASD" hidden="1">IF(#REF!="","",INDUSTRIAL_I_ScenarioE79&amp;INDUSTRIAL_I_ScenarioD79&amp;INDUSTRIAL_I_ScenarioC79&amp;INDUSTRIAL_I_ScenarioB79&amp;INDUSTRIAL_I_ScenarioA79)</definedName>
    <definedName name="Databankoptions">#REF!</definedName>
    <definedName name="_xlnm.Database">#REF!</definedName>
    <definedName name="DataFilter" localSheetId="3">[13]!DataFilter</definedName>
    <definedName name="DataFilter" localSheetId="2">[13]!DataFilter</definedName>
    <definedName name="DataFilter" localSheetId="8">[13]!DataFilter</definedName>
    <definedName name="DataFilter" localSheetId="5">[13]!DataFilter</definedName>
    <definedName name="DataFilter" localSheetId="24">[13]!DataFilter</definedName>
    <definedName name="DataFilter">[13]!DataFilter</definedName>
    <definedName name="DataSort" localSheetId="3">[13]!DataSort</definedName>
    <definedName name="DataSort" localSheetId="2">[13]!DataSort</definedName>
    <definedName name="DataSort" localSheetId="8">[13]!DataSort</definedName>
    <definedName name="DataSort" localSheetId="5">[13]!DataSort</definedName>
    <definedName name="DataSort" localSheetId="24">[13]!DataSort</definedName>
    <definedName name="DataSort">[13]!DataSort</definedName>
    <definedName name="DATES">#REF!</definedName>
    <definedName name="David_Omoke">#REF!</definedName>
    <definedName name="DaysMonth">#REF!</definedName>
    <definedName name="DaysOption">#REF!</definedName>
    <definedName name="dbase">#REF!</definedName>
    <definedName name="dbase1">#REF!</definedName>
    <definedName name="dbhdh" hidden="1">#REF!</definedName>
    <definedName name="DBout">#REF!</definedName>
    <definedName name="DCE">#REF!</definedName>
    <definedName name="dd">#REF!</definedName>
    <definedName name="ddd"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ddd"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dddddddd">#REF!</definedName>
    <definedName name="dddddddddddddddddddd">#REF!</definedName>
    <definedName name="ddssdsd" localSheetId="3" hidden="1">((STRATEGYEvalScenario64="E")+(STRATEGYEvalScenario64="D")*2+(STRATEGYEvalScenario64="C")*3+(STRATEGYEvalScenario64="B")*4+(STRATEGYEvalScenario64="A")*5-0.5)</definedName>
    <definedName name="ddssdsd" localSheetId="2" hidden="1">((STRATEGYEvalScenario64="E")+(STRATEGYEvalScenario64="D")*2+(STRATEGYEvalScenario64="C")*3+(STRATEGYEvalScenario64="B")*4+(STRATEGYEvalScenario64="A")*5-0.5)</definedName>
    <definedName name="ddssdsd" localSheetId="8" hidden="1">((STRATEGYEvalScenario64="E")+(STRATEGYEvalScenario64="D")*2+(STRATEGYEvalScenario64="C")*3+(STRATEGYEvalScenario64="B")*4+(STRATEGYEvalScenario64="A")*5-0.5)</definedName>
    <definedName name="ddssdsd" localSheetId="5" hidden="1">((STRATEGYEvalScenario64="E")+(STRATEGYEvalScenario64="D")*2+(STRATEGYEvalScenario64="C")*3+(STRATEGYEvalScenario64="B")*4+(STRATEGYEvalScenario64="A")*5-0.5)</definedName>
    <definedName name="ddssdsd" localSheetId="17" hidden="1">((STRATEGYEvalScenario64="E")+(STRATEGYEvalScenario64="D")*2+(STRATEGYEvalScenario64="C")*3+(STRATEGYEvalScenario64="B")*4+(STRATEGYEvalScenario64="A")*5-0.5)</definedName>
    <definedName name="ddssdsd" localSheetId="24" hidden="1">((STRATEGYEvalScenario64="E")+(STRATEGYEvalScenario64="D")*2+(STRATEGYEvalScenario64="C")*3+(STRATEGYEvalScenario64="B")*4+(STRATEGYEvalScenario64="A")*5-0.5)</definedName>
    <definedName name="ddssdsd" hidden="1">((STRATEGYEvalScenario64="E")+(STRATEGYEvalScenario64="D")*2+(STRATEGYEvalScenario64="C")*3+(STRATEGYEvalScenario64="B")*4+(STRATEGYEvalScenario64="A")*5-0.5)</definedName>
    <definedName name="de">[4]cement!#REF!</definedName>
    <definedName name="Dec">#REF!</definedName>
    <definedName name="deductions">#REF!</definedName>
    <definedName name="def">#REF!</definedName>
    <definedName name="DEFT08">#REF!</definedName>
    <definedName name="DEFT09">#REF!</definedName>
    <definedName name="Denisslip">#REF!</definedName>
    <definedName name="Dennis">#REF!</definedName>
    <definedName name="Dennis_">#REF!</definedName>
    <definedName name="DEPART">#REF!</definedName>
    <definedName name="Deprec_Lh">#REF!</definedName>
    <definedName name="Deprec_Mach">#REF!</definedName>
    <definedName name="Deprec_Veh">#REF!</definedName>
    <definedName name="descREF_A">#REF!</definedName>
    <definedName name="descREF_B">#REF!</definedName>
    <definedName name="Dévaluation">#REF!</definedName>
    <definedName name="Devtlevys">#REF!</definedName>
    <definedName name="df">#REF!</definedName>
    <definedName name="dfdsf">#REF!</definedName>
    <definedName name="dff">#REF!</definedName>
    <definedName name="DFH" hidden="1">#N/A</definedName>
    <definedName name="DHS">#REF!</definedName>
    <definedName name="DIALOG1">#REF!</definedName>
    <definedName name="diamond">#REF!</definedName>
    <definedName name="Dictionary">#REF!</definedName>
    <definedName name="DIPLOME">#REF!</definedName>
    <definedName name="Diplome1">#REF!</definedName>
    <definedName name="Diplome2">#REF!</definedName>
    <definedName name="Diplome3">#REF!</definedName>
    <definedName name="Diplome4">#REF!</definedName>
    <definedName name="DİREKTMASRAF">#REF!</definedName>
    <definedName name="Disp_MTD_Actual">#REF!</definedName>
    <definedName name="Disp_MTD_Budget">#REF!</definedName>
    <definedName name="Disp_YTD_Actual">#REF!</definedName>
    <definedName name="Disp_YTD_Budget">#REF!</definedName>
    <definedName name="Disp_YTD_Prior_Year">#REF!</definedName>
    <definedName name="distribution_and_retractable_conveyors">#REF!</definedName>
    <definedName name="DIVISION28">#REF!</definedName>
    <definedName name="DM">#REF!</definedName>
    <definedName name="DM_USD">#REF!</definedName>
    <definedName name="Dollar2">#REF!</definedName>
    <definedName name="DOLLARFORFUND">[14]Sheet1!$D$7</definedName>
    <definedName name="Dollarforgoods">[15]Sheet1!$D$10</definedName>
    <definedName name="DÖNEMGD">#REF!</definedName>
    <definedName name="dp">#REF!</definedName>
    <definedName name="dr">#REF!</definedName>
    <definedName name="dsadaSFDWE">[10]AN!$H$5</definedName>
    <definedName name="dsdsaqd">[10]AN!$H$4</definedName>
    <definedName name="dust_control_equipment">#REF!</definedName>
    <definedName name="dust_plant">#REF!</definedName>
    <definedName name="dust_recycling_plant">#REF!</definedName>
    <definedName name="E">#REF!</definedName>
    <definedName name="E____FLOORING___WALL_TILES">'[4]#REF'!$B$181:$I$217</definedName>
    <definedName name="EAL">#REF!</definedName>
    <definedName name="EAN">#REF!</definedName>
    <definedName name="Earthworks">'[7] Structural'!#REF!</definedName>
    <definedName name="edds">[10]AN!$H$6</definedName>
    <definedName name="edwrfegtrhg">#REF!</definedName>
    <definedName name="EE">#REF!</definedName>
    <definedName name="eee">#REF!</definedName>
    <definedName name="eeee" hidden="1">#REF!</definedName>
    <definedName name="eeeeeee">#REF!</definedName>
    <definedName name="Elec_dewatering_pumps">#REF!</definedName>
    <definedName name="Elec_Field_conveyor_belt">#REF!</definedName>
    <definedName name="Elec_lime_belt_1">#REF!</definedName>
    <definedName name="Elec_lime_belt_2">#REF!</definedName>
    <definedName name="Elec_lime_belt_3">#REF!</definedName>
    <definedName name="Elec_Mobile_crusher_number_1">#REF!</definedName>
    <definedName name="Elec_Mobile_crusher_number_2">#REF!</definedName>
    <definedName name="Elec_plate_feeder_1">#REF!</definedName>
    <definedName name="Elec_plate_feeder_2">#REF!</definedName>
    <definedName name="Elec_plate_feeder_3">#REF!</definedName>
    <definedName name="Elec_raw_mill_1">#REF!</definedName>
    <definedName name="elec_raw_mills_2">#REF!</definedName>
    <definedName name="Elec_raw_mills_3">#REF!</definedName>
    <definedName name="Elec_sec_crusher_1">#REF!</definedName>
    <definedName name="Elec_sec_crusher_2">#REF!</definedName>
    <definedName name="Elec_sec_crusher_3">#REF!</definedName>
    <definedName name="elec_sec_matl_feeder_1">#REF!</definedName>
    <definedName name="Elec_sec_matl_feeder_2">#REF!</definedName>
    <definedName name="Elec_sec_matl_feeder_3">#REF!</definedName>
    <definedName name="ELECBILL">'[4]#REF'!#REF!</definedName>
    <definedName name="electric_overhead_cranes">#REF!</definedName>
    <definedName name="Electricalnetworks">[7]External!#REF!</definedName>
    <definedName name="ELPART">#REF!</definedName>
    <definedName name="ELS">#REF!</definedName>
    <definedName name="Emertimi_i_Kredive">#REF!</definedName>
    <definedName name="EmertimiKredive">#REF!</definedName>
    <definedName name="Emmaslip">#REF!</definedName>
    <definedName name="Empno">#REF!</definedName>
    <definedName name="ENA">#REF!</definedName>
    <definedName name="END">[4]Sheet1!$G$101</definedName>
    <definedName name="ENDİREKTMASRAF">#REF!</definedName>
    <definedName name="Endofyear">#REF!</definedName>
    <definedName name="endp">#REF!</definedName>
    <definedName name="endy">#REF!</definedName>
    <definedName name="EntityName">#REF!</definedName>
    <definedName name="entries">#REF!</definedName>
    <definedName name="Entry">'[5]01'!#REF!</definedName>
    <definedName name="EPY">#REF!</definedName>
    <definedName name="ERİM4">#REF!</definedName>
    <definedName name="ERİM5">#REF!</definedName>
    <definedName name="Error">#REF!</definedName>
    <definedName name="ESS">#REF!</definedName>
    <definedName name="Essomaster">#REF!</definedName>
    <definedName name="Est">#REF!</definedName>
    <definedName name="ETH">#REF!</definedName>
    <definedName name="eur">#REF!</definedName>
    <definedName name="euro">#REF!</definedName>
    <definedName name="EUROforGOODS">[14]Sheet1!$D$8</definedName>
    <definedName name="Evidenca_e_Gjendjes__Perdorimit_dhe_Shlyerjeve_te_Kreditit">#REF!</definedName>
    <definedName name="EWEKORO__WORKS">#REF!</definedName>
    <definedName name="ewerwe" localSheetId="17" hidden="1">IF(#REF!="","",INDUSTRIAL_I_ScenarioE74&amp;INDUSTRIAL_I_ScenarioD74&amp;INDUSTRIAL_I_ScenarioC74&amp;INDUSTRIAL_I_ScenarioB74&amp;INDUSTRIAL_I_ScenarioA74)</definedName>
    <definedName name="ewerwe" hidden="1">IF(#REF!="","",INDUSTRIAL_I_ScenarioE74&amp;INDUSTRIAL_I_ScenarioD74&amp;INDUSTRIAL_I_ScenarioC74&amp;INDUSTRIAL_I_ScenarioB74&amp;INDUSTRIAL_I_ScenarioA74)</definedName>
    <definedName name="Excel_BuiltIn_Print_Area_1_1">#REF!</definedName>
    <definedName name="Excel_BuiltIn_Print_Area_10">#REF!</definedName>
    <definedName name="Excel_BuiltIn_Print_Area_11">#REF!</definedName>
    <definedName name="Excel_BuiltIn_Print_Area_3_1">#REF!</definedName>
    <definedName name="Excel_BuiltIn_Print_Area_4">#REF!</definedName>
    <definedName name="Excel_BuiltIn_Print_Area_4_1">#REF!</definedName>
    <definedName name="Excel_BuiltIn_Print_Titles_3">#REF!</definedName>
    <definedName name="Externalopenings">[7]Architectural!#REF!</definedName>
    <definedName name="_xlnm.Extract">[16]SILICATE!#REF!</definedName>
    <definedName name="EYB">#REF!</definedName>
    <definedName name="EYL">#REF!</definedName>
    <definedName name="F">#REF!</definedName>
    <definedName name="F_____PAINTING">'[4]#REF'!$B$220:$N$250</definedName>
    <definedName name="f_k_pumps">#REF!</definedName>
    <definedName name="Factor_Calc">#REF!</definedName>
    <definedName name="FAN">#REF!</definedName>
    <definedName name="Fb">[4]Sheet1!$O$91</definedName>
    <definedName name="FC">#REF!</definedName>
    <definedName name="fcb_Tender_reference">[4]Sheet1!$E$5</definedName>
    <definedName name="FD_1">#REF!</definedName>
    <definedName name="FD_2">#REF!</definedName>
    <definedName name="FD_3">#REF!</definedName>
    <definedName name="FD_4">#REF!</definedName>
    <definedName name="FD_5">#REF!</definedName>
    <definedName name="fdsfsdf">#REF!</definedName>
    <definedName name="feedsew" hidden="1">#N/A</definedName>
    <definedName name="Femislip">#REF!</definedName>
    <definedName name="ff">#REF!</definedName>
    <definedName name="fff">#REF!</definedName>
    <definedName name="FFFFF" hidden="1">#REF!</definedName>
    <definedName name="fgh" hidden="1">IF(AND(#REF!&gt;#REF!,#REF!&lt;=#REF!),"D","")</definedName>
    <definedName name="Fidelia_Osueke">#REF!</definedName>
    <definedName name="FIDELIS">#REF!</definedName>
    <definedName name="Fidelislip">#REF!</definedName>
    <definedName name="field_belt_conveyor">#REF!</definedName>
    <definedName name="field_conveyor_belt">#REF!</definedName>
    <definedName name="FileNameSummary">[17]Main!#REF!</definedName>
    <definedName name="FilterRange">#REF!</definedName>
    <definedName name="Filtre">#REF!</definedName>
    <definedName name="FINCO08">#REF!</definedName>
    <definedName name="FINCO09">#REF!</definedName>
    <definedName name="Finishings">[7]Architectural!#REF!</definedName>
    <definedName name="FINR08">#REF!</definedName>
    <definedName name="FINR09">#REF!</definedName>
    <definedName name="fitting_shop">#REF!</definedName>
    <definedName name="fjhgtdy5tedu5yt">#REF!</definedName>
    <definedName name="Flag">#REF!</definedName>
    <definedName name="FONDET_E_VETA">#REF!</definedName>
    <definedName name="forfaitE">#REF!</definedName>
    <definedName name="forfaitF">#REF!</definedName>
    <definedName name="Formular_per_Bilancin_e_Pagesave_Nr.1">#REF!</definedName>
    <definedName name="foros_analogon">#REF!</definedName>
    <definedName name="foros_code">#REF!</definedName>
    <definedName name="foros_descr">#REF!</definedName>
    <definedName name="foros_diafora">#REF!</definedName>
    <definedName name="foros_diafora2">#REF!</definedName>
    <definedName name="foros_monimes">#REF!</definedName>
    <definedName name="foros_synolo">#REF!</definedName>
    <definedName name="foros_syntel">#REF!</definedName>
    <definedName name="foros_ypoloipo">#REF!</definedName>
    <definedName name="Fournisseur">#REF!</definedName>
    <definedName name="FRAN">#REF!</definedName>
    <definedName name="fsb">#REF!</definedName>
    <definedName name="fshysdysjxccs" localSheetId="3" hidden="1">((PEOPLE_MOBEvalScenario77="E")+(PEOPLE_MOBEvalScenario77="D")*2+(PEOPLE_MOBEvalScenario77="C")*3+(PEOPLE_MOBEvalScenario77="B")*4+(PEOPLE_MOBEvalScenario77="A")*5-0.5)</definedName>
    <definedName name="fshysdysjxccs" localSheetId="2" hidden="1">((PEOPLE_MOBEvalScenario77="E")+(PEOPLE_MOBEvalScenario77="D")*2+(PEOPLE_MOBEvalScenario77="C")*3+(PEOPLE_MOBEvalScenario77="B")*4+(PEOPLE_MOBEvalScenario77="A")*5-0.5)</definedName>
    <definedName name="fshysdysjxccs" localSheetId="8" hidden="1">((PEOPLE_MOBEvalScenario77="E")+(PEOPLE_MOBEvalScenario77="D")*2+(PEOPLE_MOBEvalScenario77="C")*3+(PEOPLE_MOBEvalScenario77="B")*4+(PEOPLE_MOBEvalScenario77="A")*5-0.5)</definedName>
    <definedName name="fshysdysjxccs" localSheetId="5" hidden="1">((PEOPLE_MOBEvalScenario77="E")+(PEOPLE_MOBEvalScenario77="D")*2+(PEOPLE_MOBEvalScenario77="C")*3+(PEOPLE_MOBEvalScenario77="B")*4+(PEOPLE_MOBEvalScenario77="A")*5-0.5)</definedName>
    <definedName name="fshysdysjxccs" localSheetId="17" hidden="1">((PEOPLE_MOBEvalScenario77="E")+(PEOPLE_MOBEvalScenario77="D")*2+(PEOPLE_MOBEvalScenario77="C")*3+(PEOPLE_MOBEvalScenario77="B")*4+(PEOPLE_MOBEvalScenario77="A")*5-0.5)</definedName>
    <definedName name="fshysdysjxccs" localSheetId="24" hidden="1">((PEOPLE_MOBEvalScenario77="E")+(PEOPLE_MOBEvalScenario77="D")*2+(PEOPLE_MOBEvalScenario77="C")*3+(PEOPLE_MOBEvalScenario77="B")*4+(PEOPLE_MOBEvalScenario77="A")*5-0.5)</definedName>
    <definedName name="fshysdysjxccs" hidden="1">((PEOPLE_MOBEvalScenario77="E")+(PEOPLE_MOBEvalScenario77="D")*2+(PEOPLE_MOBEvalScenario77="C")*3+(PEOPLE_MOBEvalScenario77="B")*4+(PEOPLE_MOBEvalScenario77="A")*5-0.5)</definedName>
    <definedName name="FUNDS">#REF!</definedName>
    <definedName name="G">#REF!</definedName>
    <definedName name="G______SANITARY___PLUMBING">'[4]#REF'!$B$254:$M$331</definedName>
    <definedName name="GAEAAAA" hidden="1">#REF!</definedName>
    <definedName name="gdfdf">[10]AN!$H$3</definedName>
    <definedName name="generating_plant_oils">#REF!</definedName>
    <definedName name="generator_four">#REF!</definedName>
    <definedName name="generator_one">#REF!</definedName>
    <definedName name="generator_three">#REF!</definedName>
    <definedName name="generator_two">#REF!</definedName>
    <definedName name="GGG">#REF!</definedName>
    <definedName name="gggg" localSheetId="17" hidden="1">IF(#REF!="","",INDUSTRIAL_I_ActualE65&amp;INDUSTRIAL_I_ActualD65&amp;INDUSTRIAL_I_ActualC65&amp;INDUSTRIAL_I_ActualB65&amp;INDUSTRIAL_I_ActualA65)</definedName>
    <definedName name="gggg" hidden="1">IF(#REF!="","",INDUSTRIAL_I_ActualE65&amp;INDUSTRIAL_I_ActualD65&amp;INDUSTRIAL_I_ActualC65&amp;INDUSTRIAL_I_ActualB65&amp;INDUSTRIAL_I_ActualA65)</definedName>
    <definedName name="gggggg">#REF!</definedName>
    <definedName name="GHJ" hidden="1">#N/A</definedName>
    <definedName name="GM">#REF!</definedName>
    <definedName name="GoBack" localSheetId="3">[13]Sheet1!GoBack</definedName>
    <definedName name="GoBack" localSheetId="2">[13]Sheet1!GoBack</definedName>
    <definedName name="GoBack" localSheetId="8">[13]Sheet1!GoBack</definedName>
    <definedName name="GoBack" localSheetId="5">[13]Sheet1!GoBack</definedName>
    <definedName name="GoBack" localSheetId="24">[13]Sheet1!GoBack</definedName>
    <definedName name="GoBack">[13]Sheet1!GoBack</definedName>
    <definedName name="Godwin_Uboh">#REF!</definedName>
    <definedName name="Grade1">#REF!</definedName>
    <definedName name="Grade11">#REF!</definedName>
    <definedName name="GRADE12">#REF!</definedName>
    <definedName name="Grade122">#REF!</definedName>
    <definedName name="Grade13">#REF!</definedName>
    <definedName name="Grade14">#REF!</definedName>
    <definedName name="Grade15">#REF!</definedName>
    <definedName name="Grade16">#REF!</definedName>
    <definedName name="Grade17">#REF!</definedName>
    <definedName name="Grade18">#REF!</definedName>
    <definedName name="Gratuity">#REF!</definedName>
    <definedName name="Gratuity1">#REF!</definedName>
    <definedName name="Gratuity2">#REF!</definedName>
    <definedName name="GRAY11">#REF!</definedName>
    <definedName name="GRAY15">#REF!</definedName>
    <definedName name="GRD_per_100">#REF!</definedName>
    <definedName name="GRD_USD">#REF!</definedName>
    <definedName name="gtb">#REF!</definedName>
    <definedName name="GULF">#REF!</definedName>
    <definedName name="GYPDUTY">#REF!</definedName>
    <definedName name="GYPPORT">#REF!</definedName>
    <definedName name="gypsom_hopper">#REF!</definedName>
    <definedName name="H">#REF!</definedName>
    <definedName name="H_______EARTH_WORKS">'[4]#REF'!$B$334:$O$382</definedName>
    <definedName name="H_______PLUMBING_PVC_PIPES">'[4]#REF'!$B$459:$I$481</definedName>
    <definedName name="h_h_compressors">#REF!</definedName>
    <definedName name="HAJDE" localSheetId="17"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HAJDE"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c">#REF!</definedName>
    <definedName name="HEAD_TEACHERS_SCHOOL_HEAD">#REF!</definedName>
    <definedName name="hey">#REF!</definedName>
    <definedName name="HFGHDF">#REF!</definedName>
    <definedName name="hgfdhg">[10]AN!$H$6</definedName>
    <definedName name="hh"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hh"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hhddsgb">#REF!</definedName>
    <definedName name="hhggh" hidden="1">IF(AND(#REF!&gt;#REF!,#REF!&lt;=#REF!),"D","")</definedName>
    <definedName name="hhh">#REF!</definedName>
    <definedName name="hhhhhh" hidden="1">#REF!</definedName>
    <definedName name="hhhhhhhhh" hidden="1">#REF!</definedName>
    <definedName name="hi">#REF!</definedName>
    <definedName name="hj" hidden="1">[2]FitOutConfCentre!#REF!</definedName>
    <definedName name="HJf">#REF!</definedName>
    <definedName name="hjgytdg" hidden="1">#N/A</definedName>
    <definedName name="hjk" localSheetId="17" hidden="1">IF(#REF!="","",INDUSTRIAL_I_ScenarioE66&amp;INDUSTRIAL_I_ScenarioD66&amp;INDUSTRIAL_I_ScenarioC66&amp;INDUSTRIAL_I_ScenarioB66&amp;INDUSTRIAL_I_ScenarioA66)</definedName>
    <definedName name="hjk" hidden="1">IF(#REF!="","",INDUSTRIAL_I_ScenarioE66&amp;INDUSTRIAL_I_ScenarioD66&amp;INDUSTRIAL_I_ScenarioC66&amp;INDUSTRIAL_I_ScenarioB66&amp;INDUSTRIAL_I_ScenarioA66)</definedName>
    <definedName name="hjkhkkhi">#REF!</definedName>
    <definedName name="HJKKUG">#REF!</definedName>
    <definedName name="hkuui">#REF!</definedName>
    <definedName name="HOSSAM">#REF!</definedName>
    <definedName name="House">#REF!</definedName>
    <definedName name="HousingUp">#REF!</definedName>
    <definedName name="HR_MTD_Actual">#REF!</definedName>
    <definedName name="HR_MTD_Budget">#REF!</definedName>
    <definedName name="HR_YTD_Actual">#REF!</definedName>
    <definedName name="HR_YTD_Budget">#REF!</definedName>
    <definedName name="HR_YTD_Prior_Year">#REF!</definedName>
    <definedName name="HSAIEN" localSheetId="17" hidden="1">{#N/A,#N/A,FALSE,"Compte Resultat";#N/A,#N/A,FALSE,"Effets Bud 00-2000";#N/A,#N/A,FALSE,"Effets 1999-2000";#N/A,#N/A,FALSE,"Effets RP1 00-FORECAST";#N/A,#N/A,FALSE,"Ventes";#N/A,#N/A,FALSE,"Performances";#N/A,#N/A,FALSE,"Marche des ateliers";#N/A,#N/A,FALSE,"Frais Variables";#N/A,#N/A,FALSE,"Synthese Analyse des F.V";#N/A,#N/A,FALSE,"Analyse Combustibles";#N/A,#N/A,FALSE,"Analyse Electricite";#N/A,#N/A,FALSE,"Analyse Emballage";#N/A,#N/A,FALSE,"Analyse Additifs au cru";#N/A,#N/A,FALSE,"Analyse Additifs au ciment";#N/A,#N/A,FALSE,"Analyse Four. De Fab. au KK";#N/A,#N/A,FALSE,"Analyse Four. De Fab. au Ciment";#N/A,#N/A,FALSE,"Analyse Carriere";#N/A,#N/A,FALSE,"Frais de fonctionnement";#N/A,#N/A,FALSE,"Prix unitaire";#N/A,#N/A,FALSE,"Variation de stock mensualise";#N/A,#N/A,FALSE,"Résultat financier"}</definedName>
    <definedName name="HSAIEN" hidden="1">{#N/A,#N/A,FALSE,"Compte Resultat";#N/A,#N/A,FALSE,"Effets Bud 00-2000";#N/A,#N/A,FALSE,"Effets 1999-2000";#N/A,#N/A,FALSE,"Effets RP1 00-FORECAST";#N/A,#N/A,FALSE,"Ventes";#N/A,#N/A,FALSE,"Performances";#N/A,#N/A,FALSE,"Marche des ateliers";#N/A,#N/A,FALSE,"Frais Variables";#N/A,#N/A,FALSE,"Synthese Analyse des F.V";#N/A,#N/A,FALSE,"Analyse Combustibles";#N/A,#N/A,FALSE,"Analyse Electricite";#N/A,#N/A,FALSE,"Analyse Emballage";#N/A,#N/A,FALSE,"Analyse Additifs au cru";#N/A,#N/A,FALSE,"Analyse Additifs au ciment";#N/A,#N/A,FALSE,"Analyse Four. De Fab. au KK";#N/A,#N/A,FALSE,"Analyse Four. De Fab. au Ciment";#N/A,#N/A,FALSE,"Analyse Carriere";#N/A,#N/A,FALSE,"Frais de fonctionnement";#N/A,#N/A,FALSE,"Prix unitaire";#N/A,#N/A,FALSE,"Variation de stock mensualise";#N/A,#N/A,FALSE,"Résultat financier"}</definedName>
    <definedName name="hth">[10]AN!$H$5</definedName>
    <definedName name="Hudson_Okoh">#REF!</definedName>
    <definedName name="hvac">#REF!</definedName>
    <definedName name="i">#REF!</definedName>
    <definedName name="ID_1">#REF!</definedName>
    <definedName name="ID_10">#REF!</definedName>
    <definedName name="ID_11">#REF!</definedName>
    <definedName name="ID_12">#REF!</definedName>
    <definedName name="ID_13">#REF!</definedName>
    <definedName name="ID_14">#REF!</definedName>
    <definedName name="ID_15">#REF!</definedName>
    <definedName name="ID_16">#REF!</definedName>
    <definedName name="ID_17">#REF!</definedName>
    <definedName name="ID_18">#REF!</definedName>
    <definedName name="ID_19">#REF!</definedName>
    <definedName name="ID_2">#REF!</definedName>
    <definedName name="ID_20">#REF!</definedName>
    <definedName name="ID_21">#REF!</definedName>
    <definedName name="ID_22">#REF!</definedName>
    <definedName name="ID_23">#REF!</definedName>
    <definedName name="ID_24">#REF!</definedName>
    <definedName name="ID_25">#REF!</definedName>
    <definedName name="ID_26">#REF!</definedName>
    <definedName name="ID_27">#REF!</definedName>
    <definedName name="ID_28">#REF!</definedName>
    <definedName name="ID_29">#REF!</definedName>
    <definedName name="ID_3">#REF!</definedName>
    <definedName name="ID_30">#REF!</definedName>
    <definedName name="ID_31">#REF!</definedName>
    <definedName name="ID_32">#REF!</definedName>
    <definedName name="ID_33">#REF!</definedName>
    <definedName name="ID_34">#REF!</definedName>
    <definedName name="ID_35">#REF!</definedName>
    <definedName name="ID_36">#REF!</definedName>
    <definedName name="ID_37">#REF!</definedName>
    <definedName name="ID_38">#REF!</definedName>
    <definedName name="ID_39">#REF!</definedName>
    <definedName name="ID_4">#REF!</definedName>
    <definedName name="ID_40">#REF!</definedName>
    <definedName name="ID_41">#REF!</definedName>
    <definedName name="ID_42">#REF!</definedName>
    <definedName name="ID_43">#REF!</definedName>
    <definedName name="ID_44">#REF!</definedName>
    <definedName name="ID_45">#REF!</definedName>
    <definedName name="ID_46">#REF!</definedName>
    <definedName name="ID_47">#REF!</definedName>
    <definedName name="ID_48">#REF!</definedName>
    <definedName name="ID_49">#REF!</definedName>
    <definedName name="ID_5">#REF!</definedName>
    <definedName name="ID_50">#REF!</definedName>
    <definedName name="ID_51">#REF!</definedName>
    <definedName name="ID_6">#REF!</definedName>
    <definedName name="ID_7">#REF!</definedName>
    <definedName name="ID_8">#REF!</definedName>
    <definedName name="ID_9">#REF!</definedName>
    <definedName name="id_lang">#REF!</definedName>
    <definedName name="IFRS">#REF!</definedName>
    <definedName name="ii"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ii"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IIF__PAGE_NUM___5___BUILDING_COSTS____SITEWORK_COSTS">#REF!</definedName>
    <definedName name="IK" localSheetId="17"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IK"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inclined_conveyors">#REF!</definedName>
    <definedName name="IncomeStatementDates">#REF!</definedName>
    <definedName name="INDEX">#REF!</definedName>
    <definedName name="IndicatorsList" hidden="1">#REF!</definedName>
    <definedName name="İNDİRİM">#REF!</definedName>
    <definedName name="INDUSTRIAL" hidden="1">#N/A</definedName>
    <definedName name="INDUSTRIAL_ER_GT" hidden="1">#N/A</definedName>
    <definedName name="INDUSTRIAL_I_Actual58" hidden="1">((#REF!="E")+(#REF!="D")*2+(#REF!="C")*3+(#REF!="B")*4+(#REF!="A")*5-0.5)</definedName>
    <definedName name="INDUSTRIAL_I_Actual61" localSheetId="17" hidden="1">IF(OR(INDUSTRIAL_I_Divisor61=0,#REF!=""),-0.5,(#REF!-MIN(#REF!,#REF!,#REF!))/INDUSTRIAL_I_Divisor61)</definedName>
    <definedName name="INDUSTRIAL_I_Actual61" hidden="1">IF(OR(INDUSTRIAL_I_Divisor61=0,#REF!=""),-0.5,(#REF!-MIN(#REF!,#REF!,#REF!))/INDUSTRIAL_I_Divisor61)</definedName>
    <definedName name="INDUSTRIAL_I_Actual62" localSheetId="17" hidden="1">IF(OR(INDUSTRIAL_I_Divisor62=0,#REF!=""),-0.5,(#REF!-MIN(#REF!,#REF!,#REF!))/INDUSTRIAL_I_Divisor62)</definedName>
    <definedName name="INDUSTRIAL_I_Actual62" hidden="1">IF(OR(INDUSTRIAL_I_Divisor62=0,#REF!=""),-0.5,(#REF!-MIN(#REF!,#REF!,#REF!))/INDUSTRIAL_I_Divisor62)</definedName>
    <definedName name="INDUSTRIAL_I_Actual63" localSheetId="17" hidden="1">-IF(OR(INDUSTRIAL_I_Divisor63=0,#REF!=""),0.5,(#REF!-MAX(#REF!,#REF!,#REF!))/INDUSTRIAL_I_Divisor63)</definedName>
    <definedName name="INDUSTRIAL_I_Actual63" hidden="1">-IF(OR(INDUSTRIAL_I_Divisor63=0,#REF!=""),0.5,(#REF!-MAX(#REF!,#REF!,#REF!))/INDUSTRIAL_I_Divisor63)</definedName>
    <definedName name="INDUSTRIAL_I_Actual65" localSheetId="17" hidden="1">(('Price Increase'!INDUSTRIAL_I_EvalActual65="E")+('Price Increase'!INDUSTRIAL_I_EvalActual65="D")*2+('Price Increase'!INDUSTRIAL_I_EvalActual65="C")*3+('Price Increase'!INDUSTRIAL_I_EvalActual65="B")*4+('Price Increase'!INDUSTRIAL_I_EvalActual65="A")*5-0.5)</definedName>
    <definedName name="INDUSTRIAL_I_Actual65" hidden="1">((INDUSTRIAL_I_EvalActual65="E")+(INDUSTRIAL_I_EvalActual65="D")*2+(INDUSTRIAL_I_EvalActual65="C")*3+(INDUSTRIAL_I_EvalActual65="B")*4+(INDUSTRIAL_I_EvalActual65="A")*5-0.5)</definedName>
    <definedName name="INDUSTRIAL_I_Actual66" localSheetId="17" hidden="1">(('Price Increase'!INDUSTRIAL_I_EvalActual66="E")+('Price Increase'!INDUSTRIAL_I_EvalActual66="D")*2+('Price Increase'!INDUSTRIAL_I_EvalActual66="C")*3+('Price Increase'!INDUSTRIAL_I_EvalActual66="B")*4+('Price Increase'!INDUSTRIAL_I_EvalActual66="A")*5-0.5)</definedName>
    <definedName name="INDUSTRIAL_I_Actual66" hidden="1">((INDUSTRIAL_I_EvalActual66="E")+(INDUSTRIAL_I_EvalActual66="D")*2+(INDUSTRIAL_I_EvalActual66="C")*3+(INDUSTRIAL_I_EvalActual66="B")*4+(INDUSTRIAL_I_EvalActual66="A")*5-0.5)</definedName>
    <definedName name="INDUSTRIAL_I_Actual67" localSheetId="17" hidden="1">(('Price Increase'!INDUSTRIAL_I_EvalActual67="E")+('Price Increase'!INDUSTRIAL_I_EvalActual67="D")*2+('Price Increase'!INDUSTRIAL_I_EvalActual67="C")*3+('Price Increase'!INDUSTRIAL_I_EvalActual67="B")*4+('Price Increase'!INDUSTRIAL_I_EvalActual67="A")*5-0.5)</definedName>
    <definedName name="INDUSTRIAL_I_Actual67" hidden="1">((INDUSTRIAL_I_EvalActual67="E")+(INDUSTRIAL_I_EvalActual67="D")*2+(INDUSTRIAL_I_EvalActual67="C")*3+(INDUSTRIAL_I_EvalActual67="B")*4+(INDUSTRIAL_I_EvalActual67="A")*5-0.5)</definedName>
    <definedName name="INDUSTRIAL_I_Actual69" hidden="1">((#REF!="E")+(#REF!="D")*2+(#REF!="C")*3+(#REF!="B")*4+(#REF!="A")*5-0.5)</definedName>
    <definedName name="INDUSTRIAL_I_Actual71" localSheetId="17" hidden="1">-IF(OR(INDUSTRIAL_I_Divisor71=0,#REF!=""),0.5,(#REF!-MAX(#REF!,#REF!,#REF!))/INDUSTRIAL_I_Divisor71)</definedName>
    <definedName name="INDUSTRIAL_I_Actual71" hidden="1">-IF(OR(INDUSTRIAL_I_Divisor71=0,#REF!=""),0.5,(#REF!-MAX(#REF!,#REF!,#REF!))/INDUSTRIAL_I_Divisor71)</definedName>
    <definedName name="INDUSTRIAL_I_Actual73" hidden="1">((#REF!="E")+(#REF!="D")*2+(#REF!="C")*3+(#REF!="B")*4+(#REF!="A")*5-0.5)</definedName>
    <definedName name="INDUSTRIAL_I_Actual74" localSheetId="17" hidden="1">(('Price Increase'!INDUSTRIAL_I_EvalActual74="E")+('Price Increase'!INDUSTRIAL_I_EvalActual74="D")*2+('Price Increase'!INDUSTRIAL_I_EvalActual74="C")*3+('Price Increase'!INDUSTRIAL_I_EvalActual74="B")*4+('Price Increase'!INDUSTRIAL_I_EvalActual74="A")*5-0.5)</definedName>
    <definedName name="INDUSTRIAL_I_Actual74" hidden="1">((INDUSTRIAL_I_EvalActual74="E")+(INDUSTRIAL_I_EvalActual74="D")*2+(INDUSTRIAL_I_EvalActual74="C")*3+(INDUSTRIAL_I_EvalActual74="B")*4+(INDUSTRIAL_I_EvalActual74="A")*5-0.5)</definedName>
    <definedName name="INDUSTRIAL_I_Actual75" localSheetId="17" hidden="1">(('Price Increase'!INDUSTRIAL_I_EvalActual75="E")+('Price Increase'!INDUSTRIAL_I_EvalActual75="D")*2+('Price Increase'!INDUSTRIAL_I_EvalActual75="C")*3+('Price Increase'!INDUSTRIAL_I_EvalActual75="B")*4+('Price Increase'!INDUSTRIAL_I_EvalActual75="A")*5-0.5)</definedName>
    <definedName name="INDUSTRIAL_I_Actual75" hidden="1">((INDUSTRIAL_I_EvalActual75="E")+(INDUSTRIAL_I_EvalActual75="D")*2+(INDUSTRIAL_I_EvalActual75="C")*3+(INDUSTRIAL_I_EvalActual75="B")*4+(INDUSTRIAL_I_EvalActual75="A")*5-0.5)</definedName>
    <definedName name="INDUSTRIAL_I_Actual76" localSheetId="17" hidden="1">(('Price Increase'!INDUSTRIAL_I_EvalActual76="E")+('Price Increase'!INDUSTRIAL_I_EvalActual76="D")*2+('Price Increase'!INDUSTRIAL_I_EvalActual76="C")*3+('Price Increase'!INDUSTRIAL_I_EvalActual76="B")*4+('Price Increase'!INDUSTRIAL_I_EvalActual76="A")*5-0.5)</definedName>
    <definedName name="INDUSTRIAL_I_Actual76" hidden="1">((INDUSTRIAL_I_EvalActual76="E")+(INDUSTRIAL_I_EvalActual76="D")*2+(INDUSTRIAL_I_EvalActual76="C")*3+(INDUSTRIAL_I_EvalActual76="B")*4+(INDUSTRIAL_I_EvalActual76="A")*5-0.5)</definedName>
    <definedName name="INDUSTRIAL_I_Actual77" localSheetId="17" hidden="1">(('Price Increase'!INDUSTRIAL_I_EvalActual77="E")+('Price Increase'!INDUSTRIAL_I_EvalActual77="D")*2+('Price Increase'!INDUSTRIAL_I_EvalActual77="C")*3+('Price Increase'!INDUSTRIAL_I_EvalActual77="B")*4+('Price Increase'!INDUSTRIAL_I_EvalActual77="A")*5-0.5)</definedName>
    <definedName name="INDUSTRIAL_I_Actual77" hidden="1">((INDUSTRIAL_I_EvalActual77="E")+(INDUSTRIAL_I_EvalActual77="D")*2+(INDUSTRIAL_I_EvalActual77="C")*3+(INDUSTRIAL_I_EvalActual77="B")*4+(INDUSTRIAL_I_EvalActual77="A")*5-0.5)</definedName>
    <definedName name="INDUSTRIAL_I_Actual78" localSheetId="17" hidden="1">(('Price Increase'!INDUSTRIAL_I_EvalActual78="E")+('Price Increase'!INDUSTRIAL_I_EvalActual78="D")*2+('Price Increase'!INDUSTRIAL_I_EvalActual78="C")*3+('Price Increase'!INDUSTRIAL_I_EvalActual78="B")*4+('Price Increase'!INDUSTRIAL_I_EvalActual78="A")*5-0.5)</definedName>
    <definedName name="INDUSTRIAL_I_Actual78" hidden="1">((INDUSTRIAL_I_EvalActual78="E")+(INDUSTRIAL_I_EvalActual78="D")*2+(INDUSTRIAL_I_EvalActual78="C")*3+(INDUSTRIAL_I_EvalActual78="B")*4+(INDUSTRIAL_I_EvalActual78="A")*5-0.5)</definedName>
    <definedName name="INDUSTRIAL_I_Actual79" localSheetId="17" hidden="1">(('Price Increase'!INDUSTRIAL_I_EvalActual79="E")+('Price Increase'!INDUSTRIAL_I_EvalActual79="D")*2+('Price Increase'!INDUSTRIAL_I_EvalActual79="C")*3+('Price Increase'!INDUSTRIAL_I_EvalActual79="B")*4+('Price Increase'!INDUSTRIAL_I_EvalActual79="A")*5-0.5)</definedName>
    <definedName name="INDUSTRIAL_I_Actual79" hidden="1">((INDUSTRIAL_I_EvalActual79="E")+(INDUSTRIAL_I_EvalActual79="D")*2+(INDUSTRIAL_I_EvalActual79="C")*3+(INDUSTRIAL_I_EvalActual79="B")*4+(INDUSTRIAL_I_EvalActual79="A")*5-0.5)</definedName>
    <definedName name="INDUSTRIAL_I_Actual80" localSheetId="17" hidden="1">(('Price Increase'!INDUSTRIAL_I_EvalActual80="E")+('Price Increase'!INDUSTRIAL_I_EvalActual80="D")*2+('Price Increase'!INDUSTRIAL_I_EvalActual80="C")*3+('Price Increase'!INDUSTRIAL_I_EvalActual80="B")*4+('Price Increase'!INDUSTRIAL_I_EvalActual80="A")*5-0.5)</definedName>
    <definedName name="INDUSTRIAL_I_Actual80" hidden="1">((INDUSTRIAL_I_EvalActual80="E")+(INDUSTRIAL_I_EvalActual80="D")*2+(INDUSTRIAL_I_EvalActual80="C")*3+(INDUSTRIAL_I_EvalActual80="B")*4+(INDUSTRIAL_I_EvalActual80="A")*5-0.5)</definedName>
    <definedName name="INDUSTRIAL_I_Actual81" localSheetId="17" hidden="1">(('Price Increase'!INDUSTRIAL_I_EvalActual81="E")+('Price Increase'!INDUSTRIAL_I_EvalActual81="D")*2+('Price Increase'!INDUSTRIAL_I_EvalActual81="C")*3+('Price Increase'!INDUSTRIAL_I_EvalActual81="B")*4+('Price Increase'!INDUSTRIAL_I_EvalActual81="A")*5-0.5)</definedName>
    <definedName name="INDUSTRIAL_I_Actual81" hidden="1">((INDUSTRIAL_I_EvalActual81="E")+(INDUSTRIAL_I_EvalActual81="D")*2+(INDUSTRIAL_I_EvalActual81="C")*3+(INDUSTRIAL_I_EvalActual81="B")*4+(INDUSTRIAL_I_EvalActual81="A")*5-0.5)</definedName>
    <definedName name="INDUSTRIAL_I_ActualA65" hidden="1">IF(AND(#REF!&gt;#REF!,#REF!&lt;=#REF!),"A","")</definedName>
    <definedName name="INDUSTRIAL_I_ActualA66" hidden="1">IF(AND(#REF!&gt;#REF!,#REF!&lt;=#REF!),"A","")</definedName>
    <definedName name="INDUSTRIAL_I_ActualA67" hidden="1">IF(AND(#REF!&gt;#REF!,#REF!&lt;=#REF!),"A","")</definedName>
    <definedName name="INDUSTRIAL_I_ActualA74" hidden="1">IF(AND(#REF!&gt;#REF!,#REF!&lt;=#REF!),"A","")</definedName>
    <definedName name="INDUSTRIAL_I_ActualA75" hidden="1">IF(AND(#REF!&gt;=#REF!,#REF!&lt;=#REF!),"A","")</definedName>
    <definedName name="INDUSTRIAL_I_ActualA76" hidden="1">IF(AND(#REF!&gt;=#REF!,#REF!&lt;=#REF!),"A","")</definedName>
    <definedName name="INDUSTRIAL_I_ActualA77" hidden="1">IF(AND(#REF!&gt;=#REF!,#REF!&lt;=#REF!),"A","")</definedName>
    <definedName name="INDUSTRIAL_I_ActualA78" hidden="1">IF(AND(#REF!&gt;#REF!,#REF!&lt;=#REF!),"A","")</definedName>
    <definedName name="INDUSTRIAL_I_ActualA79" hidden="1">IF(AND(#REF!&gt;#REF!,#REF!&lt;=#REF!),"A","")</definedName>
    <definedName name="INDUSTRIAL_I_ActualA80" hidden="1">IF(AND(#REF!&gt;#REF!,#REF!&lt;=#REF!),"A","")</definedName>
    <definedName name="INDUSTRIAL_I_ActualA81" hidden="1">IF(AND(#REF!&gt;=#REF!,#REF!&lt;=#REF!),"A","")</definedName>
    <definedName name="INDUSTRIAL_I_ActualB65" hidden="1">IF(AND(#REF!&gt;#REF!,#REF!&lt;=#REF!),"B","")</definedName>
    <definedName name="INDUSTRIAL_I_ActualB66" hidden="1">IF(AND(#REF!&gt;#REF!,#REF!&lt;=#REF!),"B","")</definedName>
    <definedName name="INDUSTRIAL_I_ActualB67" hidden="1">IF(AND(#REF!&gt;#REF!,#REF!&lt;=#REF!),"B","")</definedName>
    <definedName name="INDUSTRIAL_I_ActualB74" hidden="1">IF(AND(#REF!&gt;#REF!,#REF!&lt;=#REF!),"B","")</definedName>
    <definedName name="INDUSTRIAL_I_ActualB75" hidden="1">IF(AND(#REF!&gt;#REF!,#REF!&lt;=#REF!),"B","")</definedName>
    <definedName name="INDUSTRIAL_I_ActualB76" hidden="1">IF(AND(#REF!&gt;#REF!,#REF!&lt;=#REF!),"B","")</definedName>
    <definedName name="INDUSTRIAL_I_ActualB77" hidden="1">IF(AND(#REF!&gt;#REF!,#REF!&lt;=#REF!),"B","")</definedName>
    <definedName name="INDUSTRIAL_I_ActualB78" hidden="1">IF(AND(#REF!&gt;#REF!,#REF!&lt;=#REF!),"B","")</definedName>
    <definedName name="INDUSTRIAL_I_ActualB79" hidden="1">IF(AND(#REF!&gt;#REF!,#REF!&lt;=#REF!),"B","")</definedName>
    <definedName name="INDUSTRIAL_I_ActualB80" hidden="1">IF(AND(#REF!&gt;#REF!,#REF!&lt;=#REF!),"B","")</definedName>
    <definedName name="INDUSTRIAL_I_ActualB81" hidden="1">IF(AND(#REF!&gt;#REF!,#REF!&lt;=#REF!),"B","")</definedName>
    <definedName name="INDUSTRIAL_I_ActualC65" hidden="1">IF(AND(#REF!&gt;#REF!,#REF!&lt;=#REF!),"C","")</definedName>
    <definedName name="INDUSTRIAL_I_ActualC66" hidden="1">IF(AND(#REF!&gt;#REF!,#REF!&lt;=#REF!),"C","")</definedName>
    <definedName name="INDUSTRIAL_I_ActualC67" hidden="1">IF(AND(#REF!&gt;#REF!,#REF!&lt;=#REF!),"C","")</definedName>
    <definedName name="INDUSTRIAL_I_ActualC74" hidden="1">IF(AND(#REF!&gt;#REF!,#REF!&lt;=#REF!),"C","")</definedName>
    <definedName name="INDUSTRIAL_I_ActualC75" hidden="1">IF(AND(#REF!&gt;#REF!,#REF!&lt;=#REF!),"C","")</definedName>
    <definedName name="INDUSTRIAL_I_ActualC76" hidden="1">IF(AND(#REF!&gt;#REF!,#REF!&lt;=#REF!),"C","")</definedName>
    <definedName name="INDUSTRIAL_I_ActualC77" hidden="1">IF(AND(#REF!&gt;#REF!,#REF!&lt;=#REF!),"C","")</definedName>
    <definedName name="INDUSTRIAL_I_ActualC78" hidden="1">IF(AND(#REF!&gt;#REF!,#REF!&lt;=#REF!),"C","")</definedName>
    <definedName name="INDUSTRIAL_I_ActualC79" hidden="1">IF(AND(#REF!&gt;#REF!,#REF!&lt;=#REF!),"C","")</definedName>
    <definedName name="INDUSTRIAL_I_ActualC80" hidden="1">IF(AND(#REF!&gt;#REF!,#REF!&lt;=#REF!),"C","")</definedName>
    <definedName name="INDUSTRIAL_I_ActualC81" hidden="1">IF(AND(#REF!&gt;#REF!,#REF!&lt;=#REF!),"C","")</definedName>
    <definedName name="INDUSTRIAL_I_ActualD65" hidden="1">IF(AND(#REF!&gt;#REF!,#REF!&lt;=#REF!),"D","")</definedName>
    <definedName name="INDUSTRIAL_I_ActualD66" hidden="1">IF(AND(#REF!&gt;#REF!,#REF!&lt;=#REF!),"D","")</definedName>
    <definedName name="INDUSTRIAL_I_ActualD67" hidden="1">IF(AND(#REF!&gt;#REF!,#REF!&lt;=#REF!),"D","")</definedName>
    <definedName name="INDUSTRIAL_I_ActualD74" hidden="1">IF(AND(#REF!&gt;#REF!,#REF!&lt;=#REF!),"D","")</definedName>
    <definedName name="INDUSTRIAL_I_ActualD75" hidden="1">IF(AND(#REF!&gt;#REF!,#REF!&lt;=#REF!),"D","")</definedName>
    <definedName name="INDUSTRIAL_I_ActualD76" hidden="1">IF(AND(#REF!&gt;#REF!,#REF!&lt;=#REF!),"D","")</definedName>
    <definedName name="INDUSTRIAL_I_ActualD77" hidden="1">IF(AND(#REF!&gt;#REF!,#REF!&lt;=#REF!),"D","")</definedName>
    <definedName name="INDUSTRIAL_I_ActualD78" hidden="1">IF(AND(#REF!&gt;#REF!,#REF!&lt;=#REF!),"D","")</definedName>
    <definedName name="INDUSTRIAL_I_ActualD79" hidden="1">IF(AND(#REF!&gt;#REF!,#REF!&lt;=#REF!),"D","")</definedName>
    <definedName name="INDUSTRIAL_I_ActualD80" hidden="1">IF(AND(#REF!&gt;#REF!,#REF!&lt;=#REF!),"D","")</definedName>
    <definedName name="INDUSTRIAL_I_ActualD81" hidden="1">IF(AND(#REF!&gt;#REF!,#REF!&lt;=#REF!),"D","")</definedName>
    <definedName name="INDUSTRIAL_I_ActualE65" hidden="1">IF(AND(#REF!&gt;=#REF!,#REF!&lt;=#REF!),"E","")</definedName>
    <definedName name="INDUSTRIAL_I_ActualE66" hidden="1">IF(AND(#REF!&gt;=#REF!,#REF!&lt;=#REF!),"E","")</definedName>
    <definedName name="INDUSTRIAL_I_ActualE67" hidden="1">IF(AND(#REF!&gt;=#REF!,#REF!&lt;=#REF!),"E","")</definedName>
    <definedName name="INDUSTRIAL_I_ActualE74" hidden="1">IF(AND(#REF!&gt;=#REF!,#REF!&lt;=#REF!),"E","")</definedName>
    <definedName name="INDUSTRIAL_I_ActualE75" hidden="1">IF(AND(#REF!&gt;#REF!,#REF!&lt;=#REF!),"E","")</definedName>
    <definedName name="INDUSTRIAL_I_ActualE76" hidden="1">IF(AND(#REF!&gt;#REF!,#REF!&lt;=#REF!),"E","")</definedName>
    <definedName name="INDUSTRIAL_I_ActualE77" hidden="1">IF(AND(#REF!&gt;#REF!,#REF!&lt;=#REF!),"E","")</definedName>
    <definedName name="INDUSTRIAL_I_ActualE78" hidden="1">IF(AND(#REF!&gt;=#REF!,#REF!&lt;=#REF!),"E","")</definedName>
    <definedName name="INDUSTRIAL_I_ActualE79" hidden="1">IF(AND(#REF!&gt;=#REF!,#REF!&lt;=#REF!),"E","")</definedName>
    <definedName name="INDUSTRIAL_I_ActualE80" hidden="1">IF(AND(#REF!&gt;=#REF!,#REF!&lt;=#REF!),"E","")</definedName>
    <definedName name="INDUSTRIAL_I_ActualE81" hidden="1">IF(AND(#REF!&gt;#REF!,#REF!&lt;=#REF!),"E","")</definedName>
    <definedName name="INDUSTRIAL_I_Average61" localSheetId="17" hidden="1">IF(OR(INDUSTRIAL_I_Divisor61=0,#REF!=""),-0.5,(#REF!-MIN(#REF!,#REF!,#REF!))/INDUSTRIAL_I_Divisor61)</definedName>
    <definedName name="INDUSTRIAL_I_Average61" hidden="1">IF(OR(INDUSTRIAL_I_Divisor61=0,#REF!=""),-0.5,(#REF!-MIN(#REF!,#REF!,#REF!))/INDUSTRIAL_I_Divisor61)</definedName>
    <definedName name="INDUSTRIAL_I_Average62" localSheetId="17" hidden="1">IF(OR(INDUSTRIAL_I_Divisor62=0,#REF!=""),-0.5,(#REF!-MIN(#REF!,#REF!,#REF!))/INDUSTRIAL_I_Divisor62)</definedName>
    <definedName name="INDUSTRIAL_I_Average62" hidden="1">IF(OR(INDUSTRIAL_I_Divisor62=0,#REF!=""),-0.5,(#REF!-MIN(#REF!,#REF!,#REF!))/INDUSTRIAL_I_Divisor62)</definedName>
    <definedName name="INDUSTRIAL_I_Average63" localSheetId="17" hidden="1">-IF(OR(INDUSTRIAL_I_Divisor63=0,#REF!=""),0.5,(#REF!-MAX(#REF!,#REF!,#REF!))/INDUSTRIAL_I_Divisor63)</definedName>
    <definedName name="INDUSTRIAL_I_Average63" hidden="1">-IF(OR(INDUSTRIAL_I_Divisor63=0,#REF!=""),0.5,(#REF!-MAX(#REF!,#REF!,#REF!))/INDUSTRIAL_I_Divisor63)</definedName>
    <definedName name="INDUSTRIAL_I_Average71" localSheetId="17" hidden="1">-IF(OR(INDUSTRIAL_I_Divisor71=0,#REF!=""),0.5,(#REF!-MAX(#REF!,#REF!,#REF!))/INDUSTRIAL_I_Divisor71)</definedName>
    <definedName name="INDUSTRIAL_I_Average71" hidden="1">-IF(OR(INDUSTRIAL_I_Divisor71=0,#REF!=""),0.5,(#REF!-MAX(#REF!,#REF!,#REF!))/INDUSTRIAL_I_Divisor71)</definedName>
    <definedName name="INDUSTRIAL_I_Divisor61" hidden="1">(MAX(#REF!,#REF!,#REF!)-MIN(#REF!,#REF!,#REF!))</definedName>
    <definedName name="INDUSTRIAL_I_Divisor62" hidden="1">(MAX(#REF!,#REF!,#REF!)-MIN(#REF!,#REF!,#REF!))</definedName>
    <definedName name="INDUSTRIAL_I_Divisor63" hidden="1">(MAX(#REF!,#REF!,#REF!)-MIN(#REF!,#REF!,#REF!))</definedName>
    <definedName name="INDUSTRIAL_I_Divisor71" hidden="1">(MAX(#REF!,#REF!,#REF!)-MIN(#REF!,#REF!,#REF!))</definedName>
    <definedName name="INDUSTRIAL_I_EvalActual65" localSheetId="17" hidden="1">IF(#REF!="","",INDUSTRIAL_I_ActualE65&amp;INDUSTRIAL_I_ActualD65&amp;INDUSTRIAL_I_ActualC65&amp;INDUSTRIAL_I_ActualB65&amp;INDUSTRIAL_I_ActualA65)</definedName>
    <definedName name="INDUSTRIAL_I_EvalActual65" hidden="1">IF(#REF!="","",INDUSTRIAL_I_ActualE65&amp;INDUSTRIAL_I_ActualD65&amp;INDUSTRIAL_I_ActualC65&amp;INDUSTRIAL_I_ActualB65&amp;INDUSTRIAL_I_ActualA65)</definedName>
    <definedName name="INDUSTRIAL_I_EvalActual66" localSheetId="17" hidden="1">IF(#REF!="","",INDUSTRIAL_I_ActualE66&amp;INDUSTRIAL_I_ActualD66&amp;INDUSTRIAL_I_ActualC66&amp;INDUSTRIAL_I_ActualB66&amp;INDUSTRIAL_I_ActualA66)</definedName>
    <definedName name="INDUSTRIAL_I_EvalActual66" hidden="1">IF(#REF!="","",INDUSTRIAL_I_ActualE66&amp;INDUSTRIAL_I_ActualD66&amp;INDUSTRIAL_I_ActualC66&amp;INDUSTRIAL_I_ActualB66&amp;INDUSTRIAL_I_ActualA66)</definedName>
    <definedName name="INDUSTRIAL_I_EvalActual67" localSheetId="17" hidden="1">IF(#REF!="","",INDUSTRIAL_I_ActualE67&amp;INDUSTRIAL_I_ActualD67&amp;INDUSTRIAL_I_ActualC67&amp;INDUSTRIAL_I_ActualB67&amp;INDUSTRIAL_I_ActualA67)</definedName>
    <definedName name="INDUSTRIAL_I_EvalActual67" hidden="1">IF(#REF!="","",INDUSTRIAL_I_ActualE67&amp;INDUSTRIAL_I_ActualD67&amp;INDUSTRIAL_I_ActualC67&amp;INDUSTRIAL_I_ActualB67&amp;INDUSTRIAL_I_ActualA67)</definedName>
    <definedName name="INDUSTRIAL_I_EvalActual74" localSheetId="17" hidden="1">IF(#REF!="","",INDUSTRIAL_I_ActualE74&amp;INDUSTRIAL_I_ActualD74&amp;INDUSTRIAL_I_ActualC74&amp;INDUSTRIAL_I_ActualB74&amp;INDUSTRIAL_I_ActualA74)</definedName>
    <definedName name="INDUSTRIAL_I_EvalActual74" hidden="1">IF(#REF!="","",INDUSTRIAL_I_ActualE74&amp;INDUSTRIAL_I_ActualD74&amp;INDUSTRIAL_I_ActualC74&amp;INDUSTRIAL_I_ActualB74&amp;INDUSTRIAL_I_ActualA74)</definedName>
    <definedName name="INDUSTRIAL_I_EvalActual75" localSheetId="17" hidden="1">IF(#REF!="","",INDUSTRIAL_I_ActualE75&amp;INDUSTRIAL_I_ActualD75&amp;INDUSTRIAL_I_ActualC75&amp;INDUSTRIAL_I_ActualB75&amp;INDUSTRIAL_I_ActualA75)</definedName>
    <definedName name="INDUSTRIAL_I_EvalActual75" hidden="1">IF(#REF!="","",INDUSTRIAL_I_ActualE75&amp;INDUSTRIAL_I_ActualD75&amp;INDUSTRIAL_I_ActualC75&amp;INDUSTRIAL_I_ActualB75&amp;INDUSTRIAL_I_ActualA75)</definedName>
    <definedName name="INDUSTRIAL_I_EvalActual76" localSheetId="17" hidden="1">IF(#REF!="","",INDUSTRIAL_I_ActualE76&amp;INDUSTRIAL_I_ActualD76&amp;INDUSTRIAL_I_ActualC76&amp;INDUSTRIAL_I_ActualB76&amp;INDUSTRIAL_I_ActualA76)</definedName>
    <definedName name="INDUSTRIAL_I_EvalActual76" hidden="1">IF(#REF!="","",INDUSTRIAL_I_ActualE76&amp;INDUSTRIAL_I_ActualD76&amp;INDUSTRIAL_I_ActualC76&amp;INDUSTRIAL_I_ActualB76&amp;INDUSTRIAL_I_ActualA76)</definedName>
    <definedName name="INDUSTRIAL_I_EvalActual77" localSheetId="17" hidden="1">IF(#REF!="","",INDUSTRIAL_I_ActualE77&amp;INDUSTRIAL_I_ActualD77&amp;INDUSTRIAL_I_ActualC77&amp;INDUSTRIAL_I_ActualB77&amp;INDUSTRIAL_I_ActualA77)</definedName>
    <definedName name="INDUSTRIAL_I_EvalActual77" hidden="1">IF(#REF!="","",INDUSTRIAL_I_ActualE77&amp;INDUSTRIAL_I_ActualD77&amp;INDUSTRIAL_I_ActualC77&amp;INDUSTRIAL_I_ActualB77&amp;INDUSTRIAL_I_ActualA77)</definedName>
    <definedName name="INDUSTRIAL_I_EvalActual78" localSheetId="17" hidden="1">IF(#REF!="","",INDUSTRIAL_I_ActualE78&amp;INDUSTRIAL_I_ActualD78&amp;INDUSTRIAL_I_ActualC78&amp;INDUSTRIAL_I_ActualB78&amp;INDUSTRIAL_I_ActualA78)</definedName>
    <definedName name="INDUSTRIAL_I_EvalActual78" hidden="1">IF(#REF!="","",INDUSTRIAL_I_ActualE78&amp;INDUSTRIAL_I_ActualD78&amp;INDUSTRIAL_I_ActualC78&amp;INDUSTRIAL_I_ActualB78&amp;INDUSTRIAL_I_ActualA78)</definedName>
    <definedName name="INDUSTRIAL_I_EvalActual79" localSheetId="17" hidden="1">IF(#REF!="","",INDUSTRIAL_I_ActualE79&amp;INDUSTRIAL_I_ActualD79&amp;INDUSTRIAL_I_ActualC79&amp;INDUSTRIAL_I_ActualB79&amp;INDUSTRIAL_I_ActualA79)</definedName>
    <definedName name="INDUSTRIAL_I_EvalActual79" hidden="1">IF(#REF!="","",INDUSTRIAL_I_ActualE79&amp;INDUSTRIAL_I_ActualD79&amp;INDUSTRIAL_I_ActualC79&amp;INDUSTRIAL_I_ActualB79&amp;INDUSTRIAL_I_ActualA79)</definedName>
    <definedName name="INDUSTRIAL_I_EvalActual80" localSheetId="17" hidden="1">IF(#REF!="","",INDUSTRIAL_I_ActualE80&amp;INDUSTRIAL_I_ActualD80&amp;INDUSTRIAL_I_ActualC80&amp;INDUSTRIAL_I_ActualB80&amp;INDUSTRIAL_I_ActualA80)</definedName>
    <definedName name="INDUSTRIAL_I_EvalActual80" hidden="1">IF(#REF!="","",INDUSTRIAL_I_ActualE80&amp;INDUSTRIAL_I_ActualD80&amp;INDUSTRIAL_I_ActualC80&amp;INDUSTRIAL_I_ActualB80&amp;INDUSTRIAL_I_ActualA80)</definedName>
    <definedName name="INDUSTRIAL_I_EvalActual81" localSheetId="17" hidden="1">IF(#REF!="","",INDUSTRIAL_I_ActualE81&amp;INDUSTRIAL_I_ActualD81&amp;INDUSTRIAL_I_ActualC81&amp;INDUSTRIAL_I_ActualB81&amp;INDUSTRIAL_I_ActualA81)</definedName>
    <definedName name="INDUSTRIAL_I_EvalActual81" hidden="1">IF(#REF!="","",INDUSTRIAL_I_ActualE81&amp;INDUSTRIAL_I_ActualD81&amp;INDUSTRIAL_I_ActualC81&amp;INDUSTRIAL_I_ActualB81&amp;INDUSTRIAL_I_ActualA81)</definedName>
    <definedName name="INDUSTRIAL_I_EvalScenario65" localSheetId="17" hidden="1">IF(#REF!="","",INDUSTRIAL_I_ScenarioE65&amp;INDUSTRIAL_I_ScenarioD65&amp;INDUSTRIAL_I_ScenarioC65&amp;INDUSTRIAL_I_ScenarioB65&amp;INDUSTRIAL_I_ScenarioA65)</definedName>
    <definedName name="INDUSTRIAL_I_EvalScenario65" hidden="1">IF(#REF!="","",INDUSTRIAL_I_ScenarioE65&amp;INDUSTRIAL_I_ScenarioD65&amp;INDUSTRIAL_I_ScenarioC65&amp;INDUSTRIAL_I_ScenarioB65&amp;INDUSTRIAL_I_ScenarioA65)</definedName>
    <definedName name="INDUSTRIAL_I_EvalScenario66" localSheetId="17" hidden="1">IF(#REF!="","",INDUSTRIAL_I_ScenarioE66&amp;INDUSTRIAL_I_ScenarioD66&amp;INDUSTRIAL_I_ScenarioC66&amp;INDUSTRIAL_I_ScenarioB66&amp;INDUSTRIAL_I_ScenarioA66)</definedName>
    <definedName name="INDUSTRIAL_I_EvalScenario66" hidden="1">IF(#REF!="","",INDUSTRIAL_I_ScenarioE66&amp;INDUSTRIAL_I_ScenarioD66&amp;INDUSTRIAL_I_ScenarioC66&amp;INDUSTRIAL_I_ScenarioB66&amp;INDUSTRIAL_I_ScenarioA66)</definedName>
    <definedName name="INDUSTRIAL_I_EvalScenario67" localSheetId="17" hidden="1">IF(#REF!="","",INDUSTRIAL_I_ScenarioE67&amp;INDUSTRIAL_I_ScenarioD67&amp;INDUSTRIAL_I_ScenarioC67&amp;INDUSTRIAL_I_ScenarioB67&amp;INDUSTRIAL_I_ScenarioA67)</definedName>
    <definedName name="INDUSTRIAL_I_EvalScenario67" hidden="1">IF(#REF!="","",INDUSTRIAL_I_ScenarioE67&amp;INDUSTRIAL_I_ScenarioD67&amp;INDUSTRIAL_I_ScenarioC67&amp;INDUSTRIAL_I_ScenarioB67&amp;INDUSTRIAL_I_ScenarioA67)</definedName>
    <definedName name="INDUSTRIAL_I_EvalScenario74" localSheetId="17" hidden="1">IF(#REF!="","",INDUSTRIAL_I_ScenarioE74&amp;INDUSTRIAL_I_ScenarioD74&amp;INDUSTRIAL_I_ScenarioC74&amp;INDUSTRIAL_I_ScenarioB74&amp;INDUSTRIAL_I_ScenarioA74)</definedName>
    <definedName name="INDUSTRIAL_I_EvalScenario74" hidden="1">IF(#REF!="","",INDUSTRIAL_I_ScenarioE74&amp;INDUSTRIAL_I_ScenarioD74&amp;INDUSTRIAL_I_ScenarioC74&amp;INDUSTRIAL_I_ScenarioB74&amp;INDUSTRIAL_I_ScenarioA74)</definedName>
    <definedName name="INDUSTRIAL_I_EvalScenario75" localSheetId="17" hidden="1">IF(#REF!="","",INDUSTRIAL_I_ScenarioE75&amp;INDUSTRIAL_I_ScenarioD75&amp;INDUSTRIAL_I_ScenarioC75&amp;INDUSTRIAL_I_ScenarioB75&amp;INDUSTRIAL_I_ScenarioA75)</definedName>
    <definedName name="INDUSTRIAL_I_EvalScenario75" hidden="1">IF(#REF!="","",INDUSTRIAL_I_ScenarioE75&amp;INDUSTRIAL_I_ScenarioD75&amp;INDUSTRIAL_I_ScenarioC75&amp;INDUSTRIAL_I_ScenarioB75&amp;INDUSTRIAL_I_ScenarioA75)</definedName>
    <definedName name="INDUSTRIAL_I_EvalScenario76" localSheetId="17" hidden="1">IF(#REF!="","",INDUSTRIAL_I_ScenarioE76&amp;INDUSTRIAL_I_ScenarioD76&amp;INDUSTRIAL_I_ScenarioC76&amp;INDUSTRIAL_I_ScenarioB76&amp;INDUSTRIAL_I_ScenarioA76)</definedName>
    <definedName name="INDUSTRIAL_I_EvalScenario76" hidden="1">IF(#REF!="","",INDUSTRIAL_I_ScenarioE76&amp;INDUSTRIAL_I_ScenarioD76&amp;INDUSTRIAL_I_ScenarioC76&amp;INDUSTRIAL_I_ScenarioB76&amp;INDUSTRIAL_I_ScenarioA76)</definedName>
    <definedName name="INDUSTRIAL_I_EvalScenario77" localSheetId="17" hidden="1">IF(#REF!="","",INDUSTRIAL_I_ScenarioE77&amp;INDUSTRIAL_I_ScenarioD77&amp;INDUSTRIAL_I_ScenarioC77&amp;INDUSTRIAL_I_ScenarioB77&amp;INDUSTRIAL_I_ScenarioA77)</definedName>
    <definedName name="INDUSTRIAL_I_EvalScenario77" hidden="1">IF(#REF!="","",INDUSTRIAL_I_ScenarioE77&amp;INDUSTRIAL_I_ScenarioD77&amp;INDUSTRIAL_I_ScenarioC77&amp;INDUSTRIAL_I_ScenarioB77&amp;INDUSTRIAL_I_ScenarioA77)</definedName>
    <definedName name="INDUSTRIAL_I_EvalScenario78" localSheetId="17" hidden="1">IF(#REF!="","",INDUSTRIAL_I_ScenarioE78&amp;INDUSTRIAL_I_ScenarioD78&amp;INDUSTRIAL_I_ScenarioC78&amp;INDUSTRIAL_I_ScenarioB78&amp;INDUSTRIAL_I_ScenarioA78)</definedName>
    <definedName name="INDUSTRIAL_I_EvalScenario78" hidden="1">IF(#REF!="","",INDUSTRIAL_I_ScenarioE78&amp;INDUSTRIAL_I_ScenarioD78&amp;INDUSTRIAL_I_ScenarioC78&amp;INDUSTRIAL_I_ScenarioB78&amp;INDUSTRIAL_I_ScenarioA78)</definedName>
    <definedName name="INDUSTRIAL_I_EvalScenario79" localSheetId="17" hidden="1">IF(#REF!="","",INDUSTRIAL_I_ScenarioE79&amp;INDUSTRIAL_I_ScenarioD79&amp;INDUSTRIAL_I_ScenarioC79&amp;INDUSTRIAL_I_ScenarioB79&amp;INDUSTRIAL_I_ScenarioA79)</definedName>
    <definedName name="INDUSTRIAL_I_EvalScenario79" hidden="1">IF(#REF!="","",INDUSTRIAL_I_ScenarioE79&amp;INDUSTRIAL_I_ScenarioD79&amp;INDUSTRIAL_I_ScenarioC79&amp;INDUSTRIAL_I_ScenarioB79&amp;INDUSTRIAL_I_ScenarioA79)</definedName>
    <definedName name="INDUSTRIAL_I_EvalScenario80" localSheetId="17" hidden="1">IF(#REF!="","",INDUSTRIAL_I_ScenarioE80&amp;INDUSTRIAL_I_ScenarioD80&amp;INDUSTRIAL_I_ScenarioC80&amp;INDUSTRIAL_I_ScenarioB80&amp;INDUSTRIAL_I_ScenarioA80)</definedName>
    <definedName name="INDUSTRIAL_I_EvalScenario80" hidden="1">IF(#REF!="","",INDUSTRIAL_I_ScenarioE80&amp;INDUSTRIAL_I_ScenarioD80&amp;INDUSTRIAL_I_ScenarioC80&amp;INDUSTRIAL_I_ScenarioB80&amp;INDUSTRIAL_I_ScenarioA80)</definedName>
    <definedName name="INDUSTRIAL_I_EvalScenario81" localSheetId="17" hidden="1">IF(#REF!="","",INDUSTRIAL_I_ScenarioE81&amp;INDUSTRIAL_I_ScenarioD81&amp;INDUSTRIAL_I_ScenarioC81&amp;INDUSTRIAL_I_ScenarioB81&amp;INDUSTRIAL_I_ScenarioA81)</definedName>
    <definedName name="INDUSTRIAL_I_EvalScenario81" hidden="1">IF(#REF!="","",INDUSTRIAL_I_ScenarioE81&amp;INDUSTRIAL_I_ScenarioD81&amp;INDUSTRIAL_I_ScenarioC81&amp;INDUSTRIAL_I_ScenarioB81&amp;INDUSTRIAL_I_ScenarioA81)</definedName>
    <definedName name="INDUSTRIAL_I_Left61" localSheetId="17" hidden="1">IF(OR(INDUSTRIAL_I_Divisor61=0,#REF!=""),-0.5,(#REF!-MIN(#REF!,#REF!,#REF!))/INDUSTRIAL_I_Divisor61)</definedName>
    <definedName name="INDUSTRIAL_I_Left61" hidden="1">IF(OR(INDUSTRIAL_I_Divisor61=0,#REF!=""),-0.5,(#REF!-MIN(#REF!,#REF!,#REF!))/INDUSTRIAL_I_Divisor61)</definedName>
    <definedName name="INDUSTRIAL_I_Left62" localSheetId="17" hidden="1">IF(OR(INDUSTRIAL_I_Divisor62=0,#REF!=""),-0.5,(#REF!-MIN(#REF!,#REF!,#REF!))/INDUSTRIAL_I_Divisor62)</definedName>
    <definedName name="INDUSTRIAL_I_Left62" hidden="1">IF(OR(INDUSTRIAL_I_Divisor62=0,#REF!=""),-0.5,(#REF!-MIN(#REF!,#REF!,#REF!))/INDUSTRIAL_I_Divisor62)</definedName>
    <definedName name="INDUSTRIAL_I_Left63" localSheetId="17" hidden="1">-IF(OR(INDUSTRIAL_I_Divisor63=0,#REF!=""),0.5,(#REF!-MAX(#REF!,#REF!,#REF!))/INDUSTRIAL_I_Divisor63)</definedName>
    <definedName name="INDUSTRIAL_I_Left63" hidden="1">-IF(OR(INDUSTRIAL_I_Divisor63=0,#REF!=""),0.5,(#REF!-MAX(#REF!,#REF!,#REF!))/INDUSTRIAL_I_Divisor63)</definedName>
    <definedName name="INDUSTRIAL_I_Left71" localSheetId="17" hidden="1">-IF(OR(INDUSTRIAL_I_Divisor71=0,#REF!=""),0.5,(#REF!-MAX(#REF!,#REF!,#REF!))/INDUSTRIAL_I_Divisor71)</definedName>
    <definedName name="INDUSTRIAL_I_Left71" hidden="1">-IF(OR(INDUSTRIAL_I_Divisor71=0,#REF!=""),0.5,(#REF!-MAX(#REF!,#REF!,#REF!))/INDUSTRIAL_I_Divisor71)</definedName>
    <definedName name="INDUSTRIAL_I_Right61" localSheetId="17" hidden="1">IF(OR(INDUSTRIAL_I_Divisor61=0,#REF!=""),-0.5,(#REF!-MIN(#REF!,#REF!,#REF!))/INDUSTRIAL_I_Divisor61)</definedName>
    <definedName name="INDUSTRIAL_I_Right61" hidden="1">IF(OR(INDUSTRIAL_I_Divisor61=0,#REF!=""),-0.5,(#REF!-MIN(#REF!,#REF!,#REF!))/INDUSTRIAL_I_Divisor61)</definedName>
    <definedName name="INDUSTRIAL_I_Right62" localSheetId="17" hidden="1">IF(OR(INDUSTRIAL_I_Divisor62=0,#REF!=""),-0.5,(#REF!-MIN(#REF!,#REF!,#REF!))/INDUSTRIAL_I_Divisor62)</definedName>
    <definedName name="INDUSTRIAL_I_Right62" hidden="1">IF(OR(INDUSTRIAL_I_Divisor62=0,#REF!=""),-0.5,(#REF!-MIN(#REF!,#REF!,#REF!))/INDUSTRIAL_I_Divisor62)</definedName>
    <definedName name="INDUSTRIAL_I_Right63" localSheetId="17" hidden="1">-IF(OR(INDUSTRIAL_I_Divisor63=0,#REF!=""),0.5,(#REF!-MAX(#REF!,#REF!,#REF!))/INDUSTRIAL_I_Divisor63)</definedName>
    <definedName name="INDUSTRIAL_I_Right63" hidden="1">-IF(OR(INDUSTRIAL_I_Divisor63=0,#REF!=""),0.5,(#REF!-MAX(#REF!,#REF!,#REF!))/INDUSTRIAL_I_Divisor63)</definedName>
    <definedName name="INDUSTRIAL_I_Right71" localSheetId="17" hidden="1">-IF(OR(INDUSTRIAL_I_Divisor71=0,#REF!=""),0.5,(#REF!-MAX(#REF!,#REF!,#REF!))/INDUSTRIAL_I_Divisor71)</definedName>
    <definedName name="INDUSTRIAL_I_Right71" hidden="1">-IF(OR(INDUSTRIAL_I_Divisor71=0,#REF!=""),0.5,(#REF!-MAX(#REF!,#REF!,#REF!))/INDUSTRIAL_I_Divisor71)</definedName>
    <definedName name="INDUSTRIAL_I_Row58LetterClassedNve" hidden="1">"Compliance to Best Practices"</definedName>
    <definedName name="INDUSTRIAL_I_Row61PeerGroupPve" hidden="1">"C/ K additive coefficient"</definedName>
    <definedName name="INDUSTRIAL_I_Row62PeerGroupPve" hidden="1">"Burning line utilization factor"</definedName>
    <definedName name="INDUSTRIAL_I_Row63PeerGroupNve" hidden="1">"Manufacturing population"</definedName>
    <definedName name="INDUSTRIAL_I_Row65AText" hidden="1">#REF!</definedName>
    <definedName name="INDUSTRIAL_I_Row65BText" hidden="1">#REF!</definedName>
    <definedName name="INDUSTRIAL_I_Row65CText" hidden="1">#REF!</definedName>
    <definedName name="INDUSTRIAL_I_Row65DText" hidden="1">#REF!</definedName>
    <definedName name="INDUSTRIAL_I_Row65EText" hidden="1">#REF!</definedName>
    <definedName name="INDUSTRIAL_I_Row65ValueClassedPve" hidden="1">"Raw mills reliability Factor"</definedName>
    <definedName name="INDUSTRIAL_I_Row66AText" hidden="1">#REF!</definedName>
    <definedName name="INDUSTRIAL_I_Row66BText" hidden="1">#REF!</definedName>
    <definedName name="INDUSTRIAL_I_Row66CText" hidden="1">#REF!</definedName>
    <definedName name="INDUSTRIAL_I_Row66DText" hidden="1">#REF!</definedName>
    <definedName name="INDUSTRIAL_I_Row66EText" hidden="1">#REF!</definedName>
    <definedName name="INDUSTRIAL_I_Row66ValueClassedPve" hidden="1">"Finish Mills Reliability Factor"</definedName>
    <definedName name="INDUSTRIAL_I_Row67AText" hidden="1">#REF!</definedName>
    <definedName name="INDUSTRIAL_I_Row67BText" hidden="1">#REF!</definedName>
    <definedName name="INDUSTRIAL_I_Row67CText" hidden="1">#REF!</definedName>
    <definedName name="INDUSTRIAL_I_Row67DText" hidden="1">#REF!</definedName>
    <definedName name="INDUSTRIAL_I_Row67EText" hidden="1">#REF!</definedName>
    <definedName name="INDUSTRIAL_I_Row67ValueClassedPve" hidden="1">"Kilns Reliability Factor"</definedName>
    <definedName name="INDUSTRIAL_I_Row69LetterClassedNve" hidden="1">"Safety Practice Status"</definedName>
    <definedName name="INDUSTRIAL_I_Row71PeerGroupNve" hidden="1">"Frequency Rate"</definedName>
    <definedName name="INDUSTRIAL_I_Row73LetterClassedNve" hidden="1">"P &amp; P practice status"</definedName>
    <definedName name="INDUSTRIAL_I_Row74AText" hidden="1">#REF!</definedName>
    <definedName name="INDUSTRIAL_I_Row74BText" hidden="1">#REF!</definedName>
    <definedName name="INDUSTRIAL_I_Row74CText" hidden="1">#REF!</definedName>
    <definedName name="INDUSTRIAL_I_Row74DText" hidden="1">#REF!</definedName>
    <definedName name="INDUSTRIAL_I_Row74EText" hidden="1">#REF!</definedName>
    <definedName name="INDUSTRIAL_I_Row74ValueClassedPve" hidden="1">"Kilns Performance factor"</definedName>
    <definedName name="INDUSTRIAL_I_Row75AText" hidden="1">#REF!</definedName>
    <definedName name="INDUSTRIAL_I_Row75BText" hidden="1">#REF!</definedName>
    <definedName name="INDUSTRIAL_I_Row75CText" hidden="1">#REF!</definedName>
    <definedName name="INDUSTRIAL_I_Row75DText" hidden="1">#REF!</definedName>
    <definedName name="INDUSTRIAL_I_Row75EText" hidden="1">#REF!</definedName>
    <definedName name="INDUSTRIAL_I_Row75ValueClassedNve" hidden="1">"Kiln Feed Unif. Index (KFUI)"</definedName>
    <definedName name="INDUSTRIAL_I_Row76AText" hidden="1">#REF!</definedName>
    <definedName name="INDUSTRIAL_I_Row76BText" hidden="1">#REF!</definedName>
    <definedName name="INDUSTRIAL_I_Row76CText" hidden="1">#REF!</definedName>
    <definedName name="INDUSTRIAL_I_Row76DText" hidden="1">#REF!</definedName>
    <definedName name="INDUSTRIAL_I_Row76EText" hidden="1">#REF!</definedName>
    <definedName name="INDUSTRIAL_I_Row76ValueClassedNve" hidden="1">"Clinker SO3 Unif. Index (KSUI)"</definedName>
    <definedName name="INDUSTRIAL_I_Row77AText" hidden="1">#REF!</definedName>
    <definedName name="INDUSTRIAL_I_Row77BText" hidden="1">#REF!</definedName>
    <definedName name="INDUSTRIAL_I_Row77CText" hidden="1">#REF!</definedName>
    <definedName name="INDUSTRIAL_I_Row77DText" hidden="1">#REF!</definedName>
    <definedName name="INDUSTRIAL_I_Row77EText" hidden="1">#REF!</definedName>
    <definedName name="INDUSTRIAL_I_Row77ValueClassedNve" hidden="1">"Free Lime Uniformity Index (FLUI)"</definedName>
    <definedName name="INDUSTRIAL_I_Row78AText" hidden="1">#REF!</definedName>
    <definedName name="INDUSTRIAL_I_Row78BText" hidden="1">#REF!</definedName>
    <definedName name="INDUSTRIAL_I_Row78CText" hidden="1">#REF!</definedName>
    <definedName name="INDUSTRIAL_I_Row78DText" hidden="1">#REF!</definedName>
    <definedName name="INDUSTRIAL_I_Row78EText" hidden="1">#REF!</definedName>
    <definedName name="INDUSTRIAL_I_Row78ValueClassedPve" hidden="1">"OTA (Kilns)"</definedName>
    <definedName name="INDUSTRIAL_I_Row79AText" hidden="1">#REF!</definedName>
    <definedName name="INDUSTRIAL_I_Row79BText" hidden="1">#REF!</definedName>
    <definedName name="INDUSTRIAL_I_Row79CText" hidden="1">#REF!</definedName>
    <definedName name="INDUSTRIAL_I_Row79DText" hidden="1">#REF!</definedName>
    <definedName name="INDUSTRIAL_I_Row79EText" hidden="1">#REF!</definedName>
    <definedName name="INDUSTRIAL_I_Row79ValueClassedPve" hidden="1">"OTA (Raw Mills)"</definedName>
    <definedName name="INDUSTRIAL_I_Row80AText" hidden="1">#REF!</definedName>
    <definedName name="INDUSTRIAL_I_Row80BText" hidden="1">#REF!</definedName>
    <definedName name="INDUSTRIAL_I_Row80CText" hidden="1">#REF!</definedName>
    <definedName name="INDUSTRIAL_I_Row80DText" hidden="1">#REF!</definedName>
    <definedName name="INDUSTRIAL_I_Row80EText" hidden="1">#REF!</definedName>
    <definedName name="INDUSTRIAL_I_Row80ValueClassedPve" hidden="1">"OTA (Finish Mills)"</definedName>
    <definedName name="INDUSTRIAL_I_Row81AText" hidden="1">#REF!</definedName>
    <definedName name="INDUSTRIAL_I_Row81BText" hidden="1">#REF!</definedName>
    <definedName name="INDUSTRIAL_I_Row81CText" hidden="1">#REF!</definedName>
    <definedName name="INDUSTRIAL_I_Row81DText" hidden="1">#REF!</definedName>
    <definedName name="INDUSTRIAL_I_Row81EText" hidden="1">#REF!</definedName>
    <definedName name="INDUSTRIAL_I_Row81ValueClassedNve" hidden="1">"Process Failure Rate (Burning Line)"</definedName>
    <definedName name="INDUSTRIAL_I_Scenario58" hidden="1">((#REF!="E")+(#REF!="D")*2+(#REF!="C")*3+(#REF!="B")*4+(#REF!="A")*5-0.5)</definedName>
    <definedName name="INDUSTRIAL_I_Scenario61" localSheetId="17" hidden="1">IF(OR(INDUSTRIAL_I_Divisor61=0,#REF!=""),-0.5,(#REF!-MIN(#REF!,#REF!,#REF!))/INDUSTRIAL_I_Divisor61)</definedName>
    <definedName name="INDUSTRIAL_I_Scenario61" hidden="1">IF(OR(INDUSTRIAL_I_Divisor61=0,#REF!=""),-0.5,(#REF!-MIN(#REF!,#REF!,#REF!))/INDUSTRIAL_I_Divisor61)</definedName>
    <definedName name="INDUSTRIAL_I_Scenario62" localSheetId="17" hidden="1">IF(OR(INDUSTRIAL_I_Divisor62=0,#REF!=""),-0.5,(#REF!-MIN(#REF!,#REF!,#REF!))/INDUSTRIAL_I_Divisor62)</definedName>
    <definedName name="INDUSTRIAL_I_Scenario62" hidden="1">IF(OR(INDUSTRIAL_I_Divisor62=0,#REF!=""),-0.5,(#REF!-MIN(#REF!,#REF!,#REF!))/INDUSTRIAL_I_Divisor62)</definedName>
    <definedName name="INDUSTRIAL_I_Scenario63" localSheetId="17" hidden="1">-IF(OR(INDUSTRIAL_I_Divisor63=0,#REF!=""),0.5,(#REF!-MAX(#REF!,#REF!,#REF!))/INDUSTRIAL_I_Divisor63)</definedName>
    <definedName name="INDUSTRIAL_I_Scenario63" hidden="1">-IF(OR(INDUSTRIAL_I_Divisor63=0,#REF!=""),0.5,(#REF!-MAX(#REF!,#REF!,#REF!))/INDUSTRIAL_I_Divisor63)</definedName>
    <definedName name="INDUSTRIAL_I_Scenario65" localSheetId="17" hidden="1">(('Price Increase'!INDUSTRIAL_I_EvalScenario65="E")+('Price Increase'!INDUSTRIAL_I_EvalScenario65="D")*2+('Price Increase'!INDUSTRIAL_I_EvalScenario65="C")*3+('Price Increase'!INDUSTRIAL_I_EvalScenario65="B")*4+('Price Increase'!INDUSTRIAL_I_EvalScenario65="A")*5-0.5)</definedName>
    <definedName name="INDUSTRIAL_I_Scenario65" hidden="1">((INDUSTRIAL_I_EvalScenario65="E")+(INDUSTRIAL_I_EvalScenario65="D")*2+(INDUSTRIAL_I_EvalScenario65="C")*3+(INDUSTRIAL_I_EvalScenario65="B")*4+(INDUSTRIAL_I_EvalScenario65="A")*5-0.5)</definedName>
    <definedName name="INDUSTRIAL_I_Scenario66" localSheetId="17" hidden="1">(('Price Increase'!INDUSTRIAL_I_EvalScenario66="E")+('Price Increase'!INDUSTRIAL_I_EvalScenario66="D")*2+('Price Increase'!INDUSTRIAL_I_EvalScenario66="C")*3+('Price Increase'!INDUSTRIAL_I_EvalScenario66="B")*4+('Price Increase'!INDUSTRIAL_I_EvalScenario66="A")*5-0.5)</definedName>
    <definedName name="INDUSTRIAL_I_Scenario66" hidden="1">((INDUSTRIAL_I_EvalScenario66="E")+(INDUSTRIAL_I_EvalScenario66="D")*2+(INDUSTRIAL_I_EvalScenario66="C")*3+(INDUSTRIAL_I_EvalScenario66="B")*4+(INDUSTRIAL_I_EvalScenario66="A")*5-0.5)</definedName>
    <definedName name="INDUSTRIAL_I_Scenario67" localSheetId="17" hidden="1">(('Price Increase'!INDUSTRIAL_I_EvalScenario67="E")+('Price Increase'!INDUSTRIAL_I_EvalScenario67="D")*2+('Price Increase'!INDUSTRIAL_I_EvalScenario67="C")*3+('Price Increase'!INDUSTRIAL_I_EvalScenario67="B")*4+('Price Increase'!INDUSTRIAL_I_EvalScenario67="A")*5-0.5)</definedName>
    <definedName name="INDUSTRIAL_I_Scenario67" hidden="1">((INDUSTRIAL_I_EvalScenario67="E")+(INDUSTRIAL_I_EvalScenario67="D")*2+(INDUSTRIAL_I_EvalScenario67="C")*3+(INDUSTRIAL_I_EvalScenario67="B")*4+(INDUSTRIAL_I_EvalScenario67="A")*5-0.5)</definedName>
    <definedName name="INDUSTRIAL_I_Scenario69" hidden="1">((#REF!="E")+(#REF!="D")*2+(#REF!="C")*3+(#REF!="B")*4+(#REF!="A")*5-0.5)</definedName>
    <definedName name="INDUSTRIAL_I_Scenario71" localSheetId="17" hidden="1">-IF(OR(INDUSTRIAL_I_Divisor71=0,#REF!=""),0.5,(#REF!-MAX(#REF!,#REF!,#REF!))/INDUSTRIAL_I_Divisor71)</definedName>
    <definedName name="INDUSTRIAL_I_Scenario71" hidden="1">-IF(OR(INDUSTRIAL_I_Divisor71=0,#REF!=""),0.5,(#REF!-MAX(#REF!,#REF!,#REF!))/INDUSTRIAL_I_Divisor71)</definedName>
    <definedName name="INDUSTRIAL_I_Scenario73" hidden="1">((#REF!="E")+(#REF!="D")*2+(#REF!="C")*3+(#REF!="B")*4+(#REF!="A")*5-0.5)</definedName>
    <definedName name="INDUSTRIAL_I_Scenario74" localSheetId="17" hidden="1">(('Price Increase'!INDUSTRIAL_I_EvalScenario74="E")+('Price Increase'!INDUSTRIAL_I_EvalScenario74="D")*2+('Price Increase'!INDUSTRIAL_I_EvalScenario74="C")*3+('Price Increase'!INDUSTRIAL_I_EvalScenario74="B")*4+('Price Increase'!INDUSTRIAL_I_EvalScenario74="A")*5-0.5)</definedName>
    <definedName name="INDUSTRIAL_I_Scenario74" hidden="1">((INDUSTRIAL_I_EvalScenario74="E")+(INDUSTRIAL_I_EvalScenario74="D")*2+(INDUSTRIAL_I_EvalScenario74="C")*3+(INDUSTRIAL_I_EvalScenario74="B")*4+(INDUSTRIAL_I_EvalScenario74="A")*5-0.5)</definedName>
    <definedName name="INDUSTRIAL_I_Scenario75" localSheetId="17" hidden="1">(('Price Increase'!INDUSTRIAL_I_EvalScenario75="E")+('Price Increase'!INDUSTRIAL_I_EvalScenario75="D")*2+('Price Increase'!INDUSTRIAL_I_EvalScenario75="C")*3+('Price Increase'!INDUSTRIAL_I_EvalScenario75="B")*4+('Price Increase'!INDUSTRIAL_I_EvalScenario75="A")*5-0.5)</definedName>
    <definedName name="INDUSTRIAL_I_Scenario75" hidden="1">((INDUSTRIAL_I_EvalScenario75="E")+(INDUSTRIAL_I_EvalScenario75="D")*2+(INDUSTRIAL_I_EvalScenario75="C")*3+(INDUSTRIAL_I_EvalScenario75="B")*4+(INDUSTRIAL_I_EvalScenario75="A")*5-0.5)</definedName>
    <definedName name="INDUSTRIAL_I_Scenario76" localSheetId="17" hidden="1">(('Price Increase'!INDUSTRIAL_I_EvalScenario76="E")+('Price Increase'!INDUSTRIAL_I_EvalScenario76="D")*2+('Price Increase'!INDUSTRIAL_I_EvalScenario76="C")*3+('Price Increase'!INDUSTRIAL_I_EvalScenario76="B")*4+('Price Increase'!INDUSTRIAL_I_EvalScenario76="A")*5-0.5)</definedName>
    <definedName name="INDUSTRIAL_I_Scenario76" hidden="1">((INDUSTRIAL_I_EvalScenario76="E")+(INDUSTRIAL_I_EvalScenario76="D")*2+(INDUSTRIAL_I_EvalScenario76="C")*3+(INDUSTRIAL_I_EvalScenario76="B")*4+(INDUSTRIAL_I_EvalScenario76="A")*5-0.5)</definedName>
    <definedName name="INDUSTRIAL_I_Scenario77" localSheetId="17" hidden="1">(('Price Increase'!INDUSTRIAL_I_EvalScenario77="E")+('Price Increase'!INDUSTRIAL_I_EvalScenario77="D")*2+('Price Increase'!INDUSTRIAL_I_EvalScenario77="C")*3+('Price Increase'!INDUSTRIAL_I_EvalScenario77="B")*4+('Price Increase'!INDUSTRIAL_I_EvalScenario77="A")*5-0.5)</definedName>
    <definedName name="INDUSTRIAL_I_Scenario77" hidden="1">((INDUSTRIAL_I_EvalScenario77="E")+(INDUSTRIAL_I_EvalScenario77="D")*2+(INDUSTRIAL_I_EvalScenario77="C")*3+(INDUSTRIAL_I_EvalScenario77="B")*4+(INDUSTRIAL_I_EvalScenario77="A")*5-0.5)</definedName>
    <definedName name="INDUSTRIAL_I_Scenario78" localSheetId="17" hidden="1">(('Price Increase'!INDUSTRIAL_I_EvalScenario78="E")+('Price Increase'!INDUSTRIAL_I_EvalScenario78="D")*2+('Price Increase'!INDUSTRIAL_I_EvalScenario78="C")*3+('Price Increase'!INDUSTRIAL_I_EvalScenario78="B")*4+('Price Increase'!INDUSTRIAL_I_EvalScenario78="A")*5-0.5)</definedName>
    <definedName name="INDUSTRIAL_I_Scenario78" hidden="1">((INDUSTRIAL_I_EvalScenario78="E")+(INDUSTRIAL_I_EvalScenario78="D")*2+(INDUSTRIAL_I_EvalScenario78="C")*3+(INDUSTRIAL_I_EvalScenario78="B")*4+(INDUSTRIAL_I_EvalScenario78="A")*5-0.5)</definedName>
    <definedName name="INDUSTRIAL_I_Scenario79" localSheetId="17" hidden="1">(('Price Increase'!INDUSTRIAL_I_EvalScenario79="E")+('Price Increase'!INDUSTRIAL_I_EvalScenario79="D")*2+('Price Increase'!INDUSTRIAL_I_EvalScenario79="C")*3+('Price Increase'!INDUSTRIAL_I_EvalScenario79="B")*4+('Price Increase'!INDUSTRIAL_I_EvalScenario79="A")*5-0.5)</definedName>
    <definedName name="INDUSTRIAL_I_Scenario79" hidden="1">((INDUSTRIAL_I_EvalScenario79="E")+(INDUSTRIAL_I_EvalScenario79="D")*2+(INDUSTRIAL_I_EvalScenario79="C")*3+(INDUSTRIAL_I_EvalScenario79="B")*4+(INDUSTRIAL_I_EvalScenario79="A")*5-0.5)</definedName>
    <definedName name="INDUSTRIAL_I_Scenario80" localSheetId="17" hidden="1">(('Price Increase'!INDUSTRIAL_I_EvalScenario80="E")+('Price Increase'!INDUSTRIAL_I_EvalScenario80="D")*2+('Price Increase'!INDUSTRIAL_I_EvalScenario80="C")*3+('Price Increase'!INDUSTRIAL_I_EvalScenario80="B")*4+('Price Increase'!INDUSTRIAL_I_EvalScenario80="A")*5-0.5)</definedName>
    <definedName name="INDUSTRIAL_I_Scenario80" hidden="1">((INDUSTRIAL_I_EvalScenario80="E")+(INDUSTRIAL_I_EvalScenario80="D")*2+(INDUSTRIAL_I_EvalScenario80="C")*3+(INDUSTRIAL_I_EvalScenario80="B")*4+(INDUSTRIAL_I_EvalScenario80="A")*5-0.5)</definedName>
    <definedName name="INDUSTRIAL_I_Scenario81" localSheetId="17" hidden="1">(('Price Increase'!INDUSTRIAL_I_EvalScenario81="E")+('Price Increase'!INDUSTRIAL_I_EvalScenario81="D")*2+('Price Increase'!INDUSTRIAL_I_EvalScenario81="C")*3+('Price Increase'!INDUSTRIAL_I_EvalScenario81="B")*4+('Price Increase'!INDUSTRIAL_I_EvalScenario81="A")*5-0.5)</definedName>
    <definedName name="INDUSTRIAL_I_Scenario81" hidden="1">((INDUSTRIAL_I_EvalScenario81="E")+(INDUSTRIAL_I_EvalScenario81="D")*2+(INDUSTRIAL_I_EvalScenario81="C")*3+(INDUSTRIAL_I_EvalScenario81="B")*4+(INDUSTRIAL_I_EvalScenario81="A")*5-0.5)</definedName>
    <definedName name="INDUSTRIAL_I_ScenarioA65" hidden="1">IF(AND(#REF!&gt;#REF!,#REF!&lt;=#REF!),"A","")</definedName>
    <definedName name="INDUSTRIAL_I_ScenarioA66" hidden="1">IF(AND(#REF!&gt;#REF!,#REF!&lt;=#REF!),"A","")</definedName>
    <definedName name="INDUSTRIAL_I_ScenarioA67" hidden="1">IF(AND(#REF!&gt;#REF!,#REF!&lt;=#REF!),"A","")</definedName>
    <definedName name="INDUSTRIAL_I_ScenarioA74" hidden="1">IF(AND(#REF!&gt;#REF!,#REF!&lt;=#REF!),"A","")</definedName>
    <definedName name="INDUSTRIAL_I_ScenarioA75" hidden="1">IF(AND(#REF!&gt;=#REF!,#REF!&lt;=#REF!),"A","")</definedName>
    <definedName name="INDUSTRIAL_I_ScenarioA76" hidden="1">IF(AND(#REF!&gt;=#REF!,#REF!&lt;=#REF!),"A","")</definedName>
    <definedName name="INDUSTRIAL_I_ScenarioA77" hidden="1">IF(AND(#REF!&gt;=#REF!,#REF!&lt;=#REF!),"A","")</definedName>
    <definedName name="INDUSTRIAL_I_ScenarioA78" hidden="1">IF(AND(#REF!&gt;#REF!,#REF!&lt;=#REF!),"A","")</definedName>
    <definedName name="INDUSTRIAL_I_ScenarioA79" hidden="1">IF(AND(#REF!&gt;#REF!,#REF!&lt;=#REF!),"A","")</definedName>
    <definedName name="INDUSTRIAL_I_ScenarioA80" hidden="1">IF(AND(#REF!&gt;#REF!,#REF!&lt;=#REF!),"A","")</definedName>
    <definedName name="INDUSTRIAL_I_ScenarioA81" hidden="1">IF(AND(#REF!&gt;=#REF!,#REF!&lt;=#REF!),"A","")</definedName>
    <definedName name="INDUSTRIAL_I_ScenarioB65" hidden="1">IF(AND(#REF!&gt;#REF!,#REF!&lt;=#REF!),"B","")</definedName>
    <definedName name="INDUSTRIAL_I_ScenarioB66" hidden="1">IF(AND(#REF!&gt;#REF!,#REF!&lt;=#REF!),"B","")</definedName>
    <definedName name="INDUSTRIAL_I_ScenarioB67" hidden="1">IF(AND(#REF!&gt;#REF!,#REF!&lt;=#REF!),"B","")</definedName>
    <definedName name="INDUSTRIAL_I_ScenarioB74" hidden="1">IF(AND(#REF!&gt;#REF!,#REF!&lt;=#REF!),"B","")</definedName>
    <definedName name="INDUSTRIAL_I_ScenarioB75" hidden="1">IF(AND(#REF!&gt;#REF!,#REF!&lt;=#REF!),"B","")</definedName>
    <definedName name="INDUSTRIAL_I_ScenarioB76" hidden="1">IF(AND(#REF!&gt;#REF!,#REF!&lt;=#REF!),"B","")</definedName>
    <definedName name="INDUSTRIAL_I_ScenarioB77" hidden="1">IF(AND(#REF!&gt;#REF!,#REF!&lt;=#REF!),"B","")</definedName>
    <definedName name="INDUSTRIAL_I_ScenarioB78" hidden="1">IF(AND(#REF!&gt;#REF!,#REF!&lt;=#REF!),"B","")</definedName>
    <definedName name="INDUSTRIAL_I_ScenarioB79" hidden="1">IF(AND(#REF!&gt;#REF!,#REF!&lt;=#REF!),"B","")</definedName>
    <definedName name="INDUSTRIAL_I_ScenarioB80" hidden="1">IF(AND(#REF!&gt;#REF!,#REF!&lt;=#REF!),"B","")</definedName>
    <definedName name="INDUSTRIAL_I_ScenarioB81" hidden="1">IF(AND(#REF!&gt;#REF!,#REF!&lt;=#REF!),"B","")</definedName>
    <definedName name="INDUSTRIAL_I_ScenarioC65" hidden="1">IF(AND(#REF!&gt;#REF!,#REF!&lt;=#REF!),"C","")</definedName>
    <definedName name="INDUSTRIAL_I_ScenarioC66" hidden="1">IF(AND(#REF!&gt;#REF!,#REF!&lt;=#REF!),"C","")</definedName>
    <definedName name="INDUSTRIAL_I_ScenarioC67" hidden="1">IF(AND(#REF!&gt;#REF!,#REF!&lt;=#REF!),"C","")</definedName>
    <definedName name="INDUSTRIAL_I_ScenarioC74" hidden="1">IF(AND(#REF!&gt;#REF!,#REF!&lt;=#REF!),"C","")</definedName>
    <definedName name="INDUSTRIAL_I_ScenarioC75" hidden="1">IF(AND(#REF!&gt;#REF!,#REF!&lt;=#REF!),"C","")</definedName>
    <definedName name="INDUSTRIAL_I_ScenarioC76" hidden="1">IF(AND(#REF!&gt;#REF!,#REF!&lt;=#REF!),"C","")</definedName>
    <definedName name="INDUSTRIAL_I_ScenarioC77" hidden="1">IF(AND(#REF!&gt;#REF!,#REF!&lt;=#REF!),"C","")</definedName>
    <definedName name="INDUSTRIAL_I_ScenarioC78" hidden="1">IF(AND(#REF!&gt;#REF!,#REF!&lt;=#REF!),"C","")</definedName>
    <definedName name="INDUSTRIAL_I_ScenarioC79" hidden="1">IF(AND(#REF!&gt;#REF!,#REF!&lt;=#REF!),"C","")</definedName>
    <definedName name="INDUSTRIAL_I_ScenarioC80" hidden="1">IF(AND(#REF!&gt;#REF!,#REF!&lt;=#REF!),"C","")</definedName>
    <definedName name="INDUSTRIAL_I_ScenarioC81" hidden="1">IF(AND(#REF!&gt;#REF!,#REF!&lt;=#REF!),"C","")</definedName>
    <definedName name="INDUSTRIAL_I_ScenarioD65" hidden="1">IF(AND(#REF!&gt;#REF!,#REF!&lt;=#REF!),"D","")</definedName>
    <definedName name="INDUSTRIAL_I_ScenarioD66" hidden="1">IF(AND(#REF!&gt;#REF!,#REF!&lt;=#REF!),"D","")</definedName>
    <definedName name="INDUSTRIAL_I_ScenarioD67" hidden="1">IF(AND(#REF!&gt;#REF!,#REF!&lt;=#REF!),"D","")</definedName>
    <definedName name="INDUSTRIAL_I_ScenarioD74" hidden="1">IF(AND(#REF!&gt;#REF!,#REF!&lt;=#REF!),"D","")</definedName>
    <definedName name="INDUSTRIAL_I_ScenarioD75" hidden="1">IF(AND(#REF!&gt;#REF!,#REF!&lt;=#REF!),"D","")</definedName>
    <definedName name="INDUSTRIAL_I_ScenarioD76" hidden="1">IF(AND(#REF!&gt;#REF!,#REF!&lt;=#REF!),"D","")</definedName>
    <definedName name="INDUSTRIAL_I_ScenarioD77" hidden="1">IF(AND(#REF!&gt;#REF!,#REF!&lt;=#REF!),"D","")</definedName>
    <definedName name="INDUSTRIAL_I_ScenarioD78" hidden="1">IF(AND(#REF!&gt;#REF!,#REF!&lt;=#REF!),"D","")</definedName>
    <definedName name="INDUSTRIAL_I_ScenarioD79" hidden="1">IF(AND(#REF!&gt;#REF!,#REF!&lt;=#REF!),"D","")</definedName>
    <definedName name="INDUSTRIAL_I_ScenarioD80" hidden="1">IF(AND(#REF!&gt;#REF!,#REF!&lt;=#REF!),"D","")</definedName>
    <definedName name="INDUSTRIAL_I_ScenarioD81" hidden="1">IF(AND(#REF!&gt;#REF!,#REF!&lt;=#REF!),"D","")</definedName>
    <definedName name="INDUSTRIAL_I_ScenarioE65" hidden="1">IF(AND(#REF!&gt;=#REF!,#REF!&lt;=#REF!),"E","")</definedName>
    <definedName name="INDUSTRIAL_I_ScenarioE66" hidden="1">IF(AND(#REF!&gt;=#REF!,#REF!&lt;=#REF!),"E","")</definedName>
    <definedName name="INDUSTRIAL_I_ScenarioE67" hidden="1">IF(AND(#REF!&gt;=#REF!,#REF!&lt;=#REF!),"E","")</definedName>
    <definedName name="INDUSTRIAL_I_ScenarioE74" hidden="1">IF(AND(#REF!&gt;=#REF!,#REF!&lt;=#REF!),"E","")</definedName>
    <definedName name="INDUSTRIAL_I_ScenarioE75" hidden="1">IF(AND(#REF!&gt;#REF!,#REF!&lt;=#REF!),"E","")</definedName>
    <definedName name="INDUSTRIAL_I_ScenarioE76" hidden="1">IF(AND(#REF!&gt;#REF!,#REF!&lt;=#REF!),"E","")</definedName>
    <definedName name="INDUSTRIAL_I_ScenarioE77" hidden="1">IF(AND(#REF!&gt;#REF!,#REF!&lt;=#REF!),"E","")</definedName>
    <definedName name="INDUSTRIAL_I_ScenarioE78" hidden="1">IF(AND(#REF!&gt;=#REF!,#REF!&lt;=#REF!),"E","")</definedName>
    <definedName name="INDUSTRIAL_I_ScenarioE79" hidden="1">IF(AND(#REF!&gt;=#REF!,#REF!&lt;=#REF!),"E","")</definedName>
    <definedName name="INDUSTRIAL_I_ScenarioE80" hidden="1">IF(AND(#REF!&gt;=#REF!,#REF!&lt;=#REF!),"E","")</definedName>
    <definedName name="INDUSTRIAL_I_ScenarioE81" hidden="1">IF(AND(#REF!&gt;#REF!,#REF!&lt;=#REF!),"E","")</definedName>
    <definedName name="INDUSTRIAL_II_Actual56" hidden="1">((#REF!="E")+(#REF!="D")*2+(#REF!="C")*3+(#REF!="B")*4+(#REF!="A")*5-0.5)</definedName>
    <definedName name="INDUSTRIAL_II_Actual57" localSheetId="17" hidden="1">(('Price Increase'!INDUSTRIAL_II_EvalActual57="E")+('Price Increase'!INDUSTRIAL_II_EvalActual57="D")*2+('Price Increase'!INDUSTRIAL_II_EvalActual57="C")*3+('Price Increase'!INDUSTRIAL_II_EvalActual57="B")*4+('Price Increase'!INDUSTRIAL_II_EvalActual57="A")*5-0.5)</definedName>
    <definedName name="INDUSTRIAL_II_Actual57" hidden="1">((INDUSTRIAL_II_EvalActual57="E")+(INDUSTRIAL_II_EvalActual57="D")*2+(INDUSTRIAL_II_EvalActual57="C")*3+(INDUSTRIAL_II_EvalActual57="B")*4+(INDUSTRIAL_II_EvalActual57="A")*5-0.5)</definedName>
    <definedName name="INDUSTRIAL_II_Actual60" hidden="1">((#REF!="E")+(#REF!="D")*2+(#REF!="C")*3+(#REF!="B")*4+(#REF!="A")*5-0.5)</definedName>
    <definedName name="INDUSTRIAL_II_Actual61" localSheetId="17" hidden="1">-IF(OR(INDUSTRIAL_II_Divisor61=0,#REF!=""),0.5,(#REF!-MAX(#REF!,#REF!,#REF!))/INDUSTRIAL_II_Divisor61)</definedName>
    <definedName name="INDUSTRIAL_II_Actual61" hidden="1">-IF(OR(INDUSTRIAL_II_Divisor61=0,#REF!=""),0.5,(#REF!-MAX(#REF!,#REF!,#REF!))/INDUSTRIAL_II_Divisor61)</definedName>
    <definedName name="INDUSTRIAL_II_Actual62" localSheetId="17" hidden="1">-IF(OR(INDUSTRIAL_II_Divisor62=0,#REF!=""),0.5,(#REF!-MAX(#REF!,#REF!,#REF!))/INDUSTRIAL_II_Divisor62)</definedName>
    <definedName name="INDUSTRIAL_II_Actual62" hidden="1">-IF(OR(INDUSTRIAL_II_Divisor62=0,#REF!=""),0.5,(#REF!-MAX(#REF!,#REF!,#REF!))/INDUSTRIAL_II_Divisor62)</definedName>
    <definedName name="INDUSTRIAL_II_Actual63" localSheetId="17" hidden="1">-IF(OR(INDUSTRIAL_II_Divisor63=0,#REF!=""),0.5,(#REF!-MAX(#REF!,#REF!,#REF!))/INDUSTRIAL_II_Divisor63)</definedName>
    <definedName name="INDUSTRIAL_II_Actual63" hidden="1">-IF(OR(INDUSTRIAL_II_Divisor63=0,#REF!=""),0.5,(#REF!-MAX(#REF!,#REF!,#REF!))/INDUSTRIAL_II_Divisor63)</definedName>
    <definedName name="INDUSTRIAL_II_Actual67" hidden="1">((#REF!="E")+(#REF!="D")*2+(#REF!="C")*3+(#REF!="B")*4+(#REF!="A")*5-0.5)</definedName>
    <definedName name="INDUSTRIAL_II_Actual68" localSheetId="17" hidden="1">(('Price Increase'!INDUSTRIAL_II_EvalActual68="E")+('Price Increase'!INDUSTRIAL_II_EvalActual68="D")*2+('Price Increase'!INDUSTRIAL_II_EvalActual68="C")*3+('Price Increase'!INDUSTRIAL_II_EvalActual68="B")*4+('Price Increase'!INDUSTRIAL_II_EvalActual68="A")*5-0.5)</definedName>
    <definedName name="INDUSTRIAL_II_Actual68" hidden="1">((INDUSTRIAL_II_EvalActual68="E")+(INDUSTRIAL_II_EvalActual68="D")*2+(INDUSTRIAL_II_EvalActual68="C")*3+(INDUSTRIAL_II_EvalActual68="B")*4+(INDUSTRIAL_II_EvalActual68="A")*5-0.5)</definedName>
    <definedName name="INDUSTRIAL_II_Actual69" localSheetId="17" hidden="1">(('Price Increase'!INDUSTRIAL_II_EvalActual69="E")+('Price Increase'!INDUSTRIAL_II_EvalActual69="D")*2+('Price Increase'!INDUSTRIAL_II_EvalActual69="C")*3+('Price Increase'!INDUSTRIAL_II_EvalActual69="B")*4+('Price Increase'!INDUSTRIAL_II_EvalActual69="A")*5-0.5)</definedName>
    <definedName name="INDUSTRIAL_II_Actual69" hidden="1">((INDUSTRIAL_II_EvalActual69="E")+(INDUSTRIAL_II_EvalActual69="D")*2+(INDUSTRIAL_II_EvalActual69="C")*3+(INDUSTRIAL_II_EvalActual69="B")*4+(INDUSTRIAL_II_EvalActual69="A")*5-0.5)</definedName>
    <definedName name="INDUSTRIAL_II_Actual70" localSheetId="17" hidden="1">(('Price Increase'!INDUSTRIAL_II_EvalActual70="E")+('Price Increase'!INDUSTRIAL_II_EvalActual70="D")*2+('Price Increase'!INDUSTRIAL_II_EvalActual70="C")*3+('Price Increase'!INDUSTRIAL_II_EvalActual70="B")*4+('Price Increase'!INDUSTRIAL_II_EvalActual70="A")*5-0.5)</definedName>
    <definedName name="INDUSTRIAL_II_Actual70" hidden="1">((INDUSTRIAL_II_EvalActual70="E")+(INDUSTRIAL_II_EvalActual70="D")*2+(INDUSTRIAL_II_EvalActual70="C")*3+(INDUSTRIAL_II_EvalActual70="B")*4+(INDUSTRIAL_II_EvalActual70="A")*5-0.5)</definedName>
    <definedName name="INDUSTRIAL_II_Actual72" localSheetId="17" hidden="1">-IF(OR(INDUSTRIAL_II_Divisor72=0,#REF!=""),0.5,(#REF!-MAX(#REF!,#REF!,#REF!))/INDUSTRIAL_II_Divisor72)</definedName>
    <definedName name="INDUSTRIAL_II_Actual72" hidden="1">-IF(OR(INDUSTRIAL_II_Divisor72=0,#REF!=""),0.5,(#REF!-MAX(#REF!,#REF!,#REF!))/INDUSTRIAL_II_Divisor72)</definedName>
    <definedName name="INDUSTRIAL_II_Actual73" localSheetId="17" hidden="1">-IF(OR(INDUSTRIAL_II_Divisor73=0,#REF!=""),0.5,(#REF!-MAX(#REF!,#REF!,#REF!))/INDUSTRIAL_II_Divisor73)</definedName>
    <definedName name="INDUSTRIAL_II_Actual73" hidden="1">-IF(OR(INDUSTRIAL_II_Divisor73=0,#REF!=""),0.5,(#REF!-MAX(#REF!,#REF!,#REF!))/INDUSTRIAL_II_Divisor73)</definedName>
    <definedName name="INDUSTRIAL_II_Actual74" localSheetId="17" hidden="1">-IF(OR(INDUSTRIAL_II_Divisor74=0,#REF!=""),0.5,(#REF!-MAX(#REF!,#REF!,#REF!))/INDUSTRIAL_II_Divisor74)</definedName>
    <definedName name="INDUSTRIAL_II_Actual74" hidden="1">-IF(OR(INDUSTRIAL_II_Divisor74=0,#REF!=""),0.5,(#REF!-MAX(#REF!,#REF!,#REF!))/INDUSTRIAL_II_Divisor74)</definedName>
    <definedName name="INDUSTRIAL_II_Actual75" localSheetId="17" hidden="1">-IF(OR(INDUSTRIAL_II_Divisor75=0,#REF!=""),0.5,(#REF!-MAX(#REF!,#REF!,#REF!))/INDUSTRIAL_II_Divisor75)</definedName>
    <definedName name="INDUSTRIAL_II_Actual75" hidden="1">-IF(OR(INDUSTRIAL_II_Divisor75=0,#REF!=""),0.5,(#REF!-MAX(#REF!,#REF!,#REF!))/INDUSTRIAL_II_Divisor75)</definedName>
    <definedName name="INDUSTRIAL_II_Actual76" localSheetId="17" hidden="1">-IF(OR(INDUSTRIAL_II_Divisor76=0,#REF!=""),0.5,(#REF!-MAX(#REF!,#REF!,#REF!))/INDUSTRIAL_II_Divisor76)</definedName>
    <definedName name="INDUSTRIAL_II_Actual76" hidden="1">-IF(OR(INDUSTRIAL_II_Divisor76=0,#REF!=""),0.5,(#REF!-MAX(#REF!,#REF!,#REF!))/INDUSTRIAL_II_Divisor76)</definedName>
    <definedName name="INDUSTRIAL_II_Actual77" localSheetId="17" hidden="1">-IF(OR(INDUSTRIAL_II_Divisor77=0,#REF!=""),0.5,(#REF!-MAX(#REF!,#REF!,#REF!))/INDUSTRIAL_II_Divisor77)</definedName>
    <definedName name="INDUSTRIAL_II_Actual77" hidden="1">-IF(OR(INDUSTRIAL_II_Divisor77=0,#REF!=""),0.5,(#REF!-MAX(#REF!,#REF!,#REF!))/INDUSTRIAL_II_Divisor77)</definedName>
    <definedName name="INDUSTRIAL_II_Actual78" localSheetId="17" hidden="1">-IF(OR(INDUSTRIAL_II_Divisor78=0,#REF!=""),0.5,(#REF!-MAX(#REF!,#REF!,#REF!))/INDUSTRIAL_II_Divisor78)</definedName>
    <definedName name="INDUSTRIAL_II_Actual78" hidden="1">-IF(OR(INDUSTRIAL_II_Divisor78=0,#REF!=""),0.5,(#REF!-MAX(#REF!,#REF!,#REF!))/INDUSTRIAL_II_Divisor78)</definedName>
    <definedName name="INDUSTRIAL_II_Actual80" localSheetId="17" hidden="1">(('Price Increase'!INDUSTRIAL_II_EvalActual80="E")+('Price Increase'!INDUSTRIAL_II_EvalActual80="D")*2+('Price Increase'!INDUSTRIAL_II_EvalActual80="C")*3+('Price Increase'!INDUSTRIAL_II_EvalActual80="B")*4+('Price Increase'!INDUSTRIAL_II_EvalActual80="A")*5-0.5)</definedName>
    <definedName name="INDUSTRIAL_II_Actual80" hidden="1">((INDUSTRIAL_II_EvalActual80="E")+(INDUSTRIAL_II_EvalActual80="D")*2+(INDUSTRIAL_II_EvalActual80="C")*3+(INDUSTRIAL_II_EvalActual80="B")*4+(INDUSTRIAL_II_EvalActual80="A")*5-0.5)</definedName>
    <definedName name="INDUSTRIAL_II_Actual81" hidden="1">((#REF!="E")+(#REF!="D")*2+(#REF!="C")*3+(#REF!="B")*4+(#REF!="A")*5-0.5)</definedName>
    <definedName name="INDUSTRIAL_II_ActualA57" hidden="1">IF(AND(#REF!&gt;=#REF!,#REF!&lt;=#REF!),"A","")</definedName>
    <definedName name="INDUSTRIAL_II_ActualA68" hidden="1">IF(AND(#REF!&gt;=#REF!,#REF!&lt;=#REF!),"A","")</definedName>
    <definedName name="INDUSTRIAL_II_ActualA69" hidden="1">IF(AND(#REF!&gt;=#REF!,#REF!&lt;=#REF!),"A","")</definedName>
    <definedName name="INDUSTRIAL_II_ActualA70" hidden="1">IF(AND(#REF!&gt;=#REF!,#REF!&lt;=#REF!),"A","")</definedName>
    <definedName name="INDUSTRIAL_II_ActualA80" hidden="1">IF(AND(#REF!&gt;=#REF!,#REF!&lt;=#REF!),"A","")</definedName>
    <definedName name="INDUSTRIAL_II_ActualB57" hidden="1">IF(AND(#REF!&gt;#REF!,#REF!&lt;=#REF!),"B","")</definedName>
    <definedName name="INDUSTRIAL_II_ActualB68" hidden="1">IF(AND(#REF!&gt;#REF!,#REF!&lt;=#REF!),"B","")</definedName>
    <definedName name="INDUSTRIAL_II_ActualB69" hidden="1">IF(AND(#REF!&gt;#REF!,#REF!&lt;=#REF!),"B","")</definedName>
    <definedName name="INDUSTRIAL_II_ActualB70" hidden="1">IF(AND(#REF!&gt;#REF!,#REF!&lt;=#REF!),"B","")</definedName>
    <definedName name="INDUSTRIAL_II_ActualB80" hidden="1">IF(AND(#REF!&gt;#REF!,#REF!&lt;=#REF!),"B","")</definedName>
    <definedName name="INDUSTRIAL_II_ActualC57" hidden="1">IF(AND(#REF!&gt;#REF!,#REF!&lt;=#REF!),"C","")</definedName>
    <definedName name="INDUSTRIAL_II_ActualC68" hidden="1">IF(AND(#REF!&gt;#REF!,#REF!&lt;=#REF!),"C","")</definedName>
    <definedName name="INDUSTRIAL_II_ActualC69" hidden="1">IF(AND(#REF!&gt;#REF!,#REF!&lt;=#REF!),"C","")</definedName>
    <definedName name="INDUSTRIAL_II_ActualC70" hidden="1">IF(AND(#REF!&gt;#REF!,#REF!&lt;=#REF!),"C","")</definedName>
    <definedName name="INDUSTRIAL_II_ActualC80" hidden="1">IF(AND(#REF!&gt;#REF!,#REF!&lt;=#REF!),"C","")</definedName>
    <definedName name="INDUSTRIAL_II_ActualD57" hidden="1">IF(AND(#REF!&gt;#REF!,#REF!&lt;=#REF!),"D","")</definedName>
    <definedName name="INDUSTRIAL_II_ActualD68" hidden="1">IF(AND(#REF!&gt;#REF!,#REF!&lt;=#REF!),"D","")</definedName>
    <definedName name="INDUSTRIAL_II_ActualD69" hidden="1">IF(AND(#REF!&gt;#REF!,#REF!&lt;=#REF!),"D","")</definedName>
    <definedName name="INDUSTRIAL_II_ActualD70" hidden="1">IF(AND(#REF!&gt;#REF!,#REF!&lt;=#REF!),"D","")</definedName>
    <definedName name="INDUSTRIAL_II_ActualD80" hidden="1">IF(AND(#REF!&gt;#REF!,#REF!&lt;=#REF!),"D","")</definedName>
    <definedName name="INDUSTRIAL_II_ActualE57" hidden="1">IF(AND(#REF!&gt;#REF!,#REF!&lt;=#REF!),"E","")</definedName>
    <definedName name="INDUSTRIAL_II_ActualE68" hidden="1">IF(AND(#REF!&gt;#REF!,#REF!&lt;=#REF!),"E","")</definedName>
    <definedName name="INDUSTRIAL_II_ActualE69" hidden="1">IF(AND(#REF!&gt;#REF!,#REF!&lt;=#REF!),"E","")</definedName>
    <definedName name="INDUSTRIAL_II_ActualE70" hidden="1">IF(AND(#REF!&gt;#REF!,#REF!&lt;=#REF!),"E","")</definedName>
    <definedName name="INDUSTRIAL_II_ActualE80" hidden="1">IF(AND(#REF!&gt;#REF!,#REF!&lt;=#REF!),"E","")</definedName>
    <definedName name="INDUSTRIAL_II_Average61" localSheetId="17" hidden="1">-IF(OR(INDUSTRIAL_II_Divisor61=0,#REF!=""),0.5,(#REF!-MAX(#REF!,#REF!,#REF!))/INDUSTRIAL_II_Divisor61)</definedName>
    <definedName name="INDUSTRIAL_II_Average61" hidden="1">-IF(OR(INDUSTRIAL_II_Divisor61=0,#REF!=""),0.5,(#REF!-MAX(#REF!,#REF!,#REF!))/INDUSTRIAL_II_Divisor61)</definedName>
    <definedName name="INDUSTRIAL_II_Average62" localSheetId="17" hidden="1">-IF(OR(INDUSTRIAL_II_Divisor62=0,#REF!=""),0.5,(#REF!-MAX(#REF!,#REF!,#REF!))/INDUSTRIAL_II_Divisor62)</definedName>
    <definedName name="INDUSTRIAL_II_Average62" hidden="1">-IF(OR(INDUSTRIAL_II_Divisor62=0,#REF!=""),0.5,(#REF!-MAX(#REF!,#REF!,#REF!))/INDUSTRIAL_II_Divisor62)</definedName>
    <definedName name="INDUSTRIAL_II_Average63" localSheetId="17" hidden="1">-IF(OR(INDUSTRIAL_II_Divisor63=0,#REF!=""),0.5,(#REF!-MAX(#REF!,#REF!,#REF!))/INDUSTRIAL_II_Divisor63)</definedName>
    <definedName name="INDUSTRIAL_II_Average63" hidden="1">-IF(OR(INDUSTRIAL_II_Divisor63=0,#REF!=""),0.5,(#REF!-MAX(#REF!,#REF!,#REF!))/INDUSTRIAL_II_Divisor63)</definedName>
    <definedName name="INDUSTRIAL_II_Average72" localSheetId="17" hidden="1">-IF(OR(INDUSTRIAL_II_Divisor72=0,#REF!=""),0.5,(#REF!-MAX(#REF!,#REF!,#REF!))/INDUSTRIAL_II_Divisor72)</definedName>
    <definedName name="INDUSTRIAL_II_Average72" hidden="1">-IF(OR(INDUSTRIAL_II_Divisor72=0,#REF!=""),0.5,(#REF!-MAX(#REF!,#REF!,#REF!))/INDUSTRIAL_II_Divisor72)</definedName>
    <definedName name="INDUSTRIAL_II_Average73" localSheetId="17" hidden="1">-IF(OR(INDUSTRIAL_II_Divisor73=0,#REF!=""),0.5,(#REF!-MAX(#REF!,#REF!,#REF!))/INDUSTRIAL_II_Divisor73)</definedName>
    <definedName name="INDUSTRIAL_II_Average73" hidden="1">-IF(OR(INDUSTRIAL_II_Divisor73=0,#REF!=""),0.5,(#REF!-MAX(#REF!,#REF!,#REF!))/INDUSTRIAL_II_Divisor73)</definedName>
    <definedName name="INDUSTRIAL_II_Average74" localSheetId="17" hidden="1">-IF(OR(INDUSTRIAL_II_Divisor74=0,#REF!=""),0.5,(#REF!-MAX(#REF!,#REF!,#REF!))/INDUSTRIAL_II_Divisor74)</definedName>
    <definedName name="INDUSTRIAL_II_Average74" hidden="1">-IF(OR(INDUSTRIAL_II_Divisor74=0,#REF!=""),0.5,(#REF!-MAX(#REF!,#REF!,#REF!))/INDUSTRIAL_II_Divisor74)</definedName>
    <definedName name="INDUSTRIAL_II_Average75" localSheetId="17" hidden="1">-IF(OR(INDUSTRIAL_II_Divisor75=0,#REF!=""),0.5,(#REF!-MAX(#REF!,#REF!,#REF!))/INDUSTRIAL_II_Divisor75)</definedName>
    <definedName name="INDUSTRIAL_II_Average75" hidden="1">-IF(OR(INDUSTRIAL_II_Divisor75=0,#REF!=""),0.5,(#REF!-MAX(#REF!,#REF!,#REF!))/INDUSTRIAL_II_Divisor75)</definedName>
    <definedName name="INDUSTRIAL_II_Average76" localSheetId="17" hidden="1">-IF(OR(INDUSTRIAL_II_Divisor76=0,#REF!=""),0.5,(#REF!-MAX(#REF!,#REF!,#REF!))/INDUSTRIAL_II_Divisor76)</definedName>
    <definedName name="INDUSTRIAL_II_Average76" hidden="1">-IF(OR(INDUSTRIAL_II_Divisor76=0,#REF!=""),0.5,(#REF!-MAX(#REF!,#REF!,#REF!))/INDUSTRIAL_II_Divisor76)</definedName>
    <definedName name="INDUSTRIAL_II_Average77" localSheetId="17" hidden="1">-IF(OR(INDUSTRIAL_II_Divisor77=0,#REF!=""),0.5,(#REF!-MAX(#REF!,#REF!,#REF!))/INDUSTRIAL_II_Divisor77)</definedName>
    <definedName name="INDUSTRIAL_II_Average77" hidden="1">-IF(OR(INDUSTRIAL_II_Divisor77=0,#REF!=""),0.5,(#REF!-MAX(#REF!,#REF!,#REF!))/INDUSTRIAL_II_Divisor77)</definedName>
    <definedName name="INDUSTRIAL_II_Average78" localSheetId="17" hidden="1">-IF(OR(INDUSTRIAL_II_Divisor78=0,#REF!=""),0.5,(#REF!-MAX(#REF!,#REF!,#REF!))/INDUSTRIAL_II_Divisor78)</definedName>
    <definedName name="INDUSTRIAL_II_Average78" hidden="1">-IF(OR(INDUSTRIAL_II_Divisor78=0,#REF!=""),0.5,(#REF!-MAX(#REF!,#REF!,#REF!))/INDUSTRIAL_II_Divisor78)</definedName>
    <definedName name="INDUSTRIAL_II_Divisor61" hidden="1">(MAX(#REF!,#REF!,#REF!)-MIN(#REF!,#REF!,#REF!))</definedName>
    <definedName name="INDUSTRIAL_II_Divisor62" hidden="1">(MAX(#REF!,#REF!,#REF!)-MIN(#REF!,#REF!,#REF!))</definedName>
    <definedName name="INDUSTRIAL_II_Divisor63" hidden="1">(MAX(#REF!,#REF!,#REF!)-MIN(#REF!,#REF!,#REF!))</definedName>
    <definedName name="INDUSTRIAL_II_Divisor72" hidden="1">(MAX(#REF!,#REF!,#REF!)-MIN(#REF!,#REF!,#REF!))</definedName>
    <definedName name="INDUSTRIAL_II_Divisor73" hidden="1">(MAX(#REF!,#REF!,#REF!)-MIN(#REF!,#REF!,#REF!))</definedName>
    <definedName name="INDUSTRIAL_II_Divisor74" hidden="1">(MAX(#REF!,#REF!,#REF!)-MIN(#REF!,#REF!,#REF!))</definedName>
    <definedName name="INDUSTRIAL_II_Divisor75" hidden="1">(MAX(#REF!,#REF!,#REF!)-MIN(#REF!,#REF!,#REF!))</definedName>
    <definedName name="INDUSTRIAL_II_Divisor76" hidden="1">(MAX(#REF!,#REF!,#REF!)-MIN(#REF!,#REF!,#REF!))</definedName>
    <definedName name="INDUSTRIAL_II_Divisor77" hidden="1">(MAX(#REF!,#REF!,#REF!)-MIN(#REF!,#REF!,#REF!))</definedName>
    <definedName name="INDUSTRIAL_II_Divisor78" hidden="1">(MAX(#REF!,#REF!,#REF!)-MIN(#REF!,#REF!,#REF!))</definedName>
    <definedName name="INDUSTRIAL_II_EvalActual57" localSheetId="17" hidden="1">IF(#REF!="","",INDUSTRIAL_II_ActualE57&amp;INDUSTRIAL_II_ActualD57&amp;INDUSTRIAL_II_ActualC57&amp;INDUSTRIAL_II_ActualB57&amp;INDUSTRIAL_II_ActualA57)</definedName>
    <definedName name="INDUSTRIAL_II_EvalActual57" hidden="1">IF(#REF!="","",INDUSTRIAL_II_ActualE57&amp;INDUSTRIAL_II_ActualD57&amp;INDUSTRIAL_II_ActualC57&amp;INDUSTRIAL_II_ActualB57&amp;INDUSTRIAL_II_ActualA57)</definedName>
    <definedName name="INDUSTRIAL_II_EvalActual68" localSheetId="17" hidden="1">IF(#REF!="","",INDUSTRIAL_II_ActualE68&amp;INDUSTRIAL_II_ActualD68&amp;INDUSTRIAL_II_ActualC68&amp;INDUSTRIAL_II_ActualB68&amp;INDUSTRIAL_II_ActualA68)</definedName>
    <definedName name="INDUSTRIAL_II_EvalActual68" hidden="1">IF(#REF!="","",INDUSTRIAL_II_ActualE68&amp;INDUSTRIAL_II_ActualD68&amp;INDUSTRIAL_II_ActualC68&amp;INDUSTRIAL_II_ActualB68&amp;INDUSTRIAL_II_ActualA68)</definedName>
    <definedName name="INDUSTRIAL_II_EvalActual69" localSheetId="17" hidden="1">IF(#REF!="","",INDUSTRIAL_II_ActualE69&amp;INDUSTRIAL_II_ActualD69&amp;INDUSTRIAL_II_ActualC69&amp;INDUSTRIAL_II_ActualB69&amp;INDUSTRIAL_II_ActualA69)</definedName>
    <definedName name="INDUSTRIAL_II_EvalActual69" hidden="1">IF(#REF!="","",INDUSTRIAL_II_ActualE69&amp;INDUSTRIAL_II_ActualD69&amp;INDUSTRIAL_II_ActualC69&amp;INDUSTRIAL_II_ActualB69&amp;INDUSTRIAL_II_ActualA69)</definedName>
    <definedName name="INDUSTRIAL_II_EvalActual70" localSheetId="17" hidden="1">IF(#REF!="","",INDUSTRIAL_II_ActualE70&amp;INDUSTRIAL_II_ActualD70&amp;INDUSTRIAL_II_ActualC70&amp;INDUSTRIAL_II_ActualB70&amp;INDUSTRIAL_II_ActualA70)</definedName>
    <definedName name="INDUSTRIAL_II_EvalActual70" hidden="1">IF(#REF!="","",INDUSTRIAL_II_ActualE70&amp;INDUSTRIAL_II_ActualD70&amp;INDUSTRIAL_II_ActualC70&amp;INDUSTRIAL_II_ActualB70&amp;INDUSTRIAL_II_ActualA70)</definedName>
    <definedName name="INDUSTRIAL_II_EvalActual80" localSheetId="17" hidden="1">IF(#REF!="","",INDUSTRIAL_II_ActualE80&amp;INDUSTRIAL_II_ActualD80&amp;INDUSTRIAL_II_ActualC80&amp;INDUSTRIAL_II_ActualB80&amp;INDUSTRIAL_II_ActualA80)</definedName>
    <definedName name="INDUSTRIAL_II_EvalActual80" hidden="1">IF(#REF!="","",INDUSTRIAL_II_ActualE80&amp;INDUSTRIAL_II_ActualD80&amp;INDUSTRIAL_II_ActualC80&amp;INDUSTRIAL_II_ActualB80&amp;INDUSTRIAL_II_ActualA80)</definedName>
    <definedName name="INDUSTRIAL_II_EvalScenario57" localSheetId="17" hidden="1">IF(#REF!="","",INDUSTRIAL_II_ScenarioE57&amp;INDUSTRIAL_II_ScenarioD57&amp;INDUSTRIAL_II_ScenarioC57&amp;INDUSTRIAL_II_ScenarioB57&amp;INDUSTRIAL_II_ScenarioA57)</definedName>
    <definedName name="INDUSTRIAL_II_EvalScenario57" hidden="1">IF(#REF!="","",INDUSTRIAL_II_ScenarioE57&amp;INDUSTRIAL_II_ScenarioD57&amp;INDUSTRIAL_II_ScenarioC57&amp;INDUSTRIAL_II_ScenarioB57&amp;INDUSTRIAL_II_ScenarioA57)</definedName>
    <definedName name="INDUSTRIAL_II_EvalScenario68" localSheetId="17" hidden="1">IF(#REF!="","",INDUSTRIAL_II_ScenarioE68&amp;INDUSTRIAL_II_ScenarioD68&amp;INDUSTRIAL_II_ScenarioC68&amp;INDUSTRIAL_II_ScenarioB68&amp;INDUSTRIAL_II_ScenarioA68)</definedName>
    <definedName name="INDUSTRIAL_II_EvalScenario68" hidden="1">IF(#REF!="","",INDUSTRIAL_II_ScenarioE68&amp;INDUSTRIAL_II_ScenarioD68&amp;INDUSTRIAL_II_ScenarioC68&amp;INDUSTRIAL_II_ScenarioB68&amp;INDUSTRIAL_II_ScenarioA68)</definedName>
    <definedName name="INDUSTRIAL_II_EvalScenario69" localSheetId="17" hidden="1">IF(#REF!="","",INDUSTRIAL_II_ScenarioE69&amp;INDUSTRIAL_II_ScenarioD69&amp;INDUSTRIAL_II_ScenarioC69&amp;INDUSTRIAL_II_ScenarioB69&amp;INDUSTRIAL_II_ScenarioA69)</definedName>
    <definedName name="INDUSTRIAL_II_EvalScenario69" hidden="1">IF(#REF!="","",INDUSTRIAL_II_ScenarioE69&amp;INDUSTRIAL_II_ScenarioD69&amp;INDUSTRIAL_II_ScenarioC69&amp;INDUSTRIAL_II_ScenarioB69&amp;INDUSTRIAL_II_ScenarioA69)</definedName>
    <definedName name="INDUSTRIAL_II_EvalScenario70" localSheetId="17" hidden="1">IF(#REF!="","",INDUSTRIAL_II_ScenarioE70&amp;INDUSTRIAL_II_ScenarioD70&amp;INDUSTRIAL_II_ScenarioC70&amp;INDUSTRIAL_II_ScenarioB70&amp;INDUSTRIAL_II_ScenarioA70)</definedName>
    <definedName name="INDUSTRIAL_II_EvalScenario70" hidden="1">IF(#REF!="","",INDUSTRIAL_II_ScenarioE70&amp;INDUSTRIAL_II_ScenarioD70&amp;INDUSTRIAL_II_ScenarioC70&amp;INDUSTRIAL_II_ScenarioB70&amp;INDUSTRIAL_II_ScenarioA70)</definedName>
    <definedName name="INDUSTRIAL_II_EvalScenario80" localSheetId="17" hidden="1">IF(#REF!="","",INDUSTRIAL_II_ScenarioE80&amp;INDUSTRIAL_II_ScenarioD80&amp;INDUSTRIAL_II_ScenarioC80&amp;INDUSTRIAL_II_ScenarioB80&amp;INDUSTRIAL_II_ScenarioA80)</definedName>
    <definedName name="INDUSTRIAL_II_EvalScenario80" hidden="1">IF(#REF!="","",INDUSTRIAL_II_ScenarioE80&amp;INDUSTRIAL_II_ScenarioD80&amp;INDUSTRIAL_II_ScenarioC80&amp;INDUSTRIAL_II_ScenarioB80&amp;INDUSTRIAL_II_ScenarioA80)</definedName>
    <definedName name="INDUSTRIAL_II_Left61" localSheetId="17" hidden="1">-IF(OR(INDUSTRIAL_II_Divisor61=0,#REF!=""),0.5,(#REF!-MAX(#REF!,#REF!,#REF!))/INDUSTRIAL_II_Divisor61)</definedName>
    <definedName name="INDUSTRIAL_II_Left61" hidden="1">-IF(OR(INDUSTRIAL_II_Divisor61=0,#REF!=""),0.5,(#REF!-MAX(#REF!,#REF!,#REF!))/INDUSTRIAL_II_Divisor61)</definedName>
    <definedName name="INDUSTRIAL_II_Left62" localSheetId="17" hidden="1">-IF(OR(INDUSTRIAL_II_Divisor62=0,#REF!=""),0.5,(#REF!-MAX(#REF!,#REF!,#REF!))/INDUSTRIAL_II_Divisor62)</definedName>
    <definedName name="INDUSTRIAL_II_Left62" hidden="1">-IF(OR(INDUSTRIAL_II_Divisor62=0,#REF!=""),0.5,(#REF!-MAX(#REF!,#REF!,#REF!))/INDUSTRIAL_II_Divisor62)</definedName>
    <definedName name="INDUSTRIAL_II_Left63" localSheetId="17" hidden="1">-IF(OR(INDUSTRIAL_II_Divisor63=0,#REF!=""),0.5,(#REF!-MAX(#REF!,#REF!,#REF!))/INDUSTRIAL_II_Divisor63)</definedName>
    <definedName name="INDUSTRIAL_II_Left63" hidden="1">-IF(OR(INDUSTRIAL_II_Divisor63=0,#REF!=""),0.5,(#REF!-MAX(#REF!,#REF!,#REF!))/INDUSTRIAL_II_Divisor63)</definedName>
    <definedName name="INDUSTRIAL_II_Left72" localSheetId="17" hidden="1">-IF(OR(INDUSTRIAL_II_Divisor72=0,#REF!=""),0.5,(#REF!-MAX(#REF!,#REF!,#REF!))/INDUSTRIAL_II_Divisor72)</definedName>
    <definedName name="INDUSTRIAL_II_Left72" hidden="1">-IF(OR(INDUSTRIAL_II_Divisor72=0,#REF!=""),0.5,(#REF!-MAX(#REF!,#REF!,#REF!))/INDUSTRIAL_II_Divisor72)</definedName>
    <definedName name="INDUSTRIAL_II_Left73" localSheetId="17" hidden="1">-IF(OR(INDUSTRIAL_II_Divisor73=0,#REF!=""),0.5,(#REF!-MAX(#REF!,#REF!,#REF!))/INDUSTRIAL_II_Divisor73)</definedName>
    <definedName name="INDUSTRIAL_II_Left73" hidden="1">-IF(OR(INDUSTRIAL_II_Divisor73=0,#REF!=""),0.5,(#REF!-MAX(#REF!,#REF!,#REF!))/INDUSTRIAL_II_Divisor73)</definedName>
    <definedName name="INDUSTRIAL_II_Left74" localSheetId="17" hidden="1">-IF(OR(INDUSTRIAL_II_Divisor74=0,#REF!=""),0.5,(#REF!-MAX(#REF!,#REF!,#REF!))/INDUSTRIAL_II_Divisor74)</definedName>
    <definedName name="INDUSTRIAL_II_Left74" hidden="1">-IF(OR(INDUSTRIAL_II_Divisor74=0,#REF!=""),0.5,(#REF!-MAX(#REF!,#REF!,#REF!))/INDUSTRIAL_II_Divisor74)</definedName>
    <definedName name="INDUSTRIAL_II_Left75" localSheetId="17" hidden="1">-IF(OR(INDUSTRIAL_II_Divisor75=0,#REF!=""),0.5,(#REF!-MAX(#REF!,#REF!,#REF!))/INDUSTRIAL_II_Divisor75)</definedName>
    <definedName name="INDUSTRIAL_II_Left75" hidden="1">-IF(OR(INDUSTRIAL_II_Divisor75=0,#REF!=""),0.5,(#REF!-MAX(#REF!,#REF!,#REF!))/INDUSTRIAL_II_Divisor75)</definedName>
    <definedName name="INDUSTRIAL_II_Left76" localSheetId="17" hidden="1">-IF(OR(INDUSTRIAL_II_Divisor76=0,#REF!=""),0.5,(#REF!-MAX(#REF!,#REF!,#REF!))/INDUSTRIAL_II_Divisor76)</definedName>
    <definedName name="INDUSTRIAL_II_Left76" hidden="1">-IF(OR(INDUSTRIAL_II_Divisor76=0,#REF!=""),0.5,(#REF!-MAX(#REF!,#REF!,#REF!))/INDUSTRIAL_II_Divisor76)</definedName>
    <definedName name="INDUSTRIAL_II_Left77" localSheetId="17" hidden="1">-IF(OR(INDUSTRIAL_II_Divisor77=0,#REF!=""),0.5,(#REF!-MAX(#REF!,#REF!,#REF!))/INDUSTRIAL_II_Divisor77)</definedName>
    <definedName name="INDUSTRIAL_II_Left77" hidden="1">-IF(OR(INDUSTRIAL_II_Divisor77=0,#REF!=""),0.5,(#REF!-MAX(#REF!,#REF!,#REF!))/INDUSTRIAL_II_Divisor77)</definedName>
    <definedName name="INDUSTRIAL_II_Left78" localSheetId="17" hidden="1">-IF(OR(INDUSTRIAL_II_Divisor78=0,#REF!=""),0.5,(#REF!-MAX(#REF!,#REF!,#REF!))/INDUSTRIAL_II_Divisor78)</definedName>
    <definedName name="INDUSTRIAL_II_Left78" hidden="1">-IF(OR(INDUSTRIAL_II_Divisor78=0,#REF!=""),0.5,(#REF!-MAX(#REF!,#REF!,#REF!))/INDUSTRIAL_II_Divisor78)</definedName>
    <definedName name="INDUSTRIAL_II_Right61" localSheetId="17" hidden="1">-IF(OR(INDUSTRIAL_II_Divisor61=0,#REF!=""),0.5,(#REF!-MAX(#REF!,#REF!,#REF!))/INDUSTRIAL_II_Divisor61)</definedName>
    <definedName name="INDUSTRIAL_II_Right61" hidden="1">-IF(OR(INDUSTRIAL_II_Divisor61=0,#REF!=""),0.5,(#REF!-MAX(#REF!,#REF!,#REF!))/INDUSTRIAL_II_Divisor61)</definedName>
    <definedName name="INDUSTRIAL_II_Right62" localSheetId="17" hidden="1">-IF(OR(INDUSTRIAL_II_Divisor62=0,#REF!=""),0.5,(#REF!-MAX(#REF!,#REF!,#REF!))/INDUSTRIAL_II_Divisor62)</definedName>
    <definedName name="INDUSTRIAL_II_Right62" hidden="1">-IF(OR(INDUSTRIAL_II_Divisor62=0,#REF!=""),0.5,(#REF!-MAX(#REF!,#REF!,#REF!))/INDUSTRIAL_II_Divisor62)</definedName>
    <definedName name="INDUSTRIAL_II_Right63" localSheetId="17" hidden="1">-IF(OR(INDUSTRIAL_II_Divisor63=0,#REF!=""),0.5,(#REF!-MAX(#REF!,#REF!,#REF!))/INDUSTRIAL_II_Divisor63)</definedName>
    <definedName name="INDUSTRIAL_II_Right63" hidden="1">-IF(OR(INDUSTRIAL_II_Divisor63=0,#REF!=""),0.5,(#REF!-MAX(#REF!,#REF!,#REF!))/INDUSTRIAL_II_Divisor63)</definedName>
    <definedName name="INDUSTRIAL_II_Right72" localSheetId="17" hidden="1">-IF(OR(INDUSTRIAL_II_Divisor72=0,#REF!=""),0.5,(#REF!-MAX(#REF!,#REF!,#REF!))/INDUSTRIAL_II_Divisor72)</definedName>
    <definedName name="INDUSTRIAL_II_Right72" hidden="1">-IF(OR(INDUSTRIAL_II_Divisor72=0,#REF!=""),0.5,(#REF!-MAX(#REF!,#REF!,#REF!))/INDUSTRIAL_II_Divisor72)</definedName>
    <definedName name="INDUSTRIAL_II_Right73" localSheetId="17" hidden="1">-IF(OR(INDUSTRIAL_II_Divisor73=0,#REF!=""),0.5,(#REF!-MAX(#REF!,#REF!,#REF!))/INDUSTRIAL_II_Divisor73)</definedName>
    <definedName name="INDUSTRIAL_II_Right73" hidden="1">-IF(OR(INDUSTRIAL_II_Divisor73=0,#REF!=""),0.5,(#REF!-MAX(#REF!,#REF!,#REF!))/INDUSTRIAL_II_Divisor73)</definedName>
    <definedName name="INDUSTRIAL_II_Right74" localSheetId="17" hidden="1">-IF(OR(INDUSTRIAL_II_Divisor74=0,#REF!=""),0.5,(#REF!-MAX(#REF!,#REF!,#REF!))/INDUSTRIAL_II_Divisor74)</definedName>
    <definedName name="INDUSTRIAL_II_Right74" hidden="1">-IF(OR(INDUSTRIAL_II_Divisor74=0,#REF!=""),0.5,(#REF!-MAX(#REF!,#REF!,#REF!))/INDUSTRIAL_II_Divisor74)</definedName>
    <definedName name="INDUSTRIAL_II_Right75" localSheetId="17" hidden="1">-IF(OR(INDUSTRIAL_II_Divisor75=0,#REF!=""),0.5,(#REF!-MAX(#REF!,#REF!,#REF!))/INDUSTRIAL_II_Divisor75)</definedName>
    <definedName name="INDUSTRIAL_II_Right75" hidden="1">-IF(OR(INDUSTRIAL_II_Divisor75=0,#REF!=""),0.5,(#REF!-MAX(#REF!,#REF!,#REF!))/INDUSTRIAL_II_Divisor75)</definedName>
    <definedName name="INDUSTRIAL_II_Right76" localSheetId="17" hidden="1">-IF(OR(INDUSTRIAL_II_Divisor76=0,#REF!=""),0.5,(#REF!-MAX(#REF!,#REF!,#REF!))/INDUSTRIAL_II_Divisor76)</definedName>
    <definedName name="INDUSTRIAL_II_Right76" hidden="1">-IF(OR(INDUSTRIAL_II_Divisor76=0,#REF!=""),0.5,(#REF!-MAX(#REF!,#REF!,#REF!))/INDUSTRIAL_II_Divisor76)</definedName>
    <definedName name="INDUSTRIAL_II_Right77" localSheetId="17" hidden="1">-IF(OR(INDUSTRIAL_II_Divisor77=0,#REF!=""),0.5,(#REF!-MAX(#REF!,#REF!,#REF!))/INDUSTRIAL_II_Divisor77)</definedName>
    <definedName name="INDUSTRIAL_II_Right77" hidden="1">-IF(OR(INDUSTRIAL_II_Divisor77=0,#REF!=""),0.5,(#REF!-MAX(#REF!,#REF!,#REF!))/INDUSTRIAL_II_Divisor77)</definedName>
    <definedName name="INDUSTRIAL_II_Right78" localSheetId="17" hidden="1">-IF(OR(INDUSTRIAL_II_Divisor78=0,#REF!=""),0.5,(#REF!-MAX(#REF!,#REF!,#REF!))/INDUSTRIAL_II_Divisor78)</definedName>
    <definedName name="INDUSTRIAL_II_Right78" hidden="1">-IF(OR(INDUSTRIAL_II_Divisor78=0,#REF!=""),0.5,(#REF!-MAX(#REF!,#REF!,#REF!))/INDUSTRIAL_II_Divisor78)</definedName>
    <definedName name="INDUSTRIAL_II_Row56LetterClassedNve" hidden="1">"P&amp;Q Practice Status"</definedName>
    <definedName name="INDUSTRIAL_II_Row57AText" hidden="1">#REF!</definedName>
    <definedName name="INDUSTRIAL_II_Row57BText" hidden="1">#REF!</definedName>
    <definedName name="INDUSTRIAL_II_Row57CText" hidden="1">#REF!</definedName>
    <definedName name="INDUSTRIAL_II_Row57DText" hidden="1">#REF!</definedName>
    <definedName name="INDUSTRIAL_II_Row57EText" hidden="1">#REF!</definedName>
    <definedName name="INDUSTRIAL_II_Row57ValueClassedNve" hidden="1">"Strength Uniformity 28d"</definedName>
    <definedName name="INDUSTRIAL_II_Row60LetterClassedNve" hidden="1">"Energy Pratice Status"</definedName>
    <definedName name="INDUSTRIAL_II_Row61PeerGroupNve" hidden="1">"Average Specific Heat Cost"</definedName>
    <definedName name="INDUSTRIAL_II_Row62PeerGroupNve" hidden="1">"Specific Heat consumption"</definedName>
    <definedName name="INDUSTRIAL_II_Row63PeerGroupNve" hidden="1">"Average Specific Power Cost"</definedName>
    <definedName name="INDUSTRIAL_II_Row67LetterClassedNve" hidden="1">"Maintenance Practice Status"</definedName>
    <definedName name="INDUSTRIAL_II_Row68AText" hidden="1">#REF!</definedName>
    <definedName name="INDUSTRIAL_II_Row68BText" hidden="1">#REF!</definedName>
    <definedName name="INDUSTRIAL_II_Row68CText" hidden="1">#REF!</definedName>
    <definedName name="INDUSTRIAL_II_Row68DText" hidden="1">#REF!</definedName>
    <definedName name="INDUSTRIAL_II_Row68EText" hidden="1">#REF!</definedName>
    <definedName name="INDUSTRIAL_II_Row68ValueClassedNve" hidden="1">"NSFI - Incident stoppages"</definedName>
    <definedName name="INDUSTRIAL_II_Row69AText" hidden="1">#REF!</definedName>
    <definedName name="INDUSTRIAL_II_Row69BText" hidden="1">#REF!</definedName>
    <definedName name="INDUSTRIAL_II_Row69CText" hidden="1">#REF!</definedName>
    <definedName name="INDUSTRIAL_II_Row69DText" hidden="1">#REF!</definedName>
    <definedName name="INDUSTRIAL_II_Row69EText" hidden="1">#REF!</definedName>
    <definedName name="INDUSTRIAL_II_Row69ValueClassedNve" hidden="1">"Equipment Failure Rate (Burning Line)"</definedName>
    <definedName name="INDUSTRIAL_II_Row70AText" hidden="1">#REF!</definedName>
    <definedName name="INDUSTRIAL_II_Row70BText" hidden="1">#REF!</definedName>
    <definedName name="INDUSTRIAL_II_Row70CText" hidden="1">#REF!</definedName>
    <definedName name="INDUSTRIAL_II_Row70DText" hidden="1">#REF!</definedName>
    <definedName name="INDUSTRIAL_II_Row70EText" hidden="1">#REF!</definedName>
    <definedName name="INDUSTRIAL_II_Row70ValueClassedNve" hidden="1">"Maintenance Cost Index"</definedName>
    <definedName name="INDUSTRIAL_II_Row72PeerGroupNve" hidden="1">"Clinker cost"</definedName>
    <definedName name="INDUSTRIAL_II_Row73PeerGroupNve" hidden="1">"Cem. bin cost"</definedName>
    <definedName name="INDUSTRIAL_II_Row74PeerGroupNve" hidden="1">" - Purchased Materials Cost, cement"</definedName>
    <definedName name="INDUSTRIAL_II_Row75PeerGroupNve" hidden="1">" - Energy cost"</definedName>
    <definedName name="INDUSTRIAL_II_Row76PeerGroupNve" hidden="1">" - Maintenance cost"</definedName>
    <definedName name="INDUSTRIAL_II_Row77PeerGroupNve" hidden="1">" - Production and SG&amp;A Cost"</definedName>
    <definedName name="INDUSTRIAL_II_Row78PeerGroupNve" hidden="1">" - Other cost"</definedName>
    <definedName name="INDUSTRIAL_II_Row80AText" hidden="1">#REF!</definedName>
    <definedName name="INDUSTRIAL_II_Row80BText" hidden="1">#REF!</definedName>
    <definedName name="INDUSTRIAL_II_Row80CText" hidden="1">#REF!</definedName>
    <definedName name="INDUSTRIAL_II_Row80DText" hidden="1">#REF!</definedName>
    <definedName name="INDUSTRIAL_II_Row80EText" hidden="1">#REF!</definedName>
    <definedName name="INDUSTRIAL_II_Row80ValueClassedNve" hidden="1">"Global Maintenance cost Index (GMCI)"</definedName>
    <definedName name="INDUSTRIAL_II_Row81LetterClassedNve" hidden="1">"Investment Practice Status"</definedName>
    <definedName name="INDUSTRIAL_II_Scenario56" hidden="1">((#REF!="E")+(#REF!="D")*2+(#REF!="C")*3+(#REF!="B")*4+(#REF!="A")*5-0.5)</definedName>
    <definedName name="INDUSTRIAL_II_Scenario57" localSheetId="17" hidden="1">(('Price Increase'!INDUSTRIAL_II_EvalScenario57="E")+('Price Increase'!INDUSTRIAL_II_EvalScenario57="D")*2+('Price Increase'!INDUSTRIAL_II_EvalScenario57="C")*3+('Price Increase'!INDUSTRIAL_II_EvalScenario57="B")*4+('Price Increase'!INDUSTRIAL_II_EvalScenario57="A")*5-0.5)</definedName>
    <definedName name="INDUSTRIAL_II_Scenario57" hidden="1">((INDUSTRIAL_II_EvalScenario57="E")+(INDUSTRIAL_II_EvalScenario57="D")*2+(INDUSTRIAL_II_EvalScenario57="C")*3+(INDUSTRIAL_II_EvalScenario57="B")*4+(INDUSTRIAL_II_EvalScenario57="A")*5-0.5)</definedName>
    <definedName name="INDUSTRIAL_II_Scenario60" hidden="1">((#REF!="E")+(#REF!="D")*2+(#REF!="C")*3+(#REF!="B")*4+(#REF!="A")*5-0.5)</definedName>
    <definedName name="INDUSTRIAL_II_Scenario61" localSheetId="17" hidden="1">-IF(OR(INDUSTRIAL_II_Divisor61=0,#REF!=""),0.5,(#REF!-MAX(#REF!,#REF!,#REF!))/INDUSTRIAL_II_Divisor61)</definedName>
    <definedName name="INDUSTRIAL_II_Scenario61" hidden="1">-IF(OR(INDUSTRIAL_II_Divisor61=0,#REF!=""),0.5,(#REF!-MAX(#REF!,#REF!,#REF!))/INDUSTRIAL_II_Divisor61)</definedName>
    <definedName name="INDUSTRIAL_II_Scenario62" localSheetId="17" hidden="1">-IF(OR(INDUSTRIAL_II_Divisor62=0,#REF!=""),0.5,(#REF!-MAX(#REF!,#REF!,#REF!))/INDUSTRIAL_II_Divisor62)</definedName>
    <definedName name="INDUSTRIAL_II_Scenario62" hidden="1">-IF(OR(INDUSTRIAL_II_Divisor62=0,#REF!=""),0.5,(#REF!-MAX(#REF!,#REF!,#REF!))/INDUSTRIAL_II_Divisor62)</definedName>
    <definedName name="INDUSTRIAL_II_Scenario63" localSheetId="17" hidden="1">-IF(OR(INDUSTRIAL_II_Divisor63=0,#REF!=""),0.5,(#REF!-MAX(#REF!,#REF!,#REF!))/INDUSTRIAL_II_Divisor63)</definedName>
    <definedName name="INDUSTRIAL_II_Scenario63" hidden="1">-IF(OR(INDUSTRIAL_II_Divisor63=0,#REF!=""),0.5,(#REF!-MAX(#REF!,#REF!,#REF!))/INDUSTRIAL_II_Divisor63)</definedName>
    <definedName name="INDUSTRIAL_II_Scenario67" hidden="1">((#REF!="E")+(#REF!="D")*2+(#REF!="C")*3+(#REF!="B")*4+(#REF!="A")*5-0.5)</definedName>
    <definedName name="INDUSTRIAL_II_Scenario68" localSheetId="17" hidden="1">(('Price Increase'!INDUSTRIAL_II_EvalScenario68="E")+('Price Increase'!INDUSTRIAL_II_EvalScenario68="D")*2+('Price Increase'!INDUSTRIAL_II_EvalScenario68="C")*3+('Price Increase'!INDUSTRIAL_II_EvalScenario68="B")*4+('Price Increase'!INDUSTRIAL_II_EvalScenario68="A")*5-0.5)</definedName>
    <definedName name="INDUSTRIAL_II_Scenario68" hidden="1">((INDUSTRIAL_II_EvalScenario68="E")+(INDUSTRIAL_II_EvalScenario68="D")*2+(INDUSTRIAL_II_EvalScenario68="C")*3+(INDUSTRIAL_II_EvalScenario68="B")*4+(INDUSTRIAL_II_EvalScenario68="A")*5-0.5)</definedName>
    <definedName name="INDUSTRIAL_II_Scenario69" localSheetId="17" hidden="1">(('Price Increase'!INDUSTRIAL_II_EvalScenario69="E")+('Price Increase'!INDUSTRIAL_II_EvalScenario69="D")*2+('Price Increase'!INDUSTRIAL_II_EvalScenario69="C")*3+('Price Increase'!INDUSTRIAL_II_EvalScenario69="B")*4+('Price Increase'!INDUSTRIAL_II_EvalScenario69="A")*5-0.5)</definedName>
    <definedName name="INDUSTRIAL_II_Scenario69" hidden="1">((INDUSTRIAL_II_EvalScenario69="E")+(INDUSTRIAL_II_EvalScenario69="D")*2+(INDUSTRIAL_II_EvalScenario69="C")*3+(INDUSTRIAL_II_EvalScenario69="B")*4+(INDUSTRIAL_II_EvalScenario69="A")*5-0.5)</definedName>
    <definedName name="INDUSTRIAL_II_Scenario70" localSheetId="17" hidden="1">(('Price Increase'!INDUSTRIAL_II_EvalScenario70="E")+('Price Increase'!INDUSTRIAL_II_EvalScenario70="D")*2+('Price Increase'!INDUSTRIAL_II_EvalScenario70="C")*3+('Price Increase'!INDUSTRIAL_II_EvalScenario70="B")*4+('Price Increase'!INDUSTRIAL_II_EvalScenario70="A")*5-0.5)</definedName>
    <definedName name="INDUSTRIAL_II_Scenario70" hidden="1">((INDUSTRIAL_II_EvalScenario70="E")+(INDUSTRIAL_II_EvalScenario70="D")*2+(INDUSTRIAL_II_EvalScenario70="C")*3+(INDUSTRIAL_II_EvalScenario70="B")*4+(INDUSTRIAL_II_EvalScenario70="A")*5-0.5)</definedName>
    <definedName name="INDUSTRIAL_II_Scenario72" localSheetId="17" hidden="1">-IF(OR(INDUSTRIAL_II_Divisor72=0,#REF!=""),0.5,(#REF!-MAX(#REF!,#REF!,#REF!))/INDUSTRIAL_II_Divisor72)</definedName>
    <definedName name="INDUSTRIAL_II_Scenario72" hidden="1">-IF(OR(INDUSTRIAL_II_Divisor72=0,#REF!=""),0.5,(#REF!-MAX(#REF!,#REF!,#REF!))/INDUSTRIAL_II_Divisor72)</definedName>
    <definedName name="INDUSTRIAL_II_Scenario73" localSheetId="17" hidden="1">-IF(OR(INDUSTRIAL_II_Divisor73=0,#REF!=""),0.5,(#REF!-MAX(#REF!,#REF!,#REF!))/INDUSTRIAL_II_Divisor73)</definedName>
    <definedName name="INDUSTRIAL_II_Scenario73" hidden="1">-IF(OR(INDUSTRIAL_II_Divisor73=0,#REF!=""),0.5,(#REF!-MAX(#REF!,#REF!,#REF!))/INDUSTRIAL_II_Divisor73)</definedName>
    <definedName name="INDUSTRIAL_II_Scenario74" localSheetId="17" hidden="1">-IF(OR(INDUSTRIAL_II_Divisor74=0,#REF!=""),0.5,(#REF!-MAX(#REF!,#REF!,#REF!))/INDUSTRIAL_II_Divisor74)</definedName>
    <definedName name="INDUSTRIAL_II_Scenario74" hidden="1">-IF(OR(INDUSTRIAL_II_Divisor74=0,#REF!=""),0.5,(#REF!-MAX(#REF!,#REF!,#REF!))/INDUSTRIAL_II_Divisor74)</definedName>
    <definedName name="INDUSTRIAL_II_Scenario75" localSheetId="17" hidden="1">-IF(OR(INDUSTRIAL_II_Divisor75=0,#REF!=""),0.5,(#REF!-MAX(#REF!,#REF!,#REF!))/INDUSTRIAL_II_Divisor75)</definedName>
    <definedName name="INDUSTRIAL_II_Scenario75" hidden="1">-IF(OR(INDUSTRIAL_II_Divisor75=0,#REF!=""),0.5,(#REF!-MAX(#REF!,#REF!,#REF!))/INDUSTRIAL_II_Divisor75)</definedName>
    <definedName name="INDUSTRIAL_II_Scenario76" localSheetId="17" hidden="1">-IF(OR(INDUSTRIAL_II_Divisor76=0,#REF!=""),0.5,(#REF!-MAX(#REF!,#REF!,#REF!))/INDUSTRIAL_II_Divisor76)</definedName>
    <definedName name="INDUSTRIAL_II_Scenario76" hidden="1">-IF(OR(INDUSTRIAL_II_Divisor76=0,#REF!=""),0.5,(#REF!-MAX(#REF!,#REF!,#REF!))/INDUSTRIAL_II_Divisor76)</definedName>
    <definedName name="INDUSTRIAL_II_Scenario77" localSheetId="17" hidden="1">-IF(OR(INDUSTRIAL_II_Divisor77=0,#REF!=""),0.5,(#REF!-MAX(#REF!,#REF!,#REF!))/INDUSTRIAL_II_Divisor77)</definedName>
    <definedName name="INDUSTRIAL_II_Scenario77" hidden="1">-IF(OR(INDUSTRIAL_II_Divisor77=0,#REF!=""),0.5,(#REF!-MAX(#REF!,#REF!,#REF!))/INDUSTRIAL_II_Divisor77)</definedName>
    <definedName name="INDUSTRIAL_II_Scenario78" localSheetId="17" hidden="1">-IF(OR(INDUSTRIAL_II_Divisor78=0,#REF!=""),0.5,(#REF!-MAX(#REF!,#REF!,#REF!))/INDUSTRIAL_II_Divisor78)</definedName>
    <definedName name="INDUSTRIAL_II_Scenario78" hidden="1">-IF(OR(INDUSTRIAL_II_Divisor78=0,#REF!=""),0.5,(#REF!-MAX(#REF!,#REF!,#REF!))/INDUSTRIAL_II_Divisor78)</definedName>
    <definedName name="INDUSTRIAL_II_Scenario80" localSheetId="17" hidden="1">(('Price Increase'!INDUSTRIAL_II_EvalScenario80="E")+('Price Increase'!INDUSTRIAL_II_EvalScenario80="D")*2+('Price Increase'!INDUSTRIAL_II_EvalScenario80="C")*3+('Price Increase'!INDUSTRIAL_II_EvalScenario80="B")*4+('Price Increase'!INDUSTRIAL_II_EvalScenario80="A")*5-0.5)</definedName>
    <definedName name="INDUSTRIAL_II_Scenario80" hidden="1">((INDUSTRIAL_II_EvalScenario80="E")+(INDUSTRIAL_II_EvalScenario80="D")*2+(INDUSTRIAL_II_EvalScenario80="C")*3+(INDUSTRIAL_II_EvalScenario80="B")*4+(INDUSTRIAL_II_EvalScenario80="A")*5-0.5)</definedName>
    <definedName name="INDUSTRIAL_II_Scenario81" hidden="1">((#REF!="E")+(#REF!="D")*2+(#REF!="C")*3+(#REF!="B")*4+(#REF!="A")*5-0.5)</definedName>
    <definedName name="INDUSTRIAL_II_ScenarioA57" hidden="1">IF(AND(#REF!&gt;=#REF!,#REF!&lt;=#REF!),"A","")</definedName>
    <definedName name="INDUSTRIAL_II_ScenarioA68" hidden="1">IF(AND(#REF!&gt;=#REF!,#REF!&lt;=#REF!),"A","")</definedName>
    <definedName name="INDUSTRIAL_II_ScenarioA69" hidden="1">IF(AND(#REF!&gt;=#REF!,#REF!&lt;=#REF!),"A","")</definedName>
    <definedName name="INDUSTRIAL_II_ScenarioA70" hidden="1">IF(AND(#REF!&gt;=#REF!,#REF!&lt;=#REF!),"A","")</definedName>
    <definedName name="INDUSTRIAL_II_ScenarioA80" hidden="1">IF(AND(#REF!&gt;=#REF!,#REF!&lt;=#REF!),"A","")</definedName>
    <definedName name="INDUSTRIAL_II_ScenarioB57" hidden="1">IF(AND(#REF!&gt;#REF!,#REF!&lt;=#REF!),"B","")</definedName>
    <definedName name="INDUSTRIAL_II_ScenarioB68" hidden="1">IF(AND(#REF!&gt;#REF!,#REF!&lt;=#REF!),"B","")</definedName>
    <definedName name="INDUSTRIAL_II_ScenarioB69" hidden="1">IF(AND(#REF!&gt;#REF!,#REF!&lt;=#REF!),"B","")</definedName>
    <definedName name="INDUSTRIAL_II_ScenarioB70" hidden="1">IF(AND(#REF!&gt;#REF!,#REF!&lt;=#REF!),"B","")</definedName>
    <definedName name="INDUSTRIAL_II_ScenarioB80" hidden="1">IF(AND(#REF!&gt;#REF!,#REF!&lt;=#REF!),"B","")</definedName>
    <definedName name="INDUSTRIAL_II_ScenarioC57" hidden="1">IF(AND(#REF!&gt;#REF!,#REF!&lt;=#REF!),"C","")</definedName>
    <definedName name="INDUSTRIAL_II_ScenarioC68" hidden="1">IF(AND(#REF!&gt;#REF!,#REF!&lt;=#REF!),"C","")</definedName>
    <definedName name="INDUSTRIAL_II_ScenarioC69" hidden="1">IF(AND(#REF!&gt;#REF!,#REF!&lt;=#REF!),"C","")</definedName>
    <definedName name="INDUSTRIAL_II_ScenarioC70" hidden="1">IF(AND(#REF!&gt;#REF!,#REF!&lt;=#REF!),"C","")</definedName>
    <definedName name="INDUSTRIAL_II_ScenarioC80" hidden="1">IF(AND(#REF!&gt;#REF!,#REF!&lt;=#REF!),"C","")</definedName>
    <definedName name="INDUSTRIAL_II_ScenarioD57" hidden="1">IF(AND(#REF!&gt;#REF!,#REF!&lt;=#REF!),"D","")</definedName>
    <definedName name="INDUSTRIAL_II_ScenarioD68" hidden="1">IF(AND(#REF!&gt;#REF!,#REF!&lt;=#REF!),"D","")</definedName>
    <definedName name="INDUSTRIAL_II_ScenarioD69" hidden="1">IF(AND(#REF!&gt;#REF!,#REF!&lt;=#REF!),"D","")</definedName>
    <definedName name="INDUSTRIAL_II_ScenarioD70" hidden="1">IF(AND(#REF!&gt;#REF!,#REF!&lt;=#REF!),"D","")</definedName>
    <definedName name="INDUSTRIAL_II_ScenarioD80" hidden="1">IF(AND(#REF!&gt;#REF!,#REF!&lt;=#REF!),"D","")</definedName>
    <definedName name="INDUSTRIAL_II_ScenarioE57" hidden="1">IF(AND(#REF!&gt;#REF!,#REF!&lt;=#REF!),"E","")</definedName>
    <definedName name="INDUSTRIAL_II_ScenarioE68" hidden="1">IF(AND(#REF!&gt;#REF!,#REF!&lt;=#REF!),"E","")</definedName>
    <definedName name="INDUSTRIAL_II_ScenarioE69" hidden="1">IF(AND(#REF!&gt;#REF!,#REF!&lt;=#REF!),"E","")</definedName>
    <definedName name="INDUSTRIAL_II_ScenarioE70" hidden="1">IF(AND(#REF!&gt;#REF!,#REF!&lt;=#REF!),"E","")</definedName>
    <definedName name="INDUSTRIAL_II_ScenarioE80" hidden="1">IF(AND(#REF!&gt;#REF!,#REF!&lt;=#REF!),"E","")</definedName>
    <definedName name="INFO">#REF!</definedName>
    <definedName name="INPUT2">#REF!</definedName>
    <definedName name="INT">#REF!</definedName>
    <definedName name="INTA08">#REF!</definedName>
    <definedName name="INTA09">#REF!</definedName>
    <definedName name="INTEPOUREFF">#REF!</definedName>
    <definedName name="INTEPOURSB">#REF!</definedName>
    <definedName name="INTITULE">#REF!</definedName>
    <definedName name="INV">#REF!</definedName>
    <definedName name="INVChange" hidden="1">IF(AND(#REF!&gt;=#REF!,#REF!&lt;=#REF!),"E","")</definedName>
    <definedName name="INVES08">#REF!</definedName>
    <definedName name="INVES09">#REF!</definedName>
    <definedName name="Investment_Type">#REF!</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IS_MTD_Actual">#REF!</definedName>
    <definedName name="IS_MTD_Budget">#REF!</definedName>
    <definedName name="IS_YTD_Actual">#REF!</definedName>
    <definedName name="IS_YTD_Budget">#REF!</definedName>
    <definedName name="IS_YTD_Prior_Year">#REF!</definedName>
    <definedName name="İŞÇİLİK">#REF!</definedName>
    <definedName name="ISOLATION">#REF!</definedName>
    <definedName name="IT" localSheetId="17"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IT"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ITL_per_1000">#REF!</definedName>
    <definedName name="ITL_USD">#REF!</definedName>
    <definedName name="j"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JE">#REF!</definedName>
    <definedName name="jjiok">'[9] Structural'!#REF!</definedName>
    <definedName name="jjjj" localSheetId="17"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jjjj"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Jnr">#REF!</definedName>
    <definedName name="Jnrr">#REF!</definedName>
    <definedName name="Johnson_Adesola">#REF!</definedName>
    <definedName name="ju"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ju"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Julie_Udoh">#REF!</definedName>
    <definedName name="JunBasic">#REF!</definedName>
    <definedName name="JUNE2000">#REF!</definedName>
    <definedName name="June20002">#REF!</definedName>
    <definedName name="JuniorBasic">#REF!</definedName>
    <definedName name="JuniorBasic2">#REF!</definedName>
    <definedName name="JunMaster">#REF!</definedName>
    <definedName name="k">#REF!</definedName>
    <definedName name="KAKA">#REF!</definedName>
    <definedName name="KAL">#REF!</definedName>
    <definedName name="KAN">#REF!</definedName>
    <definedName name="kdjksdjhfkdhn" hidden="1">#N/A</definedName>
    <definedName name="KEIMENO">#REF!,#REF!,#REF!,#REF!,#REF!,#REF!,#REF!,#REF!,#REF!,#REF!,#REF!,#REF!,#REF!,#REF!,#REF!,#REF!,#REF!,#REF!,#REF!,#REF!</definedName>
    <definedName name="KEY_CountryCodes" hidden="1">#REF!</definedName>
    <definedName name="KEY_Currencys" hidden="1">#REF!</definedName>
    <definedName name="Key_MTD_Actual">#REF!</definedName>
    <definedName name="Key_MTD_Budget">#REF!</definedName>
    <definedName name="KEY_Pillars" hidden="1">#REF!</definedName>
    <definedName name="KEY_PlantCodes" hidden="1">#REF!</definedName>
    <definedName name="KEY_Regions" hidden="1">#REF!</definedName>
    <definedName name="KEY_Status" hidden="1">#REF!</definedName>
    <definedName name="KEY_YesNo" hidden="1">#REF!</definedName>
    <definedName name="Key_YTD_Actual">#REF!</definedName>
    <definedName name="Key_YTD_Budget">#REF!</definedName>
    <definedName name="Key_YTD_Prior_Year">#REF!</definedName>
    <definedName name="KGMA">#REF!</definedName>
    <definedName name="KGOH">#REF!</definedName>
    <definedName name="KGOT">#REF!</definedName>
    <definedName name="KGPR">#REF!</definedName>
    <definedName name="KHJV" hidden="1">#N/A</definedName>
    <definedName name="kiln_one_chains">#REF!</definedName>
    <definedName name="kiln_one_revenue">#REF!</definedName>
    <definedName name="kiln_two_chains">#REF!</definedName>
    <definedName name="kiln_two_revenue">#REF!</definedName>
    <definedName name="kj">#REF!</definedName>
    <definedName name="kk">#REF!</definedName>
    <definedName name="kkkk">#REF!</definedName>
    <definedName name="kkkkkkk" hidden="1">#REF!</definedName>
    <definedName name="kkkkkkkkk">#REF!</definedName>
    <definedName name="KMR">#REF!</definedName>
    <definedName name="kolaslip">#REF!</definedName>
    <definedName name="KORREKTIMI_I_ZERAVE_JASHTE_BILANCIT">#REF!</definedName>
    <definedName name="kote">#REF!</definedName>
    <definedName name="KPY">#REF!</definedName>
    <definedName name="Kredia_e_dhene_sipas_degeve_te_ekonomise">#REF!</definedName>
    <definedName name="KRONER">#REF!</definedName>
    <definedName name="KTH">#REF!</definedName>
    <definedName name="KYL">#REF!</definedName>
    <definedName name="L">#REF!</definedName>
    <definedName name="L_______EARTH_WORKS">[4]Sheet1!$B$1046:$V$1108</definedName>
    <definedName name="L_Adjust">#REF!</definedName>
    <definedName name="L_AJE_Tot">#REF!</definedName>
    <definedName name="L_CY_Beg">#REF!</definedName>
    <definedName name="L_CY_End">#REF!</definedName>
    <definedName name="L_PY_End">#REF!</definedName>
    <definedName name="L_RJE_Tot">#REF!</definedName>
    <definedName name="LA_C">#REF!</definedName>
    <definedName name="LA_M">#REF!</definedName>
    <definedName name="lang">#REF!</definedName>
    <definedName name="LANG.">#REF!</definedName>
    <definedName name="lang.4">#REF!</definedName>
    <definedName name="lang0">#REF!</definedName>
    <definedName name="lang1">#REF!</definedName>
    <definedName name="lang100">#REF!</definedName>
    <definedName name="lang14">#REF!</definedName>
    <definedName name="lang2">#REF!</definedName>
    <definedName name="lang2.">#REF!</definedName>
    <definedName name="lang3">#REF!</definedName>
    <definedName name="lang3.">#REF!</definedName>
    <definedName name="lang4">#REF!</definedName>
    <definedName name="lang4.">#REF!</definedName>
    <definedName name="lang4..">#REF!</definedName>
    <definedName name="lang5">#REF!</definedName>
    <definedName name="lang5.">#REF!</definedName>
    <definedName name="lang5..">#REF!</definedName>
    <definedName name="lavatory">[4]Sheet1!$D$570</definedName>
    <definedName name="LC">[4]Sheet1!$S$160</definedName>
    <definedName name="LE_Actual02">#REF!</definedName>
    <definedName name="LE_Budget">#REF!</definedName>
    <definedName name="LE_Budget_Revised">#REF!</definedName>
    <definedName name="LE_H">#REF!</definedName>
    <definedName name="LE_Latest_Estimate">#REF!</definedName>
    <definedName name="LE_T">#REF!</definedName>
    <definedName name="lea">#REF!</definedName>
    <definedName name="Leave">#REF!</definedName>
    <definedName name="leavemealone">#REF!</definedName>
    <definedName name="leavey">#REF!</definedName>
    <definedName name="levy">#REF!</definedName>
    <definedName name="LEXO">#REF!</definedName>
    <definedName name="Liabilities">#REF!</definedName>
    <definedName name="lieu">[8]AN!$H$4</definedName>
    <definedName name="Limite">#REF!</definedName>
    <definedName name="liste">#REF!</definedName>
    <definedName name="LISTE_SOCIETES">#REF!</definedName>
    <definedName name="ljkljkljk">#REF!</definedName>
    <definedName name="ljl">#REF!</definedName>
    <definedName name="LKOPI">#REF!</definedName>
    <definedName name="ll">#REF!</definedName>
    <definedName name="lllllll">#REF!</definedName>
    <definedName name="lllllllll">#REF!</definedName>
    <definedName name="loandetails">#REF!</definedName>
    <definedName name="loanmanager">#REF!</definedName>
    <definedName name="LOCATION">[11]LEGEND!$D$7</definedName>
    <definedName name="lp">#REF!</definedName>
    <definedName name="lth">#REF!</definedName>
    <definedName name="lub_for_cement_mills">#REF!</definedName>
    <definedName name="lub_for_dust_recycling_plant">#REF!</definedName>
    <definedName name="lub_for_kilns">#REF!</definedName>
    <definedName name="lub_for_mechanical_workshops">#REF!</definedName>
    <definedName name="lub_for_packing_plant">#REF!</definedName>
    <definedName name="lub_for_quarry">#REF!</definedName>
    <definedName name="lub_for_raw_mills">#REF!</definedName>
    <definedName name="m">#REF!</definedName>
    <definedName name="M___S__I_Actual73" localSheetId="3" hidden="1">((M___S__I_EvalActual73="E")+(M___S__I_EvalActual73="D")*2+(M___S__I_EvalActual73="C")*3+(M___S__I_EvalActual73="B")*4+(M___S__I_EvalActual73="A")*5-0.5)</definedName>
    <definedName name="M___S__I_Actual73" localSheetId="2" hidden="1">((M___S__I_EvalActual73="E")+(M___S__I_EvalActual73="D")*2+(M___S__I_EvalActual73="C")*3+(M___S__I_EvalActual73="B")*4+(M___S__I_EvalActual73="A")*5-0.5)</definedName>
    <definedName name="M___S__I_Actual73" localSheetId="8" hidden="1">((M___S__I_EvalActual73="E")+(M___S__I_EvalActual73="D")*2+(M___S__I_EvalActual73="C")*3+(M___S__I_EvalActual73="B")*4+(M___S__I_EvalActual73="A")*5-0.5)</definedName>
    <definedName name="M___S__I_Actual73" localSheetId="5" hidden="1">((M___S__I_EvalActual73="E")+(M___S__I_EvalActual73="D")*2+(M___S__I_EvalActual73="C")*3+(M___S__I_EvalActual73="B")*4+(M___S__I_EvalActual73="A")*5-0.5)</definedName>
    <definedName name="M___S__I_Actual73" localSheetId="17" hidden="1">((M___S__I_EvalActual73="E")+(M___S__I_EvalActual73="D")*2+(M___S__I_EvalActual73="C")*3+(M___S__I_EvalActual73="B")*4+(M___S__I_EvalActual73="A")*5-0.5)</definedName>
    <definedName name="M___S__I_Actual73" localSheetId="24" hidden="1">((M___S__I_EvalActual73="E")+(M___S__I_EvalActual73="D")*2+(M___S__I_EvalActual73="C")*3+(M___S__I_EvalActual73="B")*4+(M___S__I_EvalActual73="A")*5-0.5)</definedName>
    <definedName name="M___S__I_Actual73" hidden="1">((M___S__I_EvalActual73="E")+(M___S__I_EvalActual73="D")*2+(M___S__I_EvalActual73="C")*3+(M___S__I_EvalActual73="B")*4+(M___S__I_EvalActual73="A")*5-0.5)</definedName>
    <definedName name="M___S__I_Row56LetterClassedNve" hidden="1">"Customer Knowledge"</definedName>
    <definedName name="M___S__I_Row57LetterClassedNve" hidden="1">"Segmentation scheme &amp; implementation"</definedName>
    <definedName name="M___S__I_Row58LetterClassedNve" hidden="1">"Tracking of segment attractiveness by Business Systems"</definedName>
    <definedName name="M___S__I_Row60LetterClassedNve" hidden="1">"Pricing"</definedName>
    <definedName name="M___S__I_Row61LetterClassedNve" hidden="1">"Product range"</definedName>
    <definedName name="M___S__I_Row62LetterClassedNve" hidden="1">"Sales force deployment"</definedName>
    <definedName name="M___S__I_Row71PeerGroupPve" hidden="1">"Current Cementitious Materials Addition Ratio"</definedName>
    <definedName name="M___S__I_Row73ValueClassedNve" hidden="1">"CM supply dispersion"</definedName>
    <definedName name="M___S__I_Row74LetterClassedNve" hidden="1">"CM maturity index"</definedName>
    <definedName name="M___S__I_Scenario73" localSheetId="3" hidden="1">((M___S__I_EvalScenario73="E")+(M___S__I_EvalScenario73="D")*2+(M___S__I_EvalScenario73="C")*3+(M___S__I_EvalScenario73="B")*4+(M___S__I_EvalScenario73="A")*5-0.5)</definedName>
    <definedName name="M___S__I_Scenario73" localSheetId="2" hidden="1">((M___S__I_EvalScenario73="E")+(M___S__I_EvalScenario73="D")*2+(M___S__I_EvalScenario73="C")*3+(M___S__I_EvalScenario73="B")*4+(M___S__I_EvalScenario73="A")*5-0.5)</definedName>
    <definedName name="M___S__I_Scenario73" localSheetId="8" hidden="1">((M___S__I_EvalScenario73="E")+(M___S__I_EvalScenario73="D")*2+(M___S__I_EvalScenario73="C")*3+(M___S__I_EvalScenario73="B")*4+(M___S__I_EvalScenario73="A")*5-0.5)</definedName>
    <definedName name="M___S__I_Scenario73" localSheetId="5" hidden="1">((M___S__I_EvalScenario73="E")+(M___S__I_EvalScenario73="D")*2+(M___S__I_EvalScenario73="C")*3+(M___S__I_EvalScenario73="B")*4+(M___S__I_EvalScenario73="A")*5-0.5)</definedName>
    <definedName name="M___S__I_Scenario73" localSheetId="17" hidden="1">((M___S__I_EvalScenario73="E")+(M___S__I_EvalScenario73="D")*2+(M___S__I_EvalScenario73="C")*3+(M___S__I_EvalScenario73="B")*4+(M___S__I_EvalScenario73="A")*5-0.5)</definedName>
    <definedName name="M___S__I_Scenario73" localSheetId="24" hidden="1">((M___S__I_EvalScenario73="E")+(M___S__I_EvalScenario73="D")*2+(M___S__I_EvalScenario73="C")*3+(M___S__I_EvalScenario73="B")*4+(M___S__I_EvalScenario73="A")*5-0.5)</definedName>
    <definedName name="M___S__I_Scenario73" hidden="1">((M___S__I_EvalScenario73="E")+(M___S__I_EvalScenario73="D")*2+(M___S__I_EvalScenario73="C")*3+(M___S__I_EvalScenario73="B")*4+(M___S__I_EvalScenario73="A")*5-0.5)</definedName>
    <definedName name="machine_shop">#REF!</definedName>
    <definedName name="MAJDevise">#N/A</definedName>
    <definedName name="MANUAL">#REF!</definedName>
    <definedName name="MANUAL_PAYM">#REF!</definedName>
    <definedName name="March19">#REF!</definedName>
    <definedName name="MARGARET">#REF!</definedName>
    <definedName name="Marginal_MTD_Actual">#REF!</definedName>
    <definedName name="Marginal_MTD_Budget">#REF!</definedName>
    <definedName name="Marginal_YTD_Actual">#REF!</definedName>
    <definedName name="Marginal_YTD_Budget">#REF!</definedName>
    <definedName name="MarkIdx">[17]Data!#REF!</definedName>
    <definedName name="MART">#REF!</definedName>
    <definedName name="Master">#REF!</definedName>
    <definedName name="Master2">#REF!</definedName>
    <definedName name="mat">#REF!</definedName>
    <definedName name="materiali">#REF!</definedName>
    <definedName name="MattSlip">#REF!</definedName>
    <definedName name="May">#REF!</definedName>
    <definedName name="me">#REF!</definedName>
    <definedName name="MEAL">#REF!</definedName>
    <definedName name="Mech_Dewatering_pumps">#REF!</definedName>
    <definedName name="Mech_lime_belt_1">#REF!</definedName>
    <definedName name="Mech_lime_belt_2">#REF!</definedName>
    <definedName name="Mech_lime_belt_3">#REF!</definedName>
    <definedName name="Mech_Mobile_crusher_number_1">#REF!</definedName>
    <definedName name="Mech_Mobile_crusher_number_2">#REF!</definedName>
    <definedName name="Mech_plate_feeder_1">#REF!</definedName>
    <definedName name="mech_plate_feeder_2">#REF!</definedName>
    <definedName name="Mech_plate_feeder_3">#REF!</definedName>
    <definedName name="Mech_Raw_mill_1">#REF!</definedName>
    <definedName name="Mech_raw_mills_2">#REF!</definedName>
    <definedName name="Mech_raw_mills_3">#REF!</definedName>
    <definedName name="Mech_sec_crusher_1">#REF!</definedName>
    <definedName name="Mech_sec_crusher_2">#REF!</definedName>
    <definedName name="Mech_sec_crusher_3">#REF!</definedName>
    <definedName name="Mech_sec_matl_feeder_1">#REF!</definedName>
    <definedName name="Mech_sec_matl_feeder_2">#REF!</definedName>
    <definedName name="Mech_sec_matl_feeder_3">#REF!</definedName>
    <definedName name="men">[9]Architectural!#REF!</definedName>
    <definedName name="metal">'[1]合成単価作成表-BLDG'!#REF!</definedName>
    <definedName name="Metalwork">[7]Architectural!#REF!</definedName>
    <definedName name="Mfive">#REF!</definedName>
    <definedName name="Mfour">#REF!</definedName>
    <definedName name="mgmt">#REF!</definedName>
    <definedName name="mgmt1">#REF!</definedName>
    <definedName name="mgmt2">#REF!</definedName>
    <definedName name="mgmt3">#REF!</definedName>
    <definedName name="Mgtothernames">#REF!</definedName>
    <definedName name="mgtt">#REF!</definedName>
    <definedName name="mm"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mm"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MM."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MM."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mmm">[18]External!#REF!</definedName>
    <definedName name="mmmm" hidden="1">[2]FitOutConfCentre!#REF!</definedName>
    <definedName name="mobile_crusher_no_one">#REF!</definedName>
    <definedName name="mobile_crusher_no_two">#REF!</definedName>
    <definedName name="Mone">#REF!</definedName>
    <definedName name="Montant_regroup">#REF!</definedName>
    <definedName name="MONTH">#REF!</definedName>
    <definedName name="MonthlyNotes">#REF!</definedName>
    <definedName name="MonthlyTaxComp">#REF!</definedName>
    <definedName name="MonthName">#REF!</definedName>
    <definedName name="MonthNumber">#REF!</definedName>
    <definedName name="MonthShort">#REF!</definedName>
    <definedName name="MonthsTable">#REF!</definedName>
    <definedName name="MonthTax">#REF!</definedName>
    <definedName name="mores">#REF!</definedName>
    <definedName name="Mosunmola_Abudu">#REF!</definedName>
    <definedName name="mou">#REF!</definedName>
    <definedName name="moyen">#REF!</definedName>
    <definedName name="Mthree">#REF!</definedName>
    <definedName name="Mtwo">#REF!</definedName>
    <definedName name="Mustafa_Jubril">#REF!</definedName>
    <definedName name="MZBJSHGX">'[6] Structural'!#REF!</definedName>
    <definedName name="N">#REF!</definedName>
    <definedName name="Named">#REF!</definedName>
    <definedName name="nannana">#REF!</definedName>
    <definedName name="Natureofarrears">#REF!</definedName>
    <definedName name="NB_ENREG">#REF!</definedName>
    <definedName name="NB_INDIV">#REF!</definedName>
    <definedName name="NB_SOC">#REF!</definedName>
    <definedName name="New"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New"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newname">#REF!</definedName>
    <definedName name="Newname1">#REF!</definedName>
    <definedName name="nf">#REF!</definedName>
    <definedName name="NHF">#REF!</definedName>
    <definedName name="NHFS">#REF!</definedName>
    <definedName name="niagra_screen_no_one">#REF!</definedName>
    <definedName name="niagra_screen_no_two">#REF!</definedName>
    <definedName name="niagra_screens">#REF!</definedName>
    <definedName name="nn"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nn"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nnn" localSheetId="17" hidden="1">-IF(OR(INDUSTRIAL_I_Divisor63=0,#REF!=""),0.5,(#REF!-MAX(#REF!,#REF!,#REF!))/INDUSTRIAL_I_Divisor63)</definedName>
    <definedName name="nnn" hidden="1">-IF(OR(INDUSTRIAL_I_Divisor63=0,#REF!=""),0.5,(#REF!-MAX(#REF!,#REF!,#REF!))/INDUSTRIAL_I_Divisor63)</definedName>
    <definedName name="nnnn">'[19]#REF'!#REF!</definedName>
    <definedName name="nnnnn">#REF!</definedName>
    <definedName name="no_four_stirrer">#REF!</definedName>
    <definedName name="no_one_limestone_belt">#REF!</definedName>
    <definedName name="no_one_mobile_crusher">#REF!</definedName>
    <definedName name="no_one_plate_feeder">#REF!</definedName>
    <definedName name="no_one_raw_mill">#REF!</definedName>
    <definedName name="no_one_secondary_crusher">#REF!</definedName>
    <definedName name="no_one_secondary_material_feeder">#REF!</definedName>
    <definedName name="no_one_stirrer">#REF!</definedName>
    <definedName name="no_three_limestone_belt">#REF!</definedName>
    <definedName name="no_three_plate_feeder">#REF!</definedName>
    <definedName name="no_three_raw_mill">#REF!</definedName>
    <definedName name="no_three_secondary_crusher">#REF!</definedName>
    <definedName name="no_three_secondary_material_feeder">#REF!</definedName>
    <definedName name="no_three_stirrer">#REF!</definedName>
    <definedName name="no_two_limestone_belt">#REF!</definedName>
    <definedName name="no_two_mobile_crusher">#REF!</definedName>
    <definedName name="no_two_plate_feeder">#REF!</definedName>
    <definedName name="no_two_raw_mill">#REF!</definedName>
    <definedName name="no_two_secondary_crusher">#REF!</definedName>
    <definedName name="no_two_secondary_material_feeder">#REF!</definedName>
    <definedName name="no_two_stirrer">#REF!</definedName>
    <definedName name="nom">#REF!</definedName>
    <definedName name="none">#REF!</definedName>
    <definedName name="nonso1">#REF!</definedName>
    <definedName name="Normat_Mesatare_Mujore_te_Interesave_per_pranim_Depozite_dhe_Dhenie_Kredie">#REF!</definedName>
    <definedName name="NSITF">#REF!</definedName>
    <definedName name="Nsitf2">#REF!</definedName>
    <definedName name="NSITFS">#REF!</definedName>
    <definedName name="number_four_generator_gas">#REF!</definedName>
    <definedName name="number_four_generator_maintenance">#REF!</definedName>
    <definedName name="Number_one_generator_diesel">#REF!</definedName>
    <definedName name="Number_one_generator_maintenance">#REF!</definedName>
    <definedName name="number_three_generator_diesel">#REF!</definedName>
    <definedName name="number_three_generator_maintenance">#REF!</definedName>
    <definedName name="number_two_generator_diesel">#REF!</definedName>
    <definedName name="number_two_generator_maintenance">#REF!</definedName>
    <definedName name="nv">#REF!</definedName>
    <definedName name="o">#REF!</definedName>
    <definedName name="OBLAST">#REF!</definedName>
    <definedName name="OC4P">#REF!</definedName>
    <definedName name="ödtarih">#REF!</definedName>
    <definedName name="oh">#REF!</definedName>
    <definedName name="OIL">#REF!</definedName>
    <definedName name="ok">#REF!</definedName>
    <definedName name="ökur">#REF!</definedName>
    <definedName name="Olayinka_Solola">#REF!</definedName>
    <definedName name="Olufunke_Banjoko">#REF!</definedName>
    <definedName name="Omolara_Semowo">#REF!</definedName>
    <definedName name="ONCA">#REF!</definedName>
    <definedName name="ONCA08">#REF!</definedName>
    <definedName name="ONCA09">#REF!</definedName>
    <definedName name="ONOKOLA">#REF!</definedName>
    <definedName name="Onokslip">#REF!</definedName>
    <definedName name="öö">#REF!</definedName>
    <definedName name="ooo" localSheetId="17" hidden="1">-IF(OR(INDUSTRIAL_I_Divisor71=0,#REF!=""),0.5,(#REF!-MAX(#REF!,#REF!,#REF!))/INDUSTRIAL_I_Divisor71)</definedName>
    <definedName name="ooo" hidden="1">-IF(OR(INDUSTRIAL_I_Divisor71=0,#REF!=""),0.5,(#REF!-MAX(#REF!,#REF!,#REF!))/INDUSTRIAL_I_Divisor71)</definedName>
    <definedName name="OPC">[4]Sheet1!$S$175</definedName>
    <definedName name="open">#REF!</definedName>
    <definedName name="opening">#REF!</definedName>
    <definedName name="opinc_ch">#REF!</definedName>
    <definedName name="opinc_usd">#REF!</definedName>
    <definedName name="Option1">#REF!</definedName>
    <definedName name="Option2">#REF!</definedName>
    <definedName name="oran_fin">#REF!</definedName>
    <definedName name="oran_yat">#REF!</definedName>
    <definedName name="OREV08">#REF!</definedName>
    <definedName name="OREV09">#REF!</definedName>
    <definedName name="OTHER_LEVERSActual56" localSheetId="3" hidden="1">((OTHER_LEVERSEvalActual56="E")+(OTHER_LEVERSEvalActual56="D")*2+(OTHER_LEVERSEvalActual56="C")*3+(OTHER_LEVERSEvalActual56="B")*4+(OTHER_LEVERSEvalActual56="A")*5-0.5)</definedName>
    <definedName name="OTHER_LEVERSActual56" localSheetId="2" hidden="1">((OTHER_LEVERSEvalActual56="E")+(OTHER_LEVERSEvalActual56="D")*2+(OTHER_LEVERSEvalActual56="C")*3+(OTHER_LEVERSEvalActual56="B")*4+(OTHER_LEVERSEvalActual56="A")*5-0.5)</definedName>
    <definedName name="OTHER_LEVERSActual56" localSheetId="8" hidden="1">((OTHER_LEVERSEvalActual56="E")+(OTHER_LEVERSEvalActual56="D")*2+(OTHER_LEVERSEvalActual56="C")*3+(OTHER_LEVERSEvalActual56="B")*4+(OTHER_LEVERSEvalActual56="A")*5-0.5)</definedName>
    <definedName name="OTHER_LEVERSActual56" localSheetId="5" hidden="1">((OTHER_LEVERSEvalActual56="E")+(OTHER_LEVERSEvalActual56="D")*2+(OTHER_LEVERSEvalActual56="C")*3+(OTHER_LEVERSEvalActual56="B")*4+(OTHER_LEVERSEvalActual56="A")*5-0.5)</definedName>
    <definedName name="OTHER_LEVERSActual56" localSheetId="17" hidden="1">((OTHER_LEVERSEvalActual56="E")+(OTHER_LEVERSEvalActual56="D")*2+(OTHER_LEVERSEvalActual56="C")*3+(OTHER_LEVERSEvalActual56="B")*4+(OTHER_LEVERSEvalActual56="A")*5-0.5)</definedName>
    <definedName name="OTHER_LEVERSActual56" localSheetId="24" hidden="1">((OTHER_LEVERSEvalActual56="E")+(OTHER_LEVERSEvalActual56="D")*2+(OTHER_LEVERSEvalActual56="C")*3+(OTHER_LEVERSEvalActual56="B")*4+(OTHER_LEVERSEvalActual56="A")*5-0.5)</definedName>
    <definedName name="OTHER_LEVERSActual56" hidden="1">((OTHER_LEVERSEvalActual56="E")+(OTHER_LEVERSEvalActual56="D")*2+(OTHER_LEVERSEvalActual56="C")*3+(OTHER_LEVERSEvalActual56="B")*4+(OTHER_LEVERSEvalActual56="A")*5-0.5)</definedName>
    <definedName name="OTHER_LEVERSActual58" localSheetId="3" hidden="1">((OTHER_LEVERSEvalActual58="E")+(OTHER_LEVERSEvalActual58="D")*2+(OTHER_LEVERSEvalActual58="C")*3+(OTHER_LEVERSEvalActual58="B")*4+(OTHER_LEVERSEvalActual58="A")*5-0.5)</definedName>
    <definedName name="OTHER_LEVERSActual58" localSheetId="2" hidden="1">((OTHER_LEVERSEvalActual58="E")+(OTHER_LEVERSEvalActual58="D")*2+(OTHER_LEVERSEvalActual58="C")*3+(OTHER_LEVERSEvalActual58="B")*4+(OTHER_LEVERSEvalActual58="A")*5-0.5)</definedName>
    <definedName name="OTHER_LEVERSActual58" localSheetId="8" hidden="1">((OTHER_LEVERSEvalActual58="E")+(OTHER_LEVERSEvalActual58="D")*2+(OTHER_LEVERSEvalActual58="C")*3+(OTHER_LEVERSEvalActual58="B")*4+(OTHER_LEVERSEvalActual58="A")*5-0.5)</definedName>
    <definedName name="OTHER_LEVERSActual58" localSheetId="5" hidden="1">((OTHER_LEVERSEvalActual58="E")+(OTHER_LEVERSEvalActual58="D")*2+(OTHER_LEVERSEvalActual58="C")*3+(OTHER_LEVERSEvalActual58="B")*4+(OTHER_LEVERSEvalActual58="A")*5-0.5)</definedName>
    <definedName name="OTHER_LEVERSActual58" localSheetId="17" hidden="1">((OTHER_LEVERSEvalActual58="E")+(OTHER_LEVERSEvalActual58="D")*2+(OTHER_LEVERSEvalActual58="C")*3+(OTHER_LEVERSEvalActual58="B")*4+(OTHER_LEVERSEvalActual58="A")*5-0.5)</definedName>
    <definedName name="OTHER_LEVERSActual58" localSheetId="24" hidden="1">((OTHER_LEVERSEvalActual58="E")+(OTHER_LEVERSEvalActual58="D")*2+(OTHER_LEVERSEvalActual58="C")*3+(OTHER_LEVERSEvalActual58="B")*4+(OTHER_LEVERSEvalActual58="A")*5-0.5)</definedName>
    <definedName name="OTHER_LEVERSActual58" hidden="1">((OTHER_LEVERSEvalActual58="E")+(OTHER_LEVERSEvalActual58="D")*2+(OTHER_LEVERSEvalActual58="C")*3+(OTHER_LEVERSEvalActual58="B")*4+(OTHER_LEVERSEvalActual58="A")*5-0.5)</definedName>
    <definedName name="OTHER_LEVERSRow56ValueClassedPve" hidden="1">"PPP performance impact (contracted)/EPA"</definedName>
    <definedName name="OTHER_LEVERSRow58ValueClassedPve" hidden="1">"Coverage by dedicated buyers in % of EPA"</definedName>
    <definedName name="OTHER_LEVERSScenario56" localSheetId="3" hidden="1">((OTHER_LEVERSEvalScenario56="E")+(OTHER_LEVERSEvalScenario56="D")*2+(OTHER_LEVERSEvalScenario56="C")*3+(OTHER_LEVERSEvalScenario56="B")*4+(OTHER_LEVERSEvalScenario56="A")*5-0.5)</definedName>
    <definedName name="OTHER_LEVERSScenario56" localSheetId="2" hidden="1">((OTHER_LEVERSEvalScenario56="E")+(OTHER_LEVERSEvalScenario56="D")*2+(OTHER_LEVERSEvalScenario56="C")*3+(OTHER_LEVERSEvalScenario56="B")*4+(OTHER_LEVERSEvalScenario56="A")*5-0.5)</definedName>
    <definedName name="OTHER_LEVERSScenario56" localSheetId="8" hidden="1">((OTHER_LEVERSEvalScenario56="E")+(OTHER_LEVERSEvalScenario56="D")*2+(OTHER_LEVERSEvalScenario56="C")*3+(OTHER_LEVERSEvalScenario56="B")*4+(OTHER_LEVERSEvalScenario56="A")*5-0.5)</definedName>
    <definedName name="OTHER_LEVERSScenario56" localSheetId="5" hidden="1">((OTHER_LEVERSEvalScenario56="E")+(OTHER_LEVERSEvalScenario56="D")*2+(OTHER_LEVERSEvalScenario56="C")*3+(OTHER_LEVERSEvalScenario56="B")*4+(OTHER_LEVERSEvalScenario56="A")*5-0.5)</definedName>
    <definedName name="OTHER_LEVERSScenario56" localSheetId="17" hidden="1">((OTHER_LEVERSEvalScenario56="E")+(OTHER_LEVERSEvalScenario56="D")*2+(OTHER_LEVERSEvalScenario56="C")*3+(OTHER_LEVERSEvalScenario56="B")*4+(OTHER_LEVERSEvalScenario56="A")*5-0.5)</definedName>
    <definedName name="OTHER_LEVERSScenario56" localSheetId="24" hidden="1">((OTHER_LEVERSEvalScenario56="E")+(OTHER_LEVERSEvalScenario56="D")*2+(OTHER_LEVERSEvalScenario56="C")*3+(OTHER_LEVERSEvalScenario56="B")*4+(OTHER_LEVERSEvalScenario56="A")*5-0.5)</definedName>
    <definedName name="OTHER_LEVERSScenario56" hidden="1">((OTHER_LEVERSEvalScenario56="E")+(OTHER_LEVERSEvalScenario56="D")*2+(OTHER_LEVERSEvalScenario56="C")*3+(OTHER_LEVERSEvalScenario56="B")*4+(OTHER_LEVERSEvalScenario56="A")*5-0.5)</definedName>
    <definedName name="OTHER_LEVERSScenario58" localSheetId="3" hidden="1">((OTHER_LEVERSEvalScenario58="E")+(OTHER_LEVERSEvalScenario58="D")*2+(OTHER_LEVERSEvalScenario58="C")*3+(OTHER_LEVERSEvalScenario58="B")*4+(OTHER_LEVERSEvalScenario58="A")*5-0.5)</definedName>
    <definedName name="OTHER_LEVERSScenario58" localSheetId="2" hidden="1">((OTHER_LEVERSEvalScenario58="E")+(OTHER_LEVERSEvalScenario58="D")*2+(OTHER_LEVERSEvalScenario58="C")*3+(OTHER_LEVERSEvalScenario58="B")*4+(OTHER_LEVERSEvalScenario58="A")*5-0.5)</definedName>
    <definedName name="OTHER_LEVERSScenario58" localSheetId="8" hidden="1">((OTHER_LEVERSEvalScenario58="E")+(OTHER_LEVERSEvalScenario58="D")*2+(OTHER_LEVERSEvalScenario58="C")*3+(OTHER_LEVERSEvalScenario58="B")*4+(OTHER_LEVERSEvalScenario58="A")*5-0.5)</definedName>
    <definedName name="OTHER_LEVERSScenario58" localSheetId="5" hidden="1">((OTHER_LEVERSEvalScenario58="E")+(OTHER_LEVERSEvalScenario58="D")*2+(OTHER_LEVERSEvalScenario58="C")*3+(OTHER_LEVERSEvalScenario58="B")*4+(OTHER_LEVERSEvalScenario58="A")*5-0.5)</definedName>
    <definedName name="OTHER_LEVERSScenario58" localSheetId="17" hidden="1">((OTHER_LEVERSEvalScenario58="E")+(OTHER_LEVERSEvalScenario58="D")*2+(OTHER_LEVERSEvalScenario58="C")*3+(OTHER_LEVERSEvalScenario58="B")*4+(OTHER_LEVERSEvalScenario58="A")*5-0.5)</definedName>
    <definedName name="OTHER_LEVERSScenario58" localSheetId="24" hidden="1">((OTHER_LEVERSEvalScenario58="E")+(OTHER_LEVERSEvalScenario58="D")*2+(OTHER_LEVERSEvalScenario58="C")*3+(OTHER_LEVERSEvalScenario58="B")*4+(OTHER_LEVERSEvalScenario58="A")*5-0.5)</definedName>
    <definedName name="OTHER_LEVERSScenario58" hidden="1">((OTHER_LEVERSEvalScenario58="E")+(OTHER_LEVERSEvalScenario58="D")*2+(OTHER_LEVERSEvalScenario58="C")*3+(OTHER_LEVERSEvalScenario58="B")*4+(OTHER_LEVERSEvalScenario58="A")*5-0.5)</definedName>
    <definedName name="otherallowanceoption">#REF!</definedName>
    <definedName name="OtherAllowances">#REF!</definedName>
    <definedName name="OtherDeductions">#REF!</definedName>
    <definedName name="otherp">#REF!</definedName>
    <definedName name="OtherTime">#REF!</definedName>
    <definedName name="Output">#REF!</definedName>
    <definedName name="OVERTIME">#REF!</definedName>
    <definedName name="ÖZET">#REF!</definedName>
    <definedName name="p">#REF!</definedName>
    <definedName name="P_1">[4]Sheet1!$J$45</definedName>
    <definedName name="P_10">[4]Sheet1!$J$54</definedName>
    <definedName name="P_10A">[4]cement!#REF!</definedName>
    <definedName name="P_11">[4]Sheet1!$J$55</definedName>
    <definedName name="P_12">[4]Sheet1!$J$56</definedName>
    <definedName name="P_13">[4]Sheet1!$J$57</definedName>
    <definedName name="P_14">[4]Sheet1!$J$58</definedName>
    <definedName name="P_15">[4]Sheet1!$J$59</definedName>
    <definedName name="P_16">[4]Sheet1!$J$60</definedName>
    <definedName name="P_17">[4]Sheet1!$J$61</definedName>
    <definedName name="P_18">[4]Sheet1!$J$62</definedName>
    <definedName name="P_19">[4]Sheet1!$J$63</definedName>
    <definedName name="P_2">[4]Sheet1!$J$46</definedName>
    <definedName name="P_20">[4]Sheet1!$J$64</definedName>
    <definedName name="P_21">[4]Sheet1!$J$65</definedName>
    <definedName name="P_21Mech_S">#REF!</definedName>
    <definedName name="P_22">#REF!</definedName>
    <definedName name="P_23">#REF!</definedName>
    <definedName name="P_24">#REF!</definedName>
    <definedName name="P_25">#REF!</definedName>
    <definedName name="P_26">#REF!</definedName>
    <definedName name="P_27">#REF!</definedName>
    <definedName name="P_28">#REF!</definedName>
    <definedName name="P_29">#REF!</definedName>
    <definedName name="P_3">[4]Sheet1!$J$47</definedName>
    <definedName name="P_30">#REF!</definedName>
    <definedName name="P_31">#REF!</definedName>
    <definedName name="P_4">[4]Sheet1!$J$48</definedName>
    <definedName name="P_5">[4]Sheet1!$J$49</definedName>
    <definedName name="P_6">[4]Sheet1!$J$50</definedName>
    <definedName name="P_7">[4]Sheet1!$J$51</definedName>
    <definedName name="P_8">[4]Sheet1!$J$52</definedName>
    <definedName name="P_9">[4]Sheet1!$J$53</definedName>
    <definedName name="P_A">#REF!</definedName>
    <definedName name="packer_no_one">#REF!</definedName>
    <definedName name="packer_no_two">#REF!</definedName>
    <definedName name="packing_plant_twenty_four_inch_screw">#REF!</definedName>
    <definedName name="PAL">#REF!</definedName>
    <definedName name="PAN">#REF!</definedName>
    <definedName name="part1">#REF!</definedName>
    <definedName name="part2">'[4]D-3'!#REF!</definedName>
    <definedName name="Partitioning">[7]Architectural!#REF!</definedName>
    <definedName name="PARTPOUREFF">#REF!</definedName>
    <definedName name="PARTPOURSB">#REF!</definedName>
    <definedName name="PARVPOUREFF">#REF!</definedName>
    <definedName name="PARVPOURSB">#REF!</definedName>
    <definedName name="Passengerslift">[7]Lift!#REF!</definedName>
    <definedName name="Payments">#REF!</definedName>
    <definedName name="PAYMENTS_EDATE">#REF!</definedName>
    <definedName name="PAYMENTS_SDATE">#REF!</definedName>
    <definedName name="Payslip">#REF!</definedName>
    <definedName name="PC_Field_conveyor_belt">#REF!</definedName>
    <definedName name="PC_lime_belt_1">#REF!</definedName>
    <definedName name="PC_lime_belt_2">#REF!</definedName>
    <definedName name="PC_lime_belt_3">#REF!</definedName>
    <definedName name="PC_Mobile_crusher_number_1">#REF!</definedName>
    <definedName name="PC_Mobile_crusher_number_2">#REF!</definedName>
    <definedName name="PC_plate_feeder_1">#REF!</definedName>
    <definedName name="PC_plate_feeder_2">#REF!</definedName>
    <definedName name="PC_plate_feeder_3">#REF!</definedName>
    <definedName name="PC_raw_mills_1">#REF!</definedName>
    <definedName name="PC_raw_mills_2">#REF!</definedName>
    <definedName name="PC_raw_mills_3">#REF!</definedName>
    <definedName name="PC_sec_crusher_1">#REF!</definedName>
    <definedName name="PC_sec_crusher_2">#REF!</definedName>
    <definedName name="PC_sec_crusher_3">#REF!</definedName>
    <definedName name="PC_sec_matl_feeder_1">#REF!</definedName>
    <definedName name="PC_sec_matl_feeder_2">#REF!</definedName>
    <definedName name="PC_sec_matl_feeder_3">#REF!</definedName>
    <definedName name="PCostRMC">#REF!</definedName>
    <definedName name="PCostUsjepor">#REF!</definedName>
    <definedName name="PCW">#REF!</definedName>
    <definedName name="pdpdls" hidden="1">[2]FitOutConfCentre!#REF!</definedName>
    <definedName name="people" hidden="1">((#REF!="E")+(#REF!="D")*2+(#REF!="C")*3+(#REF!="B")*4+(#REF!="A")*5-0.5)</definedName>
    <definedName name="PEOPLE_MOBActual57" localSheetId="17" hidden="1">(('Price Increase'!PEOPLE_MOBEvalActual57="E")+('Price Increase'!PEOPLE_MOBEvalActual57="D")*2+('Price Increase'!PEOPLE_MOBEvalActual57="C")*3+('Price Increase'!PEOPLE_MOBEvalActual57="B")*4+('Price Increase'!PEOPLE_MOBEvalActual57="A")*5-0.5)</definedName>
    <definedName name="PEOPLE_MOBActual57" hidden="1">((PEOPLE_MOBEvalActual57="E")+(PEOPLE_MOBEvalActual57="D")*2+(PEOPLE_MOBEvalActual57="C")*3+(PEOPLE_MOBEvalActual57="B")*4+(PEOPLE_MOBEvalActual57="A")*5-0.5)</definedName>
    <definedName name="PEOPLE_MOBActual58" localSheetId="17" hidden="1">(('Price Increase'!PEOPLE_MOBEvalActual58="E")+('Price Increase'!PEOPLE_MOBEvalActual58="D")*2+('Price Increase'!PEOPLE_MOBEvalActual58="C")*3+('Price Increase'!PEOPLE_MOBEvalActual58="B")*4+('Price Increase'!PEOPLE_MOBEvalActual58="A")*5-0.5)</definedName>
    <definedName name="PEOPLE_MOBActual58" hidden="1">((PEOPLE_MOBEvalActual58="E")+(PEOPLE_MOBEvalActual58="D")*2+(PEOPLE_MOBEvalActual58="C")*3+(PEOPLE_MOBEvalActual58="B")*4+(PEOPLE_MOBEvalActual58="A")*5-0.5)</definedName>
    <definedName name="PEOPLE_MOBActual59" localSheetId="17" hidden="1">(('Price Increase'!PEOPLE_MOBEvalActual59="E")+('Price Increase'!PEOPLE_MOBEvalActual59="D")*2+('Price Increase'!PEOPLE_MOBEvalActual59="C")*3+('Price Increase'!PEOPLE_MOBEvalActual59="B")*4+('Price Increase'!PEOPLE_MOBEvalActual59="A")*5-0.5)</definedName>
    <definedName name="PEOPLE_MOBActual59" hidden="1">((PEOPLE_MOBEvalActual59="E")+(PEOPLE_MOBEvalActual59="D")*2+(PEOPLE_MOBEvalActual59="C")*3+(PEOPLE_MOBEvalActual59="B")*4+(PEOPLE_MOBEvalActual59="A")*5-0.5)</definedName>
    <definedName name="PEOPLE_MOBActual60" localSheetId="17" hidden="1">(('Price Increase'!PEOPLE_MOBEvalActual60="E")+('Price Increase'!PEOPLE_MOBEvalActual60="D")*2+('Price Increase'!PEOPLE_MOBEvalActual60="C")*3+('Price Increase'!PEOPLE_MOBEvalActual60="B")*4+('Price Increase'!PEOPLE_MOBEvalActual60="A")*5-0.5)</definedName>
    <definedName name="PEOPLE_MOBActual60" hidden="1">((PEOPLE_MOBEvalActual60="E")+(PEOPLE_MOBEvalActual60="D")*2+(PEOPLE_MOBEvalActual60="C")*3+(PEOPLE_MOBEvalActual60="B")*4+(PEOPLE_MOBEvalActual60="A")*5-0.5)</definedName>
    <definedName name="PEOPLE_MOBActual61" localSheetId="17" hidden="1">(('Price Increase'!PEOPLE_MOBEvalActual61="E")+('Price Increase'!PEOPLE_MOBEvalActual61="D")*2+('Price Increase'!PEOPLE_MOBEvalActual61="C")*3+('Price Increase'!PEOPLE_MOBEvalActual61="B")*4+('Price Increase'!PEOPLE_MOBEvalActual61="A")*5-0.5)</definedName>
    <definedName name="PEOPLE_MOBActual61" hidden="1">((PEOPLE_MOBEvalActual61="E")+(PEOPLE_MOBEvalActual61="D")*2+(PEOPLE_MOBEvalActual61="C")*3+(PEOPLE_MOBEvalActual61="B")*4+(PEOPLE_MOBEvalActual61="A")*5-0.5)</definedName>
    <definedName name="PEOPLE_MOBActual62" localSheetId="17" hidden="1">(('Price Increase'!PEOPLE_MOBEvalActual62="E")+('Price Increase'!PEOPLE_MOBEvalActual62="D")*2+('Price Increase'!PEOPLE_MOBEvalActual62="C")*3+('Price Increase'!PEOPLE_MOBEvalActual62="B")*4+('Price Increase'!PEOPLE_MOBEvalActual62="A")*5-0.5)</definedName>
    <definedName name="PEOPLE_MOBActual62" hidden="1">((PEOPLE_MOBEvalActual62="E")+(PEOPLE_MOBEvalActual62="D")*2+(PEOPLE_MOBEvalActual62="C")*3+(PEOPLE_MOBEvalActual62="B")*4+(PEOPLE_MOBEvalActual62="A")*5-0.5)</definedName>
    <definedName name="PEOPLE_MOBActual64" localSheetId="17" hidden="1">(('Price Increase'!PEOPLE_MOBEvalActual64="E")+('Price Increase'!PEOPLE_MOBEvalActual64="D")*2+('Price Increase'!PEOPLE_MOBEvalActual64="C")*3+('Price Increase'!PEOPLE_MOBEvalActual64="B")*4+('Price Increase'!PEOPLE_MOBEvalActual64="A")*5-0.5)</definedName>
    <definedName name="PEOPLE_MOBActual64" hidden="1">((PEOPLE_MOBEvalActual64="E")+(PEOPLE_MOBEvalActual64="D")*2+(PEOPLE_MOBEvalActual64="C")*3+(PEOPLE_MOBEvalActual64="B")*4+(PEOPLE_MOBEvalActual64="A")*5-0.5)</definedName>
    <definedName name="PEOPLE_MOBActual65" localSheetId="17" hidden="1">(('Price Increase'!PEOPLE_MOBEvalActual65="E")+('Price Increase'!PEOPLE_MOBEvalActual65="D")*2+('Price Increase'!PEOPLE_MOBEvalActual65="C")*3+('Price Increase'!PEOPLE_MOBEvalActual65="B")*4+('Price Increase'!PEOPLE_MOBEvalActual65="A")*5-0.5)</definedName>
    <definedName name="PEOPLE_MOBActual65" hidden="1">((PEOPLE_MOBEvalActual65="E")+(PEOPLE_MOBEvalActual65="D")*2+(PEOPLE_MOBEvalActual65="C")*3+(PEOPLE_MOBEvalActual65="B")*4+(PEOPLE_MOBEvalActual65="A")*5-0.5)</definedName>
    <definedName name="PEOPLE_MOBActual66" localSheetId="17" hidden="1">(('Price Increase'!PEOPLE_MOBEvalActual66="E")+('Price Increase'!PEOPLE_MOBEvalActual66="D")*2+('Price Increase'!PEOPLE_MOBEvalActual66="C")*3+('Price Increase'!PEOPLE_MOBEvalActual66="B")*4+('Price Increase'!PEOPLE_MOBEvalActual66="A")*5-0.5)</definedName>
    <definedName name="PEOPLE_MOBActual66" hidden="1">((PEOPLE_MOBEvalActual66="E")+(PEOPLE_MOBEvalActual66="D")*2+(PEOPLE_MOBEvalActual66="C")*3+(PEOPLE_MOBEvalActual66="B")*4+(PEOPLE_MOBEvalActual66="A")*5-0.5)</definedName>
    <definedName name="PEOPLE_MOBActual67" localSheetId="17" hidden="1">(('Price Increase'!PEOPLE_MOBEvalActual67="E")+('Price Increase'!PEOPLE_MOBEvalActual67="D")*2+('Price Increase'!PEOPLE_MOBEvalActual67="C")*3+('Price Increase'!PEOPLE_MOBEvalActual67="B")*4+('Price Increase'!PEOPLE_MOBEvalActual67="A")*5-0.5)</definedName>
    <definedName name="PEOPLE_MOBActual67" hidden="1">((PEOPLE_MOBEvalActual67="E")+(PEOPLE_MOBEvalActual67="D")*2+(PEOPLE_MOBEvalActual67="C")*3+(PEOPLE_MOBEvalActual67="B")*4+(PEOPLE_MOBEvalActual67="A")*5-0.5)</definedName>
    <definedName name="PEOPLE_MOBActual68" localSheetId="17" hidden="1">(('Price Increase'!PEOPLE_MOBEvalActual68="E")+('Price Increase'!PEOPLE_MOBEvalActual68="D")*2+('Price Increase'!PEOPLE_MOBEvalActual68="C")*3+('Price Increase'!PEOPLE_MOBEvalActual68="B")*4+('Price Increase'!PEOPLE_MOBEvalActual68="A")*5-0.5)</definedName>
    <definedName name="PEOPLE_MOBActual68" hidden="1">((PEOPLE_MOBEvalActual68="E")+(PEOPLE_MOBEvalActual68="D")*2+(PEOPLE_MOBEvalActual68="C")*3+(PEOPLE_MOBEvalActual68="B")*4+(PEOPLE_MOBEvalActual68="A")*5-0.5)</definedName>
    <definedName name="PEOPLE_MOBActual69" localSheetId="17" hidden="1">(('Price Increase'!PEOPLE_MOBEvalActual69="E")+('Price Increase'!PEOPLE_MOBEvalActual69="D")*2+('Price Increase'!PEOPLE_MOBEvalActual69="C")*3+('Price Increase'!PEOPLE_MOBEvalActual69="B")*4+('Price Increase'!PEOPLE_MOBEvalActual69="A")*5-0.5)</definedName>
    <definedName name="PEOPLE_MOBActual69" hidden="1">((PEOPLE_MOBEvalActual69="E")+(PEOPLE_MOBEvalActual69="D")*2+(PEOPLE_MOBEvalActual69="C")*3+(PEOPLE_MOBEvalActual69="B")*4+(PEOPLE_MOBEvalActual69="A")*5-0.5)</definedName>
    <definedName name="PEOPLE_MOBActual71" localSheetId="3" hidden="1">((PEOPLE_MOBEvalActual71="E")+(PEOPLE_MOBEvalActual71="D")*2+(PEOPLE_MOBEvalActual71="C")*3+(PEOPLE_MOBEvalActual71="B")*4+(PEOPLE_MOBEvalActual71="A")*5-0.5)</definedName>
    <definedName name="PEOPLE_MOBActual71" localSheetId="2" hidden="1">((PEOPLE_MOBEvalActual71="E")+(PEOPLE_MOBEvalActual71="D")*2+(PEOPLE_MOBEvalActual71="C")*3+(PEOPLE_MOBEvalActual71="B")*4+(PEOPLE_MOBEvalActual71="A")*5-0.5)</definedName>
    <definedName name="PEOPLE_MOBActual71" localSheetId="8" hidden="1">((PEOPLE_MOBEvalActual71="E")+(PEOPLE_MOBEvalActual71="D")*2+(PEOPLE_MOBEvalActual71="C")*3+(PEOPLE_MOBEvalActual71="B")*4+(PEOPLE_MOBEvalActual71="A")*5-0.5)</definedName>
    <definedName name="PEOPLE_MOBActual71" localSheetId="5" hidden="1">((PEOPLE_MOBEvalActual71="E")+(PEOPLE_MOBEvalActual71="D")*2+(PEOPLE_MOBEvalActual71="C")*3+(PEOPLE_MOBEvalActual71="B")*4+(PEOPLE_MOBEvalActual71="A")*5-0.5)</definedName>
    <definedName name="PEOPLE_MOBActual71" localSheetId="17" hidden="1">((PEOPLE_MOBEvalActual71="E")+(PEOPLE_MOBEvalActual71="D")*2+(PEOPLE_MOBEvalActual71="C")*3+(PEOPLE_MOBEvalActual71="B")*4+(PEOPLE_MOBEvalActual71="A")*5-0.5)</definedName>
    <definedName name="PEOPLE_MOBActual71" localSheetId="24" hidden="1">((PEOPLE_MOBEvalActual71="E")+(PEOPLE_MOBEvalActual71="D")*2+(PEOPLE_MOBEvalActual71="C")*3+(PEOPLE_MOBEvalActual71="B")*4+(PEOPLE_MOBEvalActual71="A")*5-0.5)</definedName>
    <definedName name="PEOPLE_MOBActual71" hidden="1">((PEOPLE_MOBEvalActual71="E")+(PEOPLE_MOBEvalActual71="D")*2+(PEOPLE_MOBEvalActual71="C")*3+(PEOPLE_MOBEvalActual71="B")*4+(PEOPLE_MOBEvalActual71="A")*5-0.5)</definedName>
    <definedName name="PEOPLE_MOBActual72" localSheetId="3" hidden="1">((PEOPLE_MOBEvalActual72="E")+(PEOPLE_MOBEvalActual72="D")*2+(PEOPLE_MOBEvalActual72="C")*3+(PEOPLE_MOBEvalActual72="B")*4+(PEOPLE_MOBEvalActual72="A")*5-0.5)</definedName>
    <definedName name="PEOPLE_MOBActual72" localSheetId="2" hidden="1">((PEOPLE_MOBEvalActual72="E")+(PEOPLE_MOBEvalActual72="D")*2+(PEOPLE_MOBEvalActual72="C")*3+(PEOPLE_MOBEvalActual72="B")*4+(PEOPLE_MOBEvalActual72="A")*5-0.5)</definedName>
    <definedName name="PEOPLE_MOBActual72" localSheetId="8" hidden="1">((PEOPLE_MOBEvalActual72="E")+(PEOPLE_MOBEvalActual72="D")*2+(PEOPLE_MOBEvalActual72="C")*3+(PEOPLE_MOBEvalActual72="B")*4+(PEOPLE_MOBEvalActual72="A")*5-0.5)</definedName>
    <definedName name="PEOPLE_MOBActual72" localSheetId="5" hidden="1">((PEOPLE_MOBEvalActual72="E")+(PEOPLE_MOBEvalActual72="D")*2+(PEOPLE_MOBEvalActual72="C")*3+(PEOPLE_MOBEvalActual72="B")*4+(PEOPLE_MOBEvalActual72="A")*5-0.5)</definedName>
    <definedName name="PEOPLE_MOBActual72" localSheetId="17" hidden="1">((PEOPLE_MOBEvalActual72="E")+(PEOPLE_MOBEvalActual72="D")*2+(PEOPLE_MOBEvalActual72="C")*3+(PEOPLE_MOBEvalActual72="B")*4+(PEOPLE_MOBEvalActual72="A")*5-0.5)</definedName>
    <definedName name="PEOPLE_MOBActual72" localSheetId="24" hidden="1">((PEOPLE_MOBEvalActual72="E")+(PEOPLE_MOBEvalActual72="D")*2+(PEOPLE_MOBEvalActual72="C")*3+(PEOPLE_MOBEvalActual72="B")*4+(PEOPLE_MOBEvalActual72="A")*5-0.5)</definedName>
    <definedName name="PEOPLE_MOBActual72" hidden="1">((PEOPLE_MOBEvalActual72="E")+(PEOPLE_MOBEvalActual72="D")*2+(PEOPLE_MOBEvalActual72="C")*3+(PEOPLE_MOBEvalActual72="B")*4+(PEOPLE_MOBEvalActual72="A")*5-0.5)</definedName>
    <definedName name="PEOPLE_MOBActual73" localSheetId="3" hidden="1">((PEOPLE_MOBEvalActual73="E")+(PEOPLE_MOBEvalActual73="D")*2+(PEOPLE_MOBEvalActual73="C")*3+(PEOPLE_MOBEvalActual73="B")*4+(PEOPLE_MOBEvalActual73="A")*5-0.5)</definedName>
    <definedName name="PEOPLE_MOBActual73" localSheetId="2" hidden="1">((PEOPLE_MOBEvalActual73="E")+(PEOPLE_MOBEvalActual73="D")*2+(PEOPLE_MOBEvalActual73="C")*3+(PEOPLE_MOBEvalActual73="B")*4+(PEOPLE_MOBEvalActual73="A")*5-0.5)</definedName>
    <definedName name="PEOPLE_MOBActual73" localSheetId="8" hidden="1">((PEOPLE_MOBEvalActual73="E")+(PEOPLE_MOBEvalActual73="D")*2+(PEOPLE_MOBEvalActual73="C")*3+(PEOPLE_MOBEvalActual73="B")*4+(PEOPLE_MOBEvalActual73="A")*5-0.5)</definedName>
    <definedName name="PEOPLE_MOBActual73" localSheetId="5" hidden="1">((PEOPLE_MOBEvalActual73="E")+(PEOPLE_MOBEvalActual73="D")*2+(PEOPLE_MOBEvalActual73="C")*3+(PEOPLE_MOBEvalActual73="B")*4+(PEOPLE_MOBEvalActual73="A")*5-0.5)</definedName>
    <definedName name="PEOPLE_MOBActual73" localSheetId="17" hidden="1">((PEOPLE_MOBEvalActual73="E")+(PEOPLE_MOBEvalActual73="D")*2+(PEOPLE_MOBEvalActual73="C")*3+(PEOPLE_MOBEvalActual73="B")*4+(PEOPLE_MOBEvalActual73="A")*5-0.5)</definedName>
    <definedName name="PEOPLE_MOBActual73" localSheetId="24" hidden="1">((PEOPLE_MOBEvalActual73="E")+(PEOPLE_MOBEvalActual73="D")*2+(PEOPLE_MOBEvalActual73="C")*3+(PEOPLE_MOBEvalActual73="B")*4+(PEOPLE_MOBEvalActual73="A")*5-0.5)</definedName>
    <definedName name="PEOPLE_MOBActual73" hidden="1">((PEOPLE_MOBEvalActual73="E")+(PEOPLE_MOBEvalActual73="D")*2+(PEOPLE_MOBEvalActual73="C")*3+(PEOPLE_MOBEvalActual73="B")*4+(PEOPLE_MOBEvalActual73="A")*5-0.5)</definedName>
    <definedName name="PEOPLE_MOBActual74" localSheetId="3" hidden="1">((PEOPLE_MOBEvalActual74="E")+(PEOPLE_MOBEvalActual74="D")*2+(PEOPLE_MOBEvalActual74="C")*3+(PEOPLE_MOBEvalActual74="B")*4+(PEOPLE_MOBEvalActual74="A")*5-0.5)</definedName>
    <definedName name="PEOPLE_MOBActual74" localSheetId="2" hidden="1">((PEOPLE_MOBEvalActual74="E")+(PEOPLE_MOBEvalActual74="D")*2+(PEOPLE_MOBEvalActual74="C")*3+(PEOPLE_MOBEvalActual74="B")*4+(PEOPLE_MOBEvalActual74="A")*5-0.5)</definedName>
    <definedName name="PEOPLE_MOBActual74" localSheetId="8" hidden="1">((PEOPLE_MOBEvalActual74="E")+(PEOPLE_MOBEvalActual74="D")*2+(PEOPLE_MOBEvalActual74="C")*3+(PEOPLE_MOBEvalActual74="B")*4+(PEOPLE_MOBEvalActual74="A")*5-0.5)</definedName>
    <definedName name="PEOPLE_MOBActual74" localSheetId="5" hidden="1">((PEOPLE_MOBEvalActual74="E")+(PEOPLE_MOBEvalActual74="D")*2+(PEOPLE_MOBEvalActual74="C")*3+(PEOPLE_MOBEvalActual74="B")*4+(PEOPLE_MOBEvalActual74="A")*5-0.5)</definedName>
    <definedName name="PEOPLE_MOBActual74" localSheetId="17" hidden="1">((PEOPLE_MOBEvalActual74="E")+(PEOPLE_MOBEvalActual74="D")*2+(PEOPLE_MOBEvalActual74="C")*3+(PEOPLE_MOBEvalActual74="B")*4+(PEOPLE_MOBEvalActual74="A")*5-0.5)</definedName>
    <definedName name="PEOPLE_MOBActual74" localSheetId="24" hidden="1">((PEOPLE_MOBEvalActual74="E")+(PEOPLE_MOBEvalActual74="D")*2+(PEOPLE_MOBEvalActual74="C")*3+(PEOPLE_MOBEvalActual74="B")*4+(PEOPLE_MOBEvalActual74="A")*5-0.5)</definedName>
    <definedName name="PEOPLE_MOBActual74" hidden="1">((PEOPLE_MOBEvalActual74="E")+(PEOPLE_MOBEvalActual74="D")*2+(PEOPLE_MOBEvalActual74="C")*3+(PEOPLE_MOBEvalActual74="B")*4+(PEOPLE_MOBEvalActual74="A")*5-0.5)</definedName>
    <definedName name="PEOPLE_MOBActual76" localSheetId="3" hidden="1">((PEOPLE_MOBEvalActual76="E")+(PEOPLE_MOBEvalActual76="D")*2+(PEOPLE_MOBEvalActual76="C")*3+(PEOPLE_MOBEvalActual76="B")*4+(PEOPLE_MOBEvalActual76="A")*5-0.5)</definedName>
    <definedName name="PEOPLE_MOBActual76" localSheetId="2" hidden="1">((PEOPLE_MOBEvalActual76="E")+(PEOPLE_MOBEvalActual76="D")*2+(PEOPLE_MOBEvalActual76="C")*3+(PEOPLE_MOBEvalActual76="B")*4+(PEOPLE_MOBEvalActual76="A")*5-0.5)</definedName>
    <definedName name="PEOPLE_MOBActual76" localSheetId="8" hidden="1">((PEOPLE_MOBEvalActual76="E")+(PEOPLE_MOBEvalActual76="D")*2+(PEOPLE_MOBEvalActual76="C")*3+(PEOPLE_MOBEvalActual76="B")*4+(PEOPLE_MOBEvalActual76="A")*5-0.5)</definedName>
    <definedName name="PEOPLE_MOBActual76" localSheetId="5" hidden="1">((PEOPLE_MOBEvalActual76="E")+(PEOPLE_MOBEvalActual76="D")*2+(PEOPLE_MOBEvalActual76="C")*3+(PEOPLE_MOBEvalActual76="B")*4+(PEOPLE_MOBEvalActual76="A")*5-0.5)</definedName>
    <definedName name="PEOPLE_MOBActual76" localSheetId="17" hidden="1">((PEOPLE_MOBEvalActual76="E")+(PEOPLE_MOBEvalActual76="D")*2+(PEOPLE_MOBEvalActual76="C")*3+(PEOPLE_MOBEvalActual76="B")*4+(PEOPLE_MOBEvalActual76="A")*5-0.5)</definedName>
    <definedName name="PEOPLE_MOBActual76" localSheetId="24" hidden="1">((PEOPLE_MOBEvalActual76="E")+(PEOPLE_MOBEvalActual76="D")*2+(PEOPLE_MOBEvalActual76="C")*3+(PEOPLE_MOBEvalActual76="B")*4+(PEOPLE_MOBEvalActual76="A")*5-0.5)</definedName>
    <definedName name="PEOPLE_MOBActual76" hidden="1">((PEOPLE_MOBEvalActual76="E")+(PEOPLE_MOBEvalActual76="D")*2+(PEOPLE_MOBEvalActual76="C")*3+(PEOPLE_MOBEvalActual76="B")*4+(PEOPLE_MOBEvalActual76="A")*5-0.5)</definedName>
    <definedName name="PEOPLE_MOBActual77" localSheetId="3" hidden="1">((PEOPLE_MOBEvalActual77="E")+(PEOPLE_MOBEvalActual77="D")*2+(PEOPLE_MOBEvalActual77="C")*3+(PEOPLE_MOBEvalActual77="B")*4+(PEOPLE_MOBEvalActual77="A")*5-0.5)</definedName>
    <definedName name="PEOPLE_MOBActual77" localSheetId="2" hidden="1">((PEOPLE_MOBEvalActual77="E")+(PEOPLE_MOBEvalActual77="D")*2+(PEOPLE_MOBEvalActual77="C")*3+(PEOPLE_MOBEvalActual77="B")*4+(PEOPLE_MOBEvalActual77="A")*5-0.5)</definedName>
    <definedName name="PEOPLE_MOBActual77" localSheetId="8" hidden="1">((PEOPLE_MOBEvalActual77="E")+(PEOPLE_MOBEvalActual77="D")*2+(PEOPLE_MOBEvalActual77="C")*3+(PEOPLE_MOBEvalActual77="B")*4+(PEOPLE_MOBEvalActual77="A")*5-0.5)</definedName>
    <definedName name="PEOPLE_MOBActual77" localSheetId="5" hidden="1">((PEOPLE_MOBEvalActual77="E")+(PEOPLE_MOBEvalActual77="D")*2+(PEOPLE_MOBEvalActual77="C")*3+(PEOPLE_MOBEvalActual77="B")*4+(PEOPLE_MOBEvalActual77="A")*5-0.5)</definedName>
    <definedName name="PEOPLE_MOBActual77" localSheetId="17" hidden="1">((PEOPLE_MOBEvalActual77="E")+(PEOPLE_MOBEvalActual77="D")*2+(PEOPLE_MOBEvalActual77="C")*3+(PEOPLE_MOBEvalActual77="B")*4+(PEOPLE_MOBEvalActual77="A")*5-0.5)</definedName>
    <definedName name="PEOPLE_MOBActual77" localSheetId="24" hidden="1">((PEOPLE_MOBEvalActual77="E")+(PEOPLE_MOBEvalActual77="D")*2+(PEOPLE_MOBEvalActual77="C")*3+(PEOPLE_MOBEvalActual77="B")*4+(PEOPLE_MOBEvalActual77="A")*5-0.5)</definedName>
    <definedName name="PEOPLE_MOBActual77" hidden="1">((PEOPLE_MOBEvalActual77="E")+(PEOPLE_MOBEvalActual77="D")*2+(PEOPLE_MOBEvalActual77="C")*3+(PEOPLE_MOBEvalActual77="B")*4+(PEOPLE_MOBEvalActual77="A")*5-0.5)</definedName>
    <definedName name="PEOPLE_MOBActual78" localSheetId="3" hidden="1">((PEOPLE_MOBEvalActual78="E")+(PEOPLE_MOBEvalActual78="D")*2+(PEOPLE_MOBEvalActual78="C")*3+(PEOPLE_MOBEvalActual78="B")*4+(PEOPLE_MOBEvalActual78="A")*5-0.5)</definedName>
    <definedName name="PEOPLE_MOBActual78" localSheetId="2" hidden="1">((PEOPLE_MOBEvalActual78="E")+(PEOPLE_MOBEvalActual78="D")*2+(PEOPLE_MOBEvalActual78="C")*3+(PEOPLE_MOBEvalActual78="B")*4+(PEOPLE_MOBEvalActual78="A")*5-0.5)</definedName>
    <definedName name="PEOPLE_MOBActual78" localSheetId="8" hidden="1">((PEOPLE_MOBEvalActual78="E")+(PEOPLE_MOBEvalActual78="D")*2+(PEOPLE_MOBEvalActual78="C")*3+(PEOPLE_MOBEvalActual78="B")*4+(PEOPLE_MOBEvalActual78="A")*5-0.5)</definedName>
    <definedName name="PEOPLE_MOBActual78" localSheetId="5" hidden="1">((PEOPLE_MOBEvalActual78="E")+(PEOPLE_MOBEvalActual78="D")*2+(PEOPLE_MOBEvalActual78="C")*3+(PEOPLE_MOBEvalActual78="B")*4+(PEOPLE_MOBEvalActual78="A")*5-0.5)</definedName>
    <definedName name="PEOPLE_MOBActual78" localSheetId="17" hidden="1">((PEOPLE_MOBEvalActual78="E")+(PEOPLE_MOBEvalActual78="D")*2+(PEOPLE_MOBEvalActual78="C")*3+(PEOPLE_MOBEvalActual78="B")*4+(PEOPLE_MOBEvalActual78="A")*5-0.5)</definedName>
    <definedName name="PEOPLE_MOBActual78" localSheetId="24" hidden="1">((PEOPLE_MOBEvalActual78="E")+(PEOPLE_MOBEvalActual78="D")*2+(PEOPLE_MOBEvalActual78="C")*3+(PEOPLE_MOBEvalActual78="B")*4+(PEOPLE_MOBEvalActual78="A")*5-0.5)</definedName>
    <definedName name="PEOPLE_MOBActual78" hidden="1">((PEOPLE_MOBEvalActual78="E")+(PEOPLE_MOBEvalActual78="D")*2+(PEOPLE_MOBEvalActual78="C")*3+(PEOPLE_MOBEvalActual78="B")*4+(PEOPLE_MOBEvalActual78="A")*5-0.5)</definedName>
    <definedName name="PEOPLE_MOBActualA57" hidden="1">IF(AND(#REF!&gt;#REF!,#REF!&lt;=#REF!),"A","")</definedName>
    <definedName name="PEOPLE_MOBActualA58" hidden="1">IF(AND(#REF!&gt;#REF!,#REF!&lt;=#REF!),"A","")</definedName>
    <definedName name="PEOPLE_MOBActualA59" hidden="1">IF(AND(#REF!&gt;#REF!,#REF!&lt;=#REF!),"A","")</definedName>
    <definedName name="PEOPLE_MOBActualA60" hidden="1">IF(AND(#REF!&gt;#REF!,#REF!&lt;=#REF!),"A","")</definedName>
    <definedName name="PEOPLE_MOBActualA61" hidden="1">IF(AND(#REF!&gt;#REF!,#REF!&lt;=#REF!),"A","")</definedName>
    <definedName name="PEOPLE_MOBActualA62" hidden="1">IF(AND(#REF!&gt;#REF!,#REF!&lt;=#REF!),"A","")</definedName>
    <definedName name="PEOPLE_MOBActualA64" hidden="1">IF(AND(#REF!&gt;#REF!,#REF!&lt;=#REF!),"A","")</definedName>
    <definedName name="PEOPLE_MOBActualA65" hidden="1">IF(AND(#REF!&gt;#REF!,#REF!&lt;=#REF!),"A","")</definedName>
    <definedName name="PEOPLE_MOBActualA66" hidden="1">IF(AND(#REF!&gt;#REF!,#REF!&lt;=#REF!),"A","")</definedName>
    <definedName name="PEOPLE_MOBActualA67" hidden="1">IF(AND(#REF!&gt;#REF!,#REF!&lt;=#REF!),"A","")</definedName>
    <definedName name="PEOPLE_MOBActualA68" hidden="1">IF(AND(#REF!&gt;#REF!,#REF!&lt;=#REF!),"A","")</definedName>
    <definedName name="PEOPLE_MOBActualA69" hidden="1">IF(AND(#REF!&gt;#REF!,#REF!&lt;=#REF!),"A","")</definedName>
    <definedName name="PEOPLE_MOBActualB57" hidden="1">IF(AND(#REF!&gt;#REF!,#REF!&lt;=#REF!),"B","")</definedName>
    <definedName name="PEOPLE_MOBActualB58" hidden="1">IF(AND(#REF!&gt;#REF!,#REF!&lt;=#REF!),"B","")</definedName>
    <definedName name="PEOPLE_MOBActualB59" hidden="1">IF(AND(#REF!&gt;#REF!,#REF!&lt;=#REF!),"B","")</definedName>
    <definedName name="PEOPLE_MOBActualB60" hidden="1">IF(AND(#REF!&gt;#REF!,#REF!&lt;=#REF!),"B","")</definedName>
    <definedName name="PEOPLE_MOBActualB61" hidden="1">IF(AND(#REF!&gt;#REF!,#REF!&lt;=#REF!),"B","")</definedName>
    <definedName name="PEOPLE_MOBActualB62" hidden="1">IF(AND(#REF!&gt;#REF!,#REF!&lt;=#REF!),"B","")</definedName>
    <definedName name="PEOPLE_MOBActualB64" hidden="1">IF(AND(#REF!&gt;#REF!,#REF!&lt;=#REF!),"B","")</definedName>
    <definedName name="PEOPLE_MOBActualB65" hidden="1">IF(AND(#REF!&gt;#REF!,#REF!&lt;=#REF!),"B","")</definedName>
    <definedName name="PEOPLE_MOBActualB66" hidden="1">IF(AND(#REF!&gt;#REF!,#REF!&lt;=#REF!),"B","")</definedName>
    <definedName name="PEOPLE_MOBActualB67" hidden="1">IF(AND(#REF!&gt;#REF!,#REF!&lt;=#REF!),"B","")</definedName>
    <definedName name="PEOPLE_MOBActualB68" hidden="1">IF(AND(#REF!&gt;#REF!,#REF!&lt;=#REF!),"B","")</definedName>
    <definedName name="PEOPLE_MOBActualB69" hidden="1">IF(AND(#REF!&gt;#REF!,#REF!&lt;=#REF!),"B","")</definedName>
    <definedName name="PEOPLE_MOBActualC57" hidden="1">IF(AND(#REF!&gt;#REF!,#REF!&lt;=#REF!),"C","")</definedName>
    <definedName name="PEOPLE_MOBActualC58" hidden="1">IF(AND(#REF!&gt;#REF!,#REF!&lt;=#REF!),"C","")</definedName>
    <definedName name="PEOPLE_MOBActualC59" hidden="1">IF(AND(#REF!&gt;#REF!,#REF!&lt;=#REF!),"C","")</definedName>
    <definedName name="PEOPLE_MOBActualC60" hidden="1">IF(AND(#REF!&gt;#REF!,#REF!&lt;=#REF!),"C","")</definedName>
    <definedName name="PEOPLE_MOBActualC61" hidden="1">IF(AND(#REF!&gt;#REF!,#REF!&lt;=#REF!),"C","")</definedName>
    <definedName name="PEOPLE_MOBActualC62" hidden="1">IF(AND(#REF!&gt;#REF!,#REF!&lt;=#REF!),"C","")</definedName>
    <definedName name="PEOPLE_MOBActualC64" hidden="1">IF(AND(#REF!&gt;#REF!,#REF!&lt;=#REF!),"C","")</definedName>
    <definedName name="PEOPLE_MOBActualC65" hidden="1">IF(AND(#REF!&gt;#REF!,#REF!&lt;=#REF!),"C","")</definedName>
    <definedName name="PEOPLE_MOBActualC66" hidden="1">IF(AND(#REF!&gt;#REF!,#REF!&lt;=#REF!),"C","")</definedName>
    <definedName name="PEOPLE_MOBActualC67" hidden="1">IF(AND(#REF!&gt;#REF!,#REF!&lt;=#REF!),"C","")</definedName>
    <definedName name="PEOPLE_MOBActualC68" hidden="1">IF(AND(#REF!&gt;#REF!,#REF!&lt;=#REF!),"C","")</definedName>
    <definedName name="PEOPLE_MOBActualC69" hidden="1">IF(AND(#REF!&gt;#REF!,#REF!&lt;=#REF!),"C","")</definedName>
    <definedName name="PEOPLE_MOBActualD57" hidden="1">IF(AND(#REF!&gt;#REF!,#REF!&lt;=#REF!),"D","")</definedName>
    <definedName name="PEOPLE_MOBActualD58" hidden="1">IF(AND(#REF!&gt;#REF!,#REF!&lt;=#REF!),"D","")</definedName>
    <definedName name="PEOPLE_MOBActualD59" hidden="1">IF(AND(#REF!&gt;#REF!,#REF!&lt;=#REF!),"D","")</definedName>
    <definedName name="PEOPLE_MOBActualD60" hidden="1">IF(AND(#REF!&gt;#REF!,#REF!&lt;=#REF!),"D","")</definedName>
    <definedName name="PEOPLE_MOBActualD61" hidden="1">IF(AND(#REF!&gt;#REF!,#REF!&lt;=#REF!),"D","")</definedName>
    <definedName name="PEOPLE_MOBActualD62" hidden="1">IF(AND(#REF!&gt;#REF!,#REF!&lt;=#REF!),"D","")</definedName>
    <definedName name="PEOPLE_MOBActualD64" hidden="1">IF(AND(#REF!&gt;#REF!,#REF!&lt;=#REF!),"D","")</definedName>
    <definedName name="PEOPLE_MOBActualD65" hidden="1">IF(AND(#REF!&gt;#REF!,#REF!&lt;=#REF!),"D","")</definedName>
    <definedName name="PEOPLE_MOBActualD66" hidden="1">IF(AND(#REF!&gt;#REF!,#REF!&lt;=#REF!),"D","")</definedName>
    <definedName name="PEOPLE_MOBActualD67" hidden="1">IF(AND(#REF!&gt;#REF!,#REF!&lt;=#REF!),"D","")</definedName>
    <definedName name="PEOPLE_MOBActualD68" hidden="1">IF(AND(#REF!&gt;#REF!,#REF!&lt;=#REF!),"D","")</definedName>
    <definedName name="PEOPLE_MOBActualD69" hidden="1">IF(AND(#REF!&gt;#REF!,#REF!&lt;=#REF!),"D","")</definedName>
    <definedName name="PEOPLE_MOBActualE57" hidden="1">IF(AND(#REF!&gt;=#REF!,#REF!&lt;=#REF!),"E","")</definedName>
    <definedName name="PEOPLE_MOBActualE58" hidden="1">IF(AND(#REF!&gt;=#REF!,#REF!&lt;=#REF!),"E","")</definedName>
    <definedName name="PEOPLE_MOBActualE59" hidden="1">IF(AND(#REF!&gt;=#REF!,#REF!&lt;=#REF!),"E","")</definedName>
    <definedName name="PEOPLE_MOBActualE60" hidden="1">IF(AND(#REF!&gt;=#REF!,#REF!&lt;=#REF!),"E","")</definedName>
    <definedName name="PEOPLE_MOBActualE61" hidden="1">IF(AND(#REF!&gt;=#REF!,#REF!&lt;=#REF!),"E","")</definedName>
    <definedName name="PEOPLE_MOBActualE62" hidden="1">IF(AND(#REF!&gt;=#REF!,#REF!&lt;=#REF!),"E","")</definedName>
    <definedName name="PEOPLE_MOBActualE64" hidden="1">IF(AND(#REF!&gt;=#REF!,#REF!&lt;=#REF!),"E","")</definedName>
    <definedName name="PEOPLE_MOBActualE65" hidden="1">IF(AND(#REF!&gt;=#REF!,#REF!&lt;=#REF!),"E","")</definedName>
    <definedName name="PEOPLE_MOBActualE66" hidden="1">IF(AND(#REF!&gt;=#REF!,#REF!&lt;=#REF!),"E","")</definedName>
    <definedName name="PEOPLE_MOBActualE67" hidden="1">IF(AND(#REF!&gt;=#REF!,#REF!&lt;=#REF!),"E","")</definedName>
    <definedName name="PEOPLE_MOBActualE68" hidden="1">IF(AND(#REF!&gt;=#REF!,#REF!&lt;=#REF!),"E","")</definedName>
    <definedName name="PEOPLE_MOBActualE69" hidden="1">IF(AND(#REF!&gt;=#REF!,#REF!&lt;=#REF!),"E","")</definedName>
    <definedName name="PEOPLE_MOBEvalActual57" localSheetId="17" hidden="1">IF(#REF!="","",PEOPLE_MOBActualE57&amp;PEOPLE_MOBActualD57&amp;PEOPLE_MOBActualC57&amp;PEOPLE_MOBActualB57&amp;PEOPLE_MOBActualA57)</definedName>
    <definedName name="PEOPLE_MOBEvalActual57" hidden="1">IF(#REF!="","",PEOPLE_MOBActualE57&amp;PEOPLE_MOBActualD57&amp;PEOPLE_MOBActualC57&amp;PEOPLE_MOBActualB57&amp;PEOPLE_MOBActualA57)</definedName>
    <definedName name="PEOPLE_MOBEvalActual58" localSheetId="17" hidden="1">IF(#REF!="","",PEOPLE_MOBActualE58&amp;PEOPLE_MOBActualD58&amp;PEOPLE_MOBActualC58&amp;PEOPLE_MOBActualB58&amp;PEOPLE_MOBActualA58)</definedName>
    <definedName name="PEOPLE_MOBEvalActual58" hidden="1">IF(#REF!="","",PEOPLE_MOBActualE58&amp;PEOPLE_MOBActualD58&amp;PEOPLE_MOBActualC58&amp;PEOPLE_MOBActualB58&amp;PEOPLE_MOBActualA58)</definedName>
    <definedName name="PEOPLE_MOBEvalActual59" localSheetId="17" hidden="1">IF(#REF!="","",PEOPLE_MOBActualE59&amp;PEOPLE_MOBActualD59&amp;PEOPLE_MOBActualC59&amp;PEOPLE_MOBActualB59&amp;PEOPLE_MOBActualA59)</definedName>
    <definedName name="PEOPLE_MOBEvalActual59" hidden="1">IF(#REF!="","",PEOPLE_MOBActualE59&amp;PEOPLE_MOBActualD59&amp;PEOPLE_MOBActualC59&amp;PEOPLE_MOBActualB59&amp;PEOPLE_MOBActualA59)</definedName>
    <definedName name="PEOPLE_MOBEvalActual60" localSheetId="17" hidden="1">IF(#REF!="","",PEOPLE_MOBActualE60&amp;PEOPLE_MOBActualD60&amp;PEOPLE_MOBActualC60&amp;PEOPLE_MOBActualB60&amp;PEOPLE_MOBActualA60)</definedName>
    <definedName name="PEOPLE_MOBEvalActual60" hidden="1">IF(#REF!="","",PEOPLE_MOBActualE60&amp;PEOPLE_MOBActualD60&amp;PEOPLE_MOBActualC60&amp;PEOPLE_MOBActualB60&amp;PEOPLE_MOBActualA60)</definedName>
    <definedName name="PEOPLE_MOBEvalActual61" localSheetId="17" hidden="1">IF(#REF!="","",PEOPLE_MOBActualE61&amp;PEOPLE_MOBActualD61&amp;PEOPLE_MOBActualC61&amp;PEOPLE_MOBActualB61&amp;PEOPLE_MOBActualA61)</definedName>
    <definedName name="PEOPLE_MOBEvalActual61" hidden="1">IF(#REF!="","",PEOPLE_MOBActualE61&amp;PEOPLE_MOBActualD61&amp;PEOPLE_MOBActualC61&amp;PEOPLE_MOBActualB61&amp;PEOPLE_MOBActualA61)</definedName>
    <definedName name="PEOPLE_MOBEvalActual62" localSheetId="17" hidden="1">IF(#REF!="","",PEOPLE_MOBActualE62&amp;PEOPLE_MOBActualD62&amp;PEOPLE_MOBActualC62&amp;PEOPLE_MOBActualB62&amp;PEOPLE_MOBActualA62)</definedName>
    <definedName name="PEOPLE_MOBEvalActual62" hidden="1">IF(#REF!="","",PEOPLE_MOBActualE62&amp;PEOPLE_MOBActualD62&amp;PEOPLE_MOBActualC62&amp;PEOPLE_MOBActualB62&amp;PEOPLE_MOBActualA62)</definedName>
    <definedName name="PEOPLE_MOBEvalActual64" localSheetId="17" hidden="1">IF(#REF!="","",PEOPLE_MOBActualE64&amp;PEOPLE_MOBActualD64&amp;PEOPLE_MOBActualC64&amp;PEOPLE_MOBActualB64&amp;PEOPLE_MOBActualA64)</definedName>
    <definedName name="PEOPLE_MOBEvalActual64" hidden="1">IF(#REF!="","",PEOPLE_MOBActualE64&amp;PEOPLE_MOBActualD64&amp;PEOPLE_MOBActualC64&amp;PEOPLE_MOBActualB64&amp;PEOPLE_MOBActualA64)</definedName>
    <definedName name="PEOPLE_MOBEvalActual65" localSheetId="17" hidden="1">IF(#REF!="","",PEOPLE_MOBActualE65&amp;PEOPLE_MOBActualD65&amp;PEOPLE_MOBActualC65&amp;PEOPLE_MOBActualB65&amp;PEOPLE_MOBActualA65)</definedName>
    <definedName name="PEOPLE_MOBEvalActual65" hidden="1">IF(#REF!="","",PEOPLE_MOBActualE65&amp;PEOPLE_MOBActualD65&amp;PEOPLE_MOBActualC65&amp;PEOPLE_MOBActualB65&amp;PEOPLE_MOBActualA65)</definedName>
    <definedName name="PEOPLE_MOBEvalActual66" localSheetId="17" hidden="1">IF(#REF!="","",PEOPLE_MOBActualE66&amp;PEOPLE_MOBActualD66&amp;PEOPLE_MOBActualC66&amp;PEOPLE_MOBActualB66&amp;PEOPLE_MOBActualA66)</definedName>
    <definedName name="PEOPLE_MOBEvalActual66" hidden="1">IF(#REF!="","",PEOPLE_MOBActualE66&amp;PEOPLE_MOBActualD66&amp;PEOPLE_MOBActualC66&amp;PEOPLE_MOBActualB66&amp;PEOPLE_MOBActualA66)</definedName>
    <definedName name="PEOPLE_MOBEvalActual67" localSheetId="17" hidden="1">IF(#REF!="","",PEOPLE_MOBActualE67&amp;PEOPLE_MOBActualD67&amp;PEOPLE_MOBActualC67&amp;PEOPLE_MOBActualB67&amp;PEOPLE_MOBActualA67)</definedName>
    <definedName name="PEOPLE_MOBEvalActual67" hidden="1">IF(#REF!="","",PEOPLE_MOBActualE67&amp;PEOPLE_MOBActualD67&amp;PEOPLE_MOBActualC67&amp;PEOPLE_MOBActualB67&amp;PEOPLE_MOBActualA67)</definedName>
    <definedName name="PEOPLE_MOBEvalActual68" localSheetId="17" hidden="1">IF(#REF!="","",PEOPLE_MOBActualE68&amp;PEOPLE_MOBActualD68&amp;PEOPLE_MOBActualC68&amp;PEOPLE_MOBActualB68&amp;PEOPLE_MOBActualA68)</definedName>
    <definedName name="PEOPLE_MOBEvalActual68" hidden="1">IF(#REF!="","",PEOPLE_MOBActualE68&amp;PEOPLE_MOBActualD68&amp;PEOPLE_MOBActualC68&amp;PEOPLE_MOBActualB68&amp;PEOPLE_MOBActualA68)</definedName>
    <definedName name="PEOPLE_MOBEvalActual69" localSheetId="17" hidden="1">IF(#REF!="","",PEOPLE_MOBActualE69&amp;PEOPLE_MOBActualD69&amp;PEOPLE_MOBActualC69&amp;PEOPLE_MOBActualB69&amp;PEOPLE_MOBActualA69)</definedName>
    <definedName name="PEOPLE_MOBEvalActual69" hidden="1">IF(#REF!="","",PEOPLE_MOBActualE69&amp;PEOPLE_MOBActualD69&amp;PEOPLE_MOBActualC69&amp;PEOPLE_MOBActualB69&amp;PEOPLE_MOBActualA69)</definedName>
    <definedName name="PEOPLE_MOBEvalScenario57" localSheetId="17" hidden="1">IF(#REF!="","",PEOPLE_MOBScenarioE57&amp;PEOPLE_MOBScenarioD57&amp;PEOPLE_MOBScenarioC57&amp;PEOPLE_MOBScenarioB57&amp;PEOPLE_MOBScenarioA57)</definedName>
    <definedName name="PEOPLE_MOBEvalScenario57" hidden="1">IF(#REF!="","",PEOPLE_MOBScenarioE57&amp;PEOPLE_MOBScenarioD57&amp;PEOPLE_MOBScenarioC57&amp;PEOPLE_MOBScenarioB57&amp;PEOPLE_MOBScenarioA57)</definedName>
    <definedName name="PEOPLE_MOBEvalScenario58" localSheetId="17" hidden="1">IF(#REF!="","",PEOPLE_MOBScenarioE58&amp;PEOPLE_MOBScenarioD58&amp;PEOPLE_MOBScenarioC58&amp;PEOPLE_MOBScenarioB58&amp;PEOPLE_MOBScenarioA58)</definedName>
    <definedName name="PEOPLE_MOBEvalScenario58" hidden="1">IF(#REF!="","",PEOPLE_MOBScenarioE58&amp;PEOPLE_MOBScenarioD58&amp;PEOPLE_MOBScenarioC58&amp;PEOPLE_MOBScenarioB58&amp;PEOPLE_MOBScenarioA58)</definedName>
    <definedName name="PEOPLE_MOBEvalScenario59" localSheetId="17" hidden="1">IF(#REF!="","",PEOPLE_MOBScenarioE59&amp;PEOPLE_MOBScenarioD59&amp;PEOPLE_MOBScenarioC59&amp;PEOPLE_MOBScenarioB59&amp;PEOPLE_MOBScenarioA59)</definedName>
    <definedName name="PEOPLE_MOBEvalScenario59" hidden="1">IF(#REF!="","",PEOPLE_MOBScenarioE59&amp;PEOPLE_MOBScenarioD59&amp;PEOPLE_MOBScenarioC59&amp;PEOPLE_MOBScenarioB59&amp;PEOPLE_MOBScenarioA59)</definedName>
    <definedName name="PEOPLE_MOBEvalScenario60" localSheetId="17" hidden="1">IF(#REF!="","",PEOPLE_MOBScenarioE60&amp;PEOPLE_MOBScenarioD60&amp;PEOPLE_MOBScenarioC60&amp;PEOPLE_MOBScenarioB60&amp;PEOPLE_MOBScenarioA60)</definedName>
    <definedName name="PEOPLE_MOBEvalScenario60" hidden="1">IF(#REF!="","",PEOPLE_MOBScenarioE60&amp;PEOPLE_MOBScenarioD60&amp;PEOPLE_MOBScenarioC60&amp;PEOPLE_MOBScenarioB60&amp;PEOPLE_MOBScenarioA60)</definedName>
    <definedName name="PEOPLE_MOBEvalScenario61" localSheetId="17" hidden="1">IF(#REF!="","",PEOPLE_MOBScenarioE61&amp;PEOPLE_MOBScenarioD61&amp;PEOPLE_MOBScenarioC61&amp;PEOPLE_MOBScenarioB61&amp;PEOPLE_MOBScenarioA61)</definedName>
    <definedName name="PEOPLE_MOBEvalScenario61" hidden="1">IF(#REF!="","",PEOPLE_MOBScenarioE61&amp;PEOPLE_MOBScenarioD61&amp;PEOPLE_MOBScenarioC61&amp;PEOPLE_MOBScenarioB61&amp;PEOPLE_MOBScenarioA61)</definedName>
    <definedName name="PEOPLE_MOBEvalScenario62" localSheetId="17" hidden="1">IF(#REF!="","",PEOPLE_MOBScenarioE62&amp;PEOPLE_MOBScenarioD62&amp;PEOPLE_MOBScenarioC62&amp;PEOPLE_MOBScenarioB62&amp;PEOPLE_MOBScenarioA62)</definedName>
    <definedName name="PEOPLE_MOBEvalScenario62" hidden="1">IF(#REF!="","",PEOPLE_MOBScenarioE62&amp;PEOPLE_MOBScenarioD62&amp;PEOPLE_MOBScenarioC62&amp;PEOPLE_MOBScenarioB62&amp;PEOPLE_MOBScenarioA62)</definedName>
    <definedName name="PEOPLE_MOBEvalScenario64" localSheetId="17" hidden="1">IF(#REF!="","",PEOPLE_MOBScenarioE64&amp;PEOPLE_MOBScenarioD64&amp;PEOPLE_MOBScenarioC64&amp;PEOPLE_MOBScenarioB64&amp;PEOPLE_MOBScenarioA64)</definedName>
    <definedName name="PEOPLE_MOBEvalScenario64" hidden="1">IF(#REF!="","",PEOPLE_MOBScenarioE64&amp;PEOPLE_MOBScenarioD64&amp;PEOPLE_MOBScenarioC64&amp;PEOPLE_MOBScenarioB64&amp;PEOPLE_MOBScenarioA64)</definedName>
    <definedName name="PEOPLE_MOBEvalScenario65" localSheetId="17" hidden="1">IF(#REF!="","",PEOPLE_MOBScenarioE65&amp;PEOPLE_MOBScenarioD65&amp;PEOPLE_MOBScenarioC65&amp;PEOPLE_MOBScenarioB65&amp;PEOPLE_MOBScenarioA65)</definedName>
    <definedName name="PEOPLE_MOBEvalScenario65" hidden="1">IF(#REF!="","",PEOPLE_MOBScenarioE65&amp;PEOPLE_MOBScenarioD65&amp;PEOPLE_MOBScenarioC65&amp;PEOPLE_MOBScenarioB65&amp;PEOPLE_MOBScenarioA65)</definedName>
    <definedName name="PEOPLE_MOBEvalScenario66" localSheetId="17" hidden="1">IF(#REF!="","",PEOPLE_MOBScenarioE66&amp;PEOPLE_MOBScenarioD66&amp;PEOPLE_MOBScenarioC66&amp;PEOPLE_MOBScenarioB66&amp;PEOPLE_MOBScenarioA66)</definedName>
    <definedName name="PEOPLE_MOBEvalScenario66" hidden="1">IF(#REF!="","",PEOPLE_MOBScenarioE66&amp;PEOPLE_MOBScenarioD66&amp;PEOPLE_MOBScenarioC66&amp;PEOPLE_MOBScenarioB66&amp;PEOPLE_MOBScenarioA66)</definedName>
    <definedName name="PEOPLE_MOBEvalScenario67" localSheetId="17" hidden="1">IF(#REF!="","",PEOPLE_MOBScenarioE67&amp;PEOPLE_MOBScenarioD67&amp;PEOPLE_MOBScenarioC67&amp;PEOPLE_MOBScenarioB67&amp;PEOPLE_MOBScenarioA67)</definedName>
    <definedName name="PEOPLE_MOBEvalScenario67" hidden="1">IF(#REF!="","",PEOPLE_MOBScenarioE67&amp;PEOPLE_MOBScenarioD67&amp;PEOPLE_MOBScenarioC67&amp;PEOPLE_MOBScenarioB67&amp;PEOPLE_MOBScenarioA67)</definedName>
    <definedName name="PEOPLE_MOBEvalScenario68" localSheetId="17" hidden="1">IF(#REF!="","",PEOPLE_MOBScenarioE68&amp;PEOPLE_MOBScenarioD68&amp;PEOPLE_MOBScenarioC68&amp;PEOPLE_MOBScenarioB68&amp;PEOPLE_MOBScenarioA68)</definedName>
    <definedName name="PEOPLE_MOBEvalScenario68" hidden="1">IF(#REF!="","",PEOPLE_MOBScenarioE68&amp;PEOPLE_MOBScenarioD68&amp;PEOPLE_MOBScenarioC68&amp;PEOPLE_MOBScenarioB68&amp;PEOPLE_MOBScenarioA68)</definedName>
    <definedName name="PEOPLE_MOBEvalScenario69" localSheetId="17" hidden="1">IF(#REF!="","",PEOPLE_MOBScenarioE69&amp;PEOPLE_MOBScenarioD69&amp;PEOPLE_MOBScenarioC69&amp;PEOPLE_MOBScenarioB69&amp;PEOPLE_MOBScenarioA69)</definedName>
    <definedName name="PEOPLE_MOBEvalScenario69" hidden="1">IF(#REF!="","",PEOPLE_MOBScenarioE69&amp;PEOPLE_MOBScenarioD69&amp;PEOPLE_MOBScenarioC69&amp;PEOPLE_MOBScenarioB69&amp;PEOPLE_MOBScenarioA69)</definedName>
    <definedName name="PEOPLE_MOBRow57AText" hidden="1">#REF!</definedName>
    <definedName name="PEOPLE_MOBRow57BText" hidden="1">#REF!</definedName>
    <definedName name="PEOPLE_MOBRow57CText" hidden="1">#REF!</definedName>
    <definedName name="PEOPLE_MOBRow57DText" hidden="1">#REF!</definedName>
    <definedName name="PEOPLE_MOBRow57EText" hidden="1">#REF!</definedName>
    <definedName name="PEOPLE_MOBRow57ValueClassedPve" hidden="1">"Organisation / Structure simplicity"</definedName>
    <definedName name="PEOPLE_MOBRow58AText" hidden="1">#REF!</definedName>
    <definedName name="PEOPLE_MOBRow58BText" hidden="1">#REF!</definedName>
    <definedName name="PEOPLE_MOBRow58CText" hidden="1">#REF!</definedName>
    <definedName name="PEOPLE_MOBRow58DText" hidden="1">#REF!</definedName>
    <definedName name="PEOPLE_MOBRow58EText" hidden="1">#REF!</definedName>
    <definedName name="PEOPLE_MOBRow58ValueClassedPve" hidden="1">"Communication practices"</definedName>
    <definedName name="PEOPLE_MOBRow59AText" hidden="1">#REF!</definedName>
    <definedName name="PEOPLE_MOBRow59BText" hidden="1">#REF!</definedName>
    <definedName name="PEOPLE_MOBRow59CText" hidden="1">#REF!</definedName>
    <definedName name="PEOPLE_MOBRow59DText" hidden="1">#REF!</definedName>
    <definedName name="PEOPLE_MOBRow59EText" hidden="1">#REF!</definedName>
    <definedName name="PEOPLE_MOBRow59ValueClassedPve" hidden="1">"Project management"</definedName>
    <definedName name="PEOPLE_MOBRow60AText" hidden="1">#REF!</definedName>
    <definedName name="PEOPLE_MOBRow60BText" hidden="1">#REF!</definedName>
    <definedName name="PEOPLE_MOBRow60CText" hidden="1">#REF!</definedName>
    <definedName name="PEOPLE_MOBRow60DText" hidden="1">#REF!</definedName>
    <definedName name="PEOPLE_MOBRow60EText" hidden="1">#REF!</definedName>
    <definedName name="PEOPLE_MOBRow60ValueClassedPve" hidden="1">"Organisation / Structure simplicity"</definedName>
    <definedName name="PEOPLE_MOBRow61AText" hidden="1">#REF!</definedName>
    <definedName name="PEOPLE_MOBRow61BText" hidden="1">#REF!</definedName>
    <definedName name="PEOPLE_MOBRow61CText" hidden="1">#REF!</definedName>
    <definedName name="PEOPLE_MOBRow61DText" hidden="1">#REF!</definedName>
    <definedName name="PEOPLE_MOBRow61EText" hidden="1">#REF!</definedName>
    <definedName name="PEOPLE_MOBRow61ValueClassedPve" hidden="1">"Manager skills"</definedName>
    <definedName name="PEOPLE_MOBRow62AText" hidden="1">#REF!</definedName>
    <definedName name="PEOPLE_MOBRow62BText" hidden="1">#REF!</definedName>
    <definedName name="PEOPLE_MOBRow62CText" hidden="1">#REF!</definedName>
    <definedName name="PEOPLE_MOBRow62DText" hidden="1">#REF!</definedName>
    <definedName name="PEOPLE_MOBRow62EText" hidden="1">#REF!</definedName>
    <definedName name="PEOPLE_MOBRow62ValueClassedPve" hidden="1">"Team work practices"</definedName>
    <definedName name="PEOPLE_MOBRow64AText" hidden="1">#REF!</definedName>
    <definedName name="PEOPLE_MOBRow64BText" hidden="1">#REF!</definedName>
    <definedName name="PEOPLE_MOBRow64CText" hidden="1">#REF!</definedName>
    <definedName name="PEOPLE_MOBRow64DText" hidden="1">#REF!</definedName>
    <definedName name="PEOPLE_MOBRow64EText" hidden="1">#REF!</definedName>
    <definedName name="PEOPLE_MOBRow64ValueClassedPve" hidden="1">"Executive committee practices"</definedName>
    <definedName name="PEOPLE_MOBRow65AText" hidden="1">#REF!</definedName>
    <definedName name="PEOPLE_MOBRow65BText" hidden="1">#REF!</definedName>
    <definedName name="PEOPLE_MOBRow65CText" hidden="1">#REF!</definedName>
    <definedName name="PEOPLE_MOBRow65DText" hidden="1">#REF!</definedName>
    <definedName name="PEOPLE_MOBRow65EText" hidden="1">#REF!</definedName>
    <definedName name="PEOPLE_MOBRow65ValueClassedPve" hidden="1">"Manager skills"</definedName>
    <definedName name="PEOPLE_MOBRow66AText" hidden="1">#REF!</definedName>
    <definedName name="PEOPLE_MOBRow66BText" hidden="1">#REF!</definedName>
    <definedName name="PEOPLE_MOBRow66CText" hidden="1">#REF!</definedName>
    <definedName name="PEOPLE_MOBRow66DText" hidden="1">#REF!</definedName>
    <definedName name="PEOPLE_MOBRow66EText" hidden="1">#REF!</definedName>
    <definedName name="PEOPLE_MOBRow66ValueClassedPve" hidden="1">"Objectives setting"</definedName>
    <definedName name="PEOPLE_MOBRow67AText" hidden="1">#REF!</definedName>
    <definedName name="PEOPLE_MOBRow67BText" hidden="1">#REF!</definedName>
    <definedName name="PEOPLE_MOBRow67CText" hidden="1">#REF!</definedName>
    <definedName name="PEOPLE_MOBRow67DText" hidden="1">#REF!</definedName>
    <definedName name="PEOPLE_MOBRow67EText" hidden="1">#REF!</definedName>
    <definedName name="PEOPLE_MOBRow67ValueClassedPve" hidden="1">"Team work practices"</definedName>
    <definedName name="PEOPLE_MOBRow68AText" hidden="1">#REF!</definedName>
    <definedName name="PEOPLE_MOBRow68BText" hidden="1">#REF!</definedName>
    <definedName name="PEOPLE_MOBRow68CText" hidden="1">#REF!</definedName>
    <definedName name="PEOPLE_MOBRow68DText" hidden="1">#REF!</definedName>
    <definedName name="PEOPLE_MOBRow68EText" hidden="1">#REF!</definedName>
    <definedName name="PEOPLE_MOBRow68ValueClassedPve" hidden="1">"Industrial relations"</definedName>
    <definedName name="PEOPLE_MOBRow69AText" hidden="1">#REF!</definedName>
    <definedName name="PEOPLE_MOBRow69BText" hidden="1">#REF!</definedName>
    <definedName name="PEOPLE_MOBRow69CText" hidden="1">#REF!</definedName>
    <definedName name="PEOPLE_MOBRow69DText" hidden="1">#REF!</definedName>
    <definedName name="PEOPLE_MOBRow69EText" hidden="1">#REF!</definedName>
    <definedName name="PEOPLE_MOBRow69ValueClassedPve" hidden="1">"Training and learning practices"</definedName>
    <definedName name="PEOPLE_MOBRow71ValueClassedPve" hidden="1">"Objectives setting"</definedName>
    <definedName name="PEOPLE_MOBRow72ValueClassedPve" hidden="1">"Appraisal system maturity"</definedName>
    <definedName name="PEOPLE_MOBRow73ValueClassedPve" hidden="1">"Feedback process (upward, etc.)"</definedName>
    <definedName name="PEOPLE_MOBRow74ValueClassedPve" hidden="1">"Reward / Recognition policy"</definedName>
    <definedName name="PEOPLE_MOBRow76ValueClassedPve" hidden="1">"Individual development plan"</definedName>
    <definedName name="PEOPLE_MOBRow77ValueClassedPve" hidden="1">"Leadership Profile implementation"</definedName>
    <definedName name="PEOPLE_MOBRow78ValueClassedPve" hidden="1">"Training and learning practices"</definedName>
    <definedName name="PEOPLE_MOBScenario57" localSheetId="17" hidden="1">(('Price Increase'!PEOPLE_MOBEvalScenario57="E")+('Price Increase'!PEOPLE_MOBEvalScenario57="D")*2+('Price Increase'!PEOPLE_MOBEvalScenario57="C")*3+('Price Increase'!PEOPLE_MOBEvalScenario57="B")*4+('Price Increase'!PEOPLE_MOBEvalScenario57="A")*5-0.5)</definedName>
    <definedName name="PEOPLE_MOBScenario57" hidden="1">((PEOPLE_MOBEvalScenario57="E")+(PEOPLE_MOBEvalScenario57="D")*2+(PEOPLE_MOBEvalScenario57="C")*3+(PEOPLE_MOBEvalScenario57="B")*4+(PEOPLE_MOBEvalScenario57="A")*5-0.5)</definedName>
    <definedName name="PEOPLE_MOBScenario58" localSheetId="17" hidden="1">(('Price Increase'!PEOPLE_MOBEvalScenario58="E")+('Price Increase'!PEOPLE_MOBEvalScenario58="D")*2+('Price Increase'!PEOPLE_MOBEvalScenario58="C")*3+('Price Increase'!PEOPLE_MOBEvalScenario58="B")*4+('Price Increase'!PEOPLE_MOBEvalScenario58="A")*5-0.5)</definedName>
    <definedName name="PEOPLE_MOBScenario58" hidden="1">((PEOPLE_MOBEvalScenario58="E")+(PEOPLE_MOBEvalScenario58="D")*2+(PEOPLE_MOBEvalScenario58="C")*3+(PEOPLE_MOBEvalScenario58="B")*4+(PEOPLE_MOBEvalScenario58="A")*5-0.5)</definedName>
    <definedName name="PEOPLE_MOBScenario59" localSheetId="17" hidden="1">(('Price Increase'!PEOPLE_MOBEvalScenario59="E")+('Price Increase'!PEOPLE_MOBEvalScenario59="D")*2+('Price Increase'!PEOPLE_MOBEvalScenario59="C")*3+('Price Increase'!PEOPLE_MOBEvalScenario59="B")*4+('Price Increase'!PEOPLE_MOBEvalScenario59="A")*5-0.5)</definedName>
    <definedName name="PEOPLE_MOBScenario59" hidden="1">((PEOPLE_MOBEvalScenario59="E")+(PEOPLE_MOBEvalScenario59="D")*2+(PEOPLE_MOBEvalScenario59="C")*3+(PEOPLE_MOBEvalScenario59="B")*4+(PEOPLE_MOBEvalScenario59="A")*5-0.5)</definedName>
    <definedName name="PEOPLE_MOBScenario60" localSheetId="17" hidden="1">(('Price Increase'!PEOPLE_MOBEvalScenario60="E")+('Price Increase'!PEOPLE_MOBEvalScenario60="D")*2+('Price Increase'!PEOPLE_MOBEvalScenario60="C")*3+('Price Increase'!PEOPLE_MOBEvalScenario60="B")*4+('Price Increase'!PEOPLE_MOBEvalScenario60="A")*5-0.5)</definedName>
    <definedName name="PEOPLE_MOBScenario60" hidden="1">((PEOPLE_MOBEvalScenario60="E")+(PEOPLE_MOBEvalScenario60="D")*2+(PEOPLE_MOBEvalScenario60="C")*3+(PEOPLE_MOBEvalScenario60="B")*4+(PEOPLE_MOBEvalScenario60="A")*5-0.5)</definedName>
    <definedName name="PEOPLE_MOBScenario61" localSheetId="17" hidden="1">(('Price Increase'!PEOPLE_MOBEvalScenario61="E")+('Price Increase'!PEOPLE_MOBEvalScenario61="D")*2+('Price Increase'!PEOPLE_MOBEvalScenario61="C")*3+('Price Increase'!PEOPLE_MOBEvalScenario61="B")*4+('Price Increase'!PEOPLE_MOBEvalScenario61="A")*5-0.5)</definedName>
    <definedName name="PEOPLE_MOBScenario61" hidden="1">((PEOPLE_MOBEvalScenario61="E")+(PEOPLE_MOBEvalScenario61="D")*2+(PEOPLE_MOBEvalScenario61="C")*3+(PEOPLE_MOBEvalScenario61="B")*4+(PEOPLE_MOBEvalScenario61="A")*5-0.5)</definedName>
    <definedName name="PEOPLE_MOBScenario62" localSheetId="17" hidden="1">(('Price Increase'!PEOPLE_MOBEvalScenario62="E")+('Price Increase'!PEOPLE_MOBEvalScenario62="D")*2+('Price Increase'!PEOPLE_MOBEvalScenario62="C")*3+('Price Increase'!PEOPLE_MOBEvalScenario62="B")*4+('Price Increase'!PEOPLE_MOBEvalScenario62="A")*5-0.5)</definedName>
    <definedName name="PEOPLE_MOBScenario62" hidden="1">((PEOPLE_MOBEvalScenario62="E")+(PEOPLE_MOBEvalScenario62="D")*2+(PEOPLE_MOBEvalScenario62="C")*3+(PEOPLE_MOBEvalScenario62="B")*4+(PEOPLE_MOBEvalScenario62="A")*5-0.5)</definedName>
    <definedName name="PEOPLE_MOBScenario64" localSheetId="17" hidden="1">(('Price Increase'!PEOPLE_MOBEvalScenario64="E")+('Price Increase'!PEOPLE_MOBEvalScenario64="D")*2+('Price Increase'!PEOPLE_MOBEvalScenario64="C")*3+('Price Increase'!PEOPLE_MOBEvalScenario64="B")*4+('Price Increase'!PEOPLE_MOBEvalScenario64="A")*5-0.5)</definedName>
    <definedName name="PEOPLE_MOBScenario64" hidden="1">((PEOPLE_MOBEvalScenario64="E")+(PEOPLE_MOBEvalScenario64="D")*2+(PEOPLE_MOBEvalScenario64="C")*3+(PEOPLE_MOBEvalScenario64="B")*4+(PEOPLE_MOBEvalScenario64="A")*5-0.5)</definedName>
    <definedName name="PEOPLE_MOBScenario65" localSheetId="17" hidden="1">(('Price Increase'!PEOPLE_MOBEvalScenario65="E")+('Price Increase'!PEOPLE_MOBEvalScenario65="D")*2+('Price Increase'!PEOPLE_MOBEvalScenario65="C")*3+('Price Increase'!PEOPLE_MOBEvalScenario65="B")*4+('Price Increase'!PEOPLE_MOBEvalScenario65="A")*5-0.5)</definedName>
    <definedName name="PEOPLE_MOBScenario65" hidden="1">((PEOPLE_MOBEvalScenario65="E")+(PEOPLE_MOBEvalScenario65="D")*2+(PEOPLE_MOBEvalScenario65="C")*3+(PEOPLE_MOBEvalScenario65="B")*4+(PEOPLE_MOBEvalScenario65="A")*5-0.5)</definedName>
    <definedName name="PEOPLE_MOBScenario66" localSheetId="17" hidden="1">(('Price Increase'!PEOPLE_MOBEvalScenario66="E")+('Price Increase'!PEOPLE_MOBEvalScenario66="D")*2+('Price Increase'!PEOPLE_MOBEvalScenario66="C")*3+('Price Increase'!PEOPLE_MOBEvalScenario66="B")*4+('Price Increase'!PEOPLE_MOBEvalScenario66="A")*5-0.5)</definedName>
    <definedName name="PEOPLE_MOBScenario66" hidden="1">((PEOPLE_MOBEvalScenario66="E")+(PEOPLE_MOBEvalScenario66="D")*2+(PEOPLE_MOBEvalScenario66="C")*3+(PEOPLE_MOBEvalScenario66="B")*4+(PEOPLE_MOBEvalScenario66="A")*5-0.5)</definedName>
    <definedName name="PEOPLE_MOBScenario67" localSheetId="17" hidden="1">(('Price Increase'!PEOPLE_MOBEvalScenario67="E")+('Price Increase'!PEOPLE_MOBEvalScenario67="D")*2+('Price Increase'!PEOPLE_MOBEvalScenario67="C")*3+('Price Increase'!PEOPLE_MOBEvalScenario67="B")*4+('Price Increase'!PEOPLE_MOBEvalScenario67="A")*5-0.5)</definedName>
    <definedName name="PEOPLE_MOBScenario67" hidden="1">((PEOPLE_MOBEvalScenario67="E")+(PEOPLE_MOBEvalScenario67="D")*2+(PEOPLE_MOBEvalScenario67="C")*3+(PEOPLE_MOBEvalScenario67="B")*4+(PEOPLE_MOBEvalScenario67="A")*5-0.5)</definedName>
    <definedName name="PEOPLE_MOBScenario68" localSheetId="17" hidden="1">(('Price Increase'!PEOPLE_MOBEvalScenario68="E")+('Price Increase'!PEOPLE_MOBEvalScenario68="D")*2+('Price Increase'!PEOPLE_MOBEvalScenario68="C")*3+('Price Increase'!PEOPLE_MOBEvalScenario68="B")*4+('Price Increase'!PEOPLE_MOBEvalScenario68="A")*5-0.5)</definedName>
    <definedName name="PEOPLE_MOBScenario68" hidden="1">((PEOPLE_MOBEvalScenario68="E")+(PEOPLE_MOBEvalScenario68="D")*2+(PEOPLE_MOBEvalScenario68="C")*3+(PEOPLE_MOBEvalScenario68="B")*4+(PEOPLE_MOBEvalScenario68="A")*5-0.5)</definedName>
    <definedName name="PEOPLE_MOBScenario69" localSheetId="17" hidden="1">(('Price Increase'!PEOPLE_MOBEvalScenario69="E")+('Price Increase'!PEOPLE_MOBEvalScenario69="D")*2+('Price Increase'!PEOPLE_MOBEvalScenario69="C")*3+('Price Increase'!PEOPLE_MOBEvalScenario69="B")*4+('Price Increase'!PEOPLE_MOBEvalScenario69="A")*5-0.5)</definedName>
    <definedName name="PEOPLE_MOBScenario69" hidden="1">((PEOPLE_MOBEvalScenario69="E")+(PEOPLE_MOBEvalScenario69="D")*2+(PEOPLE_MOBEvalScenario69="C")*3+(PEOPLE_MOBEvalScenario69="B")*4+(PEOPLE_MOBEvalScenario69="A")*5-0.5)</definedName>
    <definedName name="PEOPLE_MOBScenario71" localSheetId="3" hidden="1">((PEOPLE_MOBEvalScenario71="E")+(PEOPLE_MOBEvalScenario71="D")*2+(PEOPLE_MOBEvalScenario71="C")*3+(PEOPLE_MOBEvalScenario71="B")*4+(PEOPLE_MOBEvalScenario71="A")*5-0.5)</definedName>
    <definedName name="PEOPLE_MOBScenario71" localSheetId="2" hidden="1">((PEOPLE_MOBEvalScenario71="E")+(PEOPLE_MOBEvalScenario71="D")*2+(PEOPLE_MOBEvalScenario71="C")*3+(PEOPLE_MOBEvalScenario71="B")*4+(PEOPLE_MOBEvalScenario71="A")*5-0.5)</definedName>
    <definedName name="PEOPLE_MOBScenario71" localSheetId="8" hidden="1">((PEOPLE_MOBEvalScenario71="E")+(PEOPLE_MOBEvalScenario71="D")*2+(PEOPLE_MOBEvalScenario71="C")*3+(PEOPLE_MOBEvalScenario71="B")*4+(PEOPLE_MOBEvalScenario71="A")*5-0.5)</definedName>
    <definedName name="PEOPLE_MOBScenario71" localSheetId="5" hidden="1">((PEOPLE_MOBEvalScenario71="E")+(PEOPLE_MOBEvalScenario71="D")*2+(PEOPLE_MOBEvalScenario71="C")*3+(PEOPLE_MOBEvalScenario71="B")*4+(PEOPLE_MOBEvalScenario71="A")*5-0.5)</definedName>
    <definedName name="PEOPLE_MOBScenario71" localSheetId="17" hidden="1">((PEOPLE_MOBEvalScenario71="E")+(PEOPLE_MOBEvalScenario71="D")*2+(PEOPLE_MOBEvalScenario71="C")*3+(PEOPLE_MOBEvalScenario71="B")*4+(PEOPLE_MOBEvalScenario71="A")*5-0.5)</definedName>
    <definedName name="PEOPLE_MOBScenario71" localSheetId="24" hidden="1">((PEOPLE_MOBEvalScenario71="E")+(PEOPLE_MOBEvalScenario71="D")*2+(PEOPLE_MOBEvalScenario71="C")*3+(PEOPLE_MOBEvalScenario71="B")*4+(PEOPLE_MOBEvalScenario71="A")*5-0.5)</definedName>
    <definedName name="PEOPLE_MOBScenario71" hidden="1">((PEOPLE_MOBEvalScenario71="E")+(PEOPLE_MOBEvalScenario71="D")*2+(PEOPLE_MOBEvalScenario71="C")*3+(PEOPLE_MOBEvalScenario71="B")*4+(PEOPLE_MOBEvalScenario71="A")*5-0.5)</definedName>
    <definedName name="PEOPLE_MOBScenario72" localSheetId="3" hidden="1">((PEOPLE_MOBEvalScenario72="E")+(PEOPLE_MOBEvalScenario72="D")*2+(PEOPLE_MOBEvalScenario72="C")*3+(PEOPLE_MOBEvalScenario72="B")*4+(PEOPLE_MOBEvalScenario72="A")*5-0.5)</definedName>
    <definedName name="PEOPLE_MOBScenario72" localSheetId="2" hidden="1">((PEOPLE_MOBEvalScenario72="E")+(PEOPLE_MOBEvalScenario72="D")*2+(PEOPLE_MOBEvalScenario72="C")*3+(PEOPLE_MOBEvalScenario72="B")*4+(PEOPLE_MOBEvalScenario72="A")*5-0.5)</definedName>
    <definedName name="PEOPLE_MOBScenario72" localSheetId="8" hidden="1">((PEOPLE_MOBEvalScenario72="E")+(PEOPLE_MOBEvalScenario72="D")*2+(PEOPLE_MOBEvalScenario72="C")*3+(PEOPLE_MOBEvalScenario72="B")*4+(PEOPLE_MOBEvalScenario72="A")*5-0.5)</definedName>
    <definedName name="PEOPLE_MOBScenario72" localSheetId="5" hidden="1">((PEOPLE_MOBEvalScenario72="E")+(PEOPLE_MOBEvalScenario72="D")*2+(PEOPLE_MOBEvalScenario72="C")*3+(PEOPLE_MOBEvalScenario72="B")*4+(PEOPLE_MOBEvalScenario72="A")*5-0.5)</definedName>
    <definedName name="PEOPLE_MOBScenario72" localSheetId="17" hidden="1">((PEOPLE_MOBEvalScenario72="E")+(PEOPLE_MOBEvalScenario72="D")*2+(PEOPLE_MOBEvalScenario72="C")*3+(PEOPLE_MOBEvalScenario72="B")*4+(PEOPLE_MOBEvalScenario72="A")*5-0.5)</definedName>
    <definedName name="PEOPLE_MOBScenario72" localSheetId="24" hidden="1">((PEOPLE_MOBEvalScenario72="E")+(PEOPLE_MOBEvalScenario72="D")*2+(PEOPLE_MOBEvalScenario72="C")*3+(PEOPLE_MOBEvalScenario72="B")*4+(PEOPLE_MOBEvalScenario72="A")*5-0.5)</definedName>
    <definedName name="PEOPLE_MOBScenario72" hidden="1">((PEOPLE_MOBEvalScenario72="E")+(PEOPLE_MOBEvalScenario72="D")*2+(PEOPLE_MOBEvalScenario72="C")*3+(PEOPLE_MOBEvalScenario72="B")*4+(PEOPLE_MOBEvalScenario72="A")*5-0.5)</definedName>
    <definedName name="PEOPLE_MOBScenario73" localSheetId="3" hidden="1">((PEOPLE_MOBEvalScenario73="E")+(PEOPLE_MOBEvalScenario73="D")*2+(PEOPLE_MOBEvalScenario73="C")*3+(PEOPLE_MOBEvalScenario73="B")*4+(PEOPLE_MOBEvalScenario73="A")*5-0.5)</definedName>
    <definedName name="PEOPLE_MOBScenario73" localSheetId="2" hidden="1">((PEOPLE_MOBEvalScenario73="E")+(PEOPLE_MOBEvalScenario73="D")*2+(PEOPLE_MOBEvalScenario73="C")*3+(PEOPLE_MOBEvalScenario73="B")*4+(PEOPLE_MOBEvalScenario73="A")*5-0.5)</definedName>
    <definedName name="PEOPLE_MOBScenario73" localSheetId="8" hidden="1">((PEOPLE_MOBEvalScenario73="E")+(PEOPLE_MOBEvalScenario73="D")*2+(PEOPLE_MOBEvalScenario73="C")*3+(PEOPLE_MOBEvalScenario73="B")*4+(PEOPLE_MOBEvalScenario73="A")*5-0.5)</definedName>
    <definedName name="PEOPLE_MOBScenario73" localSheetId="5" hidden="1">((PEOPLE_MOBEvalScenario73="E")+(PEOPLE_MOBEvalScenario73="D")*2+(PEOPLE_MOBEvalScenario73="C")*3+(PEOPLE_MOBEvalScenario73="B")*4+(PEOPLE_MOBEvalScenario73="A")*5-0.5)</definedName>
    <definedName name="PEOPLE_MOBScenario73" localSheetId="17" hidden="1">((PEOPLE_MOBEvalScenario73="E")+(PEOPLE_MOBEvalScenario73="D")*2+(PEOPLE_MOBEvalScenario73="C")*3+(PEOPLE_MOBEvalScenario73="B")*4+(PEOPLE_MOBEvalScenario73="A")*5-0.5)</definedName>
    <definedName name="PEOPLE_MOBScenario73" localSheetId="24" hidden="1">((PEOPLE_MOBEvalScenario73="E")+(PEOPLE_MOBEvalScenario73="D")*2+(PEOPLE_MOBEvalScenario73="C")*3+(PEOPLE_MOBEvalScenario73="B")*4+(PEOPLE_MOBEvalScenario73="A")*5-0.5)</definedName>
    <definedName name="PEOPLE_MOBScenario73" hidden="1">((PEOPLE_MOBEvalScenario73="E")+(PEOPLE_MOBEvalScenario73="D")*2+(PEOPLE_MOBEvalScenario73="C")*3+(PEOPLE_MOBEvalScenario73="B")*4+(PEOPLE_MOBEvalScenario73="A")*5-0.5)</definedName>
    <definedName name="PEOPLE_MOBScenario74" localSheetId="3" hidden="1">((PEOPLE_MOBEvalScenario74="E")+(PEOPLE_MOBEvalScenario74="D")*2+(PEOPLE_MOBEvalScenario74="C")*3+(PEOPLE_MOBEvalScenario74="B")*4+(PEOPLE_MOBEvalScenario74="A")*5-0.5)</definedName>
    <definedName name="PEOPLE_MOBScenario74" localSheetId="2" hidden="1">((PEOPLE_MOBEvalScenario74="E")+(PEOPLE_MOBEvalScenario74="D")*2+(PEOPLE_MOBEvalScenario74="C")*3+(PEOPLE_MOBEvalScenario74="B")*4+(PEOPLE_MOBEvalScenario74="A")*5-0.5)</definedName>
    <definedName name="PEOPLE_MOBScenario74" localSheetId="8" hidden="1">((PEOPLE_MOBEvalScenario74="E")+(PEOPLE_MOBEvalScenario74="D")*2+(PEOPLE_MOBEvalScenario74="C")*3+(PEOPLE_MOBEvalScenario74="B")*4+(PEOPLE_MOBEvalScenario74="A")*5-0.5)</definedName>
    <definedName name="PEOPLE_MOBScenario74" localSheetId="5" hidden="1">((PEOPLE_MOBEvalScenario74="E")+(PEOPLE_MOBEvalScenario74="D")*2+(PEOPLE_MOBEvalScenario74="C")*3+(PEOPLE_MOBEvalScenario74="B")*4+(PEOPLE_MOBEvalScenario74="A")*5-0.5)</definedName>
    <definedName name="PEOPLE_MOBScenario74" localSheetId="17" hidden="1">((PEOPLE_MOBEvalScenario74="E")+(PEOPLE_MOBEvalScenario74="D")*2+(PEOPLE_MOBEvalScenario74="C")*3+(PEOPLE_MOBEvalScenario74="B")*4+(PEOPLE_MOBEvalScenario74="A")*5-0.5)</definedName>
    <definedName name="PEOPLE_MOBScenario74" localSheetId="24" hidden="1">((PEOPLE_MOBEvalScenario74="E")+(PEOPLE_MOBEvalScenario74="D")*2+(PEOPLE_MOBEvalScenario74="C")*3+(PEOPLE_MOBEvalScenario74="B")*4+(PEOPLE_MOBEvalScenario74="A")*5-0.5)</definedName>
    <definedName name="PEOPLE_MOBScenario74" hidden="1">((PEOPLE_MOBEvalScenario74="E")+(PEOPLE_MOBEvalScenario74="D")*2+(PEOPLE_MOBEvalScenario74="C")*3+(PEOPLE_MOBEvalScenario74="B")*4+(PEOPLE_MOBEvalScenario74="A")*5-0.5)</definedName>
    <definedName name="PEOPLE_MOBScenario76" localSheetId="3" hidden="1">((PEOPLE_MOBEvalScenario76="E")+(PEOPLE_MOBEvalScenario76="D")*2+(PEOPLE_MOBEvalScenario76="C")*3+(PEOPLE_MOBEvalScenario76="B")*4+(PEOPLE_MOBEvalScenario76="A")*5-0.5)</definedName>
    <definedName name="PEOPLE_MOBScenario76" localSheetId="2" hidden="1">((PEOPLE_MOBEvalScenario76="E")+(PEOPLE_MOBEvalScenario76="D")*2+(PEOPLE_MOBEvalScenario76="C")*3+(PEOPLE_MOBEvalScenario76="B")*4+(PEOPLE_MOBEvalScenario76="A")*5-0.5)</definedName>
    <definedName name="PEOPLE_MOBScenario76" localSheetId="8" hidden="1">((PEOPLE_MOBEvalScenario76="E")+(PEOPLE_MOBEvalScenario76="D")*2+(PEOPLE_MOBEvalScenario76="C")*3+(PEOPLE_MOBEvalScenario76="B")*4+(PEOPLE_MOBEvalScenario76="A")*5-0.5)</definedName>
    <definedName name="PEOPLE_MOBScenario76" localSheetId="5" hidden="1">((PEOPLE_MOBEvalScenario76="E")+(PEOPLE_MOBEvalScenario76="D")*2+(PEOPLE_MOBEvalScenario76="C")*3+(PEOPLE_MOBEvalScenario76="B")*4+(PEOPLE_MOBEvalScenario76="A")*5-0.5)</definedName>
    <definedName name="PEOPLE_MOBScenario76" localSheetId="17" hidden="1">((PEOPLE_MOBEvalScenario76="E")+(PEOPLE_MOBEvalScenario76="D")*2+(PEOPLE_MOBEvalScenario76="C")*3+(PEOPLE_MOBEvalScenario76="B")*4+(PEOPLE_MOBEvalScenario76="A")*5-0.5)</definedName>
    <definedName name="PEOPLE_MOBScenario76" localSheetId="24" hidden="1">((PEOPLE_MOBEvalScenario76="E")+(PEOPLE_MOBEvalScenario76="D")*2+(PEOPLE_MOBEvalScenario76="C")*3+(PEOPLE_MOBEvalScenario76="B")*4+(PEOPLE_MOBEvalScenario76="A")*5-0.5)</definedName>
    <definedName name="PEOPLE_MOBScenario76" hidden="1">((PEOPLE_MOBEvalScenario76="E")+(PEOPLE_MOBEvalScenario76="D")*2+(PEOPLE_MOBEvalScenario76="C")*3+(PEOPLE_MOBEvalScenario76="B")*4+(PEOPLE_MOBEvalScenario76="A")*5-0.5)</definedName>
    <definedName name="PEOPLE_MOBScenario77" localSheetId="3" hidden="1">((PEOPLE_MOBEvalScenario77="E")+(PEOPLE_MOBEvalScenario77="D")*2+(PEOPLE_MOBEvalScenario77="C")*3+(PEOPLE_MOBEvalScenario77="B")*4+(PEOPLE_MOBEvalScenario77="A")*5-0.5)</definedName>
    <definedName name="PEOPLE_MOBScenario77" localSheetId="2" hidden="1">((PEOPLE_MOBEvalScenario77="E")+(PEOPLE_MOBEvalScenario77="D")*2+(PEOPLE_MOBEvalScenario77="C")*3+(PEOPLE_MOBEvalScenario77="B")*4+(PEOPLE_MOBEvalScenario77="A")*5-0.5)</definedName>
    <definedName name="PEOPLE_MOBScenario77" localSheetId="8" hidden="1">((PEOPLE_MOBEvalScenario77="E")+(PEOPLE_MOBEvalScenario77="D")*2+(PEOPLE_MOBEvalScenario77="C")*3+(PEOPLE_MOBEvalScenario77="B")*4+(PEOPLE_MOBEvalScenario77="A")*5-0.5)</definedName>
    <definedName name="PEOPLE_MOBScenario77" localSheetId="5" hidden="1">((PEOPLE_MOBEvalScenario77="E")+(PEOPLE_MOBEvalScenario77="D")*2+(PEOPLE_MOBEvalScenario77="C")*3+(PEOPLE_MOBEvalScenario77="B")*4+(PEOPLE_MOBEvalScenario77="A")*5-0.5)</definedName>
    <definedName name="PEOPLE_MOBScenario77" localSheetId="17" hidden="1">((PEOPLE_MOBEvalScenario77="E")+(PEOPLE_MOBEvalScenario77="D")*2+(PEOPLE_MOBEvalScenario77="C")*3+(PEOPLE_MOBEvalScenario77="B")*4+(PEOPLE_MOBEvalScenario77="A")*5-0.5)</definedName>
    <definedName name="PEOPLE_MOBScenario77" localSheetId="24" hidden="1">((PEOPLE_MOBEvalScenario77="E")+(PEOPLE_MOBEvalScenario77="D")*2+(PEOPLE_MOBEvalScenario77="C")*3+(PEOPLE_MOBEvalScenario77="B")*4+(PEOPLE_MOBEvalScenario77="A")*5-0.5)</definedName>
    <definedName name="PEOPLE_MOBScenario77" hidden="1">((PEOPLE_MOBEvalScenario77="E")+(PEOPLE_MOBEvalScenario77="D")*2+(PEOPLE_MOBEvalScenario77="C")*3+(PEOPLE_MOBEvalScenario77="B")*4+(PEOPLE_MOBEvalScenario77="A")*5-0.5)</definedName>
    <definedName name="PEOPLE_MOBScenario78" localSheetId="3" hidden="1">((PEOPLE_MOBEvalScenario78="E")+(PEOPLE_MOBEvalScenario78="D")*2+(PEOPLE_MOBEvalScenario78="C")*3+(PEOPLE_MOBEvalScenario78="B")*4+(PEOPLE_MOBEvalScenario78="A")*5-0.5)</definedName>
    <definedName name="PEOPLE_MOBScenario78" localSheetId="2" hidden="1">((PEOPLE_MOBEvalScenario78="E")+(PEOPLE_MOBEvalScenario78="D")*2+(PEOPLE_MOBEvalScenario78="C")*3+(PEOPLE_MOBEvalScenario78="B")*4+(PEOPLE_MOBEvalScenario78="A")*5-0.5)</definedName>
    <definedName name="PEOPLE_MOBScenario78" localSheetId="8" hidden="1">((PEOPLE_MOBEvalScenario78="E")+(PEOPLE_MOBEvalScenario78="D")*2+(PEOPLE_MOBEvalScenario78="C")*3+(PEOPLE_MOBEvalScenario78="B")*4+(PEOPLE_MOBEvalScenario78="A")*5-0.5)</definedName>
    <definedName name="PEOPLE_MOBScenario78" localSheetId="5" hidden="1">((PEOPLE_MOBEvalScenario78="E")+(PEOPLE_MOBEvalScenario78="D")*2+(PEOPLE_MOBEvalScenario78="C")*3+(PEOPLE_MOBEvalScenario78="B")*4+(PEOPLE_MOBEvalScenario78="A")*5-0.5)</definedName>
    <definedName name="PEOPLE_MOBScenario78" localSheetId="17" hidden="1">((PEOPLE_MOBEvalScenario78="E")+(PEOPLE_MOBEvalScenario78="D")*2+(PEOPLE_MOBEvalScenario78="C")*3+(PEOPLE_MOBEvalScenario78="B")*4+(PEOPLE_MOBEvalScenario78="A")*5-0.5)</definedName>
    <definedName name="PEOPLE_MOBScenario78" localSheetId="24" hidden="1">((PEOPLE_MOBEvalScenario78="E")+(PEOPLE_MOBEvalScenario78="D")*2+(PEOPLE_MOBEvalScenario78="C")*3+(PEOPLE_MOBEvalScenario78="B")*4+(PEOPLE_MOBEvalScenario78="A")*5-0.5)</definedName>
    <definedName name="PEOPLE_MOBScenario78" hidden="1">((PEOPLE_MOBEvalScenario78="E")+(PEOPLE_MOBEvalScenario78="D")*2+(PEOPLE_MOBEvalScenario78="C")*3+(PEOPLE_MOBEvalScenario78="B")*4+(PEOPLE_MOBEvalScenario78="A")*5-0.5)</definedName>
    <definedName name="PEOPLE_MOBScenarioA57" hidden="1">IF(AND(#REF!&gt;#REF!,#REF!&lt;=#REF!),"A","")</definedName>
    <definedName name="PEOPLE_MOBScenarioA58" hidden="1">IF(AND(#REF!&gt;#REF!,#REF!&lt;=#REF!),"A","")</definedName>
    <definedName name="PEOPLE_MOBScenarioA59" hidden="1">IF(AND(#REF!&gt;#REF!,#REF!&lt;=#REF!),"A","")</definedName>
    <definedName name="PEOPLE_MOBScenarioA60" hidden="1">IF(AND(#REF!&gt;#REF!,#REF!&lt;=#REF!),"A","")</definedName>
    <definedName name="PEOPLE_MOBScenarioA61" hidden="1">IF(AND(#REF!&gt;#REF!,#REF!&lt;=#REF!),"A","")</definedName>
    <definedName name="PEOPLE_MOBScenarioA62" hidden="1">IF(AND(#REF!&gt;#REF!,#REF!&lt;=#REF!),"A","")</definedName>
    <definedName name="PEOPLE_MOBScenarioA64" hidden="1">IF(AND(#REF!&gt;#REF!,#REF!&lt;=#REF!),"A","")</definedName>
    <definedName name="PEOPLE_MOBScenarioA65" hidden="1">IF(AND(#REF!&gt;#REF!,#REF!&lt;=#REF!),"A","")</definedName>
    <definedName name="PEOPLE_MOBScenarioA66" hidden="1">IF(AND(#REF!&gt;#REF!,#REF!&lt;=#REF!),"A","")</definedName>
    <definedName name="PEOPLE_MOBScenarioA67" hidden="1">IF(AND(#REF!&gt;#REF!,#REF!&lt;=#REF!),"A","")</definedName>
    <definedName name="PEOPLE_MOBScenarioA68" hidden="1">IF(AND(#REF!&gt;#REF!,#REF!&lt;=#REF!),"A","")</definedName>
    <definedName name="PEOPLE_MOBScenarioA69" hidden="1">IF(AND(#REF!&gt;#REF!,#REF!&lt;=#REF!),"A","")</definedName>
    <definedName name="PEOPLE_MOBScenarioB57" hidden="1">IF(AND(#REF!&gt;#REF!,#REF!&lt;=#REF!),"B","")</definedName>
    <definedName name="PEOPLE_MOBScenarioB58" hidden="1">IF(AND(#REF!&gt;#REF!,#REF!&lt;=#REF!),"B","")</definedName>
    <definedName name="PEOPLE_MOBScenarioB59" hidden="1">IF(AND(#REF!&gt;#REF!,#REF!&lt;=#REF!),"B","")</definedName>
    <definedName name="PEOPLE_MOBScenarioB60" hidden="1">IF(AND(#REF!&gt;#REF!,#REF!&lt;=#REF!),"B","")</definedName>
    <definedName name="PEOPLE_MOBScenarioB61" hidden="1">IF(AND(#REF!&gt;#REF!,#REF!&lt;=#REF!),"B","")</definedName>
    <definedName name="PEOPLE_MOBScenarioB62" hidden="1">IF(AND(#REF!&gt;#REF!,#REF!&lt;=#REF!),"B","")</definedName>
    <definedName name="PEOPLE_MOBScenarioB64" hidden="1">IF(AND(#REF!&gt;#REF!,#REF!&lt;=#REF!),"B","")</definedName>
    <definedName name="PEOPLE_MOBScenarioB65" hidden="1">IF(AND(#REF!&gt;#REF!,#REF!&lt;=#REF!),"B","")</definedName>
    <definedName name="PEOPLE_MOBScenarioB66" hidden="1">IF(AND(#REF!&gt;#REF!,#REF!&lt;=#REF!),"B","")</definedName>
    <definedName name="PEOPLE_MOBScenarioB67" hidden="1">IF(AND(#REF!&gt;#REF!,#REF!&lt;=#REF!),"B","")</definedName>
    <definedName name="PEOPLE_MOBScenarioB68" hidden="1">IF(AND(#REF!&gt;#REF!,#REF!&lt;=#REF!),"B","")</definedName>
    <definedName name="PEOPLE_MOBScenarioB69" hidden="1">IF(AND(#REF!&gt;#REF!,#REF!&lt;=#REF!),"B","")</definedName>
    <definedName name="PEOPLE_MOBScenarioC57" hidden="1">IF(AND(#REF!&gt;#REF!,#REF!&lt;=#REF!),"C","")</definedName>
    <definedName name="PEOPLE_MOBScenarioC58" hidden="1">IF(AND(#REF!&gt;#REF!,#REF!&lt;=#REF!),"C","")</definedName>
    <definedName name="PEOPLE_MOBScenarioC59" hidden="1">IF(AND(#REF!&gt;#REF!,#REF!&lt;=#REF!),"C","")</definedName>
    <definedName name="PEOPLE_MOBScenarioC60" hidden="1">IF(AND(#REF!&gt;#REF!,#REF!&lt;=#REF!),"C","")</definedName>
    <definedName name="PEOPLE_MOBScenarioC61" hidden="1">IF(AND(#REF!&gt;#REF!,#REF!&lt;=#REF!),"C","")</definedName>
    <definedName name="PEOPLE_MOBScenarioC62" hidden="1">IF(AND(#REF!&gt;#REF!,#REF!&lt;=#REF!),"C","")</definedName>
    <definedName name="PEOPLE_MOBScenarioC64" hidden="1">IF(AND(#REF!&gt;#REF!,#REF!&lt;=#REF!),"C","")</definedName>
    <definedName name="PEOPLE_MOBScenarioC65" hidden="1">IF(AND(#REF!&gt;#REF!,#REF!&lt;=#REF!),"C","")</definedName>
    <definedName name="PEOPLE_MOBScenarioC66" hidden="1">IF(AND(#REF!&gt;#REF!,#REF!&lt;=#REF!),"C","")</definedName>
    <definedName name="PEOPLE_MOBScenarioC67" hidden="1">IF(AND(#REF!&gt;#REF!,#REF!&lt;=#REF!),"C","")</definedName>
    <definedName name="PEOPLE_MOBScenarioC68" hidden="1">IF(AND(#REF!&gt;#REF!,#REF!&lt;=#REF!),"C","")</definedName>
    <definedName name="PEOPLE_MOBScenarioC69" hidden="1">IF(AND(#REF!&gt;#REF!,#REF!&lt;=#REF!),"C","")</definedName>
    <definedName name="PEOPLE_MOBScenarioD57" hidden="1">IF(AND(#REF!&gt;#REF!,#REF!&lt;=#REF!),"D","")</definedName>
    <definedName name="PEOPLE_MOBScenarioD58" hidden="1">IF(AND(#REF!&gt;#REF!,#REF!&lt;=#REF!),"D","")</definedName>
    <definedName name="PEOPLE_MOBScenarioD59" hidden="1">IF(AND(#REF!&gt;#REF!,#REF!&lt;=#REF!),"D","")</definedName>
    <definedName name="PEOPLE_MOBScenarioD60" hidden="1">IF(AND(#REF!&gt;#REF!,#REF!&lt;=#REF!),"D","")</definedName>
    <definedName name="PEOPLE_MOBScenarioD61" hidden="1">IF(AND(#REF!&gt;#REF!,#REF!&lt;=#REF!),"D","")</definedName>
    <definedName name="PEOPLE_MOBScenarioD62" hidden="1">IF(AND(#REF!&gt;#REF!,#REF!&lt;=#REF!),"D","")</definedName>
    <definedName name="PEOPLE_MOBScenarioD64" hidden="1">IF(AND(#REF!&gt;#REF!,#REF!&lt;=#REF!),"D","")</definedName>
    <definedName name="PEOPLE_MOBScenarioD65" hidden="1">IF(AND(#REF!&gt;#REF!,#REF!&lt;=#REF!),"D","")</definedName>
    <definedName name="PEOPLE_MOBScenarioD66" hidden="1">IF(AND(#REF!&gt;#REF!,#REF!&lt;=#REF!),"D","")</definedName>
    <definedName name="PEOPLE_MOBScenarioD67" hidden="1">IF(AND(#REF!&gt;#REF!,#REF!&lt;=#REF!),"D","")</definedName>
    <definedName name="PEOPLE_MOBScenarioD68" hidden="1">IF(AND(#REF!&gt;#REF!,#REF!&lt;=#REF!),"D","")</definedName>
    <definedName name="PEOPLE_MOBScenarioD69" hidden="1">IF(AND(#REF!&gt;#REF!,#REF!&lt;=#REF!),"D","")</definedName>
    <definedName name="PEOPLE_MOBScenarioE57" hidden="1">IF(AND(#REF!&gt;=#REF!,#REF!&lt;=#REF!),"E","")</definedName>
    <definedName name="PEOPLE_MOBScenarioE58" hidden="1">IF(AND(#REF!&gt;=#REF!,#REF!&lt;=#REF!),"E","")</definedName>
    <definedName name="PEOPLE_MOBScenarioE59" hidden="1">IF(AND(#REF!&gt;=#REF!,#REF!&lt;=#REF!),"E","")</definedName>
    <definedName name="PEOPLE_MOBScenarioE60" hidden="1">IF(AND(#REF!&gt;=#REF!,#REF!&lt;=#REF!),"E","")</definedName>
    <definedName name="PEOPLE_MOBScenarioE61" hidden="1">IF(AND(#REF!&gt;=#REF!,#REF!&lt;=#REF!),"E","")</definedName>
    <definedName name="PEOPLE_MOBScenarioE62" hidden="1">IF(AND(#REF!&gt;=#REF!,#REF!&lt;=#REF!),"E","")</definedName>
    <definedName name="PEOPLE_MOBScenarioE64" hidden="1">IF(AND(#REF!&gt;=#REF!,#REF!&lt;=#REF!),"E","")</definedName>
    <definedName name="PEOPLE_MOBScenarioE65" hidden="1">IF(AND(#REF!&gt;=#REF!,#REF!&lt;=#REF!),"E","")</definedName>
    <definedName name="PEOPLE_MOBScenarioE66" hidden="1">IF(AND(#REF!&gt;=#REF!,#REF!&lt;=#REF!),"E","")</definedName>
    <definedName name="PEOPLE_MOBScenarioE67" hidden="1">IF(AND(#REF!&gt;=#REF!,#REF!&lt;=#REF!),"E","")</definedName>
    <definedName name="PEOPLE_MOBScenarioE68" hidden="1">IF(AND(#REF!&gt;=#REF!,#REF!&lt;=#REF!),"E","")</definedName>
    <definedName name="PEOPLE_MOBScenarioE69" hidden="1">IF(AND(#REF!&gt;=#REF!,#REF!&lt;=#REF!),"E","")</definedName>
    <definedName name="perigrafi_code">#REF!</definedName>
    <definedName name="Pileworkfoundation">#REF!</definedName>
    <definedName name="pipe">#REF!</definedName>
    <definedName name="planned_maintenance">#REF!</definedName>
    <definedName name="Plant_Name">#REF!</definedName>
    <definedName name="PLJK" hidden="1">[2]FitOutConfCentre!#REF!</definedName>
    <definedName name="points_Hay">#REF!</definedName>
    <definedName name="Poll">#REF!</definedName>
    <definedName name="PORT">#REF!</definedName>
    <definedName name="POSITION">#REF!</definedName>
    <definedName name="posoREF_A">#REF!</definedName>
    <definedName name="posoREF_B">#REF!</definedName>
    <definedName name="Post">#REF!</definedName>
    <definedName name="POURFEM">#REF!</definedName>
    <definedName name="POURHOM">#REF!</definedName>
    <definedName name="power_generation_gas_monitor">#REF!</definedName>
    <definedName name="PPE">#REF!</definedName>
    <definedName name="PPP" hidden="1">#N/A</definedName>
    <definedName name="pppp" localSheetId="17" hidden="1">IF(#REF!="","",INDUSTRIAL_I_ScenarioE65&amp;INDUSTRIAL_I_ScenarioD65&amp;INDUSTRIAL_I_ScenarioC65&amp;INDUSTRIAL_I_ScenarioB65&amp;INDUSTRIAL_I_ScenarioA65)</definedName>
    <definedName name="pppp" hidden="1">IF(#REF!="","",INDUSTRIAL_I_ScenarioE65&amp;INDUSTRIAL_I_ScenarioD65&amp;INDUSTRIAL_I_ScenarioC65&amp;INDUSTRIAL_I_ScenarioB65&amp;INDUSTRIAL_I_ScenarioA65)</definedName>
    <definedName name="PPY">#REF!</definedName>
    <definedName name="PrdMixPrice_MTD_Actual">#REF!</definedName>
    <definedName name="PrdMixPrice_MTD_Budget">#REF!</definedName>
    <definedName name="PrdMixPrice_YTD_Actual">#REF!</definedName>
    <definedName name="PrdMixPrice_YTD_Budget">#REF!</definedName>
    <definedName name="PrdMixPrice_YTD_Prior_Year">#REF!</definedName>
    <definedName name="PrdMixRev_MTD_Actual">#REF!</definedName>
    <definedName name="PrdMixRev_MTD_Budget">#REF!</definedName>
    <definedName name="PrdMixRev_YTD_Actual">#REF!</definedName>
    <definedName name="PrdMixRev_YTD_Budget">#REF!</definedName>
    <definedName name="PrdMixRev_YTD_Prior_Year">#REF!</definedName>
    <definedName name="PrdMixVol_MTD_Actual">#REF!</definedName>
    <definedName name="PrdMixVol_MTD_Budget">#REF!</definedName>
    <definedName name="PrdMixVol_YTD_Actual">#REF!</definedName>
    <definedName name="PrdMixVol_YTD_Budget">#REF!</definedName>
    <definedName name="PrdMixVol_YTD_Prior_Year">#REF!</definedName>
    <definedName name="precipitator_no_one">#REF!</definedName>
    <definedName name="precipitator_no_two">#REF!</definedName>
    <definedName name="PrevMonthShort">#REF!</definedName>
    <definedName name="prG">#REF!</definedName>
    <definedName name="Price">#REF!</definedName>
    <definedName name="PRIMPOUREFF">#REF!</definedName>
    <definedName name="PRIMPOURSB">#REF!</definedName>
    <definedName name="print_all">#REF!</definedName>
    <definedName name="print_all..">#REF!</definedName>
    <definedName name="print_all1">#REF!</definedName>
    <definedName name="print_all2">#REF!</definedName>
    <definedName name="_xlnm.Print_Area">#REF!</definedName>
    <definedName name="Print_Area_MI">#REF!</definedName>
    <definedName name="print_title">#REF!</definedName>
    <definedName name="_xlnm.Print_Titles">#REF!</definedName>
    <definedName name="Print_Titles_MI">#REF!</definedName>
    <definedName name="Printare">#REF!</definedName>
    <definedName name="PriorMont">#REF!</definedName>
    <definedName name="PriorMonth">#REF!</definedName>
    <definedName name="PRJ_CODE">[20]RFP002!$E$6</definedName>
    <definedName name="PRJ_NAME">[20]RFP002!$E$8</definedName>
    <definedName name="prjName">#REF!</definedName>
    <definedName name="prjNo">#REF!</definedName>
    <definedName name="Process" hidden="1">#REF!</definedName>
    <definedName name="Prod_MTD_Budget">#REF!</definedName>
    <definedName name="Prod_YTD_Actual">#REF!</definedName>
    <definedName name="Prod_YTD_Budget">#REF!</definedName>
    <definedName name="Prod_YTD_Close">#REF!</definedName>
    <definedName name="Prod_YTD_OUT">#REF!</definedName>
    <definedName name="Prod_YTD_Prior_Year">#REF!</definedName>
    <definedName name="PROJ">[11]LEGEND!$D$4</definedName>
    <definedName name="PROJECT_DURATION">#REF!</definedName>
    <definedName name="projects" hidden="1">#REF!</definedName>
    <definedName name="Prroduction">#REF!</definedName>
    <definedName name="PSWMergedSavingCell_0_26" hidden="1">#REF!</definedName>
    <definedName name="PSWMergedSavingCell_0_27" hidden="1">#REF!</definedName>
    <definedName name="PSWMergedSavingCell_0_28" hidden="1">#REF!</definedName>
    <definedName name="PSWMergedSavingCell_0_29" hidden="1">#REF!</definedName>
    <definedName name="PSWMergedSavingCell_0_30" hidden="1">#REF!</definedName>
    <definedName name="PSWMergedSavingCell_0_31" hidden="1">#REF!</definedName>
    <definedName name="PSWMergedSavingCell_0_32" hidden="1">#REF!</definedName>
    <definedName name="PSWMergedSavingCell_0_325" hidden="1">#REF!</definedName>
    <definedName name="PSWMergedSavingCell_0_326" hidden="1">#REF!</definedName>
    <definedName name="PSWMergedSavingCell_0_327" hidden="1">#REF!</definedName>
    <definedName name="PSWMergedSavingCell_0_328" hidden="1">#REF!</definedName>
    <definedName name="PSWMergedSavingCell_0_329" hidden="1">#REF!</definedName>
    <definedName name="PSWMergedSavingCell_0_33" hidden="1">#REF!</definedName>
    <definedName name="PSWMergedSavingCell_0_330" hidden="1">#REF!</definedName>
    <definedName name="PSWMergedSavingCell_0_331" hidden="1">#REF!</definedName>
    <definedName name="PSWMergedSavingCell_0_332" hidden="1">#REF!</definedName>
    <definedName name="PSWMergedSavingCell_0_333" hidden="1">#REF!</definedName>
    <definedName name="PSWMergedSavingCell_0_334" hidden="1">#REF!</definedName>
    <definedName name="PSWMergedSavingCell_0_335" hidden="1">#REF!</definedName>
    <definedName name="PSWMergedSavingCell_0_336" hidden="1">#REF!</definedName>
    <definedName name="PSWMergedSavingCell_0_337" hidden="1">#REF!</definedName>
    <definedName name="PSWMergedSavingCell_0_338" hidden="1">#REF!</definedName>
    <definedName name="PSWMergedSavingCell_0_339" hidden="1">#REF!</definedName>
    <definedName name="PSWMergedSavingCell_0_34" hidden="1">#REF!</definedName>
    <definedName name="PSWMergedSavingCell_0_340" hidden="1">#REF!</definedName>
    <definedName name="PSWMergedSavingCell_0_341" hidden="1">#REF!</definedName>
    <definedName name="PSWMergedSavingCell_0_342" hidden="1">#REF!</definedName>
    <definedName name="PSWMergedSavingCell_0_343" hidden="1">#REF!</definedName>
    <definedName name="PSWMergedSavingCell_0_344" hidden="1">#REF!</definedName>
    <definedName name="PSWMergedSavingCell_0_345" hidden="1">#REF!</definedName>
    <definedName name="PSWMergedSavingCell_0_346" hidden="1">#REF!</definedName>
    <definedName name="PSWMergedSavingCell_0_347" hidden="1">#REF!</definedName>
    <definedName name="PSWMergedSavingCell_0_348" hidden="1">#REF!</definedName>
    <definedName name="PSWMergedSavingCell_0_349" hidden="1">#REF!</definedName>
    <definedName name="PSWMergedSavingCell_0_35" hidden="1">#REF!</definedName>
    <definedName name="PSWMergedSavingCell_0_350" hidden="1">#REF!</definedName>
    <definedName name="PSWMergedSavingCell_0_36" hidden="1">#REF!</definedName>
    <definedName name="PSWMergedSavingCell_0_37" hidden="1">#REF!</definedName>
    <definedName name="PSWMergedSavingCell_0_38" hidden="1">#REF!</definedName>
    <definedName name="PSWMergedSavingCell_0_39" hidden="1">#REF!</definedName>
    <definedName name="PSWMergedSavingCell_0_40" hidden="1">#REF!</definedName>
    <definedName name="PSWMergedSavingCell_0_41" hidden="1">#REF!</definedName>
    <definedName name="PSWMergedSavingCell_0_42" hidden="1">#REF!</definedName>
    <definedName name="PSWMergedSavingCell_0_43" hidden="1">#REF!</definedName>
    <definedName name="PSWMergedSavingCell_0_44" hidden="1">#REF!</definedName>
    <definedName name="PSWMergedSavingCell_0_45" hidden="1">#REF!</definedName>
    <definedName name="PSWMergedSavingCell_0_46" hidden="1">#REF!</definedName>
    <definedName name="PSWMergedSavingCell_0_47" hidden="1">#REF!</definedName>
    <definedName name="PSWMergedSavingCell_0_48" hidden="1">#REF!</definedName>
    <definedName name="PSWMergedSavingCell_0_49" hidden="1">#REF!</definedName>
    <definedName name="PSWMergedSavingCell_0_50" hidden="1">#REF!</definedName>
    <definedName name="PSWMergedSavingCell_0_51" hidden="1">#REF!</definedName>
    <definedName name="PSWMergedSavingCell_0_52" hidden="1">#REF!</definedName>
    <definedName name="PSWMergedSavingCell_0_53" hidden="1">#REF!</definedName>
    <definedName name="PSWMergedSavingCell_0_54" hidden="1">#REF!</definedName>
    <definedName name="PSWMergedSavingCell_0_55" hidden="1">#REF!</definedName>
    <definedName name="PSWMergedSavingCell_0_56" hidden="1">#REF!</definedName>
    <definedName name="PSWMergedSavingCell_0_57" hidden="1">#REF!</definedName>
    <definedName name="PSWMergedSavingCell_0_58" hidden="1">#REF!</definedName>
    <definedName name="PSWMergedSavingCell_0_59" hidden="1">#REF!</definedName>
    <definedName name="PSWMergedSavingCell_0_60" hidden="1">#REF!</definedName>
    <definedName name="PSWMergedSavingCell_0_61" hidden="1">#REF!</definedName>
    <definedName name="PSWMergedSavingCell_0_62" hidden="1">#REF!</definedName>
    <definedName name="PSWMergedSavingCell_0_63" hidden="1">#REF!</definedName>
    <definedName name="PSWMergedSavingCell_0_64" hidden="1">#REF!</definedName>
    <definedName name="PT_MAX">#REF!</definedName>
    <definedName name="PT_MIN">#REF!</definedName>
    <definedName name="PTH">#REF!</definedName>
    <definedName name="PTR">#REF!</definedName>
    <definedName name="PurchCement">#REF!</definedName>
    <definedName name="PYL">#REF!</definedName>
    <definedName name="q">'[9]Recap Travel.Crane'!#REF!</definedName>
    <definedName name="qa">#REF!</definedName>
    <definedName name="QD_1">#REF!</definedName>
    <definedName name="QD_10">#REF!</definedName>
    <definedName name="QD_11">#REF!</definedName>
    <definedName name="QD_12">#REF!</definedName>
    <definedName name="QD_5">#REF!</definedName>
    <definedName name="QD_6">#REF!</definedName>
    <definedName name="QD_7">#REF!</definedName>
    <definedName name="QD_8">#REF!</definedName>
    <definedName name="QD_9">#REF!</definedName>
    <definedName name="qote">#REF!</definedName>
    <definedName name="qq"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qq"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Qty">#REF!</definedName>
    <definedName name="Quote">'[5]01'!$A$1:$C$65536,'[5]01'!#REF!</definedName>
    <definedName name="qw">[10]AN!$H$5</definedName>
    <definedName name="qwe">#REF!</definedName>
    <definedName name="RANGE">#REF!</definedName>
    <definedName name="Ranking">#REF!</definedName>
    <definedName name="RAPORTET_E_MJAFTUESHMERISE_SE_KAPITALIT">#REF!</definedName>
    <definedName name="RATE">#REF!</definedName>
    <definedName name="RAW_MILL_CAPITAL">#REF!</definedName>
    <definedName name="raw_mill_one_reline">#REF!</definedName>
    <definedName name="raw_mill_three_reline">#REF!</definedName>
    <definedName name="raw_mill_two_reline">#REF!</definedName>
    <definedName name="rebar">#REF!</definedName>
    <definedName name="Recaparchitectural">'[7]Recap Architect'!#REF!</definedName>
    <definedName name="Recapexternal">'[7]Recap External'!#REF!</definedName>
    <definedName name="Recappiles">#REF!</definedName>
    <definedName name="Recapstructural">'[7]Recap Struct'!#REF!</definedName>
    <definedName name="Recaptravellingcrane">'[7]Recap Travel.Crane'!#REF!</definedName>
    <definedName name="Recherche_BU">#REF!</definedName>
    <definedName name="_xlnm.Recorder">#REF!</definedName>
    <definedName name="RECOUT">#N/A</definedName>
    <definedName name="reddler_conveyor_no_one">#REF!</definedName>
    <definedName name="reddler_conveyor_no_two">#REF!</definedName>
    <definedName name="Region" hidden="1">#REF!</definedName>
    <definedName name="REIMB">#REF!</definedName>
    <definedName name="Reliefs">#REF!</definedName>
    <definedName name="ReliefsAllow">#REF!</definedName>
    <definedName name="reliefsp">#REF!</definedName>
    <definedName name="Reliefss">#REF!</definedName>
    <definedName name="Relieve">#REF!</definedName>
    <definedName name="REMB">#REF!</definedName>
    <definedName name="repaymentp">#REF!</definedName>
    <definedName name="replacement_of_field_belt">#REF!</definedName>
    <definedName name="requi">[8]AN!$K$2</definedName>
    <definedName name="RF">#REF!</definedName>
    <definedName name="RFP003A">#REF!</definedName>
    <definedName name="RFP003A_BQITC1">[21]RFP003B!#REF!</definedName>
    <definedName name="RFP003A_BQITC2">[21]RFP003B!#REF!</definedName>
    <definedName name="RFP003A_BQITC3">[21]RFP003B!#REF!</definedName>
    <definedName name="RFP003A_UAMH">[21]RFP003B!#REF!</definedName>
    <definedName name="RFP003A_UR_CON_FC">[21]RFP003B!#REF!</definedName>
    <definedName name="RFP003A_UR_CON_LC">[21]RFP003B!#REF!</definedName>
    <definedName name="RFP003A_UR_MAT_FC">[21]RFP003B!#REF!</definedName>
    <definedName name="RFP003A_UR_MAT_LC">[21]RFP003B!#REF!</definedName>
    <definedName name="RFP003D">#REF!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mcCategory">"BUD1S"</definedName>
    <definedName name="RMCOptions">"*000000000000000"</definedName>
    <definedName name="rmcPeriod">9712</definedName>
    <definedName name="Roadworks">[7]External!#REF!</definedName>
    <definedName name="RONA">#REF!</definedName>
    <definedName name="Roof_Water_proofing">'[4]#REF'!$B$441:$F$450</definedName>
    <definedName name="ROUND">#REF!</definedName>
    <definedName name="rr">[7]External!#REF!</definedName>
    <definedName name="rrr">#REF!</definedName>
    <definedName name="rrrrrrrr">#REF!</definedName>
    <definedName name="RULE">#REF!</definedName>
    <definedName name="rules">#REF!</definedName>
    <definedName name="S">#REF!</definedName>
    <definedName name="S_Adjust_Data">#REF!</definedName>
    <definedName name="S_AJE_Tot_Data">#REF!</definedName>
    <definedName name="S_CY_Beg_Data">#REF!</definedName>
    <definedName name="S_CY_End_Data">#REF!</definedName>
    <definedName name="S_PY_End_Data">#REF!</definedName>
    <definedName name="S_RJE_Tot_Data">#REF!</definedName>
    <definedName name="SAASDADASF">#REF!</definedName>
    <definedName name="SAGAMU___WORKS">#REF!</definedName>
    <definedName name="SAIN">#REF!</definedName>
    <definedName name="SAL">#REF!</definedName>
    <definedName name="Salaries_CIP">#REF!</definedName>
    <definedName name="SalaryArrears">#REF!</definedName>
    <definedName name="SALE">#REF!</definedName>
    <definedName name="SALES08">#REF!</definedName>
    <definedName name="SALES09">#REF!</definedName>
    <definedName name="SALESONE">#REF!</definedName>
    <definedName name="SALESTWO">#REF!</definedName>
    <definedName name="SAN">#REF!</definedName>
    <definedName name="SC_1">#REF!</definedName>
    <definedName name="SC_2">#REF!</definedName>
    <definedName name="SC_3">#REF!</definedName>
    <definedName name="SC_4">#REF!</definedName>
    <definedName name="SC_5">#REF!</definedName>
    <definedName name="SC_Advance_Pillar" hidden="1">#REF!</definedName>
    <definedName name="SC_AK1_2003"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3"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3"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AKP_2001" hidden="1">#REF!</definedName>
    <definedName name="SC_BU" hidden="1">#REF!</definedName>
    <definedName name="SC_Comments" hidden="1">#REF!</definedName>
    <definedName name="SC_Creation_Date" hidden="1">#REF!</definedName>
    <definedName name="SC_Division_Man_Days" hidden="1">#REF!</definedName>
    <definedName name="SC_IEO_2003"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3" hidden="1">#REF!</definedName>
    <definedName name="SC_PFI_2004" hidden="1">#REF!</definedName>
    <definedName name="SC_PFI_2005" hidden="1">#REF!</definedName>
    <definedName name="SC_PFI_2006" hidden="1">#REF!</definedName>
    <definedName name="SC_PFI_2007" hidden="1">#REF!</definedName>
    <definedName name="SC_PK1_2003"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3"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3"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KP_2001"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ascasd" hidden="1">#REF!</definedName>
    <definedName name="Scenario">#REF!</definedName>
    <definedName name="SCHEDULE">#REF!</definedName>
    <definedName name="SD" hidden="1">[2]FitOutConfCentre!#REF!</definedName>
    <definedName name="SDD" hidden="1">[2]FitOutConfCentre!#REF!</definedName>
    <definedName name="sddfhfgj" localSheetId="17" hidden="1">IF(#REF!="","",INDUSTRIAL_I_ScenarioE76&amp;INDUSTRIAL_I_ScenarioD76&amp;INDUSTRIAL_I_ScenarioC76&amp;INDUSTRIAL_I_ScenarioB76&amp;INDUSTRIAL_I_ScenarioA76)</definedName>
    <definedName name="sddfhfgj" hidden="1">IF(#REF!="","",INDUSTRIAL_I_ScenarioE76&amp;INDUSTRIAL_I_ScenarioD76&amp;INDUSTRIAL_I_ScenarioC76&amp;INDUSTRIAL_I_ScenarioB76&amp;INDUSTRIAL_I_ScenarioA76)</definedName>
    <definedName name="SDDSD">#REF!</definedName>
    <definedName name="sdfg" hidden="1">#REF!</definedName>
    <definedName name="SDFGFGGGGGGGGG">#REF!</definedName>
    <definedName name="sdfgsg" hidden="1">#REF!</definedName>
    <definedName name="SDR_1">#REF!</definedName>
    <definedName name="SDR_3">#REF!</definedName>
    <definedName name="SDR_4">#REF!</definedName>
    <definedName name="SDS_1">#REF!</definedName>
    <definedName name="SDS_2">#REF!</definedName>
    <definedName name="sdsd"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sdsd"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se" hidden="1">[2]FitOutConfCentre!#REF!</definedName>
    <definedName name="SE_1">#REF!</definedName>
    <definedName name="SE_10">#REF!</definedName>
    <definedName name="SE_11">#REF!</definedName>
    <definedName name="SE_12">#REF!</definedName>
    <definedName name="SE_4">#REF!</definedName>
    <definedName name="SE_8">#REF!</definedName>
    <definedName name="SE_9">#REF!</definedName>
    <definedName name="sea"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sea"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sectionNames">#REF!</definedName>
    <definedName name="Securities_CIP">#REF!</definedName>
    <definedName name="SEITEC">#REF!</definedName>
    <definedName name="sek">#REF!</definedName>
    <definedName name="SerialNumber">#REF!</definedName>
    <definedName name="SET">#REF!</definedName>
    <definedName name="Sewage">[7]External!#REF!</definedName>
    <definedName name="sfr">#REF!</definedName>
    <definedName name="SFSAF">[10]AN!$H$6</definedName>
    <definedName name="SHEET3">#REF!</definedName>
    <definedName name="Site" hidden="1">#REF!</definedName>
    <definedName name="Sitetopographic">[7]External!#REF!</definedName>
    <definedName name="şjg">#REF!</definedName>
    <definedName name="sjskhsdiils" localSheetId="3" hidden="1">((PEOPLE_MOBEvalScenario76="E")+(PEOPLE_MOBEvalScenario76="D")*2+(PEOPLE_MOBEvalScenario76="C")*3+(PEOPLE_MOBEvalScenario76="B")*4+(PEOPLE_MOBEvalScenario76="A")*5-0.5)</definedName>
    <definedName name="sjskhsdiils" localSheetId="2" hidden="1">((PEOPLE_MOBEvalScenario76="E")+(PEOPLE_MOBEvalScenario76="D")*2+(PEOPLE_MOBEvalScenario76="C")*3+(PEOPLE_MOBEvalScenario76="B")*4+(PEOPLE_MOBEvalScenario76="A")*5-0.5)</definedName>
    <definedName name="sjskhsdiils" localSheetId="8" hidden="1">((PEOPLE_MOBEvalScenario76="E")+(PEOPLE_MOBEvalScenario76="D")*2+(PEOPLE_MOBEvalScenario76="C")*3+(PEOPLE_MOBEvalScenario76="B")*4+(PEOPLE_MOBEvalScenario76="A")*5-0.5)</definedName>
    <definedName name="sjskhsdiils" localSheetId="5" hidden="1">((PEOPLE_MOBEvalScenario76="E")+(PEOPLE_MOBEvalScenario76="D")*2+(PEOPLE_MOBEvalScenario76="C")*3+(PEOPLE_MOBEvalScenario76="B")*4+(PEOPLE_MOBEvalScenario76="A")*5-0.5)</definedName>
    <definedName name="sjskhsdiils" localSheetId="17" hidden="1">((PEOPLE_MOBEvalScenario76="E")+(PEOPLE_MOBEvalScenario76="D")*2+(PEOPLE_MOBEvalScenario76="C")*3+(PEOPLE_MOBEvalScenario76="B")*4+(PEOPLE_MOBEvalScenario76="A")*5-0.5)</definedName>
    <definedName name="sjskhsdiils" localSheetId="24" hidden="1">((PEOPLE_MOBEvalScenario76="E")+(PEOPLE_MOBEvalScenario76="D")*2+(PEOPLE_MOBEvalScenario76="C")*3+(PEOPLE_MOBEvalScenario76="B")*4+(PEOPLE_MOBEvalScenario76="A")*5-0.5)</definedName>
    <definedName name="sjskhsdiils" hidden="1">((PEOPLE_MOBEvalScenario76="E")+(PEOPLE_MOBEvalScenario76="D")*2+(PEOPLE_MOBEvalScenario76="C")*3+(PEOPLE_MOBEvalScenario76="B")*4+(PEOPLE_MOBEvalScenario76="A")*5-0.5)</definedName>
    <definedName name="SL_1">#REF!</definedName>
    <definedName name="SL_10">#REF!</definedName>
    <definedName name="SL_11">#REF!</definedName>
    <definedName name="SL_12">#REF!</definedName>
    <definedName name="SL_13">#REF!</definedName>
    <definedName name="SL_14">#REF!</definedName>
    <definedName name="SL_15">#REF!</definedName>
    <definedName name="SL_16">#REF!</definedName>
    <definedName name="SL_4">#REF!</definedName>
    <definedName name="SL_5">#REF!</definedName>
    <definedName name="SL_6">#REF!</definedName>
    <definedName name="SL_7">#REF!</definedName>
    <definedName name="SL_8">#REF!</definedName>
    <definedName name="SL_9">#REF!</definedName>
    <definedName name="slipp">#REF!</definedName>
    <definedName name="SMG_1">#REF!</definedName>
    <definedName name="SMG_3">#REF!</definedName>
    <definedName name="SocilaSecurities">#REF!</definedName>
    <definedName name="Software">#REF!</definedName>
    <definedName name="sor">#REF!</definedName>
    <definedName name="sort">#REF!</definedName>
    <definedName name="SortRange">#REF!</definedName>
    <definedName name="Special">#REF!</definedName>
    <definedName name="Specializedtrainingschool">'[7] Structural'!#REF!</definedName>
    <definedName name="specialp">#REF!</definedName>
    <definedName name="SPY">#REF!</definedName>
    <definedName name="SRC">#REF!</definedName>
    <definedName name="ss">#REF!</definedName>
    <definedName name="sss">#REF!</definedName>
    <definedName name="sssss" hidden="1">#N/A</definedName>
    <definedName name="ssssss" hidden="1">#REF!</definedName>
    <definedName name="ssssssssss">#REF!</definedName>
    <definedName name="ST_1">#REF!</definedName>
    <definedName name="ST_3">#REF!</definedName>
    <definedName name="ST_4">#REF!</definedName>
    <definedName name="ST_6">#REF!</definedName>
    <definedName name="StaffStrength">#REF!</definedName>
    <definedName name="Stella_Eze">#REF!</definedName>
    <definedName name="STH">#REF!</definedName>
    <definedName name="STOK">#REF!</definedName>
    <definedName name="stop">#REF!</definedName>
    <definedName name="Stormwaternetworks">[7]External!#REF!</definedName>
    <definedName name="str">#REF!</definedName>
    <definedName name="STRATEGYActual56" localSheetId="3" hidden="1">((STRATEGYEvalActual56="E")+(STRATEGYEvalActual56="D")*2+(STRATEGYEvalActual56="C")*3+(STRATEGYEvalActual56="B")*4+(STRATEGYEvalActual56="A")*5-0.5)</definedName>
    <definedName name="STRATEGYActual56" localSheetId="2" hidden="1">((STRATEGYEvalActual56="E")+(STRATEGYEvalActual56="D")*2+(STRATEGYEvalActual56="C")*3+(STRATEGYEvalActual56="B")*4+(STRATEGYEvalActual56="A")*5-0.5)</definedName>
    <definedName name="STRATEGYActual56" localSheetId="8" hidden="1">((STRATEGYEvalActual56="E")+(STRATEGYEvalActual56="D")*2+(STRATEGYEvalActual56="C")*3+(STRATEGYEvalActual56="B")*4+(STRATEGYEvalActual56="A")*5-0.5)</definedName>
    <definedName name="STRATEGYActual56" localSheetId="5" hidden="1">((STRATEGYEvalActual56="E")+(STRATEGYEvalActual56="D")*2+(STRATEGYEvalActual56="C")*3+(STRATEGYEvalActual56="B")*4+(STRATEGYEvalActual56="A")*5-0.5)</definedName>
    <definedName name="STRATEGYActual56" localSheetId="17" hidden="1">((STRATEGYEvalActual56="E")+(STRATEGYEvalActual56="D")*2+(STRATEGYEvalActual56="C")*3+(STRATEGYEvalActual56="B")*4+(STRATEGYEvalActual56="A")*5-0.5)</definedName>
    <definedName name="STRATEGYActual56" localSheetId="24" hidden="1">((STRATEGYEvalActual56="E")+(STRATEGYEvalActual56="D")*2+(STRATEGYEvalActual56="C")*3+(STRATEGYEvalActual56="B")*4+(STRATEGYEvalActual56="A")*5-0.5)</definedName>
    <definedName name="STRATEGYActual56" hidden="1">((STRATEGYEvalActual56="E")+(STRATEGYEvalActual56="D")*2+(STRATEGYEvalActual56="C")*3+(STRATEGYEvalActual56="B")*4+(STRATEGYEvalActual56="A")*5-0.5)</definedName>
    <definedName name="STRATEGYActual57" localSheetId="3" hidden="1">((STRATEGYEvalActual57="E")+(STRATEGYEvalActual57="D")*2+(STRATEGYEvalActual57="C")*3+(STRATEGYEvalActual57="B")*4+(STRATEGYEvalActual57="A")*5-0.5)</definedName>
    <definedName name="STRATEGYActual57" localSheetId="2" hidden="1">((STRATEGYEvalActual57="E")+(STRATEGYEvalActual57="D")*2+(STRATEGYEvalActual57="C")*3+(STRATEGYEvalActual57="B")*4+(STRATEGYEvalActual57="A")*5-0.5)</definedName>
    <definedName name="STRATEGYActual57" localSheetId="8" hidden="1">((STRATEGYEvalActual57="E")+(STRATEGYEvalActual57="D")*2+(STRATEGYEvalActual57="C")*3+(STRATEGYEvalActual57="B")*4+(STRATEGYEvalActual57="A")*5-0.5)</definedName>
    <definedName name="STRATEGYActual57" localSheetId="5" hidden="1">((STRATEGYEvalActual57="E")+(STRATEGYEvalActual57="D")*2+(STRATEGYEvalActual57="C")*3+(STRATEGYEvalActual57="B")*4+(STRATEGYEvalActual57="A")*5-0.5)</definedName>
    <definedName name="STRATEGYActual57" localSheetId="17" hidden="1">((STRATEGYEvalActual57="E")+(STRATEGYEvalActual57="D")*2+(STRATEGYEvalActual57="C")*3+(STRATEGYEvalActual57="B")*4+(STRATEGYEvalActual57="A")*5-0.5)</definedName>
    <definedName name="STRATEGYActual57" localSheetId="24" hidden="1">((STRATEGYEvalActual57="E")+(STRATEGYEvalActual57="D")*2+(STRATEGYEvalActual57="C")*3+(STRATEGYEvalActual57="B")*4+(STRATEGYEvalActual57="A")*5-0.5)</definedName>
    <definedName name="STRATEGYActual57" hidden="1">((STRATEGYEvalActual57="E")+(STRATEGYEvalActual57="D")*2+(STRATEGYEvalActual57="C")*3+(STRATEGYEvalActual57="B")*4+(STRATEGYEvalActual57="A")*5-0.5)</definedName>
    <definedName name="STRATEGYActual58" localSheetId="3" hidden="1">((STRATEGYEvalActual58="E")+(STRATEGYEvalActual58="D")*2+(STRATEGYEvalActual58="C")*3+(STRATEGYEvalActual58="B")*4+(STRATEGYEvalActual58="A")*5-0.5)</definedName>
    <definedName name="STRATEGYActual58" localSheetId="2" hidden="1">((STRATEGYEvalActual58="E")+(STRATEGYEvalActual58="D")*2+(STRATEGYEvalActual58="C")*3+(STRATEGYEvalActual58="B")*4+(STRATEGYEvalActual58="A")*5-0.5)</definedName>
    <definedName name="STRATEGYActual58" localSheetId="8" hidden="1">((STRATEGYEvalActual58="E")+(STRATEGYEvalActual58="D")*2+(STRATEGYEvalActual58="C")*3+(STRATEGYEvalActual58="B")*4+(STRATEGYEvalActual58="A")*5-0.5)</definedName>
    <definedName name="STRATEGYActual58" localSheetId="5" hidden="1">((STRATEGYEvalActual58="E")+(STRATEGYEvalActual58="D")*2+(STRATEGYEvalActual58="C")*3+(STRATEGYEvalActual58="B")*4+(STRATEGYEvalActual58="A")*5-0.5)</definedName>
    <definedName name="STRATEGYActual58" localSheetId="17" hidden="1">((STRATEGYEvalActual58="E")+(STRATEGYEvalActual58="D")*2+(STRATEGYEvalActual58="C")*3+(STRATEGYEvalActual58="B")*4+(STRATEGYEvalActual58="A")*5-0.5)</definedName>
    <definedName name="STRATEGYActual58" localSheetId="24" hidden="1">((STRATEGYEvalActual58="E")+(STRATEGYEvalActual58="D")*2+(STRATEGYEvalActual58="C")*3+(STRATEGYEvalActual58="B")*4+(STRATEGYEvalActual58="A")*5-0.5)</definedName>
    <definedName name="STRATEGYActual58" hidden="1">((STRATEGYEvalActual58="E")+(STRATEGYEvalActual58="D")*2+(STRATEGYEvalActual58="C")*3+(STRATEGYEvalActual58="B")*4+(STRATEGYEvalActual58="A")*5-0.5)</definedName>
    <definedName name="STRATEGYActual59" localSheetId="3" hidden="1">((STRATEGYEvalActual59="E")+(STRATEGYEvalActual59="D")*2+(STRATEGYEvalActual59="C")*3+(STRATEGYEvalActual59="B")*4+(STRATEGYEvalActual59="A")*5-0.5)</definedName>
    <definedName name="STRATEGYActual59" localSheetId="2" hidden="1">((STRATEGYEvalActual59="E")+(STRATEGYEvalActual59="D")*2+(STRATEGYEvalActual59="C")*3+(STRATEGYEvalActual59="B")*4+(STRATEGYEvalActual59="A")*5-0.5)</definedName>
    <definedName name="STRATEGYActual59" localSheetId="8" hidden="1">((STRATEGYEvalActual59="E")+(STRATEGYEvalActual59="D")*2+(STRATEGYEvalActual59="C")*3+(STRATEGYEvalActual59="B")*4+(STRATEGYEvalActual59="A")*5-0.5)</definedName>
    <definedName name="STRATEGYActual59" localSheetId="5" hidden="1">((STRATEGYEvalActual59="E")+(STRATEGYEvalActual59="D")*2+(STRATEGYEvalActual59="C")*3+(STRATEGYEvalActual59="B")*4+(STRATEGYEvalActual59="A")*5-0.5)</definedName>
    <definedName name="STRATEGYActual59" localSheetId="17" hidden="1">((STRATEGYEvalActual59="E")+(STRATEGYEvalActual59="D")*2+(STRATEGYEvalActual59="C")*3+(STRATEGYEvalActual59="B")*4+(STRATEGYEvalActual59="A")*5-0.5)</definedName>
    <definedName name="STRATEGYActual59" localSheetId="24" hidden="1">((STRATEGYEvalActual59="E")+(STRATEGYEvalActual59="D")*2+(STRATEGYEvalActual59="C")*3+(STRATEGYEvalActual59="B")*4+(STRATEGYEvalActual59="A")*5-0.5)</definedName>
    <definedName name="STRATEGYActual59" hidden="1">((STRATEGYEvalActual59="E")+(STRATEGYEvalActual59="D")*2+(STRATEGYEvalActual59="C")*3+(STRATEGYEvalActual59="B")*4+(STRATEGYEvalActual59="A")*5-0.5)</definedName>
    <definedName name="STRATEGYActual61" localSheetId="3" hidden="1">((STRATEGYEvalActual61="E")+(STRATEGYEvalActual61="D")*2+(STRATEGYEvalActual61="C")*3+(STRATEGYEvalActual61="B")*4+(STRATEGYEvalActual61="A")*5-0.5)</definedName>
    <definedName name="STRATEGYActual61" localSheetId="2" hidden="1">((STRATEGYEvalActual61="E")+(STRATEGYEvalActual61="D")*2+(STRATEGYEvalActual61="C")*3+(STRATEGYEvalActual61="B")*4+(STRATEGYEvalActual61="A")*5-0.5)</definedName>
    <definedName name="STRATEGYActual61" localSheetId="8" hidden="1">((STRATEGYEvalActual61="E")+(STRATEGYEvalActual61="D")*2+(STRATEGYEvalActual61="C")*3+(STRATEGYEvalActual61="B")*4+(STRATEGYEvalActual61="A")*5-0.5)</definedName>
    <definedName name="STRATEGYActual61" localSheetId="5" hidden="1">((STRATEGYEvalActual61="E")+(STRATEGYEvalActual61="D")*2+(STRATEGYEvalActual61="C")*3+(STRATEGYEvalActual61="B")*4+(STRATEGYEvalActual61="A")*5-0.5)</definedName>
    <definedName name="STRATEGYActual61" localSheetId="17" hidden="1">((STRATEGYEvalActual61="E")+(STRATEGYEvalActual61="D")*2+(STRATEGYEvalActual61="C")*3+(STRATEGYEvalActual61="B")*4+(STRATEGYEvalActual61="A")*5-0.5)</definedName>
    <definedName name="STRATEGYActual61" localSheetId="24" hidden="1">((STRATEGYEvalActual61="E")+(STRATEGYEvalActual61="D")*2+(STRATEGYEvalActual61="C")*3+(STRATEGYEvalActual61="B")*4+(STRATEGYEvalActual61="A")*5-0.5)</definedName>
    <definedName name="STRATEGYActual61" hidden="1">((STRATEGYEvalActual61="E")+(STRATEGYEvalActual61="D")*2+(STRATEGYEvalActual61="C")*3+(STRATEGYEvalActual61="B")*4+(STRATEGYEvalActual61="A")*5-0.5)</definedName>
    <definedName name="STRATEGYActual62" localSheetId="3" hidden="1">((STRATEGYEvalActual62="E")+(STRATEGYEvalActual62="D")*2+(STRATEGYEvalActual62="C")*3+(STRATEGYEvalActual62="B")*4+(STRATEGYEvalActual62="A")*5-0.5)</definedName>
    <definedName name="STRATEGYActual62" localSheetId="2" hidden="1">((STRATEGYEvalActual62="E")+(STRATEGYEvalActual62="D")*2+(STRATEGYEvalActual62="C")*3+(STRATEGYEvalActual62="B")*4+(STRATEGYEvalActual62="A")*5-0.5)</definedName>
    <definedName name="STRATEGYActual62" localSheetId="8" hidden="1">((STRATEGYEvalActual62="E")+(STRATEGYEvalActual62="D")*2+(STRATEGYEvalActual62="C")*3+(STRATEGYEvalActual62="B")*4+(STRATEGYEvalActual62="A")*5-0.5)</definedName>
    <definedName name="STRATEGYActual62" localSheetId="5" hidden="1">((STRATEGYEvalActual62="E")+(STRATEGYEvalActual62="D")*2+(STRATEGYEvalActual62="C")*3+(STRATEGYEvalActual62="B")*4+(STRATEGYEvalActual62="A")*5-0.5)</definedName>
    <definedName name="STRATEGYActual62" localSheetId="17" hidden="1">((STRATEGYEvalActual62="E")+(STRATEGYEvalActual62="D")*2+(STRATEGYEvalActual62="C")*3+(STRATEGYEvalActual62="B")*4+(STRATEGYEvalActual62="A")*5-0.5)</definedName>
    <definedName name="STRATEGYActual62" localSheetId="24" hidden="1">((STRATEGYEvalActual62="E")+(STRATEGYEvalActual62="D")*2+(STRATEGYEvalActual62="C")*3+(STRATEGYEvalActual62="B")*4+(STRATEGYEvalActual62="A")*5-0.5)</definedName>
    <definedName name="STRATEGYActual62" hidden="1">((STRATEGYEvalActual62="E")+(STRATEGYEvalActual62="D")*2+(STRATEGYEvalActual62="C")*3+(STRATEGYEvalActual62="B")*4+(STRATEGYEvalActual62="A")*5-0.5)</definedName>
    <definedName name="STRATEGYActual64" localSheetId="3" hidden="1">((STRATEGYEvalActual64="E")+(STRATEGYEvalActual64="D")*2+(STRATEGYEvalActual64="C")*3+(STRATEGYEvalActual64="B")*4+(STRATEGYEvalActual64="A")*5-0.5)</definedName>
    <definedName name="STRATEGYActual64" localSheetId="2" hidden="1">((STRATEGYEvalActual64="E")+(STRATEGYEvalActual64="D")*2+(STRATEGYEvalActual64="C")*3+(STRATEGYEvalActual64="B")*4+(STRATEGYEvalActual64="A")*5-0.5)</definedName>
    <definedName name="STRATEGYActual64" localSheetId="8" hidden="1">((STRATEGYEvalActual64="E")+(STRATEGYEvalActual64="D")*2+(STRATEGYEvalActual64="C")*3+(STRATEGYEvalActual64="B")*4+(STRATEGYEvalActual64="A")*5-0.5)</definedName>
    <definedName name="STRATEGYActual64" localSheetId="5" hidden="1">((STRATEGYEvalActual64="E")+(STRATEGYEvalActual64="D")*2+(STRATEGYEvalActual64="C")*3+(STRATEGYEvalActual64="B")*4+(STRATEGYEvalActual64="A")*5-0.5)</definedName>
    <definedName name="STRATEGYActual64" localSheetId="17" hidden="1">((STRATEGYEvalActual64="E")+(STRATEGYEvalActual64="D")*2+(STRATEGYEvalActual64="C")*3+(STRATEGYEvalActual64="B")*4+(STRATEGYEvalActual64="A")*5-0.5)</definedName>
    <definedName name="STRATEGYActual64" localSheetId="24" hidden="1">((STRATEGYEvalActual64="E")+(STRATEGYEvalActual64="D")*2+(STRATEGYEvalActual64="C")*3+(STRATEGYEvalActual64="B")*4+(STRATEGYEvalActual64="A")*5-0.5)</definedName>
    <definedName name="STRATEGYActual64" hidden="1">((STRATEGYEvalActual64="E")+(STRATEGYEvalActual64="D")*2+(STRATEGYEvalActual64="C")*3+(STRATEGYEvalActual64="B")*4+(STRATEGYEvalActual64="A")*5-0.5)</definedName>
    <definedName name="STRATEGYActual65" localSheetId="3" hidden="1">((STRATEGYEvalActual65="E")+(STRATEGYEvalActual65="D")*2+(STRATEGYEvalActual65="C")*3+(STRATEGYEvalActual65="B")*4+(STRATEGYEvalActual65="A")*5-0.5)</definedName>
    <definedName name="STRATEGYActual65" localSheetId="2" hidden="1">((STRATEGYEvalActual65="E")+(STRATEGYEvalActual65="D")*2+(STRATEGYEvalActual65="C")*3+(STRATEGYEvalActual65="B")*4+(STRATEGYEvalActual65="A")*5-0.5)</definedName>
    <definedName name="STRATEGYActual65" localSheetId="8" hidden="1">((STRATEGYEvalActual65="E")+(STRATEGYEvalActual65="D")*2+(STRATEGYEvalActual65="C")*3+(STRATEGYEvalActual65="B")*4+(STRATEGYEvalActual65="A")*5-0.5)</definedName>
    <definedName name="STRATEGYActual65" localSheetId="5" hidden="1">((STRATEGYEvalActual65="E")+(STRATEGYEvalActual65="D")*2+(STRATEGYEvalActual65="C")*3+(STRATEGYEvalActual65="B")*4+(STRATEGYEvalActual65="A")*5-0.5)</definedName>
    <definedName name="STRATEGYActual65" localSheetId="17" hidden="1">((STRATEGYEvalActual65="E")+(STRATEGYEvalActual65="D")*2+(STRATEGYEvalActual65="C")*3+(STRATEGYEvalActual65="B")*4+(STRATEGYEvalActual65="A")*5-0.5)</definedName>
    <definedName name="STRATEGYActual65" localSheetId="24" hidden="1">((STRATEGYEvalActual65="E")+(STRATEGYEvalActual65="D")*2+(STRATEGYEvalActual65="C")*3+(STRATEGYEvalActual65="B")*4+(STRATEGYEvalActual65="A")*5-0.5)</definedName>
    <definedName name="STRATEGYActual65" hidden="1">((STRATEGYEvalActual65="E")+(STRATEGYEvalActual65="D")*2+(STRATEGYEvalActual65="C")*3+(STRATEGYEvalActual65="B")*4+(STRATEGYEvalActual65="A")*5-0.5)</definedName>
    <definedName name="STRATEGYActual67" localSheetId="3" hidden="1">((STRATEGYEvalActual67="E")+(STRATEGYEvalActual67="D")*2+(STRATEGYEvalActual67="C")*3+(STRATEGYEvalActual67="B")*4+(STRATEGYEvalActual67="A")*5-0.5)</definedName>
    <definedName name="STRATEGYActual67" localSheetId="2" hidden="1">((STRATEGYEvalActual67="E")+(STRATEGYEvalActual67="D")*2+(STRATEGYEvalActual67="C")*3+(STRATEGYEvalActual67="B")*4+(STRATEGYEvalActual67="A")*5-0.5)</definedName>
    <definedName name="STRATEGYActual67" localSheetId="8" hidden="1">((STRATEGYEvalActual67="E")+(STRATEGYEvalActual67="D")*2+(STRATEGYEvalActual67="C")*3+(STRATEGYEvalActual67="B")*4+(STRATEGYEvalActual67="A")*5-0.5)</definedName>
    <definedName name="STRATEGYActual67" localSheetId="5" hidden="1">((STRATEGYEvalActual67="E")+(STRATEGYEvalActual67="D")*2+(STRATEGYEvalActual67="C")*3+(STRATEGYEvalActual67="B")*4+(STRATEGYEvalActual67="A")*5-0.5)</definedName>
    <definedName name="STRATEGYActual67" localSheetId="17" hidden="1">((STRATEGYEvalActual67="E")+(STRATEGYEvalActual67="D")*2+(STRATEGYEvalActual67="C")*3+(STRATEGYEvalActual67="B")*4+(STRATEGYEvalActual67="A")*5-0.5)</definedName>
    <definedName name="STRATEGYActual67" localSheetId="24" hidden="1">((STRATEGYEvalActual67="E")+(STRATEGYEvalActual67="D")*2+(STRATEGYEvalActual67="C")*3+(STRATEGYEvalActual67="B")*4+(STRATEGYEvalActual67="A")*5-0.5)</definedName>
    <definedName name="STRATEGYActual67" hidden="1">((STRATEGYEvalActual67="E")+(STRATEGYEvalActual67="D")*2+(STRATEGYEvalActual67="C")*3+(STRATEGYEvalActual67="B")*4+(STRATEGYEvalActual67="A")*5-0.5)</definedName>
    <definedName name="STRATEGYActual68" localSheetId="3" hidden="1">((STRATEGYEvalActual68="E")+(STRATEGYEvalActual68="D")*2+(STRATEGYEvalActual68="C")*3+(STRATEGYEvalActual68="B")*4+(STRATEGYEvalActual68="A")*5-0.5)</definedName>
    <definedName name="STRATEGYActual68" localSheetId="2" hidden="1">((STRATEGYEvalActual68="E")+(STRATEGYEvalActual68="D")*2+(STRATEGYEvalActual68="C")*3+(STRATEGYEvalActual68="B")*4+(STRATEGYEvalActual68="A")*5-0.5)</definedName>
    <definedName name="STRATEGYActual68" localSheetId="8" hidden="1">((STRATEGYEvalActual68="E")+(STRATEGYEvalActual68="D")*2+(STRATEGYEvalActual68="C")*3+(STRATEGYEvalActual68="B")*4+(STRATEGYEvalActual68="A")*5-0.5)</definedName>
    <definedName name="STRATEGYActual68" localSheetId="5" hidden="1">((STRATEGYEvalActual68="E")+(STRATEGYEvalActual68="D")*2+(STRATEGYEvalActual68="C")*3+(STRATEGYEvalActual68="B")*4+(STRATEGYEvalActual68="A")*5-0.5)</definedName>
    <definedName name="STRATEGYActual68" localSheetId="17" hidden="1">((STRATEGYEvalActual68="E")+(STRATEGYEvalActual68="D")*2+(STRATEGYEvalActual68="C")*3+(STRATEGYEvalActual68="B")*4+(STRATEGYEvalActual68="A")*5-0.5)</definedName>
    <definedName name="STRATEGYActual68" localSheetId="24" hidden="1">((STRATEGYEvalActual68="E")+(STRATEGYEvalActual68="D")*2+(STRATEGYEvalActual68="C")*3+(STRATEGYEvalActual68="B")*4+(STRATEGYEvalActual68="A")*5-0.5)</definedName>
    <definedName name="STRATEGYActual68" hidden="1">((STRATEGYEvalActual68="E")+(STRATEGYEvalActual68="D")*2+(STRATEGYEvalActual68="C")*3+(STRATEGYEvalActual68="B")*4+(STRATEGYEvalActual68="A")*5-0.5)</definedName>
    <definedName name="STRATEGYActual70" localSheetId="3" hidden="1">((STRATEGYEvalActual70="E")+(STRATEGYEvalActual70="D")*2+(STRATEGYEvalActual70="C")*3+(STRATEGYEvalActual70="B")*4+(STRATEGYEvalActual70="A")*5-0.5)</definedName>
    <definedName name="STRATEGYActual70" localSheetId="2" hidden="1">((STRATEGYEvalActual70="E")+(STRATEGYEvalActual70="D")*2+(STRATEGYEvalActual70="C")*3+(STRATEGYEvalActual70="B")*4+(STRATEGYEvalActual70="A")*5-0.5)</definedName>
    <definedName name="STRATEGYActual70" localSheetId="8" hidden="1">((STRATEGYEvalActual70="E")+(STRATEGYEvalActual70="D")*2+(STRATEGYEvalActual70="C")*3+(STRATEGYEvalActual70="B")*4+(STRATEGYEvalActual70="A")*5-0.5)</definedName>
    <definedName name="STRATEGYActual70" localSheetId="5" hidden="1">((STRATEGYEvalActual70="E")+(STRATEGYEvalActual70="D")*2+(STRATEGYEvalActual70="C")*3+(STRATEGYEvalActual70="B")*4+(STRATEGYEvalActual70="A")*5-0.5)</definedName>
    <definedName name="STRATEGYActual70" localSheetId="17" hidden="1">((STRATEGYEvalActual70="E")+(STRATEGYEvalActual70="D")*2+(STRATEGYEvalActual70="C")*3+(STRATEGYEvalActual70="B")*4+(STRATEGYEvalActual70="A")*5-0.5)</definedName>
    <definedName name="STRATEGYActual70" localSheetId="24" hidden="1">((STRATEGYEvalActual70="E")+(STRATEGYEvalActual70="D")*2+(STRATEGYEvalActual70="C")*3+(STRATEGYEvalActual70="B")*4+(STRATEGYEvalActual70="A")*5-0.5)</definedName>
    <definedName name="STRATEGYActual70" hidden="1">((STRATEGYEvalActual70="E")+(STRATEGYEvalActual70="D")*2+(STRATEGYEvalActual70="C")*3+(STRATEGYEvalActual70="B")*4+(STRATEGYEvalActual70="A")*5-0.5)</definedName>
    <definedName name="STRATEGYActual71" localSheetId="3" hidden="1">((STRATEGYEvalActual71="E")+(STRATEGYEvalActual71="D")*2+(STRATEGYEvalActual71="C")*3+(STRATEGYEvalActual71="B")*4+(STRATEGYEvalActual71="A")*5-0.5)</definedName>
    <definedName name="STRATEGYActual71" localSheetId="2" hidden="1">((STRATEGYEvalActual71="E")+(STRATEGYEvalActual71="D")*2+(STRATEGYEvalActual71="C")*3+(STRATEGYEvalActual71="B")*4+(STRATEGYEvalActual71="A")*5-0.5)</definedName>
    <definedName name="STRATEGYActual71" localSheetId="8" hidden="1">((STRATEGYEvalActual71="E")+(STRATEGYEvalActual71="D")*2+(STRATEGYEvalActual71="C")*3+(STRATEGYEvalActual71="B")*4+(STRATEGYEvalActual71="A")*5-0.5)</definedName>
    <definedName name="STRATEGYActual71" localSheetId="5" hidden="1">((STRATEGYEvalActual71="E")+(STRATEGYEvalActual71="D")*2+(STRATEGYEvalActual71="C")*3+(STRATEGYEvalActual71="B")*4+(STRATEGYEvalActual71="A")*5-0.5)</definedName>
    <definedName name="STRATEGYActual71" localSheetId="17" hidden="1">((STRATEGYEvalActual71="E")+(STRATEGYEvalActual71="D")*2+(STRATEGYEvalActual71="C")*3+(STRATEGYEvalActual71="B")*4+(STRATEGYEvalActual71="A")*5-0.5)</definedName>
    <definedName name="STRATEGYActual71" localSheetId="24" hidden="1">((STRATEGYEvalActual71="E")+(STRATEGYEvalActual71="D")*2+(STRATEGYEvalActual71="C")*3+(STRATEGYEvalActual71="B")*4+(STRATEGYEvalActual71="A")*5-0.5)</definedName>
    <definedName name="STRATEGYActual71" hidden="1">((STRATEGYEvalActual71="E")+(STRATEGYEvalActual71="D")*2+(STRATEGYEvalActual71="C")*3+(STRATEGYEvalActual71="B")*4+(STRATEGYEvalActual71="A")*5-0.5)</definedName>
    <definedName name="STRATEGYRow56ValueClassedPve" hidden="1">"Competitors market shares &amp; profiles"</definedName>
    <definedName name="STRATEGYRow57ValueClassedPve" hidden="1">"Import risk-Margin"</definedName>
    <definedName name="STRATEGYRow58ValueClassedPve" hidden="1">"Import risk-Port"</definedName>
    <definedName name="STRATEGYRow59ValueClassedPve" hidden="1">"Cementitious Risk"</definedName>
    <definedName name="STRATEGYRow70ValueClassedNve" hidden="1">"Strict Working capital (% Sales)"</definedName>
    <definedName name="STRATEGYRow71ValueClassedNve" hidden="1">"Overdue ratio (Overdue/receivables)"</definedName>
    <definedName name="STRATEGYScenario56" localSheetId="3" hidden="1">((STRATEGYEvalScenario56="E")+(STRATEGYEvalScenario56="D")*2+(STRATEGYEvalScenario56="C")*3+(STRATEGYEvalScenario56="B")*4+(STRATEGYEvalScenario56="A")*5-0.5)</definedName>
    <definedName name="STRATEGYScenario56" localSheetId="2" hidden="1">((STRATEGYEvalScenario56="E")+(STRATEGYEvalScenario56="D")*2+(STRATEGYEvalScenario56="C")*3+(STRATEGYEvalScenario56="B")*4+(STRATEGYEvalScenario56="A")*5-0.5)</definedName>
    <definedName name="STRATEGYScenario56" localSheetId="8" hidden="1">((STRATEGYEvalScenario56="E")+(STRATEGYEvalScenario56="D")*2+(STRATEGYEvalScenario56="C")*3+(STRATEGYEvalScenario56="B")*4+(STRATEGYEvalScenario56="A")*5-0.5)</definedName>
    <definedName name="STRATEGYScenario56" localSheetId="5" hidden="1">((STRATEGYEvalScenario56="E")+(STRATEGYEvalScenario56="D")*2+(STRATEGYEvalScenario56="C")*3+(STRATEGYEvalScenario56="B")*4+(STRATEGYEvalScenario56="A")*5-0.5)</definedName>
    <definedName name="STRATEGYScenario56" localSheetId="17" hidden="1">((STRATEGYEvalScenario56="E")+(STRATEGYEvalScenario56="D")*2+(STRATEGYEvalScenario56="C")*3+(STRATEGYEvalScenario56="B")*4+(STRATEGYEvalScenario56="A")*5-0.5)</definedName>
    <definedName name="STRATEGYScenario56" localSheetId="24" hidden="1">((STRATEGYEvalScenario56="E")+(STRATEGYEvalScenario56="D")*2+(STRATEGYEvalScenario56="C")*3+(STRATEGYEvalScenario56="B")*4+(STRATEGYEvalScenario56="A")*5-0.5)</definedName>
    <definedName name="STRATEGYScenario56" hidden="1">((STRATEGYEvalScenario56="E")+(STRATEGYEvalScenario56="D")*2+(STRATEGYEvalScenario56="C")*3+(STRATEGYEvalScenario56="B")*4+(STRATEGYEvalScenario56="A")*5-0.5)</definedName>
    <definedName name="STRATEGYScenario57" localSheetId="3" hidden="1">((STRATEGYEvalScenario57="E")+(STRATEGYEvalScenario57="D")*2+(STRATEGYEvalScenario57="C")*3+(STRATEGYEvalScenario57="B")*4+(STRATEGYEvalScenario57="A")*5-0.5)</definedName>
    <definedName name="STRATEGYScenario57" localSheetId="2" hidden="1">((STRATEGYEvalScenario57="E")+(STRATEGYEvalScenario57="D")*2+(STRATEGYEvalScenario57="C")*3+(STRATEGYEvalScenario57="B")*4+(STRATEGYEvalScenario57="A")*5-0.5)</definedName>
    <definedName name="STRATEGYScenario57" localSheetId="8" hidden="1">((STRATEGYEvalScenario57="E")+(STRATEGYEvalScenario57="D")*2+(STRATEGYEvalScenario57="C")*3+(STRATEGYEvalScenario57="B")*4+(STRATEGYEvalScenario57="A")*5-0.5)</definedName>
    <definedName name="STRATEGYScenario57" localSheetId="5" hidden="1">((STRATEGYEvalScenario57="E")+(STRATEGYEvalScenario57="D")*2+(STRATEGYEvalScenario57="C")*3+(STRATEGYEvalScenario57="B")*4+(STRATEGYEvalScenario57="A")*5-0.5)</definedName>
    <definedName name="STRATEGYScenario57" localSheetId="17" hidden="1">((STRATEGYEvalScenario57="E")+(STRATEGYEvalScenario57="D")*2+(STRATEGYEvalScenario57="C")*3+(STRATEGYEvalScenario57="B")*4+(STRATEGYEvalScenario57="A")*5-0.5)</definedName>
    <definedName name="STRATEGYScenario57" localSheetId="24" hidden="1">((STRATEGYEvalScenario57="E")+(STRATEGYEvalScenario57="D")*2+(STRATEGYEvalScenario57="C")*3+(STRATEGYEvalScenario57="B")*4+(STRATEGYEvalScenario57="A")*5-0.5)</definedName>
    <definedName name="STRATEGYScenario57" hidden="1">((STRATEGYEvalScenario57="E")+(STRATEGYEvalScenario57="D")*2+(STRATEGYEvalScenario57="C")*3+(STRATEGYEvalScenario57="B")*4+(STRATEGYEvalScenario57="A")*5-0.5)</definedName>
    <definedName name="STRATEGYScenario58" localSheetId="3" hidden="1">((STRATEGYEvalScenario58="E")+(STRATEGYEvalScenario58="D")*2+(STRATEGYEvalScenario58="C")*3+(STRATEGYEvalScenario58="B")*4+(STRATEGYEvalScenario58="A")*5-0.5)</definedName>
    <definedName name="STRATEGYScenario58" localSheetId="2" hidden="1">((STRATEGYEvalScenario58="E")+(STRATEGYEvalScenario58="D")*2+(STRATEGYEvalScenario58="C")*3+(STRATEGYEvalScenario58="B")*4+(STRATEGYEvalScenario58="A")*5-0.5)</definedName>
    <definedName name="STRATEGYScenario58" localSheetId="8" hidden="1">((STRATEGYEvalScenario58="E")+(STRATEGYEvalScenario58="D")*2+(STRATEGYEvalScenario58="C")*3+(STRATEGYEvalScenario58="B")*4+(STRATEGYEvalScenario58="A")*5-0.5)</definedName>
    <definedName name="STRATEGYScenario58" localSheetId="5" hidden="1">((STRATEGYEvalScenario58="E")+(STRATEGYEvalScenario58="D")*2+(STRATEGYEvalScenario58="C")*3+(STRATEGYEvalScenario58="B")*4+(STRATEGYEvalScenario58="A")*5-0.5)</definedName>
    <definedName name="STRATEGYScenario58" localSheetId="17" hidden="1">((STRATEGYEvalScenario58="E")+(STRATEGYEvalScenario58="D")*2+(STRATEGYEvalScenario58="C")*3+(STRATEGYEvalScenario58="B")*4+(STRATEGYEvalScenario58="A")*5-0.5)</definedName>
    <definedName name="STRATEGYScenario58" localSheetId="24" hidden="1">((STRATEGYEvalScenario58="E")+(STRATEGYEvalScenario58="D")*2+(STRATEGYEvalScenario58="C")*3+(STRATEGYEvalScenario58="B")*4+(STRATEGYEvalScenario58="A")*5-0.5)</definedName>
    <definedName name="STRATEGYScenario58" hidden="1">((STRATEGYEvalScenario58="E")+(STRATEGYEvalScenario58="D")*2+(STRATEGYEvalScenario58="C")*3+(STRATEGYEvalScenario58="B")*4+(STRATEGYEvalScenario58="A")*5-0.5)</definedName>
    <definedName name="STRATEGYScenario59" localSheetId="3" hidden="1">((STRATEGYEvalScenario59="E")+(STRATEGYEvalScenario59="D")*2+(STRATEGYEvalScenario59="C")*3+(STRATEGYEvalScenario59="B")*4+(STRATEGYEvalScenario59="A")*5-0.5)</definedName>
    <definedName name="STRATEGYScenario59" localSheetId="2" hidden="1">((STRATEGYEvalScenario59="E")+(STRATEGYEvalScenario59="D")*2+(STRATEGYEvalScenario59="C")*3+(STRATEGYEvalScenario59="B")*4+(STRATEGYEvalScenario59="A")*5-0.5)</definedName>
    <definedName name="STRATEGYScenario59" localSheetId="8" hidden="1">((STRATEGYEvalScenario59="E")+(STRATEGYEvalScenario59="D")*2+(STRATEGYEvalScenario59="C")*3+(STRATEGYEvalScenario59="B")*4+(STRATEGYEvalScenario59="A")*5-0.5)</definedName>
    <definedName name="STRATEGYScenario59" localSheetId="5" hidden="1">((STRATEGYEvalScenario59="E")+(STRATEGYEvalScenario59="D")*2+(STRATEGYEvalScenario59="C")*3+(STRATEGYEvalScenario59="B")*4+(STRATEGYEvalScenario59="A")*5-0.5)</definedName>
    <definedName name="STRATEGYScenario59" localSheetId="17" hidden="1">((STRATEGYEvalScenario59="E")+(STRATEGYEvalScenario59="D")*2+(STRATEGYEvalScenario59="C")*3+(STRATEGYEvalScenario59="B")*4+(STRATEGYEvalScenario59="A")*5-0.5)</definedName>
    <definedName name="STRATEGYScenario59" localSheetId="24" hidden="1">((STRATEGYEvalScenario59="E")+(STRATEGYEvalScenario59="D")*2+(STRATEGYEvalScenario59="C")*3+(STRATEGYEvalScenario59="B")*4+(STRATEGYEvalScenario59="A")*5-0.5)</definedName>
    <definedName name="STRATEGYScenario59" hidden="1">((STRATEGYEvalScenario59="E")+(STRATEGYEvalScenario59="D")*2+(STRATEGYEvalScenario59="C")*3+(STRATEGYEvalScenario59="B")*4+(STRATEGYEvalScenario59="A")*5-0.5)</definedName>
    <definedName name="STRATEGYScenario61" localSheetId="3" hidden="1">((STRATEGYEvalScenario61="E")+(STRATEGYEvalScenario61="D")*2+(STRATEGYEvalScenario61="C")*3+(STRATEGYEvalScenario61="B")*4+(STRATEGYEvalScenario61="A")*5-0.5)</definedName>
    <definedName name="STRATEGYScenario61" localSheetId="2" hidden="1">((STRATEGYEvalScenario61="E")+(STRATEGYEvalScenario61="D")*2+(STRATEGYEvalScenario61="C")*3+(STRATEGYEvalScenario61="B")*4+(STRATEGYEvalScenario61="A")*5-0.5)</definedName>
    <definedName name="STRATEGYScenario61" localSheetId="8" hidden="1">((STRATEGYEvalScenario61="E")+(STRATEGYEvalScenario61="D")*2+(STRATEGYEvalScenario61="C")*3+(STRATEGYEvalScenario61="B")*4+(STRATEGYEvalScenario61="A")*5-0.5)</definedName>
    <definedName name="STRATEGYScenario61" localSheetId="5" hidden="1">((STRATEGYEvalScenario61="E")+(STRATEGYEvalScenario61="D")*2+(STRATEGYEvalScenario61="C")*3+(STRATEGYEvalScenario61="B")*4+(STRATEGYEvalScenario61="A")*5-0.5)</definedName>
    <definedName name="STRATEGYScenario61" localSheetId="17" hidden="1">((STRATEGYEvalScenario61="E")+(STRATEGYEvalScenario61="D")*2+(STRATEGYEvalScenario61="C")*3+(STRATEGYEvalScenario61="B")*4+(STRATEGYEvalScenario61="A")*5-0.5)</definedName>
    <definedName name="STRATEGYScenario61" localSheetId="24" hidden="1">((STRATEGYEvalScenario61="E")+(STRATEGYEvalScenario61="D")*2+(STRATEGYEvalScenario61="C")*3+(STRATEGYEvalScenario61="B")*4+(STRATEGYEvalScenario61="A")*5-0.5)</definedName>
    <definedName name="STRATEGYScenario61" hidden="1">((STRATEGYEvalScenario61="E")+(STRATEGYEvalScenario61="D")*2+(STRATEGYEvalScenario61="C")*3+(STRATEGYEvalScenario61="B")*4+(STRATEGYEvalScenario61="A")*5-0.5)</definedName>
    <definedName name="STRATEGYScenario62" localSheetId="3" hidden="1">((STRATEGYEvalScenario62="E")+(STRATEGYEvalScenario62="D")*2+(STRATEGYEvalScenario62="C")*3+(STRATEGYEvalScenario62="B")*4+(STRATEGYEvalScenario62="A")*5-0.5)</definedName>
    <definedName name="STRATEGYScenario62" localSheetId="2" hidden="1">((STRATEGYEvalScenario62="E")+(STRATEGYEvalScenario62="D")*2+(STRATEGYEvalScenario62="C")*3+(STRATEGYEvalScenario62="B")*4+(STRATEGYEvalScenario62="A")*5-0.5)</definedName>
    <definedName name="STRATEGYScenario62" localSheetId="8" hidden="1">((STRATEGYEvalScenario62="E")+(STRATEGYEvalScenario62="D")*2+(STRATEGYEvalScenario62="C")*3+(STRATEGYEvalScenario62="B")*4+(STRATEGYEvalScenario62="A")*5-0.5)</definedName>
    <definedName name="STRATEGYScenario62" localSheetId="5" hidden="1">((STRATEGYEvalScenario62="E")+(STRATEGYEvalScenario62="D")*2+(STRATEGYEvalScenario62="C")*3+(STRATEGYEvalScenario62="B")*4+(STRATEGYEvalScenario62="A")*5-0.5)</definedName>
    <definedName name="STRATEGYScenario62" localSheetId="17" hidden="1">((STRATEGYEvalScenario62="E")+(STRATEGYEvalScenario62="D")*2+(STRATEGYEvalScenario62="C")*3+(STRATEGYEvalScenario62="B")*4+(STRATEGYEvalScenario62="A")*5-0.5)</definedName>
    <definedName name="STRATEGYScenario62" localSheetId="24" hidden="1">((STRATEGYEvalScenario62="E")+(STRATEGYEvalScenario62="D")*2+(STRATEGYEvalScenario62="C")*3+(STRATEGYEvalScenario62="B")*4+(STRATEGYEvalScenario62="A")*5-0.5)</definedName>
    <definedName name="STRATEGYScenario62" hidden="1">((STRATEGYEvalScenario62="E")+(STRATEGYEvalScenario62="D")*2+(STRATEGYEvalScenario62="C")*3+(STRATEGYEvalScenario62="B")*4+(STRATEGYEvalScenario62="A")*5-0.5)</definedName>
    <definedName name="STRATEGYScenario64" localSheetId="3" hidden="1">((STRATEGYEvalScenario64="E")+(STRATEGYEvalScenario64="D")*2+(STRATEGYEvalScenario64="C")*3+(STRATEGYEvalScenario64="B")*4+(STRATEGYEvalScenario64="A")*5-0.5)</definedName>
    <definedName name="STRATEGYScenario64" localSheetId="2" hidden="1">((STRATEGYEvalScenario64="E")+(STRATEGYEvalScenario64="D")*2+(STRATEGYEvalScenario64="C")*3+(STRATEGYEvalScenario64="B")*4+(STRATEGYEvalScenario64="A")*5-0.5)</definedName>
    <definedName name="STRATEGYScenario64" localSheetId="8" hidden="1">((STRATEGYEvalScenario64="E")+(STRATEGYEvalScenario64="D")*2+(STRATEGYEvalScenario64="C")*3+(STRATEGYEvalScenario64="B")*4+(STRATEGYEvalScenario64="A")*5-0.5)</definedName>
    <definedName name="STRATEGYScenario64" localSheetId="5" hidden="1">((STRATEGYEvalScenario64="E")+(STRATEGYEvalScenario64="D")*2+(STRATEGYEvalScenario64="C")*3+(STRATEGYEvalScenario64="B")*4+(STRATEGYEvalScenario64="A")*5-0.5)</definedName>
    <definedName name="STRATEGYScenario64" localSheetId="17" hidden="1">((STRATEGYEvalScenario64="E")+(STRATEGYEvalScenario64="D")*2+(STRATEGYEvalScenario64="C")*3+(STRATEGYEvalScenario64="B")*4+(STRATEGYEvalScenario64="A")*5-0.5)</definedName>
    <definedName name="STRATEGYScenario64" localSheetId="24" hidden="1">((STRATEGYEvalScenario64="E")+(STRATEGYEvalScenario64="D")*2+(STRATEGYEvalScenario64="C")*3+(STRATEGYEvalScenario64="B")*4+(STRATEGYEvalScenario64="A")*5-0.5)</definedName>
    <definedName name="STRATEGYScenario64" hidden="1">((STRATEGYEvalScenario64="E")+(STRATEGYEvalScenario64="D")*2+(STRATEGYEvalScenario64="C")*3+(STRATEGYEvalScenario64="B")*4+(STRATEGYEvalScenario64="A")*5-0.5)</definedName>
    <definedName name="STRATEGYScenario65" localSheetId="3" hidden="1">((STRATEGYEvalScenario65="E")+(STRATEGYEvalScenario65="D")*2+(STRATEGYEvalScenario65="C")*3+(STRATEGYEvalScenario65="B")*4+(STRATEGYEvalScenario65="A")*5-0.5)</definedName>
    <definedName name="STRATEGYScenario65" localSheetId="2" hidden="1">((STRATEGYEvalScenario65="E")+(STRATEGYEvalScenario65="D")*2+(STRATEGYEvalScenario65="C")*3+(STRATEGYEvalScenario65="B")*4+(STRATEGYEvalScenario65="A")*5-0.5)</definedName>
    <definedName name="STRATEGYScenario65" localSheetId="8" hidden="1">((STRATEGYEvalScenario65="E")+(STRATEGYEvalScenario65="D")*2+(STRATEGYEvalScenario65="C")*3+(STRATEGYEvalScenario65="B")*4+(STRATEGYEvalScenario65="A")*5-0.5)</definedName>
    <definedName name="STRATEGYScenario65" localSheetId="5" hidden="1">((STRATEGYEvalScenario65="E")+(STRATEGYEvalScenario65="D")*2+(STRATEGYEvalScenario65="C")*3+(STRATEGYEvalScenario65="B")*4+(STRATEGYEvalScenario65="A")*5-0.5)</definedName>
    <definedName name="STRATEGYScenario65" localSheetId="17" hidden="1">((STRATEGYEvalScenario65="E")+(STRATEGYEvalScenario65="D")*2+(STRATEGYEvalScenario65="C")*3+(STRATEGYEvalScenario65="B")*4+(STRATEGYEvalScenario65="A")*5-0.5)</definedName>
    <definedName name="STRATEGYScenario65" localSheetId="24" hidden="1">((STRATEGYEvalScenario65="E")+(STRATEGYEvalScenario65="D")*2+(STRATEGYEvalScenario65="C")*3+(STRATEGYEvalScenario65="B")*4+(STRATEGYEvalScenario65="A")*5-0.5)</definedName>
    <definedName name="STRATEGYScenario65" hidden="1">((STRATEGYEvalScenario65="E")+(STRATEGYEvalScenario65="D")*2+(STRATEGYEvalScenario65="C")*3+(STRATEGYEvalScenario65="B")*4+(STRATEGYEvalScenario65="A")*5-0.5)</definedName>
    <definedName name="STRATEGYScenario67" localSheetId="3" hidden="1">((STRATEGYEvalScenario67="E")+(STRATEGYEvalScenario67="D")*2+(STRATEGYEvalScenario67="C")*3+(STRATEGYEvalScenario67="B")*4+(STRATEGYEvalScenario67="A")*5-0.5)</definedName>
    <definedName name="STRATEGYScenario67" localSheetId="2" hidden="1">((STRATEGYEvalScenario67="E")+(STRATEGYEvalScenario67="D")*2+(STRATEGYEvalScenario67="C")*3+(STRATEGYEvalScenario67="B")*4+(STRATEGYEvalScenario67="A")*5-0.5)</definedName>
    <definedName name="STRATEGYScenario67" localSheetId="8" hidden="1">((STRATEGYEvalScenario67="E")+(STRATEGYEvalScenario67="D")*2+(STRATEGYEvalScenario67="C")*3+(STRATEGYEvalScenario67="B")*4+(STRATEGYEvalScenario67="A")*5-0.5)</definedName>
    <definedName name="STRATEGYScenario67" localSheetId="5" hidden="1">((STRATEGYEvalScenario67="E")+(STRATEGYEvalScenario67="D")*2+(STRATEGYEvalScenario67="C")*3+(STRATEGYEvalScenario67="B")*4+(STRATEGYEvalScenario67="A")*5-0.5)</definedName>
    <definedName name="STRATEGYScenario67" localSheetId="17" hidden="1">((STRATEGYEvalScenario67="E")+(STRATEGYEvalScenario67="D")*2+(STRATEGYEvalScenario67="C")*3+(STRATEGYEvalScenario67="B")*4+(STRATEGYEvalScenario67="A")*5-0.5)</definedName>
    <definedName name="STRATEGYScenario67" localSheetId="24" hidden="1">((STRATEGYEvalScenario67="E")+(STRATEGYEvalScenario67="D")*2+(STRATEGYEvalScenario67="C")*3+(STRATEGYEvalScenario67="B")*4+(STRATEGYEvalScenario67="A")*5-0.5)</definedName>
    <definedName name="STRATEGYScenario67" hidden="1">((STRATEGYEvalScenario67="E")+(STRATEGYEvalScenario67="D")*2+(STRATEGYEvalScenario67="C")*3+(STRATEGYEvalScenario67="B")*4+(STRATEGYEvalScenario67="A")*5-0.5)</definedName>
    <definedName name="STRATEGYScenario68" localSheetId="3" hidden="1">((STRATEGYEvalScenario68="E")+(STRATEGYEvalScenario68="D")*2+(STRATEGYEvalScenario68="C")*3+(STRATEGYEvalScenario68="B")*4+(STRATEGYEvalScenario68="A")*5-0.5)</definedName>
    <definedName name="STRATEGYScenario68" localSheetId="2" hidden="1">((STRATEGYEvalScenario68="E")+(STRATEGYEvalScenario68="D")*2+(STRATEGYEvalScenario68="C")*3+(STRATEGYEvalScenario68="B")*4+(STRATEGYEvalScenario68="A")*5-0.5)</definedName>
    <definedName name="STRATEGYScenario68" localSheetId="8" hidden="1">((STRATEGYEvalScenario68="E")+(STRATEGYEvalScenario68="D")*2+(STRATEGYEvalScenario68="C")*3+(STRATEGYEvalScenario68="B")*4+(STRATEGYEvalScenario68="A")*5-0.5)</definedName>
    <definedName name="STRATEGYScenario68" localSheetId="5" hidden="1">((STRATEGYEvalScenario68="E")+(STRATEGYEvalScenario68="D")*2+(STRATEGYEvalScenario68="C")*3+(STRATEGYEvalScenario68="B")*4+(STRATEGYEvalScenario68="A")*5-0.5)</definedName>
    <definedName name="STRATEGYScenario68" localSheetId="17" hidden="1">((STRATEGYEvalScenario68="E")+(STRATEGYEvalScenario68="D")*2+(STRATEGYEvalScenario68="C")*3+(STRATEGYEvalScenario68="B")*4+(STRATEGYEvalScenario68="A")*5-0.5)</definedName>
    <definedName name="STRATEGYScenario68" localSheetId="24" hidden="1">((STRATEGYEvalScenario68="E")+(STRATEGYEvalScenario68="D")*2+(STRATEGYEvalScenario68="C")*3+(STRATEGYEvalScenario68="B")*4+(STRATEGYEvalScenario68="A")*5-0.5)</definedName>
    <definedName name="STRATEGYScenario68" hidden="1">((STRATEGYEvalScenario68="E")+(STRATEGYEvalScenario68="D")*2+(STRATEGYEvalScenario68="C")*3+(STRATEGYEvalScenario68="B")*4+(STRATEGYEvalScenario68="A")*5-0.5)</definedName>
    <definedName name="STRATEGYScenario70" localSheetId="3" hidden="1">((STRATEGYEvalScenario70="E")+(STRATEGYEvalScenario70="D")*2+(STRATEGYEvalScenario70="C")*3+(STRATEGYEvalScenario70="B")*4+(STRATEGYEvalScenario70="A")*5-0.5)</definedName>
    <definedName name="STRATEGYScenario70" localSheetId="2" hidden="1">((STRATEGYEvalScenario70="E")+(STRATEGYEvalScenario70="D")*2+(STRATEGYEvalScenario70="C")*3+(STRATEGYEvalScenario70="B")*4+(STRATEGYEvalScenario70="A")*5-0.5)</definedName>
    <definedName name="STRATEGYScenario70" localSheetId="8" hidden="1">((STRATEGYEvalScenario70="E")+(STRATEGYEvalScenario70="D")*2+(STRATEGYEvalScenario70="C")*3+(STRATEGYEvalScenario70="B")*4+(STRATEGYEvalScenario70="A")*5-0.5)</definedName>
    <definedName name="STRATEGYScenario70" localSheetId="5" hidden="1">((STRATEGYEvalScenario70="E")+(STRATEGYEvalScenario70="D")*2+(STRATEGYEvalScenario70="C")*3+(STRATEGYEvalScenario70="B")*4+(STRATEGYEvalScenario70="A")*5-0.5)</definedName>
    <definedName name="STRATEGYScenario70" localSheetId="17" hidden="1">((STRATEGYEvalScenario70="E")+(STRATEGYEvalScenario70="D")*2+(STRATEGYEvalScenario70="C")*3+(STRATEGYEvalScenario70="B")*4+(STRATEGYEvalScenario70="A")*5-0.5)</definedName>
    <definedName name="STRATEGYScenario70" localSheetId="24" hidden="1">((STRATEGYEvalScenario70="E")+(STRATEGYEvalScenario70="D")*2+(STRATEGYEvalScenario70="C")*3+(STRATEGYEvalScenario70="B")*4+(STRATEGYEvalScenario70="A")*5-0.5)</definedName>
    <definedName name="STRATEGYScenario70" hidden="1">((STRATEGYEvalScenario70="E")+(STRATEGYEvalScenario70="D")*2+(STRATEGYEvalScenario70="C")*3+(STRATEGYEvalScenario70="B")*4+(STRATEGYEvalScenario70="A")*5-0.5)</definedName>
    <definedName name="STRATEGYScenario71" localSheetId="3" hidden="1">((STRATEGYEvalScenario71="E")+(STRATEGYEvalScenario71="D")*2+(STRATEGYEvalScenario71="C")*3+(STRATEGYEvalScenario71="B")*4+(STRATEGYEvalScenario71="A")*5-0.5)</definedName>
    <definedName name="STRATEGYScenario71" localSheetId="2" hidden="1">((STRATEGYEvalScenario71="E")+(STRATEGYEvalScenario71="D")*2+(STRATEGYEvalScenario71="C")*3+(STRATEGYEvalScenario71="B")*4+(STRATEGYEvalScenario71="A")*5-0.5)</definedName>
    <definedName name="STRATEGYScenario71" localSheetId="8" hidden="1">((STRATEGYEvalScenario71="E")+(STRATEGYEvalScenario71="D")*2+(STRATEGYEvalScenario71="C")*3+(STRATEGYEvalScenario71="B")*4+(STRATEGYEvalScenario71="A")*5-0.5)</definedName>
    <definedName name="STRATEGYScenario71" localSheetId="5" hidden="1">((STRATEGYEvalScenario71="E")+(STRATEGYEvalScenario71="D")*2+(STRATEGYEvalScenario71="C")*3+(STRATEGYEvalScenario71="B")*4+(STRATEGYEvalScenario71="A")*5-0.5)</definedName>
    <definedName name="STRATEGYScenario71" localSheetId="17" hidden="1">((STRATEGYEvalScenario71="E")+(STRATEGYEvalScenario71="D")*2+(STRATEGYEvalScenario71="C")*3+(STRATEGYEvalScenario71="B")*4+(STRATEGYEvalScenario71="A")*5-0.5)</definedName>
    <definedName name="STRATEGYScenario71" localSheetId="24" hidden="1">((STRATEGYEvalScenario71="E")+(STRATEGYEvalScenario71="D")*2+(STRATEGYEvalScenario71="C")*3+(STRATEGYEvalScenario71="B")*4+(STRATEGYEvalScenario71="A")*5-0.5)</definedName>
    <definedName name="STRATEGYScenario71" hidden="1">((STRATEGYEvalScenario71="E")+(STRATEGYEvalScenario71="D")*2+(STRATEGYEvalScenario71="C")*3+(STRATEGYEvalScenario71="B")*4+(STRATEGYEvalScenario71="A")*5-0.5)</definedName>
    <definedName name="STRUCTURE">#REF!</definedName>
    <definedName name="structure1">#REF!</definedName>
    <definedName name="Summary">'[22]Summary Sheet'!#REF!</definedName>
    <definedName name="SUMMARY1">#REF!</definedName>
    <definedName name="SUMMARY2">#REF!</definedName>
    <definedName name="Sundriesarchitectural">[7]Architectural!#REF!</definedName>
    <definedName name="Sundriesexternal">[7]External!#REF!</definedName>
    <definedName name="SundriesLift">[7]Lift!#REF!</definedName>
    <definedName name="Sundriespiles">#REF!</definedName>
    <definedName name="Sundriesstructural">'[7] Structural'!#REF!</definedName>
    <definedName name="Sundriestravellingcrane">[7]Travel.Cranes!#REF!</definedName>
    <definedName name="SupplierCr">#REF!</definedName>
    <definedName name="SupplierDr">#REF!</definedName>
    <definedName name="Surname">#REF!</definedName>
    <definedName name="Surname1">#REF!</definedName>
    <definedName name="SUST_DEV___OTHERActual56" hidden="1">((#REF!="E")+(#REF!="D")*2+(#REF!="C")*3+(#REF!="B")*4+(#REF!="A")*5-0.5)</definedName>
    <definedName name="SUST_DEV___OTHERActual59" localSheetId="17" hidden="1">(('Price Increase'!SUST_DEV___OTHEREvalActual59="E")+('Price Increase'!SUST_DEV___OTHEREvalActual59="D")*2+('Price Increase'!SUST_DEV___OTHEREvalActual59="C")*3+('Price Increase'!SUST_DEV___OTHEREvalActual59="B")*4+('Price Increase'!SUST_DEV___OTHEREvalActual59="A")*5-0.5)</definedName>
    <definedName name="SUST_DEV___OTHERActual59" hidden="1">((SUST_DEV___OTHEREvalActual59="E")+(SUST_DEV___OTHEREvalActual59="D")*2+(SUST_DEV___OTHEREvalActual59="C")*3+(SUST_DEV___OTHEREvalActual59="B")*4+(SUST_DEV___OTHEREvalActual59="A")*5-0.5)</definedName>
    <definedName name="SUST_DEV___OTHERActual60" localSheetId="17" hidden="1">(('Price Increase'!SUST_DEV___OTHEREvalActual60="E")+('Price Increase'!SUST_DEV___OTHEREvalActual60="D")*2+('Price Increase'!SUST_DEV___OTHEREvalActual60="C")*3+('Price Increase'!SUST_DEV___OTHEREvalActual60="B")*4+('Price Increase'!SUST_DEV___OTHEREvalActual60="A")*5-0.5)</definedName>
    <definedName name="SUST_DEV___OTHERActual60" hidden="1">((SUST_DEV___OTHEREvalActual60="E")+(SUST_DEV___OTHEREvalActual60="D")*2+(SUST_DEV___OTHEREvalActual60="C")*3+(SUST_DEV___OTHEREvalActual60="B")*4+(SUST_DEV___OTHEREvalActual60="A")*5-0.5)</definedName>
    <definedName name="SUST_DEV___OTHERActual61" localSheetId="17" hidden="1">(('Price Increase'!SUST_DEV___OTHEREvalActual61="E")+('Price Increase'!SUST_DEV___OTHEREvalActual61="D")*2+('Price Increase'!SUST_DEV___OTHEREvalActual61="C")*3+('Price Increase'!SUST_DEV___OTHEREvalActual61="B")*4+('Price Increase'!SUST_DEV___OTHEREvalActual61="A")*5-0.5)</definedName>
    <definedName name="SUST_DEV___OTHERActual61" hidden="1">((SUST_DEV___OTHEREvalActual61="E")+(SUST_DEV___OTHEREvalActual61="D")*2+(SUST_DEV___OTHEREvalActual61="C")*3+(SUST_DEV___OTHEREvalActual61="B")*4+(SUST_DEV___OTHEREvalActual61="A")*5-0.5)</definedName>
    <definedName name="SUST_DEV___OTHERActualA59" hidden="1">IF(AND(#REF!&gt;#REF!,#REF!&lt;=#REF!),"A","")</definedName>
    <definedName name="SUST_DEV___OTHERActualA60" hidden="1">IF(AND(#REF!&gt;#REF!,#REF!&lt;=#REF!),"A","")</definedName>
    <definedName name="SUST_DEV___OTHERActualA61" hidden="1">IF(AND(#REF!&gt;#REF!,#REF!&lt;=#REF!),"A","")</definedName>
    <definedName name="SUST_DEV___OTHERActualB59" hidden="1">IF(AND(#REF!&gt;#REF!,#REF!&lt;=#REF!),"B","")</definedName>
    <definedName name="SUST_DEV___OTHERActualB60" hidden="1">IF(AND(#REF!&gt;#REF!,#REF!&lt;=#REF!),"B","")</definedName>
    <definedName name="SUST_DEV___OTHERActualB61" hidden="1">IF(AND(#REF!&gt;#REF!,#REF!&lt;=#REF!),"B","")</definedName>
    <definedName name="SUST_DEV___OTHERActualC59" hidden="1">IF(AND(#REF!&gt;#REF!,#REF!&lt;=#REF!),"C","")</definedName>
    <definedName name="SUST_DEV___OTHERActualC60" hidden="1">IF(AND(#REF!&gt;#REF!,#REF!&lt;=#REF!),"C","")</definedName>
    <definedName name="SUST_DEV___OTHERActualC61" hidden="1">IF(AND(#REF!&gt;#REF!,#REF!&lt;=#REF!),"C","")</definedName>
    <definedName name="SUST_DEV___OTHERActualD59" hidden="1">IF(AND(#REF!&gt;#REF!,#REF!&lt;=#REF!),"D","")</definedName>
    <definedName name="SUST_DEV___OTHERActualD60" hidden="1">IF(AND(#REF!&gt;#REF!,#REF!&lt;=#REF!),"D","")</definedName>
    <definedName name="SUST_DEV___OTHERActualD61" hidden="1">IF(AND(#REF!&gt;#REF!,#REF!&lt;=#REF!),"D","")</definedName>
    <definedName name="SUST_DEV___OTHERActualE59" hidden="1">IF(AND(#REF!&gt;=#REF!,#REF!&lt;=#REF!),"E","")</definedName>
    <definedName name="SUST_DEV___OTHERActualE60" hidden="1">IF(AND(#REF!&gt;=#REF!,#REF!&lt;=#REF!),"E","")</definedName>
    <definedName name="SUST_DEV___OTHERActualE61" hidden="1">IF(AND(#REF!&gt;=#REF!,#REF!&lt;=#REF!),"E","")</definedName>
    <definedName name="SUST_DEV___OTHEREvalActual59" localSheetId="17" hidden="1">IF(#REF!="","",SUST_DEV___OTHERActualE59&amp;SUST_DEV___OTHERActualD59&amp;SUST_DEV___OTHERActualC59&amp;SUST_DEV___OTHERActualB59&amp;SUST_DEV___OTHERActualA59)</definedName>
    <definedName name="SUST_DEV___OTHEREvalActual59" hidden="1">IF(#REF!="","",SUST_DEV___OTHERActualE59&amp;SUST_DEV___OTHERActualD59&amp;SUST_DEV___OTHERActualC59&amp;SUST_DEV___OTHERActualB59&amp;SUST_DEV___OTHERActualA59)</definedName>
    <definedName name="SUST_DEV___OTHEREvalActual60" localSheetId="17" hidden="1">IF(#REF!="","",SUST_DEV___OTHERActualE60&amp;SUST_DEV___OTHERActualD60&amp;SUST_DEV___OTHERActualC60&amp;SUST_DEV___OTHERActualB60&amp;SUST_DEV___OTHERActualA60)</definedName>
    <definedName name="SUST_DEV___OTHEREvalActual60" hidden="1">IF(#REF!="","",SUST_DEV___OTHERActualE60&amp;SUST_DEV___OTHERActualD60&amp;SUST_DEV___OTHERActualC60&amp;SUST_DEV___OTHERActualB60&amp;SUST_DEV___OTHERActualA60)</definedName>
    <definedName name="SUST_DEV___OTHEREvalActual61" localSheetId="17" hidden="1">IF(#REF!="","",SUST_DEV___OTHERActualE61&amp;SUST_DEV___OTHERActualD61&amp;SUST_DEV___OTHERActualC61&amp;SUST_DEV___OTHERActualB61&amp;SUST_DEV___OTHERActualA61)</definedName>
    <definedName name="SUST_DEV___OTHEREvalActual61" hidden="1">IF(#REF!="","",SUST_DEV___OTHERActualE61&amp;SUST_DEV___OTHERActualD61&amp;SUST_DEV___OTHERActualC61&amp;SUST_DEV___OTHERActualB61&amp;SUST_DEV___OTHERActualA61)</definedName>
    <definedName name="SUST_DEV___OTHEREvalScenario59" localSheetId="17" hidden="1">IF(#REF!="","",SUST_DEV___OTHERScenarioE59&amp;SUST_DEV___OTHERScenarioD59&amp;SUST_DEV___OTHERScenarioC59&amp;SUST_DEV___OTHERScenarioB59&amp;SUST_DEV___OTHERScenarioA59)</definedName>
    <definedName name="SUST_DEV___OTHEREvalScenario59" hidden="1">IF(#REF!="","",SUST_DEV___OTHERScenarioE59&amp;SUST_DEV___OTHERScenarioD59&amp;SUST_DEV___OTHERScenarioC59&amp;SUST_DEV___OTHERScenarioB59&amp;SUST_DEV___OTHERScenarioA59)</definedName>
    <definedName name="SUST_DEV___OTHEREvalScenario60" localSheetId="17" hidden="1">IF(#REF!="","",SUST_DEV___OTHERScenarioE60&amp;SUST_DEV___OTHERScenarioD60&amp;SUST_DEV___OTHERScenarioC60&amp;SUST_DEV___OTHERScenarioB60&amp;SUST_DEV___OTHERScenarioA60)</definedName>
    <definedName name="SUST_DEV___OTHEREvalScenario60" hidden="1">IF(#REF!="","",SUST_DEV___OTHERScenarioE60&amp;SUST_DEV___OTHERScenarioD60&amp;SUST_DEV___OTHERScenarioC60&amp;SUST_DEV___OTHERScenarioB60&amp;SUST_DEV___OTHERScenarioA60)</definedName>
    <definedName name="SUST_DEV___OTHEREvalScenario61" localSheetId="17" hidden="1">IF(#REF!="","",SUST_DEV___OTHERScenarioE61&amp;SUST_DEV___OTHERScenarioD61&amp;SUST_DEV___OTHERScenarioC61&amp;SUST_DEV___OTHERScenarioB61&amp;SUST_DEV___OTHERScenarioA61)</definedName>
    <definedName name="SUST_DEV___OTHEREvalScenario61" hidden="1">IF(#REF!="","",SUST_DEV___OTHERScenarioE61&amp;SUST_DEV___OTHERScenarioD61&amp;SUST_DEV___OTHERScenarioC61&amp;SUST_DEV___OTHERScenarioB61&amp;SUST_DEV___OTHERScenarioA61)</definedName>
    <definedName name="SUST_DEV___OTHERRow56LetterClassedNve" hidden="1">"Stakeholders relationships maturity indicator (plant level)"</definedName>
    <definedName name="SUST_DEV___OTHERRow59AText" hidden="1">#REF!</definedName>
    <definedName name="SUST_DEV___OTHERRow59BText" hidden="1">#REF!</definedName>
    <definedName name="SUST_DEV___OTHERRow59CText" hidden="1">#REF!</definedName>
    <definedName name="SUST_DEV___OTHERRow59DText" hidden="1">#REF!</definedName>
    <definedName name="SUST_DEV___OTHERRow59EText" hidden="1">#REF!</definedName>
    <definedName name="SUST_DEV___OTHERRow59ValueClassedPve" hidden="1">"% of alternative  fuels"</definedName>
    <definedName name="SUST_DEV___OTHERRow60AText" hidden="1">#REF!</definedName>
    <definedName name="SUST_DEV___OTHERRow60BText" hidden="1">#REF!</definedName>
    <definedName name="SUST_DEV___OTHERRow60CText" hidden="1">#REF!</definedName>
    <definedName name="SUST_DEV___OTHERRow60DText" hidden="1">#REF!</definedName>
    <definedName name="SUST_DEV___OTHERRow60EText" hidden="1">#REF!</definedName>
    <definedName name="SUST_DEV___OTHERRow60ValueClassedPve" hidden="1">"Alternative Fuels gross savings/t KK"</definedName>
    <definedName name="SUST_DEV___OTHERRow61AText" hidden="1">#REF!</definedName>
    <definedName name="SUST_DEV___OTHERRow61BText" hidden="1">#REF!</definedName>
    <definedName name="SUST_DEV___OTHERRow61CText" hidden="1">#REF!</definedName>
    <definedName name="SUST_DEV___OTHERRow61DText" hidden="1">#REF!</definedName>
    <definedName name="SUST_DEV___OTHERRow61EText" hidden="1">#REF!</definedName>
    <definedName name="SUST_DEV___OTHERRow61ValueClassedPve" hidden="1">"Alternative Raw Materials gross savings/t KK"</definedName>
    <definedName name="SUST_DEV___OTHERScenario56" hidden="1">((#REF!="E")+(#REF!="D")*2+(#REF!="C")*3+(#REF!="B")*4+(#REF!="A")*5-0.5)</definedName>
    <definedName name="SUST_DEV___OTHERScenario59" localSheetId="17" hidden="1">(('Price Increase'!SUST_DEV___OTHEREvalScenario59="E")+('Price Increase'!SUST_DEV___OTHEREvalScenario59="D")*2+('Price Increase'!SUST_DEV___OTHEREvalScenario59="C")*3+('Price Increase'!SUST_DEV___OTHEREvalScenario59="B")*4+('Price Increase'!SUST_DEV___OTHEREvalScenario59="A")*5-0.5)</definedName>
    <definedName name="SUST_DEV___OTHERScenario59" hidden="1">((SUST_DEV___OTHEREvalScenario59="E")+(SUST_DEV___OTHEREvalScenario59="D")*2+(SUST_DEV___OTHEREvalScenario59="C")*3+(SUST_DEV___OTHEREvalScenario59="B")*4+(SUST_DEV___OTHEREvalScenario59="A")*5-0.5)</definedName>
    <definedName name="SUST_DEV___OTHERScenario60" localSheetId="17" hidden="1">(('Price Increase'!SUST_DEV___OTHEREvalScenario60="E")+('Price Increase'!SUST_DEV___OTHEREvalScenario60="D")*2+('Price Increase'!SUST_DEV___OTHEREvalScenario60="C")*3+('Price Increase'!SUST_DEV___OTHEREvalScenario60="B")*4+('Price Increase'!SUST_DEV___OTHEREvalScenario60="A")*5-0.5)</definedName>
    <definedName name="SUST_DEV___OTHERScenario60" hidden="1">((SUST_DEV___OTHEREvalScenario60="E")+(SUST_DEV___OTHEREvalScenario60="D")*2+(SUST_DEV___OTHEREvalScenario60="C")*3+(SUST_DEV___OTHEREvalScenario60="B")*4+(SUST_DEV___OTHEREvalScenario60="A")*5-0.5)</definedName>
    <definedName name="SUST_DEV___OTHERScenario61" localSheetId="17" hidden="1">(('Price Increase'!SUST_DEV___OTHEREvalScenario61="E")+('Price Increase'!SUST_DEV___OTHEREvalScenario61="D")*2+('Price Increase'!SUST_DEV___OTHEREvalScenario61="C")*3+('Price Increase'!SUST_DEV___OTHEREvalScenario61="B")*4+('Price Increase'!SUST_DEV___OTHEREvalScenario61="A")*5-0.5)</definedName>
    <definedName name="SUST_DEV___OTHERScenario61" hidden="1">((SUST_DEV___OTHEREvalScenario61="E")+(SUST_DEV___OTHEREvalScenario61="D")*2+(SUST_DEV___OTHEREvalScenario61="C")*3+(SUST_DEV___OTHEREvalScenario61="B")*4+(SUST_DEV___OTHEREvalScenario61="A")*5-0.5)</definedName>
    <definedName name="SUST_DEV___OTHERScenarioA59" hidden="1">IF(AND(#REF!&gt;#REF!,#REF!&lt;=#REF!),"A","")</definedName>
    <definedName name="SUST_DEV___OTHERScenarioA60" hidden="1">IF(AND(#REF!&gt;#REF!,#REF!&lt;=#REF!),"A","")</definedName>
    <definedName name="SUST_DEV___OTHERScenarioA61" hidden="1">IF(AND(#REF!&gt;#REF!,#REF!&lt;=#REF!),"A","")</definedName>
    <definedName name="SUST_DEV___OTHERScenarioB59" hidden="1">IF(AND(#REF!&gt;#REF!,#REF!&lt;=#REF!),"B","")</definedName>
    <definedName name="SUST_DEV___OTHERScenarioB60" hidden="1">IF(AND(#REF!&gt;#REF!,#REF!&lt;=#REF!),"B","")</definedName>
    <definedName name="SUST_DEV___OTHERScenarioB61" hidden="1">IF(AND(#REF!&gt;#REF!,#REF!&lt;=#REF!),"B","")</definedName>
    <definedName name="SUST_DEV___OTHERScenarioC59" hidden="1">IF(AND(#REF!&gt;#REF!,#REF!&lt;=#REF!),"C","")</definedName>
    <definedName name="SUST_DEV___OTHERScenarioC60" hidden="1">IF(AND(#REF!&gt;#REF!,#REF!&lt;=#REF!),"C","")</definedName>
    <definedName name="SUST_DEV___OTHERScenarioC61" hidden="1">IF(AND(#REF!&gt;#REF!,#REF!&lt;=#REF!),"C","")</definedName>
    <definedName name="SUST_DEV___OTHERScenarioD59" hidden="1">IF(AND(#REF!&gt;#REF!,#REF!&lt;=#REF!),"D","")</definedName>
    <definedName name="SUST_DEV___OTHERScenarioD60" hidden="1">IF(AND(#REF!&gt;#REF!,#REF!&lt;=#REF!),"D","")</definedName>
    <definedName name="SUST_DEV___OTHERScenarioD61" hidden="1">IF(AND(#REF!&gt;#REF!,#REF!&lt;=#REF!),"D","")</definedName>
    <definedName name="SUST_DEV___OTHERScenarioE59" hidden="1">IF(AND(#REF!&gt;=#REF!,#REF!&lt;=#REF!),"E","")</definedName>
    <definedName name="SUST_DEV___OTHERScenarioE60" hidden="1">IF(AND(#REF!&gt;=#REF!,#REF!&lt;=#REF!),"E","")</definedName>
    <definedName name="SUST_DEV___OTHERScenarioE61" hidden="1">IF(AND(#REF!&gt;=#REF!,#REF!&lt;=#REF!),"E","")</definedName>
    <definedName name="Swan">#REF!</definedName>
    <definedName name="SYL">#REF!</definedName>
    <definedName name="SYNTHESE">#REF!</definedName>
    <definedName name="t">#REF!</definedName>
    <definedName name="t5t">#REF!</definedName>
    <definedName name="TAAAAA4">#REF!</definedName>
    <definedName name="table">#REF!</definedName>
    <definedName name="TABLO">#REF!</definedName>
    <definedName name="TABLO1">#REF!</definedName>
    <definedName name="TABLO30">#REF!</definedName>
    <definedName name="TABLO40">#REF!</definedName>
    <definedName name="TABLO5">#REF!</definedName>
    <definedName name="TABLO6">#REF!</definedName>
    <definedName name="TABLO60">#REF!</definedName>
    <definedName name="Taiwo_Akinlawon">#REF!</definedName>
    <definedName name="take_away_belt_no_four">#REF!</definedName>
    <definedName name="take_away_belt_no_one">#REF!</definedName>
    <definedName name="take_away_belt_no_three">#REF!</definedName>
    <definedName name="take_away_belt_no_two">#REF!</definedName>
    <definedName name="taux">#REF!</definedName>
    <definedName name="Taux_change">#REF!</definedName>
    <definedName name="Taux_dévaluation">#REF!</definedName>
    <definedName name="Taux_substitution_huiles_MKS">#REF!</definedName>
    <definedName name="Taux_substitution_pneus_MKS">#REF!</definedName>
    <definedName name="Taxable">#N/A</definedName>
    <definedName name="Taxable2">#REF!</definedName>
    <definedName name="Taxannual">#REF!</definedName>
    <definedName name="taxc">#REF!</definedName>
    <definedName name="Taxes_Overpaid">#REF!</definedName>
    <definedName name="Taxfreeinyear">#REF!</definedName>
    <definedName name="Taxme">#REF!</definedName>
    <definedName name="Taxtable">#REF!</definedName>
    <definedName name="TaxTable2">#REF!</definedName>
    <definedName name="Taxtax">#REF!</definedName>
    <definedName name="Taxy">#REF!</definedName>
    <definedName name="TB">#REF!</definedName>
    <definedName name="TC" hidden="1">#REF!</definedName>
    <definedName name="tce" hidden="1">#REF!</definedName>
    <definedName name="td">#REF!</definedName>
    <definedName name="TDFF" hidden="1">#REF!</definedName>
    <definedName name="Te_dhena_mbi_kredine_e_dhene_dhe_depozitat_e_Individeve">#REF!</definedName>
    <definedName name="TEACHER__GRADUATE">#REF!</definedName>
    <definedName name="Technicalbuilding">'[7] Structural'!#REF!</definedName>
    <definedName name="Test">#REF!</definedName>
    <definedName name="TEST1">#REF!</definedName>
    <definedName name="TEST2">#REF!</definedName>
    <definedName name="TEST3">#REF!</definedName>
    <definedName name="TEST4">#REF!</definedName>
    <definedName name="TESTHKEY">#REF!</definedName>
    <definedName name="TESTKEYS">#REF!</definedName>
    <definedName name="TESTVKEY">#REF!</definedName>
    <definedName name="TG">#REF!</definedName>
    <definedName name="thanks">#REF!</definedName>
    <definedName name="TIME">#REF!</definedName>
    <definedName name="Titles">#REF!</definedName>
    <definedName name="tolu">#REF!</definedName>
    <definedName name="TOTAL">#REF!</definedName>
    <definedName name="Total_Assets_DM">#REF!</definedName>
    <definedName name="Total_Assets_GRD">#REF!</definedName>
    <definedName name="Total_Assets_ITL">#REF!</definedName>
    <definedName name="Total_Assets_leke">#REF!</definedName>
    <definedName name="Total_Assets_USD">#REF!</definedName>
    <definedName name="total_cad">#REF!</definedName>
    <definedName name="total_cement_mills">#REF!</definedName>
    <definedName name="Total_Expenses">#REF!</definedName>
    <definedName name="Total_Income">#REF!</definedName>
    <definedName name="total_kiln_chains">#REF!</definedName>
    <definedName name="total_kilns">#REF!</definedName>
    <definedName name="Total_Liabil_DM">#REF!</definedName>
    <definedName name="Total_Liabil_GDR">#REF!</definedName>
    <definedName name="Total_Liabil_ITL">#REF!</definedName>
    <definedName name="Total_Liabil_USD">#REF!</definedName>
    <definedName name="total_lubrication_services">#REF!</definedName>
    <definedName name="total_MPD">#REF!</definedName>
    <definedName name="total_packing_plant">#REF!</definedName>
    <definedName name="total_planned_maintenance">#REF!</definedName>
    <definedName name="total_power_generation">#REF!</definedName>
    <definedName name="total_quarry">#REF!</definedName>
    <definedName name="total_raw_mills">#REF!</definedName>
    <definedName name="total_utilities_services">#REF!</definedName>
    <definedName name="total_workshops">#REF!</definedName>
    <definedName name="TOTE">#REF!</definedName>
    <definedName name="TOTK">#REF!</definedName>
    <definedName name="TOTP">#REF!</definedName>
    <definedName name="TOTS">#REF!</definedName>
    <definedName name="tout">#REF!,#REF!</definedName>
    <definedName name="trac">#REF!</definedName>
    <definedName name="tractor_for_power_plant">#REF!</definedName>
    <definedName name="Travellingcrane">[7]Travel.Cranes!#REF!</definedName>
    <definedName name="TRI">#REF!</definedName>
    <definedName name="Trial_Balance_as_on_28_February_1998">#REF!</definedName>
    <definedName name="Trial_Balance_as_on_31_March_1998">#REF!</definedName>
    <definedName name="tt">#REF!</definedName>
    <definedName name="ttt">#REF!</definedName>
    <definedName name="TTTT">#REF!</definedName>
    <definedName name="ttttt">#REF!</definedName>
    <definedName name="tttttttt">#REF!</definedName>
    <definedName name="tunde">#REF!</definedName>
    <definedName name="TVA">#REF!</definedName>
    <definedName name="TW">#REF!</definedName>
    <definedName name="tx">#REF!</definedName>
    <definedName name="txcomp">#REF!</definedName>
    <definedName name="txind">#REF!</definedName>
    <definedName name="tz">#REF!</definedName>
    <definedName name="U">#REF!</definedName>
    <definedName name="UAED">#REF!</definedName>
    <definedName name="uiuipuip" localSheetId="17" hidden="1">IF(#REF!="","",INDUSTRIAL_I_ScenarioE77&amp;INDUSTRIAL_I_ScenarioD77&amp;INDUSTRIAL_I_ScenarioC77&amp;INDUSTRIAL_I_ScenarioB77&amp;INDUSTRIAL_I_ScenarioA77)</definedName>
    <definedName name="uiuipuip" hidden="1">IF(#REF!="","",INDUSTRIAL_I_ScenarioE77&amp;INDUSTRIAL_I_ScenarioD77&amp;INDUSTRIAL_I_ScenarioC77&amp;INDUSTRIAL_I_ScenarioB77&amp;INDUSTRIAL_I_ScenarioA77)</definedName>
    <definedName name="ukkk" localSheetId="3" hidden="1">((PEOPLE_MOBEvalScenario74="E")+(PEOPLE_MOBEvalScenario74="D")*2+(PEOPLE_MOBEvalScenario74="C")*3+(PEOPLE_MOBEvalScenario74="B")*4+(PEOPLE_MOBEvalScenario74="A")*5-0.5)</definedName>
    <definedName name="ukkk" localSheetId="2" hidden="1">((PEOPLE_MOBEvalScenario74="E")+(PEOPLE_MOBEvalScenario74="D")*2+(PEOPLE_MOBEvalScenario74="C")*3+(PEOPLE_MOBEvalScenario74="B")*4+(PEOPLE_MOBEvalScenario74="A")*5-0.5)</definedName>
    <definedName name="ukkk" localSheetId="8" hidden="1">((PEOPLE_MOBEvalScenario74="E")+(PEOPLE_MOBEvalScenario74="D")*2+(PEOPLE_MOBEvalScenario74="C")*3+(PEOPLE_MOBEvalScenario74="B")*4+(PEOPLE_MOBEvalScenario74="A")*5-0.5)</definedName>
    <definedName name="ukkk" localSheetId="5" hidden="1">((PEOPLE_MOBEvalScenario74="E")+(PEOPLE_MOBEvalScenario74="D")*2+(PEOPLE_MOBEvalScenario74="C")*3+(PEOPLE_MOBEvalScenario74="B")*4+(PEOPLE_MOBEvalScenario74="A")*5-0.5)</definedName>
    <definedName name="ukkk" localSheetId="17" hidden="1">((PEOPLE_MOBEvalScenario74="E")+(PEOPLE_MOBEvalScenario74="D")*2+(PEOPLE_MOBEvalScenario74="C")*3+(PEOPLE_MOBEvalScenario74="B")*4+(PEOPLE_MOBEvalScenario74="A")*5-0.5)</definedName>
    <definedName name="ukkk" localSheetId="24" hidden="1">((PEOPLE_MOBEvalScenario74="E")+(PEOPLE_MOBEvalScenario74="D")*2+(PEOPLE_MOBEvalScenario74="C")*3+(PEOPLE_MOBEvalScenario74="B")*4+(PEOPLE_MOBEvalScenario74="A")*5-0.5)</definedName>
    <definedName name="ukkk" hidden="1">((PEOPLE_MOBEvalScenario74="E")+(PEOPLE_MOBEvalScenario74="D")*2+(PEOPLE_MOBEvalScenario74="C")*3+(PEOPLE_MOBEvalScenario74="B")*4+(PEOPLE_MOBEvalScenario74="A")*5-0.5)</definedName>
    <definedName name="Unit">#REF!</definedName>
    <definedName name="unite">[8]AN!$H$5</definedName>
    <definedName name="Units">#REF!</definedName>
    <definedName name="Units1">#REF!</definedName>
    <definedName name="Untitled">#REF!</definedName>
    <definedName name="unvan">#REF!</definedName>
    <definedName name="UP_1">#REF!</definedName>
    <definedName name="UP_2">#REF!</definedName>
    <definedName name="UP_3">#REF!</definedName>
    <definedName name="UP_total">#REF!</definedName>
    <definedName name="upfrontp">#REF!</definedName>
    <definedName name="Uplift">'[7]Package 1'!#REF!</definedName>
    <definedName name="Upliftarchitectural">'[7]Recap Architect'!#REF!</definedName>
    <definedName name="Upliftcranes">'[7]Recap Travel.Crane'!#REF!</definedName>
    <definedName name="Upliftexternal">'[7]Recap External'!#REF!</definedName>
    <definedName name="Upliftlift">'[7]Recap Lift'!#REF!</definedName>
    <definedName name="Upliftpiles">#REF!</definedName>
    <definedName name="Upliftstructural">'[7]Recap Struct'!#REF!</definedName>
    <definedName name="usd">#REF!</definedName>
    <definedName name="USD_LINKS">#REF!</definedName>
    <definedName name="USD_RECHTS">#REF!</definedName>
    <definedName name="USD_USD">#REF!</definedName>
    <definedName name="usle">#REF!</definedName>
    <definedName name="uuu">#REF!</definedName>
    <definedName name="uuuu">#REF!</definedName>
    <definedName name="V">#REF!</definedName>
    <definedName name="VAL_">#REF!</definedName>
    <definedName name="variance_cummulative">#REF!</definedName>
    <definedName name="variance_period">#REF!</definedName>
    <definedName name="variances">#REF!</definedName>
    <definedName name="VATReceivable">#REF!,#REF!,#REF!</definedName>
    <definedName name="VBA_SUBACTIONS" hidden="1">#REF!</definedName>
    <definedName name="VBA_VERSION" hidden="1">"1.10.1e"</definedName>
    <definedName name="ViewforAnnualTax">#REF!</definedName>
    <definedName name="Vol_MTD_Actual">#REF!</definedName>
    <definedName name="Vol_MTD_Budget">#REF!</definedName>
    <definedName name="Vol_YTD_Actual">#REF!</definedName>
    <definedName name="Vol_YTD_Budget">#REF!</definedName>
    <definedName name="Vol_YTD_Prior_Year">#REF!</definedName>
    <definedName name="vv"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vv"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vvv">#REF!</definedName>
    <definedName name="VVVVVaaaa" hidden="1">#REF!</definedName>
    <definedName name="VVXsv">[10]AN!$H$6</definedName>
    <definedName name="VXZVZdvZ">[10]AN!$H$5</definedName>
    <definedName name="w"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w"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fonctionnement";#N/A,#N/A,FALSE,"Prix Unitaire";#N/A,#N/A,FALSE,"Variation des stocks";#N/A,#N/A,FALSE,"Resultat financier";#N/A,#N/A,FALSE,"Evo. P.R. Coke 4.5";#N/A,#N/A,FALSE,"Evo. Stock Coke 4.5";#N/A,#N/A,FALSE,"Evo. P.R. Coke 6.5";#N/A,#N/A,FALSE,"Evo. Stock Coke 6.5"}</definedName>
    <definedName name="warman_pump">#REF!</definedName>
    <definedName name="water_services">#REF!</definedName>
    <definedName name="Waterproofing">[7]Architectural!#REF!</definedName>
    <definedName name="Watersupply">[7]External!#REF!</definedName>
    <definedName name="wde">#REF!</definedName>
    <definedName name="WE">#REF!</definedName>
    <definedName name="wee">#REF!</definedName>
    <definedName name="welding_shop">#REF!</definedName>
    <definedName name="weqdrwe">#REF!</definedName>
    <definedName name="WEWE" localSheetId="17"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WEWE"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Whitehall">#REF!</definedName>
    <definedName name="WHT">#REF!</definedName>
    <definedName name="why">#REF!</definedName>
    <definedName name="WISS">#REF!</definedName>
    <definedName name="Woodenwork">[7]Architectural!#REF!</definedName>
    <definedName name="WORKNO">[20]RFP002!$E$5</definedName>
    <definedName name="workshop_capital">#REF!</definedName>
    <definedName name="wr" localSheetId="17"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wr" hidden="1">{#N/A,#N/A,FALSE,"COMMENTAIRES";#N/A,#N/A,FALSE,"COMPTE DE RESULTAT";#N/A,#N/A,FALSE,"EFFETS";#N/A,#N/A,FALSE,"Performances";#N/A,#N/A,FALSE,"Tableau des ventes";#N/A,#N/A,FALSE,"Synthese F.V.";#N/A,#N/A,FALSE,"FRAIS VARIABLES";#N/A,#N/A,FALSE,"Synthese Analyse F.V";#N/A,#N/A,FALSE,"Analyse Combustibles";#N/A,#N/A,FALSE,"Analyse Electricité";#N/A,#N/A,FALSE,"Analyse Emballages";#N/A,#N/A,FALSE,"Analyse Additifs au Cru";#N/A,#N/A,FALSE,"Analyse Additifs au Ciment";#N/A,#N/A,FALSE,"Analyse Fourn. Fab. au KK";#N/A,#N/A,FALSE,"Analyse Fourn. Fab. au ciment";#N/A,#N/A,FALSE,"Analyse Carriére";#N/A,#N/A,FALSE,"Frais de fonctionnement";#N/A,#N/A,FALSE,"S-T PRODUCTION";#N/A,#N/A,FALSE,"A. Frais de Personnel";#N/A,#N/A,FALSE,"IMPOTS ET TAXES";#N/A,#N/A,FALSE,"A. F.G.U";#N/A,#N/A,FALSE,"Maintenance";#N/A,#N/A,FALSE,"F.G.S";#N/A,#N/A,FALSE,"Prix Unitaire";#N/A,#N/A,FALSE,"Variation des stocks";#N/A,#N/A,FALSE,"Resultat financier";#N/A,#N/A,FALSE,"Evo. P.R. Coke 4.5";#N/A,#N/A,FALSE,"Evo. Stock Coke 4.5";#N/A,#N/A,FALSE,"Evo. P.R. Coke 6.5";#N/A,#N/A,FALSE,"Evo. Stock Coke 6.5";#N/A,#N/A,FALSE,"End.Net"}</definedName>
    <definedName name="wrn.EST._.KISSAI." localSheetId="17" hidden="1">{#N/A,#N/A,FALSE,"Compte Resultat";#N/A,#N/A,FALSE,"Effets Bud 00-2000";#N/A,#N/A,FALSE,"Effets 1999-2000";#N/A,#N/A,FALSE,"Effets RP1 00-FORECAST";#N/A,#N/A,FALSE,"Ventes";#N/A,#N/A,FALSE,"Performances";#N/A,#N/A,FALSE,"Marche des ateliers";#N/A,#N/A,FALSE,"Frais Variables";#N/A,#N/A,FALSE,"Synthese Analyse des F.V";#N/A,#N/A,FALSE,"Analyse Combustibles";#N/A,#N/A,FALSE,"Analyse Electricite";#N/A,#N/A,FALSE,"Analyse Emballage";#N/A,#N/A,FALSE,"Analyse Additifs au cru";#N/A,#N/A,FALSE,"Analyse Additifs au ciment";#N/A,#N/A,FALSE,"Analyse Four. De Fab. au KK";#N/A,#N/A,FALSE,"Analyse Four. De Fab. au Ciment";#N/A,#N/A,FALSE,"Analyse Carriere";#N/A,#N/A,FALSE,"Frais de fonctionnement";#N/A,#N/A,FALSE,"Prix unitaire";#N/A,#N/A,FALSE,"Variation de stock mensualise";#N/A,#N/A,FALSE,"Résultat financier"}</definedName>
    <definedName name="wrn.EST._.KISSAI." hidden="1">{#N/A,#N/A,FALSE,"Compte Resultat";#N/A,#N/A,FALSE,"Effets Bud 00-2000";#N/A,#N/A,FALSE,"Effets 1999-2000";#N/A,#N/A,FALSE,"Effets RP1 00-FORECAST";#N/A,#N/A,FALSE,"Ventes";#N/A,#N/A,FALSE,"Performances";#N/A,#N/A,FALSE,"Marche des ateliers";#N/A,#N/A,FALSE,"Frais Variables";#N/A,#N/A,FALSE,"Synthese Analyse des F.V";#N/A,#N/A,FALSE,"Analyse Combustibles";#N/A,#N/A,FALSE,"Analyse Electricite";#N/A,#N/A,FALSE,"Analyse Emballage";#N/A,#N/A,FALSE,"Analyse Additifs au cru";#N/A,#N/A,FALSE,"Analyse Additifs au ciment";#N/A,#N/A,FALSE,"Analyse Four. De Fab. au KK";#N/A,#N/A,FALSE,"Analyse Four. De Fab. au Ciment";#N/A,#N/A,FALSE,"Analyse Carriere";#N/A,#N/A,FALSE,"Frais de fonctionnement";#N/A,#N/A,FALSE,"Prix unitaire";#N/A,#N/A,FALSE,"Variation de stock mensualise";#N/A,#N/A,FALSE,"Résultat financier"}</definedName>
    <definedName name="wrn.ESTIME." localSheetId="17"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wrn.ESTIME." hidden="1">{#N/A,#N/A,FALSE,"COMPTE DE RESULTAT";#N/A,#N/A,FALSE,"EFFETS BUD-Reel";#N/A,#N/A,FALSE,"EFFETS RP1-Reel";#N/A,#N/A,FALSE,"Performances";#N/A,#N/A,FALSE,"Tableau des ventes";#N/A,#N/A,FALSE,"Synthese F.V.";#N/A,#N/A,FALSE,"FRAIS VARIABLES";#N/A,#N/A,FALSE,"Frais de fonctionnement";#N/A,#N/A,FALSE,"Resultat financier";#N/A,#N/A,FALSE,"Prix Unitaire";#N/A,#N/A,FALSE,"Variation des stocks";#N/A,#N/A,FALSE,"Evo. P.R. Coke 4.5";#N/A,#N/A,FALSE,"Evo. Stock Coke 4.5";#N/A,#N/A,FALSE,"Synthese Analyse F.V";#N/A,#N/A,FALSE,"Analyse Combustibles";#N/A,#N/A,FALSE,"Analyse Electricité";#N/A,#N/A,FALSE,"Analyse Emballages";#N/A,#N/A,FALSE,"Analyse Additifs au Cru";#N/A,#N/A,FALSE,"Analyse Additifs au Ciment";#N/A,#N/A,FALSE,"Analyse Fourn. Fab. au KK";#N/A,#N/A,FALSE,"Analyse Fourn. Fab. au ciment";#N/A,#N/A,FALSE,"Analyse Carriére"}</definedName>
    <definedName name="wrn.iIMPRESSION._.DOC." localSheetId="17"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MPRESSION._.RP2." localSheetId="17"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Mgmt._.Report._.03." localSheetId="17"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wrn.Mgmt._.Report._.03." hidden="1">{#N/A,#N/A,FALSE,"Title";#N/A,#N/A,FALSE,"1.0 Key Indicators";#N/A,#N/A,FALSE,"2.0 Monthly Variations";#N/A,#N/A,FALSE,"3.1 Supply Vol &amp; Market Share";#N/A,#N/A,FALSE,"3.2 Vol";#N/A,#N/A,FALSE,"3.3.1 Prd-Mix Anal (V)";#N/A,#N/A,FALSE,"3.3.2 Prd-Mix Anal (P)";#N/A,#N/A,FALSE,"3.3.3 Prd-Mix Anal (R)";#N/A,#N/A,FALSE,"3.4 Marginal Analysis";#N/A,#N/A,FALSE,"3.5 Disp.";#N/A,#N/A,FALSE,"4.0 Production";#N/A,#N/A,FALSE,"5.0 Manp";#N/A,#N/A,FALSE,"6.1 IncSt";#N/A,#N/A,FALSE,"6.2 BalSh";#N/A,#N/A,FALSE,"6.3 Cash";#N/A,#N/A,FALSE,"6.4 NetIcome Tree";#N/A,#N/A,FALSE,"6.5 Var. Analysis 1";#N/A,#N/A,FALSE,"6.6 Var. Analysis 2";#N/A,#N/A,FALSE,"6.7 Var. Analysis 3";#N/A,#N/A,FALSE,"6.8 Graphs (IS) ";#N/A,#N/A,FALSE,"6.9 Capex";#N/A,#N/A,FALSE,"6.10 Latest Estimate";#N/A,#N/A,FALSE,"6.11 Covenants Chart"}</definedName>
    <definedName name="wrn.Print._.All._.file." localSheetId="17"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wrn.Print._.All._.file." hidden="1">{#N/A,#N/A,TRUE,"Title Sheet";#N/A,#N/A,TRUE,"0.0 Monthly Variations";#N/A,#N/A,TRUE,"1.1 Vol";#N/A,#N/A,TRUE,"1.2 Supply Vol &amp; Market Share";#N/A,#N/A,TRUE,"1.3.2 Prd-Mix Anal";#N/A,#N/A,TRUE,"1.4 Disp.";#N/A,#N/A,TRUE,"2.0 Manp";#N/A,#N/A,TRUE,"3.1 IncSt";#N/A,#N/A,TRUE,"3.3 Var. Analysis 1";#N/A,#N/A,TRUE,"3.3 Var. Analysis 2";#N/A,#N/A,TRUE,"3.4 BalSh";#N/A,#N/A,TRUE,"3.5 Var. Analysis 3";#N/A,#N/A,TRUE,"3.6 Cash";#N/A,#N/A,TRUE,"4. Procurement Activities"}</definedName>
    <definedName name="ww">'[23]#REF'!#REF!</definedName>
    <definedName name="wwww">#REF!</definedName>
    <definedName name="X">#REF!</definedName>
    <definedName name="xe110soc">#REF!</definedName>
    <definedName name="xe180soc">#REF!</definedName>
    <definedName name="xx">#REF!</definedName>
    <definedName name="xxx" hidden="1">#REF!</definedName>
    <definedName name="xxxxxx">#REF!</definedName>
    <definedName name="xz">[10]AN!$H$4</definedName>
    <definedName name="y">#REF!</definedName>
    <definedName name="YAHU">#REF!</definedName>
    <definedName name="Year">#REF!</definedName>
    <definedName name="year2017">#REF!</definedName>
    <definedName name="YearTax">#REF!</definedName>
    <definedName name="YFCU">#REF!</definedName>
    <definedName name="yffg">#REF!</definedName>
    <definedName name="Yfive">#REF!</definedName>
    <definedName name="Yfour">#REF!</definedName>
    <definedName name="Yone">#REF!</definedName>
    <definedName name="YTD">#REF!</definedName>
    <definedName name="Ythree">#REF!</definedName>
    <definedName name="Ytodate">#REF!</definedName>
    <definedName name="Ytwo">#REF!</definedName>
    <definedName name="Z">#REF!</definedName>
    <definedName name="ZEMENTEINKAUF">#REF!</definedName>
    <definedName name="ZENITH">#REF!</definedName>
    <definedName name="Zerat_e_aktivit">#REF!</definedName>
    <definedName name="Zerat_e_shpenzimeve">#REF!</definedName>
    <definedName name="Zerat_e_te_ardhurave">#REF!</definedName>
    <definedName name="zusammenfassung">#REF!</definedName>
    <definedName name="ZXC">[10]AN!$H$3</definedName>
    <definedName name="ZZZCZXC" localSheetId="17" hidden="1">IF(#REF!="","",INDUSTRIAL_I_ScenarioE78&amp;INDUSTRIAL_I_ScenarioD78&amp;INDUSTRIAL_I_ScenarioC78&amp;INDUSTRIAL_I_ScenarioB78&amp;INDUSTRIAL_I_ScenarioA78)</definedName>
    <definedName name="ZZZCZXC" hidden="1">IF(#REF!="","",INDUSTRIAL_I_ScenarioE78&amp;INDUSTRIAL_I_ScenarioD78&amp;INDUSTRIAL_I_ScenarioC78&amp;INDUSTRIAL_I_ScenarioB78&amp;INDUSTRIAL_I_ScenarioA78)</definedName>
    <definedName name="zzzz">'[9] Structural'!#REF!</definedName>
    <definedName name="Δ6">#REF!</definedName>
    <definedName name="Εγγραφές_απαλειφής_ενδο_ομιλικών_πωλήσεων_παγίων_της_31_03_2001">#REF!</definedName>
    <definedName name="Εγγραφές_απαλειφής_πωλήσεων_παγίων_προηγούμενων_χρήσεων_της_31_03_2001">#REF!</definedName>
    <definedName name="Ενδο_ομιλικές_πωλήσεις_παγίων_προηγουμένων_χρήσεων">#REF!</definedName>
    <definedName name="Ενδο_ομιλικές_πωλήσεις_παγίων_τρέχουσας_χρήσης">#REF!</definedName>
    <definedName name="ΜΤ">#REF!</definedName>
    <definedName name="استشاري">#REF!</definedName>
    <definedName name="اسم_المشروع">#REF!</definedName>
    <definedName name="الباب_الثامن__الأبواب_والشبابيك">[24]BOQ!#REF!</definedName>
    <definedName name="الباب_الثانى">[24]BOQ!#REF!</definedName>
    <definedName name="الباب_الحادى_عشر">[24]BOQ!#REF!</definedName>
    <definedName name="الباب_العاشر">[24]BOQ!#REF!</definedName>
    <definedName name="الجوهرى2">#REF!</definedName>
    <definedName name="الحفر">#REF!</definedName>
    <definedName name="ببب">#REF!</definedName>
    <definedName name="تصنيف_المستفيد">#REF!</definedName>
    <definedName name="ثثثثث">#REF!</definedName>
    <definedName name="ثقؤبس">#REF!</definedName>
    <definedName name="حح">#REF!</definedName>
    <definedName name="ححح" hidden="1">#N/A</definedName>
    <definedName name="رقم_المشروع">#REF!</definedName>
    <definedName name="شس">#REF!</definedName>
    <definedName name="صفحة_14">[24]BOQ!#REF!</definedName>
    <definedName name="صفحة_15">[24]BOQ!#REF!</definedName>
    <definedName name="صفحة_16">[24]BOQ!#REF!</definedName>
    <definedName name="صفحة_17">[24]BOQ!#REF!</definedName>
    <definedName name="صفحة_20">[24]BOQ!#REF!</definedName>
    <definedName name="صفحة_21">[24]BOQ!#REF!</definedName>
    <definedName name="صفحة_22">[24]BOQ!#REF!</definedName>
    <definedName name="صفحة_23">[24]BOQ!#REF!</definedName>
    <definedName name="ض">#REF!</definedName>
    <definedName name="طط">#REF!</definedName>
    <definedName name="عهغ">#REF!</definedName>
    <definedName name="غغغغغغغ">#REF!</definedName>
    <definedName name="فقثص">#REF!</definedName>
    <definedName name="كككك">#REF!</definedName>
    <definedName name="لآثل">#REF!</definedName>
    <definedName name="للللل">#REF!</definedName>
    <definedName name="معماري">#REF!</definedName>
    <definedName name="مقاول">#REF!</definedName>
    <definedName name="مورد">#REF!</definedName>
    <definedName name="موقف_الدفعة">#REF!</definedName>
    <definedName name="ن165">#REF!</definedName>
    <definedName name="نتتاى">#REF!</definedName>
    <definedName name="نوغههونخ">#REF!</definedName>
    <definedName name="هتهعتختخهتخ">#REF!</definedName>
    <definedName name="入力ﾌｫｰﾑ">#REF!</definedName>
    <definedName name="入力方法の選択">#REF!</definedName>
    <definedName name="出力ﾌｫｰﾑ">#REF!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27" l="1"/>
  <c r="D9" i="27"/>
  <c r="E9" i="27"/>
  <c r="E5" i="2"/>
  <c r="F5" i="2" s="1"/>
  <c r="G5" i="2" s="1"/>
  <c r="H5" i="2" s="1"/>
  <c r="I5" i="2" s="1"/>
  <c r="J5" i="2" s="1"/>
  <c r="K5" i="2" s="1"/>
  <c r="L5" i="2" s="1"/>
  <c r="M5" i="2" s="1"/>
  <c r="N5" i="2" s="1"/>
  <c r="O5" i="2" s="1"/>
  <c r="P5" i="2" s="1"/>
  <c r="Q5" i="2" s="1"/>
  <c r="R5" i="2" s="1"/>
  <c r="S5" i="2" s="1"/>
  <c r="T5" i="2" s="1"/>
  <c r="X11" i="7" l="1"/>
  <c r="W46" i="24" s="1"/>
  <c r="H11" i="7"/>
  <c r="G46" i="24" s="1"/>
  <c r="Z12" i="7"/>
  <c r="Y46" i="25" s="1"/>
  <c r="W12" i="7"/>
  <c r="V46" i="25" s="1"/>
  <c r="S12" i="7"/>
  <c r="R46" i="25" s="1"/>
  <c r="H12" i="7"/>
  <c r="G46" i="25" s="1"/>
  <c r="W11" i="7"/>
  <c r="F11" i="7"/>
  <c r="L12" i="7"/>
  <c r="K46" i="25" s="1"/>
  <c r="P11" i="7"/>
  <c r="O46" i="24" s="1"/>
  <c r="AA31" i="4"/>
  <c r="AA32" i="4"/>
  <c r="AA100" i="4"/>
  <c r="AA101" i="4"/>
  <c r="Y31" i="4"/>
  <c r="Z31" i="4"/>
  <c r="AA33" i="4" s="1"/>
  <c r="Y32" i="4"/>
  <c r="Z34" i="4" s="1"/>
  <c r="Z32" i="4"/>
  <c r="Z33" i="4"/>
  <c r="Q24" i="4"/>
  <c r="R24" i="4"/>
  <c r="S24" i="4"/>
  <c r="T24" i="4"/>
  <c r="U24" i="4"/>
  <c r="V24" i="4"/>
  <c r="W24" i="4"/>
  <c r="X24" i="4"/>
  <c r="Y24" i="4"/>
  <c r="Y100" i="4" s="1"/>
  <c r="Z24" i="4"/>
  <c r="K25" i="4"/>
  <c r="L25" i="4"/>
  <c r="M25" i="4"/>
  <c r="AT55" i="4" s="1"/>
  <c r="N25" i="4"/>
  <c r="AT57" i="4" s="1"/>
  <c r="O25" i="4"/>
  <c r="P25" i="4"/>
  <c r="Q25" i="4"/>
  <c r="R25" i="4"/>
  <c r="R26" i="4" s="1"/>
  <c r="S25" i="4"/>
  <c r="T25" i="4"/>
  <c r="U25" i="4"/>
  <c r="V25" i="4"/>
  <c r="W25" i="4"/>
  <c r="X25" i="4"/>
  <c r="Y25" i="4"/>
  <c r="BB79" i="4" s="1"/>
  <c r="Z25" i="4"/>
  <c r="S26" i="4"/>
  <c r="V26" i="4"/>
  <c r="Z26" i="4"/>
  <c r="I6" i="4"/>
  <c r="J6" i="4"/>
  <c r="K6" i="4"/>
  <c r="K24" i="4" s="1"/>
  <c r="L6" i="4"/>
  <c r="L24" i="4" s="1"/>
  <c r="M6" i="4"/>
  <c r="M24" i="4" s="1"/>
  <c r="M26" i="4" s="1"/>
  <c r="N6" i="4"/>
  <c r="N24" i="4" s="1"/>
  <c r="AU56" i="4" s="1"/>
  <c r="O6" i="4"/>
  <c r="O24" i="4" s="1"/>
  <c r="P6" i="4"/>
  <c r="P24" i="4" s="1"/>
  <c r="AW60" i="4" s="1"/>
  <c r="E4" i="26"/>
  <c r="E4" i="25"/>
  <c r="E4" i="24"/>
  <c r="AE11" i="7"/>
  <c r="AD11" i="7"/>
  <c r="AC46" i="24" s="1"/>
  <c r="AC11" i="7"/>
  <c r="AB46" i="24" s="1"/>
  <c r="AB11" i="7"/>
  <c r="O11" i="7"/>
  <c r="N11" i="7"/>
  <c r="M46" i="24" s="1"/>
  <c r="M11" i="7"/>
  <c r="L46" i="24" s="1"/>
  <c r="L11" i="7"/>
  <c r="G11" i="7"/>
  <c r="B11" i="22"/>
  <c r="B10" i="22"/>
  <c r="AT41" i="7"/>
  <c r="AS41" i="7"/>
  <c r="AT40" i="7"/>
  <c r="AS40" i="7"/>
  <c r="AT39" i="7"/>
  <c r="AS39" i="7"/>
  <c r="AT35" i="7"/>
  <c r="AS35" i="7"/>
  <c r="AR35" i="7"/>
  <c r="AQ35" i="7"/>
  <c r="AP35" i="7"/>
  <c r="AO35" i="7"/>
  <c r="AN35" i="7"/>
  <c r="AM35" i="7"/>
  <c r="AL35" i="7"/>
  <c r="AK35" i="7"/>
  <c r="AJ35" i="7"/>
  <c r="AI35" i="7"/>
  <c r="AH35" i="7"/>
  <c r="AG35" i="7"/>
  <c r="AF35" i="7"/>
  <c r="AE35" i="7"/>
  <c r="AD35" i="7"/>
  <c r="AC35" i="7"/>
  <c r="AB35" i="7"/>
  <c r="AA35" i="7"/>
  <c r="Z35" i="7"/>
  <c r="Y35" i="7"/>
  <c r="X35" i="7"/>
  <c r="B12" i="22"/>
  <c r="AS39" i="23"/>
  <c r="AT39" i="23"/>
  <c r="AS40" i="23"/>
  <c r="AT40" i="23"/>
  <c r="AS41" i="23"/>
  <c r="AT41" i="23"/>
  <c r="F13" i="7"/>
  <c r="E46" i="26" s="1"/>
  <c r="E13" i="7"/>
  <c r="D46" i="26" s="1"/>
  <c r="D13" i="7"/>
  <c r="C46" i="26" s="1"/>
  <c r="AE12" i="7"/>
  <c r="AD46" i="25" s="1"/>
  <c r="AD12" i="7"/>
  <c r="AC46" i="25" s="1"/>
  <c r="AC12" i="7"/>
  <c r="AB46" i="25" s="1"/>
  <c r="AB12" i="7"/>
  <c r="AA46" i="25" s="1"/>
  <c r="V12" i="7"/>
  <c r="U46" i="25" s="1"/>
  <c r="U12" i="7"/>
  <c r="T46" i="25" s="1"/>
  <c r="T12" i="7"/>
  <c r="S46" i="25" s="1"/>
  <c r="M12" i="7"/>
  <c r="L46" i="25" s="1"/>
  <c r="F12" i="7"/>
  <c r="E46" i="25" s="1"/>
  <c r="E12" i="7"/>
  <c r="D46" i="25" s="1"/>
  <c r="D12" i="7"/>
  <c r="C46" i="25" s="1"/>
  <c r="AT45" i="26"/>
  <c r="AT46" i="26"/>
  <c r="AA47" i="26"/>
  <c r="AB47" i="26"/>
  <c r="AC47" i="26"/>
  <c r="AD47" i="26"/>
  <c r="AE47" i="26"/>
  <c r="AF47" i="26"/>
  <c r="AG47" i="26"/>
  <c r="AH47" i="26"/>
  <c r="AI47" i="26"/>
  <c r="AJ47" i="26"/>
  <c r="AK47" i="26"/>
  <c r="AL47" i="26"/>
  <c r="AM47" i="26"/>
  <c r="AN47" i="26"/>
  <c r="AO47" i="26"/>
  <c r="AP47" i="26"/>
  <c r="AQ47" i="26"/>
  <c r="AR47" i="26"/>
  <c r="AS47" i="26"/>
  <c r="AT47" i="26"/>
  <c r="AT45" i="25"/>
  <c r="AT46" i="25"/>
  <c r="Y47" i="25"/>
  <c r="Z47" i="25"/>
  <c r="AA47" i="25"/>
  <c r="AB47" i="25"/>
  <c r="AC47" i="25"/>
  <c r="AD47" i="25"/>
  <c r="AE47" i="25"/>
  <c r="AF47" i="25"/>
  <c r="AG47" i="25"/>
  <c r="AH47" i="25"/>
  <c r="AI47" i="25"/>
  <c r="AJ47" i="25"/>
  <c r="AK47" i="25"/>
  <c r="AL47" i="25"/>
  <c r="AM47" i="25"/>
  <c r="AN47" i="25"/>
  <c r="AO47" i="25"/>
  <c r="AP47" i="25"/>
  <c r="AQ47" i="25"/>
  <c r="AR47" i="25"/>
  <c r="AS47" i="25"/>
  <c r="AT47" i="25"/>
  <c r="AT44" i="26"/>
  <c r="AS44" i="26"/>
  <c r="AR44" i="26"/>
  <c r="AQ44" i="26"/>
  <c r="AP44" i="26"/>
  <c r="AO44" i="26"/>
  <c r="AN44" i="26"/>
  <c r="AM44" i="26"/>
  <c r="AL44" i="26"/>
  <c r="AK44" i="26"/>
  <c r="AJ44" i="26"/>
  <c r="AI44" i="26"/>
  <c r="AH44" i="26"/>
  <c r="AG44" i="26"/>
  <c r="AF44" i="26"/>
  <c r="AE44" i="26"/>
  <c r="AD44" i="26"/>
  <c r="AC44" i="26"/>
  <c r="AB44" i="26"/>
  <c r="AA44" i="26"/>
  <c r="Z44" i="26"/>
  <c r="Y44" i="26"/>
  <c r="X44" i="26"/>
  <c r="W44" i="26"/>
  <c r="V44" i="26"/>
  <c r="U44" i="26"/>
  <c r="T44" i="26"/>
  <c r="S44" i="26"/>
  <c r="R44" i="26"/>
  <c r="Q44" i="26"/>
  <c r="P44" i="26"/>
  <c r="O44" i="26"/>
  <c r="N44" i="26"/>
  <c r="M44" i="26"/>
  <c r="L44" i="26"/>
  <c r="K44" i="26"/>
  <c r="J44" i="26"/>
  <c r="I44" i="26"/>
  <c r="H44" i="26"/>
  <c r="G44" i="26"/>
  <c r="F44" i="26"/>
  <c r="E44" i="26"/>
  <c r="D44" i="26"/>
  <c r="C44" i="26"/>
  <c r="AT44" i="25"/>
  <c r="AS44" i="25"/>
  <c r="AR44" i="25"/>
  <c r="AQ44" i="25"/>
  <c r="AP44" i="25"/>
  <c r="AO44" i="25"/>
  <c r="AN44" i="25"/>
  <c r="AM44" i="25"/>
  <c r="AL44" i="25"/>
  <c r="AK44" i="25"/>
  <c r="AJ44" i="25"/>
  <c r="AI44" i="25"/>
  <c r="AH44" i="25"/>
  <c r="AG44" i="25"/>
  <c r="AF44" i="25"/>
  <c r="AE44" i="25"/>
  <c r="AD44" i="25"/>
  <c r="AC44" i="25"/>
  <c r="AB44" i="25"/>
  <c r="AA44" i="25"/>
  <c r="Z44" i="25"/>
  <c r="Y44" i="25"/>
  <c r="X44" i="25"/>
  <c r="W44" i="25"/>
  <c r="V44" i="25"/>
  <c r="U44" i="25"/>
  <c r="T44" i="25"/>
  <c r="S44" i="25"/>
  <c r="R44" i="25"/>
  <c r="Q44" i="25"/>
  <c r="P44" i="25"/>
  <c r="O44" i="25"/>
  <c r="N44" i="25"/>
  <c r="M44" i="25"/>
  <c r="L44" i="25"/>
  <c r="K44" i="25"/>
  <c r="J44" i="25"/>
  <c r="I44" i="25"/>
  <c r="H44" i="25"/>
  <c r="G44" i="25"/>
  <c r="F44" i="25"/>
  <c r="E44" i="25"/>
  <c r="D44" i="25"/>
  <c r="C44" i="25"/>
  <c r="D44" i="24"/>
  <c r="E44" i="24"/>
  <c r="F44" i="24"/>
  <c r="G44" i="24"/>
  <c r="H44" i="24"/>
  <c r="I44" i="24"/>
  <c r="J44" i="24"/>
  <c r="K44" i="24"/>
  <c r="L44" i="24"/>
  <c r="M44" i="24"/>
  <c r="N44" i="24"/>
  <c r="O44" i="24"/>
  <c r="P44" i="24"/>
  <c r="Q44" i="24"/>
  <c r="R44" i="24"/>
  <c r="S44" i="24"/>
  <c r="T44" i="24"/>
  <c r="U44" i="24"/>
  <c r="V44" i="24"/>
  <c r="W44" i="24"/>
  <c r="X44" i="24"/>
  <c r="Y44" i="24"/>
  <c r="Z44" i="24"/>
  <c r="AA44" i="24"/>
  <c r="AB44" i="24"/>
  <c r="AC44" i="24"/>
  <c r="AD44" i="24"/>
  <c r="AE44" i="24"/>
  <c r="AF44" i="24"/>
  <c r="AG44" i="24"/>
  <c r="AH44" i="24"/>
  <c r="AI44" i="24"/>
  <c r="AJ44" i="24"/>
  <c r="AK44" i="24"/>
  <c r="AL44" i="24"/>
  <c r="AM44" i="24"/>
  <c r="AN44" i="24"/>
  <c r="AO44" i="24"/>
  <c r="AP44" i="24"/>
  <c r="AQ44" i="24"/>
  <c r="AR44" i="24"/>
  <c r="AS44" i="24"/>
  <c r="AT44" i="24"/>
  <c r="C44" i="24"/>
  <c r="AT45" i="24"/>
  <c r="AT46" i="24"/>
  <c r="AD47" i="24"/>
  <c r="AE47" i="24"/>
  <c r="AF47" i="24"/>
  <c r="AG47" i="24"/>
  <c r="AH47" i="24"/>
  <c r="AI47" i="24"/>
  <c r="AJ47" i="24"/>
  <c r="AK47" i="24"/>
  <c r="AL47" i="24"/>
  <c r="AM47" i="24"/>
  <c r="AN47" i="24"/>
  <c r="AO47" i="24"/>
  <c r="AP47" i="24"/>
  <c r="AQ47" i="24"/>
  <c r="AR47" i="24"/>
  <c r="AS47" i="24"/>
  <c r="AT47" i="24"/>
  <c r="AC47" i="24"/>
  <c r="AB47" i="24"/>
  <c r="AA47" i="24"/>
  <c r="Z47" i="24"/>
  <c r="Y47" i="24"/>
  <c r="C10" i="24"/>
  <c r="C10" i="25"/>
  <c r="C10" i="26"/>
  <c r="C2" i="26"/>
  <c r="C4" i="26" s="1"/>
  <c r="C6" i="26" s="1"/>
  <c r="C7" i="26" s="1"/>
  <c r="C6" i="25"/>
  <c r="C8" i="25" s="1"/>
  <c r="C3" i="25"/>
  <c r="C3" i="24"/>
  <c r="BW35" i="20"/>
  <c r="BV35" i="20"/>
  <c r="BU35" i="20"/>
  <c r="BT35" i="20"/>
  <c r="BS35" i="20"/>
  <c r="BR35" i="20"/>
  <c r="BQ35" i="20"/>
  <c r="BP35" i="20"/>
  <c r="BO35" i="20"/>
  <c r="BN35" i="20"/>
  <c r="BM35" i="20"/>
  <c r="BL35" i="20"/>
  <c r="BW34" i="20"/>
  <c r="BV34" i="20"/>
  <c r="BU34" i="20"/>
  <c r="BT34" i="20"/>
  <c r="BS34" i="20"/>
  <c r="BR34" i="20"/>
  <c r="BQ34" i="20"/>
  <c r="BP34" i="20"/>
  <c r="BO34" i="20"/>
  <c r="BN34" i="20"/>
  <c r="BM34" i="20"/>
  <c r="BL34" i="20"/>
  <c r="BR28" i="20"/>
  <c r="BS28" i="20"/>
  <c r="BT28" i="20"/>
  <c r="BU28" i="20"/>
  <c r="BV28" i="20"/>
  <c r="BW28" i="20"/>
  <c r="C55" i="20"/>
  <c r="Z100" i="4" l="1"/>
  <c r="AV80" i="4"/>
  <c r="BC61" i="4"/>
  <c r="BD61" i="4" s="1"/>
  <c r="BE61" i="4" s="1"/>
  <c r="AT61" i="4"/>
  <c r="Z101" i="4"/>
  <c r="AJ81" i="4"/>
  <c r="AT58" i="4"/>
  <c r="AU58" i="4"/>
  <c r="X12" i="7"/>
  <c r="W46" i="25" s="1"/>
  <c r="AA12" i="7"/>
  <c r="Z46" i="25" s="1"/>
  <c r="Y11" i="7"/>
  <c r="X46" i="24" s="1"/>
  <c r="Z11" i="7"/>
  <c r="Y46" i="24" s="1"/>
  <c r="I11" i="7"/>
  <c r="H46" i="24" s="1"/>
  <c r="AA11" i="7"/>
  <c r="Z46" i="24" s="1"/>
  <c r="J11" i="7"/>
  <c r="I46" i="24" s="1"/>
  <c r="K11" i="7"/>
  <c r="J46" i="24" s="1"/>
  <c r="E11" i="7"/>
  <c r="N12" i="7"/>
  <c r="M46" i="25" s="1"/>
  <c r="O12" i="7"/>
  <c r="N46" i="25" s="1"/>
  <c r="I12" i="7"/>
  <c r="H46" i="25" s="1"/>
  <c r="Y12" i="7"/>
  <c r="X46" i="25" s="1"/>
  <c r="P12" i="7"/>
  <c r="O46" i="25" s="1"/>
  <c r="J12" i="7"/>
  <c r="I46" i="25" s="1"/>
  <c r="R12" i="7"/>
  <c r="Q46" i="25" s="1"/>
  <c r="D3" i="27"/>
  <c r="H3" i="27" s="1"/>
  <c r="H4" i="27" s="1"/>
  <c r="Q12" i="7"/>
  <c r="P46" i="25" s="1"/>
  <c r="K12" i="7"/>
  <c r="J46" i="25" s="1"/>
  <c r="R11" i="7"/>
  <c r="Q46" i="24" s="1"/>
  <c r="Q11" i="7"/>
  <c r="P46" i="24" s="1"/>
  <c r="S11" i="7"/>
  <c r="R46" i="24" s="1"/>
  <c r="T11" i="7"/>
  <c r="S46" i="24" s="1"/>
  <c r="U11" i="7"/>
  <c r="T46" i="24" s="1"/>
  <c r="V11" i="7"/>
  <c r="U46" i="24" s="1"/>
  <c r="AT59" i="4"/>
  <c r="AV59" i="4"/>
  <c r="W26" i="4"/>
  <c r="AA34" i="4"/>
  <c r="AU59" i="4"/>
  <c r="AT60" i="4"/>
  <c r="BC60" i="4"/>
  <c r="BD60" i="4" s="1"/>
  <c r="BE60" i="4" s="1"/>
  <c r="AU60" i="4"/>
  <c r="AV60" i="4"/>
  <c r="O26" i="4"/>
  <c r="AV58" i="4"/>
  <c r="K26" i="4"/>
  <c r="AV61" i="4"/>
  <c r="AW61" i="4"/>
  <c r="X26" i="4"/>
  <c r="T26" i="4"/>
  <c r="AU61" i="4"/>
  <c r="AT54" i="4"/>
  <c r="AU57" i="4"/>
  <c r="AZ81" i="4"/>
  <c r="AS42" i="7"/>
  <c r="N26" i="4"/>
  <c r="AF80" i="4"/>
  <c r="AT56" i="4"/>
  <c r="D11" i="7"/>
  <c r="G3" i="22"/>
  <c r="H3" i="22" s="1"/>
  <c r="I3" i="22" s="1"/>
  <c r="G12" i="7"/>
  <c r="G4" i="22"/>
  <c r="H4" i="22" s="1"/>
  <c r="I4" i="22" s="1"/>
  <c r="AJ80" i="4"/>
  <c r="AZ80" i="4"/>
  <c r="AN81" i="4"/>
  <c r="AN80" i="4"/>
  <c r="AB81" i="4"/>
  <c r="AR81" i="4"/>
  <c r="P26" i="4"/>
  <c r="L26" i="4"/>
  <c r="U26" i="4"/>
  <c r="Q26" i="4"/>
  <c r="AB80" i="4"/>
  <c r="AR80" i="4"/>
  <c r="AF81" i="4"/>
  <c r="AV81" i="4"/>
  <c r="AI78" i="4"/>
  <c r="AI79" i="4"/>
  <c r="AB78" i="4"/>
  <c r="AF78" i="4"/>
  <c r="AJ78" i="4"/>
  <c r="AN78" i="4"/>
  <c r="AR78" i="4"/>
  <c r="AV78" i="4"/>
  <c r="AZ78" i="4"/>
  <c r="AB79" i="4"/>
  <c r="AF79" i="4"/>
  <c r="AJ79" i="4"/>
  <c r="AN79" i="4"/>
  <c r="AR79" i="4"/>
  <c r="AV79" i="4"/>
  <c r="AZ79" i="4"/>
  <c r="AC80" i="4"/>
  <c r="AG80" i="4"/>
  <c r="AK80" i="4"/>
  <c r="AO80" i="4"/>
  <c r="AS80" i="4"/>
  <c r="AW80" i="4"/>
  <c r="BA80" i="4"/>
  <c r="AC81" i="4"/>
  <c r="AG81" i="4"/>
  <c r="AK81" i="4"/>
  <c r="AO81" i="4"/>
  <c r="AS81" i="4"/>
  <c r="AW81" i="4"/>
  <c r="BA81" i="4"/>
  <c r="AA78" i="4"/>
  <c r="AM78" i="4"/>
  <c r="AU78" i="4"/>
  <c r="AA79" i="4"/>
  <c r="AM79" i="4"/>
  <c r="AQ79" i="4"/>
  <c r="AU79" i="4"/>
  <c r="AY79" i="4"/>
  <c r="Y26" i="4"/>
  <c r="AC78" i="4"/>
  <c r="AG78" i="4"/>
  <c r="AK78" i="4"/>
  <c r="AO78" i="4"/>
  <c r="AS78" i="4"/>
  <c r="AW78" i="4"/>
  <c r="BA78" i="4"/>
  <c r="AC79" i="4"/>
  <c r="AG79" i="4"/>
  <c r="AK79" i="4"/>
  <c r="AO79" i="4"/>
  <c r="AS79" i="4"/>
  <c r="AW79" i="4"/>
  <c r="BA79" i="4"/>
  <c r="AD80" i="4"/>
  <c r="AH80" i="4"/>
  <c r="AL80" i="4"/>
  <c r="AP80" i="4"/>
  <c r="AT80" i="4"/>
  <c r="AX80" i="4"/>
  <c r="BB80" i="4"/>
  <c r="AD81" i="4"/>
  <c r="AH81" i="4"/>
  <c r="AL81" i="4"/>
  <c r="AP81" i="4"/>
  <c r="AT81" i="4"/>
  <c r="AX81" i="4"/>
  <c r="BB81" i="4"/>
  <c r="Y101" i="4"/>
  <c r="AE78" i="4"/>
  <c r="AQ78" i="4"/>
  <c r="AY78" i="4"/>
  <c r="AE79" i="4"/>
  <c r="AD78" i="4"/>
  <c r="AH78" i="4"/>
  <c r="AL78" i="4"/>
  <c r="AP78" i="4"/>
  <c r="AT78" i="4"/>
  <c r="AX78" i="4"/>
  <c r="BB78" i="4"/>
  <c r="AD79" i="4"/>
  <c r="AH79" i="4"/>
  <c r="AL79" i="4"/>
  <c r="AP79" i="4"/>
  <c r="AT79" i="4"/>
  <c r="AX79" i="4"/>
  <c r="AE80" i="4"/>
  <c r="AI80" i="4"/>
  <c r="AM80" i="4"/>
  <c r="AQ80" i="4"/>
  <c r="AU80" i="4"/>
  <c r="AY80" i="4"/>
  <c r="BC80" i="4"/>
  <c r="AE81" i="4"/>
  <c r="AI81" i="4"/>
  <c r="AM81" i="4"/>
  <c r="AQ81" i="4"/>
  <c r="AU81" i="4"/>
  <c r="AY81" i="4"/>
  <c r="BC81" i="4"/>
  <c r="AT48" i="24"/>
  <c r="AT42" i="7"/>
  <c r="AT48" i="26"/>
  <c r="AT48" i="25"/>
  <c r="K46" i="24"/>
  <c r="AA46" i="24"/>
  <c r="N46" i="24"/>
  <c r="V46" i="24"/>
  <c r="AD46" i="24"/>
  <c r="C8" i="26"/>
  <c r="C39" i="20"/>
  <c r="BT40" i="20" s="1"/>
  <c r="D80" i="4" l="1"/>
  <c r="D81" i="4"/>
  <c r="D78" i="4"/>
  <c r="D79" i="4"/>
  <c r="BS40" i="20"/>
  <c r="BS46" i="20" s="1"/>
  <c r="BT46" i="20"/>
  <c r="BW40" i="20"/>
  <c r="BR40" i="20"/>
  <c r="S41" i="20"/>
  <c r="BO41" i="20"/>
  <c r="BO47" i="20" s="1"/>
  <c r="BS41" i="20"/>
  <c r="BS47" i="20" s="1"/>
  <c r="BW41" i="20"/>
  <c r="BW47" i="20" s="1"/>
  <c r="T42" i="20"/>
  <c r="X42" i="20"/>
  <c r="T41" i="20"/>
  <c r="BP41" i="20"/>
  <c r="BP47" i="20" s="1"/>
  <c r="BT41" i="20"/>
  <c r="BT47" i="20" s="1"/>
  <c r="Q42" i="20"/>
  <c r="U42" i="20"/>
  <c r="Y42" i="20"/>
  <c r="Q41" i="20"/>
  <c r="BU41" i="20"/>
  <c r="BU47" i="20" s="1"/>
  <c r="V42" i="20"/>
  <c r="R42" i="20"/>
  <c r="R41" i="20"/>
  <c r="BV41" i="20"/>
  <c r="BV47" i="20" s="1"/>
  <c r="W42" i="20"/>
  <c r="U41" i="20"/>
  <c r="BQ41" i="20"/>
  <c r="BQ47" i="20" s="1"/>
  <c r="Z42" i="20"/>
  <c r="P41" i="20"/>
  <c r="BR41" i="20"/>
  <c r="BR47" i="20" s="1"/>
  <c r="S42" i="20"/>
  <c r="AA42" i="20"/>
  <c r="P42" i="20"/>
  <c r="BV40" i="20"/>
  <c r="BU40" i="20"/>
  <c r="Y33" i="7" l="1"/>
  <c r="BR46" i="20"/>
  <c r="BV46" i="20"/>
  <c r="BW46" i="20"/>
  <c r="BU46" i="20"/>
  <c r="X47" i="25" l="1"/>
  <c r="H13" i="23"/>
  <c r="G12" i="23"/>
  <c r="D11" i="23"/>
  <c r="AT35" i="23"/>
  <c r="AS35" i="23"/>
  <c r="AR35" i="23"/>
  <c r="AQ35" i="23"/>
  <c r="AP35" i="23"/>
  <c r="AO35" i="23"/>
  <c r="AN35" i="23"/>
  <c r="AM35" i="23"/>
  <c r="AL35" i="23"/>
  <c r="AK35" i="23"/>
  <c r="AJ35" i="23"/>
  <c r="AI35" i="23"/>
  <c r="AH35" i="23"/>
  <c r="AG35" i="23"/>
  <c r="AF35" i="23"/>
  <c r="AE35" i="23"/>
  <c r="AD35" i="23"/>
  <c r="AC35" i="23"/>
  <c r="AB35" i="23"/>
  <c r="AA35" i="23"/>
  <c r="Z35" i="23"/>
  <c r="Y35" i="23"/>
  <c r="X35" i="23"/>
  <c r="AE13" i="23"/>
  <c r="AD13" i="23"/>
  <c r="AC13" i="23"/>
  <c r="AB13" i="23"/>
  <c r="AA13" i="23"/>
  <c r="Z13" i="23"/>
  <c r="Y13" i="23"/>
  <c r="X13" i="23"/>
  <c r="W13" i="23"/>
  <c r="V13" i="23"/>
  <c r="U13" i="23"/>
  <c r="T13" i="23"/>
  <c r="S13" i="23"/>
  <c r="R13" i="23"/>
  <c r="Q13" i="23"/>
  <c r="P13" i="23"/>
  <c r="O13" i="23"/>
  <c r="N13" i="23"/>
  <c r="M13" i="23"/>
  <c r="L13" i="23"/>
  <c r="K13" i="23"/>
  <c r="J13" i="23"/>
  <c r="I13" i="23"/>
  <c r="G13" i="23"/>
  <c r="F13" i="23"/>
  <c r="E13" i="23"/>
  <c r="D13" i="23"/>
  <c r="AE12" i="23"/>
  <c r="AD12" i="23"/>
  <c r="AC12" i="23"/>
  <c r="AB12" i="23"/>
  <c r="AA12" i="23"/>
  <c r="Z12" i="23"/>
  <c r="Y12" i="23"/>
  <c r="X12" i="23"/>
  <c r="W12" i="23"/>
  <c r="V12" i="23"/>
  <c r="U12" i="23"/>
  <c r="T12" i="23"/>
  <c r="S12" i="23"/>
  <c r="R12" i="23"/>
  <c r="Q12" i="23"/>
  <c r="P12" i="23"/>
  <c r="O12" i="23"/>
  <c r="N12" i="23"/>
  <c r="M12" i="23"/>
  <c r="L12" i="23"/>
  <c r="K12" i="23"/>
  <c r="J12" i="23"/>
  <c r="I12" i="23"/>
  <c r="H12" i="23"/>
  <c r="F12" i="23"/>
  <c r="E12" i="23"/>
  <c r="D12" i="23"/>
  <c r="AE11" i="23"/>
  <c r="AD11" i="23"/>
  <c r="AC11" i="23"/>
  <c r="AB11" i="23"/>
  <c r="AA11" i="23"/>
  <c r="Z11" i="23"/>
  <c r="Y11" i="23"/>
  <c r="X11" i="23"/>
  <c r="W11" i="23"/>
  <c r="V11" i="23"/>
  <c r="U11" i="23"/>
  <c r="T11" i="23"/>
  <c r="S11" i="23"/>
  <c r="R11" i="23"/>
  <c r="Q11" i="23"/>
  <c r="P11" i="23"/>
  <c r="O11" i="23"/>
  <c r="N11" i="23"/>
  <c r="M11" i="23"/>
  <c r="L11" i="23"/>
  <c r="K11" i="23"/>
  <c r="J11" i="23"/>
  <c r="I11" i="23"/>
  <c r="H11" i="23"/>
  <c r="G11" i="23"/>
  <c r="F11" i="23"/>
  <c r="E11" i="23"/>
  <c r="F46" i="25"/>
  <c r="D14" i="23" l="1"/>
  <c r="T14" i="23"/>
  <c r="AB14" i="23"/>
  <c r="M14" i="23"/>
  <c r="AC14" i="23"/>
  <c r="AT42" i="23"/>
  <c r="AS42" i="23"/>
  <c r="L14" i="23"/>
  <c r="Y14" i="23"/>
  <c r="U14" i="23"/>
  <c r="X14" i="23"/>
  <c r="I14" i="23"/>
  <c r="P14" i="23"/>
  <c r="Q14" i="23"/>
  <c r="E14" i="23"/>
  <c r="F14" i="23"/>
  <c r="J14" i="23"/>
  <c r="N14" i="23"/>
  <c r="R14" i="23"/>
  <c r="V14" i="23"/>
  <c r="Z14" i="23"/>
  <c r="AD14" i="23"/>
  <c r="K14" i="23"/>
  <c r="O14" i="23"/>
  <c r="S14" i="23"/>
  <c r="W14" i="23"/>
  <c r="AA14" i="23"/>
  <c r="AE14" i="23"/>
  <c r="H14" i="23"/>
  <c r="G14" i="23"/>
  <c r="C47" i="25" l="1"/>
  <c r="D47" i="25"/>
  <c r="E47" i="25"/>
  <c r="F47" i="25"/>
  <c r="C47" i="26"/>
  <c r="D47" i="26"/>
  <c r="E47" i="26"/>
  <c r="F47" i="26"/>
  <c r="H11" i="21"/>
  <c r="F5" i="21"/>
  <c r="E6" i="21" s="1"/>
  <c r="F6" i="21" s="1"/>
  <c r="H5" i="21"/>
  <c r="H6" i="21"/>
  <c r="H7" i="21"/>
  <c r="H8" i="21"/>
  <c r="H9" i="21"/>
  <c r="H10" i="21"/>
  <c r="H12" i="21"/>
  <c r="H13" i="21"/>
  <c r="H14" i="21"/>
  <c r="H15" i="21"/>
  <c r="H16" i="21"/>
  <c r="H17" i="21"/>
  <c r="H18" i="21"/>
  <c r="H19" i="21"/>
  <c r="H20" i="21"/>
  <c r="H21" i="21"/>
  <c r="H22" i="21"/>
  <c r="H23" i="21"/>
  <c r="G25" i="21"/>
  <c r="A5" i="20"/>
  <c r="B5" i="20"/>
  <c r="A6" i="20"/>
  <c r="B6" i="20"/>
  <c r="A7" i="20"/>
  <c r="B7" i="20"/>
  <c r="A8" i="20"/>
  <c r="B8" i="20"/>
  <c r="A9" i="20"/>
  <c r="B9" i="20"/>
  <c r="A10" i="20"/>
  <c r="B10" i="20"/>
  <c r="A11" i="20"/>
  <c r="B11" i="20"/>
  <c r="A12" i="20"/>
  <c r="B12" i="20"/>
  <c r="A13" i="20"/>
  <c r="B13" i="20"/>
  <c r="A14" i="20"/>
  <c r="B14" i="20"/>
  <c r="A15" i="20"/>
  <c r="B15" i="20"/>
  <c r="A16" i="20"/>
  <c r="B16" i="20"/>
  <c r="A17" i="20"/>
  <c r="B17" i="20"/>
  <c r="A18" i="20"/>
  <c r="B18" i="20"/>
  <c r="A19" i="20"/>
  <c r="B19" i="20"/>
  <c r="A20" i="20"/>
  <c r="B20" i="20"/>
  <c r="A21" i="20"/>
  <c r="B21" i="20"/>
  <c r="A22" i="20"/>
  <c r="B22" i="20"/>
  <c r="A23" i="20"/>
  <c r="B23" i="20"/>
  <c r="R5" i="20" l="1"/>
  <c r="S5" i="20"/>
  <c r="V5" i="20"/>
  <c r="W5" i="20"/>
  <c r="AA5" i="20"/>
  <c r="Z5" i="20"/>
  <c r="AD5" i="20"/>
  <c r="AE5" i="20"/>
  <c r="AH5" i="20"/>
  <c r="AI5" i="20"/>
  <c r="AL5" i="20"/>
  <c r="AM5" i="20"/>
  <c r="AP5" i="20"/>
  <c r="AQ5" i="20"/>
  <c r="AT5" i="20"/>
  <c r="AU5" i="20"/>
  <c r="AX5" i="20"/>
  <c r="AY5" i="20"/>
  <c r="BB5" i="20"/>
  <c r="BC5" i="20"/>
  <c r="BF5" i="20"/>
  <c r="BG5" i="20"/>
  <c r="BJ5" i="20"/>
  <c r="BK5" i="20"/>
  <c r="BN5" i="20"/>
  <c r="BO5" i="20"/>
  <c r="BQ5" i="20"/>
  <c r="BM5" i="20"/>
  <c r="BI5" i="20"/>
  <c r="BE5" i="20"/>
  <c r="BA5" i="20"/>
  <c r="AW5" i="20"/>
  <c r="AS5" i="20"/>
  <c r="AO5" i="20"/>
  <c r="AK5" i="20"/>
  <c r="AG5" i="20"/>
  <c r="AC5" i="20"/>
  <c r="Y5" i="20"/>
  <c r="U5" i="20"/>
  <c r="Q5" i="20"/>
  <c r="BP5" i="20"/>
  <c r="BL5" i="20"/>
  <c r="BH5" i="20"/>
  <c r="BD5" i="20"/>
  <c r="AZ5" i="20"/>
  <c r="AV5" i="20"/>
  <c r="AR5" i="20"/>
  <c r="AN5" i="20"/>
  <c r="AJ5" i="20"/>
  <c r="AF5" i="20"/>
  <c r="AB5" i="20"/>
  <c r="X5" i="20"/>
  <c r="T5" i="20"/>
  <c r="P5" i="20"/>
  <c r="R6" i="20"/>
  <c r="V6" i="20"/>
  <c r="Z6" i="20"/>
  <c r="AD6" i="20"/>
  <c r="AH6" i="20"/>
  <c r="AL6" i="20"/>
  <c r="AP6" i="20"/>
  <c r="AT6" i="20"/>
  <c r="AX6" i="20"/>
  <c r="BB6" i="20"/>
  <c r="BF6" i="20"/>
  <c r="BJ6" i="20"/>
  <c r="BN6" i="20"/>
  <c r="E7" i="21"/>
  <c r="F7" i="21" s="1"/>
  <c r="S6" i="20"/>
  <c r="W6" i="20"/>
  <c r="AA6" i="20"/>
  <c r="AE6" i="20"/>
  <c r="AI6" i="20"/>
  <c r="AM6" i="20"/>
  <c r="AQ6" i="20"/>
  <c r="AU6" i="20"/>
  <c r="AY6" i="20"/>
  <c r="BC6" i="20"/>
  <c r="BG6" i="20"/>
  <c r="BK6" i="20"/>
  <c r="BO6" i="20"/>
  <c r="P6" i="20"/>
  <c r="T6" i="20"/>
  <c r="X6" i="20"/>
  <c r="AB6" i="20"/>
  <c r="AF6" i="20"/>
  <c r="AJ6" i="20"/>
  <c r="AN6" i="20"/>
  <c r="AR6" i="20"/>
  <c r="AV6" i="20"/>
  <c r="AZ6" i="20"/>
  <c r="BD6" i="20"/>
  <c r="BH6" i="20"/>
  <c r="BL6" i="20"/>
  <c r="BP6" i="20"/>
  <c r="Q6" i="20"/>
  <c r="U6" i="20"/>
  <c r="Y6" i="20"/>
  <c r="AC6" i="20"/>
  <c r="AG6" i="20"/>
  <c r="AK6" i="20"/>
  <c r="AO6" i="20"/>
  <c r="AS6" i="20"/>
  <c r="AW6" i="20"/>
  <c r="BA6" i="20"/>
  <c r="BE6" i="20"/>
  <c r="BI6" i="20"/>
  <c r="BM6" i="20"/>
  <c r="BQ6" i="20"/>
  <c r="C5" i="20" l="1"/>
  <c r="C6" i="20"/>
  <c r="E8" i="21"/>
  <c r="F8" i="21" s="1"/>
  <c r="Q7" i="20"/>
  <c r="U7" i="20"/>
  <c r="Y7" i="20"/>
  <c r="AC7" i="20"/>
  <c r="AG7" i="20"/>
  <c r="AK7" i="20"/>
  <c r="AO7" i="20"/>
  <c r="AS7" i="20"/>
  <c r="AW7" i="20"/>
  <c r="BA7" i="20"/>
  <c r="BE7" i="20"/>
  <c r="BI7" i="20"/>
  <c r="BM7" i="20"/>
  <c r="BQ7" i="20"/>
  <c r="R7" i="20"/>
  <c r="V7" i="20"/>
  <c r="Z7" i="20"/>
  <c r="AD7" i="20"/>
  <c r="AH7" i="20"/>
  <c r="AL7" i="20"/>
  <c r="AP7" i="20"/>
  <c r="AT7" i="20"/>
  <c r="AX7" i="20"/>
  <c r="BB7" i="20"/>
  <c r="BF7" i="20"/>
  <c r="BJ7" i="20"/>
  <c r="BN7" i="20"/>
  <c r="S7" i="20"/>
  <c r="W7" i="20"/>
  <c r="AA7" i="20"/>
  <c r="AE7" i="20"/>
  <c r="AI7" i="20"/>
  <c r="AM7" i="20"/>
  <c r="AQ7" i="20"/>
  <c r="AU7" i="20"/>
  <c r="AY7" i="20"/>
  <c r="BC7" i="20"/>
  <c r="BG7" i="20"/>
  <c r="BK7" i="20"/>
  <c r="BO7" i="20"/>
  <c r="P7" i="20"/>
  <c r="T7" i="20"/>
  <c r="X7" i="20"/>
  <c r="AB7" i="20"/>
  <c r="AF7" i="20"/>
  <c r="AJ7" i="20"/>
  <c r="AN7" i="20"/>
  <c r="AR7" i="20"/>
  <c r="AV7" i="20"/>
  <c r="AZ7" i="20"/>
  <c r="BD7" i="20"/>
  <c r="BH7" i="20"/>
  <c r="BL7" i="20"/>
  <c r="BP7" i="20"/>
  <c r="C7" i="20" l="1"/>
  <c r="P8" i="20"/>
  <c r="T8" i="20"/>
  <c r="X8" i="20"/>
  <c r="AB8" i="20"/>
  <c r="AF8" i="20"/>
  <c r="AJ8" i="20"/>
  <c r="AN8" i="20"/>
  <c r="AR8" i="20"/>
  <c r="AV8" i="20"/>
  <c r="AZ8" i="20"/>
  <c r="BD8" i="20"/>
  <c r="BH8" i="20"/>
  <c r="BL8" i="20"/>
  <c r="BP8" i="20"/>
  <c r="Q8" i="20"/>
  <c r="U8" i="20"/>
  <c r="Y8" i="20"/>
  <c r="AC8" i="20"/>
  <c r="AG8" i="20"/>
  <c r="AK8" i="20"/>
  <c r="AO8" i="20"/>
  <c r="AS8" i="20"/>
  <c r="AW8" i="20"/>
  <c r="BA8" i="20"/>
  <c r="BE8" i="20"/>
  <c r="BI8" i="20"/>
  <c r="BM8" i="20"/>
  <c r="BQ8" i="20"/>
  <c r="R8" i="20"/>
  <c r="V8" i="20"/>
  <c r="Z8" i="20"/>
  <c r="AD8" i="20"/>
  <c r="AH8" i="20"/>
  <c r="AL8" i="20"/>
  <c r="AP8" i="20"/>
  <c r="AT8" i="20"/>
  <c r="AX8" i="20"/>
  <c r="BB8" i="20"/>
  <c r="BF8" i="20"/>
  <c r="BJ8" i="20"/>
  <c r="BN8" i="20"/>
  <c r="E9" i="21"/>
  <c r="F9" i="21" s="1"/>
  <c r="S8" i="20"/>
  <c r="W8" i="20"/>
  <c r="AA8" i="20"/>
  <c r="AE8" i="20"/>
  <c r="AI8" i="20"/>
  <c r="AM8" i="20"/>
  <c r="AQ8" i="20"/>
  <c r="AU8" i="20"/>
  <c r="AY8" i="20"/>
  <c r="BC8" i="20"/>
  <c r="BG8" i="20"/>
  <c r="BK8" i="20"/>
  <c r="BO8" i="20"/>
  <c r="C8" i="20" l="1"/>
  <c r="S9" i="20"/>
  <c r="W9" i="20"/>
  <c r="AA9" i="20"/>
  <c r="AE9" i="20"/>
  <c r="AI9" i="20"/>
  <c r="AM9" i="20"/>
  <c r="AQ9" i="20"/>
  <c r="AU9" i="20"/>
  <c r="AY9" i="20"/>
  <c r="BC9" i="20"/>
  <c r="BG9" i="20"/>
  <c r="BK9" i="20"/>
  <c r="BO9" i="20"/>
  <c r="P9" i="20"/>
  <c r="T9" i="20"/>
  <c r="X9" i="20"/>
  <c r="AB9" i="20"/>
  <c r="AF9" i="20"/>
  <c r="AJ9" i="20"/>
  <c r="AN9" i="20"/>
  <c r="AR9" i="20"/>
  <c r="AV9" i="20"/>
  <c r="AZ9" i="20"/>
  <c r="BD9" i="20"/>
  <c r="BH9" i="20"/>
  <c r="BL9" i="20"/>
  <c r="BP9" i="20"/>
  <c r="E10" i="21"/>
  <c r="F10" i="21" s="1"/>
  <c r="E11" i="21" s="1"/>
  <c r="F11" i="21" s="1"/>
  <c r="E12" i="21" s="1"/>
  <c r="F12" i="21" s="1"/>
  <c r="Q9" i="20"/>
  <c r="U9" i="20"/>
  <c r="Y9" i="20"/>
  <c r="AC9" i="20"/>
  <c r="AG9" i="20"/>
  <c r="AK9" i="20"/>
  <c r="AO9" i="20"/>
  <c r="AS9" i="20"/>
  <c r="AW9" i="20"/>
  <c r="BA9" i="20"/>
  <c r="BE9" i="20"/>
  <c r="BI9" i="20"/>
  <c r="BM9" i="20"/>
  <c r="BQ9" i="20"/>
  <c r="R9" i="20"/>
  <c r="V9" i="20"/>
  <c r="Z9" i="20"/>
  <c r="AD9" i="20"/>
  <c r="AH9" i="20"/>
  <c r="AL9" i="20"/>
  <c r="AP9" i="20"/>
  <c r="AT9" i="20"/>
  <c r="AX9" i="20"/>
  <c r="BB9" i="20"/>
  <c r="BF9" i="20"/>
  <c r="BJ9" i="20"/>
  <c r="BN9" i="20"/>
  <c r="C9" i="20" l="1"/>
  <c r="R10" i="20"/>
  <c r="V10" i="20"/>
  <c r="Z10" i="20"/>
  <c r="AD10" i="20"/>
  <c r="AH10" i="20"/>
  <c r="AL10" i="20"/>
  <c r="AP10" i="20"/>
  <c r="AT10" i="20"/>
  <c r="AX10" i="20"/>
  <c r="BB10" i="20"/>
  <c r="BF10" i="20"/>
  <c r="BJ10" i="20"/>
  <c r="BN10" i="20"/>
  <c r="S10" i="20"/>
  <c r="W10" i="20"/>
  <c r="AA10" i="20"/>
  <c r="AE10" i="20"/>
  <c r="AI10" i="20"/>
  <c r="AM10" i="20"/>
  <c r="AQ10" i="20"/>
  <c r="AU10" i="20"/>
  <c r="AY10" i="20"/>
  <c r="BC10" i="20"/>
  <c r="BG10" i="20"/>
  <c r="BK10" i="20"/>
  <c r="BO10" i="20"/>
  <c r="P10" i="20"/>
  <c r="T10" i="20"/>
  <c r="X10" i="20"/>
  <c r="AB10" i="20"/>
  <c r="AF10" i="20"/>
  <c r="AJ10" i="20"/>
  <c r="AN10" i="20"/>
  <c r="AR10" i="20"/>
  <c r="AV10" i="20"/>
  <c r="AZ10" i="20"/>
  <c r="BD10" i="20"/>
  <c r="BH10" i="20"/>
  <c r="BL10" i="20"/>
  <c r="BP10" i="20"/>
  <c r="Q10" i="20"/>
  <c r="U10" i="20"/>
  <c r="Y10" i="20"/>
  <c r="AC10" i="20"/>
  <c r="AG10" i="20"/>
  <c r="AK10" i="20"/>
  <c r="AO10" i="20"/>
  <c r="AS10" i="20"/>
  <c r="AW10" i="20"/>
  <c r="BA10" i="20"/>
  <c r="BE10" i="20"/>
  <c r="BI10" i="20"/>
  <c r="BM10" i="20"/>
  <c r="BQ10" i="20"/>
  <c r="C10" i="20" l="1"/>
  <c r="Q11" i="20"/>
  <c r="U11" i="20"/>
  <c r="Y11" i="20"/>
  <c r="AC11" i="20"/>
  <c r="AG11" i="20"/>
  <c r="AK11" i="20"/>
  <c r="AO11" i="20"/>
  <c r="R11" i="20"/>
  <c r="V11" i="20"/>
  <c r="Z11" i="20"/>
  <c r="AD11" i="20"/>
  <c r="AH11" i="20"/>
  <c r="S11" i="20"/>
  <c r="W11" i="20"/>
  <c r="AA11" i="20"/>
  <c r="P11" i="20"/>
  <c r="T11" i="20"/>
  <c r="X11" i="20"/>
  <c r="AB11" i="20"/>
  <c r="AF11" i="20"/>
  <c r="AL11" i="20"/>
  <c r="AQ11" i="20"/>
  <c r="AU11" i="20"/>
  <c r="AY11" i="20"/>
  <c r="BC11" i="20"/>
  <c r="BG11" i="20"/>
  <c r="BK11" i="20"/>
  <c r="BO11" i="20"/>
  <c r="AE11" i="20"/>
  <c r="AM11" i="20"/>
  <c r="AR11" i="20"/>
  <c r="AV11" i="20"/>
  <c r="AZ11" i="20"/>
  <c r="BD11" i="20"/>
  <c r="BH11" i="20"/>
  <c r="BL11" i="20"/>
  <c r="BP11" i="20"/>
  <c r="AI11" i="20"/>
  <c r="AN11" i="20"/>
  <c r="AS11" i="20"/>
  <c r="AW11" i="20"/>
  <c r="BA11" i="20"/>
  <c r="BE11" i="20"/>
  <c r="BI11" i="20"/>
  <c r="BM11" i="20"/>
  <c r="BQ11" i="20"/>
  <c r="AJ11" i="20"/>
  <c r="AP11" i="20"/>
  <c r="AT11" i="20"/>
  <c r="AX11" i="20"/>
  <c r="BB11" i="20"/>
  <c r="BF11" i="20"/>
  <c r="BJ11" i="20"/>
  <c r="BN11" i="20"/>
  <c r="C11" i="20" l="1"/>
  <c r="E13" i="21"/>
  <c r="F13" i="21" s="1"/>
  <c r="R12" i="20"/>
  <c r="V12" i="20"/>
  <c r="Z12" i="20"/>
  <c r="AD12" i="20"/>
  <c r="AH12" i="20"/>
  <c r="AL12" i="20"/>
  <c r="AP12" i="20"/>
  <c r="AT12" i="20"/>
  <c r="AX12" i="20"/>
  <c r="BB12" i="20"/>
  <c r="BF12" i="20"/>
  <c r="BJ12" i="20"/>
  <c r="BN12" i="20"/>
  <c r="S12" i="20"/>
  <c r="W12" i="20"/>
  <c r="AA12" i="20"/>
  <c r="AE12" i="20"/>
  <c r="AI12" i="20"/>
  <c r="AM12" i="20"/>
  <c r="AQ12" i="20"/>
  <c r="AU12" i="20"/>
  <c r="AY12" i="20"/>
  <c r="BC12" i="20"/>
  <c r="BG12" i="20"/>
  <c r="BK12" i="20"/>
  <c r="BO12" i="20"/>
  <c r="P12" i="20"/>
  <c r="T12" i="20"/>
  <c r="X12" i="20"/>
  <c r="AB12" i="20"/>
  <c r="AF12" i="20"/>
  <c r="AJ12" i="20"/>
  <c r="AN12" i="20"/>
  <c r="AR12" i="20"/>
  <c r="AV12" i="20"/>
  <c r="AZ12" i="20"/>
  <c r="BD12" i="20"/>
  <c r="BH12" i="20"/>
  <c r="BL12" i="20"/>
  <c r="BP12" i="20"/>
  <c r="Q12" i="20"/>
  <c r="U12" i="20"/>
  <c r="Y12" i="20"/>
  <c r="AC12" i="20"/>
  <c r="AG12" i="20"/>
  <c r="AK12" i="20"/>
  <c r="AO12" i="20"/>
  <c r="AS12" i="20"/>
  <c r="AW12" i="20"/>
  <c r="BA12" i="20"/>
  <c r="BE12" i="20"/>
  <c r="BI12" i="20"/>
  <c r="BM12" i="20"/>
  <c r="BQ12" i="20"/>
  <c r="C12" i="20" l="1"/>
  <c r="E14" i="21"/>
  <c r="F14" i="21" s="1"/>
  <c r="Q13" i="20"/>
  <c r="U13" i="20"/>
  <c r="Y13" i="20"/>
  <c r="AC13" i="20"/>
  <c r="AG13" i="20"/>
  <c r="AK13" i="20"/>
  <c r="AO13" i="20"/>
  <c r="AS13" i="20"/>
  <c r="AW13" i="20"/>
  <c r="BA13" i="20"/>
  <c r="BE13" i="20"/>
  <c r="BI13" i="20"/>
  <c r="BM13" i="20"/>
  <c r="BQ13" i="20"/>
  <c r="R13" i="20"/>
  <c r="V13" i="20"/>
  <c r="Z13" i="20"/>
  <c r="AD13" i="20"/>
  <c r="AH13" i="20"/>
  <c r="AL13" i="20"/>
  <c r="AP13" i="20"/>
  <c r="AT13" i="20"/>
  <c r="AX13" i="20"/>
  <c r="BB13" i="20"/>
  <c r="BF13" i="20"/>
  <c r="BJ13" i="20"/>
  <c r="BN13" i="20"/>
  <c r="S13" i="20"/>
  <c r="W13" i="20"/>
  <c r="AA13" i="20"/>
  <c r="AE13" i="20"/>
  <c r="AI13" i="20"/>
  <c r="AM13" i="20"/>
  <c r="AQ13" i="20"/>
  <c r="AU13" i="20"/>
  <c r="AY13" i="20"/>
  <c r="BC13" i="20"/>
  <c r="BG13" i="20"/>
  <c r="BK13" i="20"/>
  <c r="BO13" i="20"/>
  <c r="P13" i="20"/>
  <c r="T13" i="20"/>
  <c r="X13" i="20"/>
  <c r="AB13" i="20"/>
  <c r="AF13" i="20"/>
  <c r="AJ13" i="20"/>
  <c r="AN13" i="20"/>
  <c r="AR13" i="20"/>
  <c r="AV13" i="20"/>
  <c r="AZ13" i="20"/>
  <c r="BD13" i="20"/>
  <c r="BH13" i="20"/>
  <c r="BL13" i="20"/>
  <c r="BP13" i="20"/>
  <c r="E15" i="21" l="1"/>
  <c r="F15" i="21" s="1"/>
  <c r="P14" i="20"/>
  <c r="T14" i="20"/>
  <c r="X14" i="20"/>
  <c r="AB14" i="20"/>
  <c r="AF14" i="20"/>
  <c r="AJ14" i="20"/>
  <c r="AN14" i="20"/>
  <c r="AR14" i="20"/>
  <c r="AV14" i="20"/>
  <c r="AZ14" i="20"/>
  <c r="BD14" i="20"/>
  <c r="BH14" i="20"/>
  <c r="BL14" i="20"/>
  <c r="BP14" i="20"/>
  <c r="Q14" i="20"/>
  <c r="U14" i="20"/>
  <c r="Y14" i="20"/>
  <c r="AC14" i="20"/>
  <c r="AG14" i="20"/>
  <c r="AK14" i="20"/>
  <c r="AO14" i="20"/>
  <c r="AS14" i="20"/>
  <c r="AW14" i="20"/>
  <c r="BA14" i="20"/>
  <c r="BE14" i="20"/>
  <c r="BI14" i="20"/>
  <c r="BM14" i="20"/>
  <c r="BQ14" i="20"/>
  <c r="R14" i="20"/>
  <c r="V14" i="20"/>
  <c r="Z14" i="20"/>
  <c r="AD14" i="20"/>
  <c r="AH14" i="20"/>
  <c r="AL14" i="20"/>
  <c r="AP14" i="20"/>
  <c r="AT14" i="20"/>
  <c r="AX14" i="20"/>
  <c r="BB14" i="20"/>
  <c r="BF14" i="20"/>
  <c r="BJ14" i="20"/>
  <c r="BN14" i="20"/>
  <c r="S14" i="20"/>
  <c r="W14" i="20"/>
  <c r="AA14" i="20"/>
  <c r="AE14" i="20"/>
  <c r="AI14" i="20"/>
  <c r="AM14" i="20"/>
  <c r="AQ14" i="20"/>
  <c r="AU14" i="20"/>
  <c r="AY14" i="20"/>
  <c r="BC14" i="20"/>
  <c r="BG14" i="20"/>
  <c r="BK14" i="20"/>
  <c r="BO14" i="20"/>
  <c r="C13" i="20"/>
  <c r="C14" i="20" l="1"/>
  <c r="E16" i="21"/>
  <c r="F16" i="21" s="1"/>
  <c r="S15" i="20"/>
  <c r="W15" i="20"/>
  <c r="AA15" i="20"/>
  <c r="AE15" i="20"/>
  <c r="AI15" i="20"/>
  <c r="AM15" i="20"/>
  <c r="AQ15" i="20"/>
  <c r="AU15" i="20"/>
  <c r="AY15" i="20"/>
  <c r="BC15" i="20"/>
  <c r="BG15" i="20"/>
  <c r="BK15" i="20"/>
  <c r="BO15" i="20"/>
  <c r="P15" i="20"/>
  <c r="T15" i="20"/>
  <c r="X15" i="20"/>
  <c r="AB15" i="20"/>
  <c r="AF15" i="20"/>
  <c r="AJ15" i="20"/>
  <c r="AN15" i="20"/>
  <c r="AR15" i="20"/>
  <c r="AV15" i="20"/>
  <c r="AZ15" i="20"/>
  <c r="BD15" i="20"/>
  <c r="BH15" i="20"/>
  <c r="BL15" i="20"/>
  <c r="BP15" i="20"/>
  <c r="Q15" i="20"/>
  <c r="U15" i="20"/>
  <c r="Y15" i="20"/>
  <c r="AC15" i="20"/>
  <c r="AG15" i="20"/>
  <c r="AK15" i="20"/>
  <c r="AO15" i="20"/>
  <c r="AS15" i="20"/>
  <c r="AW15" i="20"/>
  <c r="BA15" i="20"/>
  <c r="BE15" i="20"/>
  <c r="BI15" i="20"/>
  <c r="BM15" i="20"/>
  <c r="BQ15" i="20"/>
  <c r="R15" i="20"/>
  <c r="V15" i="20"/>
  <c r="Z15" i="20"/>
  <c r="AD15" i="20"/>
  <c r="AH15" i="20"/>
  <c r="AL15" i="20"/>
  <c r="AP15" i="20"/>
  <c r="AT15" i="20"/>
  <c r="AX15" i="20"/>
  <c r="BB15" i="20"/>
  <c r="BF15" i="20"/>
  <c r="BJ15" i="20"/>
  <c r="BN15" i="20"/>
  <c r="C15" i="20" l="1"/>
  <c r="E17" i="21"/>
  <c r="F17" i="21" s="1"/>
  <c r="R16" i="20"/>
  <c r="V16" i="20"/>
  <c r="Z16" i="20"/>
  <c r="AD16" i="20"/>
  <c r="AH16" i="20"/>
  <c r="AL16" i="20"/>
  <c r="AP16" i="20"/>
  <c r="AT16" i="20"/>
  <c r="AX16" i="20"/>
  <c r="BB16" i="20"/>
  <c r="BF16" i="20"/>
  <c r="BJ16" i="20"/>
  <c r="BN16" i="20"/>
  <c r="S16" i="20"/>
  <c r="W16" i="20"/>
  <c r="AA16" i="20"/>
  <c r="AE16" i="20"/>
  <c r="AI16" i="20"/>
  <c r="AM16" i="20"/>
  <c r="AQ16" i="20"/>
  <c r="AU16" i="20"/>
  <c r="AY16" i="20"/>
  <c r="BC16" i="20"/>
  <c r="BG16" i="20"/>
  <c r="BK16" i="20"/>
  <c r="BO16" i="20"/>
  <c r="P16" i="20"/>
  <c r="T16" i="20"/>
  <c r="X16" i="20"/>
  <c r="AB16" i="20"/>
  <c r="AF16" i="20"/>
  <c r="AJ16" i="20"/>
  <c r="AN16" i="20"/>
  <c r="AR16" i="20"/>
  <c r="AV16" i="20"/>
  <c r="AZ16" i="20"/>
  <c r="BD16" i="20"/>
  <c r="BH16" i="20"/>
  <c r="BL16" i="20"/>
  <c r="BP16" i="20"/>
  <c r="Q16" i="20"/>
  <c r="U16" i="20"/>
  <c r="Y16" i="20"/>
  <c r="AC16" i="20"/>
  <c r="AG16" i="20"/>
  <c r="AK16" i="20"/>
  <c r="AO16" i="20"/>
  <c r="AS16" i="20"/>
  <c r="AW16" i="20"/>
  <c r="BA16" i="20"/>
  <c r="BE16" i="20"/>
  <c r="BI16" i="20"/>
  <c r="BM16" i="20"/>
  <c r="BQ16" i="20"/>
  <c r="E18" i="21" l="1"/>
  <c r="F18" i="21" s="1"/>
  <c r="Q17" i="20"/>
  <c r="U17" i="20"/>
  <c r="Y17" i="20"/>
  <c r="AC17" i="20"/>
  <c r="AG17" i="20"/>
  <c r="AK17" i="20"/>
  <c r="AO17" i="20"/>
  <c r="AS17" i="20"/>
  <c r="R17" i="20"/>
  <c r="V17" i="20"/>
  <c r="Z17" i="20"/>
  <c r="S17" i="20"/>
  <c r="W17" i="20"/>
  <c r="AA17" i="20"/>
  <c r="AE17" i="20"/>
  <c r="AI17" i="20"/>
  <c r="AM17" i="20"/>
  <c r="P17" i="20"/>
  <c r="T17" i="20"/>
  <c r="X17" i="20"/>
  <c r="AB17" i="20"/>
  <c r="AF17" i="20"/>
  <c r="AJ17" i="20"/>
  <c r="AN17" i="20"/>
  <c r="AR17" i="20"/>
  <c r="AP17" i="20"/>
  <c r="AV17" i="20"/>
  <c r="AZ17" i="20"/>
  <c r="BD17" i="20"/>
  <c r="BH17" i="20"/>
  <c r="BL17" i="20"/>
  <c r="BP17" i="20"/>
  <c r="AD17" i="20"/>
  <c r="AQ17" i="20"/>
  <c r="AW17" i="20"/>
  <c r="BA17" i="20"/>
  <c r="BE17" i="20"/>
  <c r="BI17" i="20"/>
  <c r="BM17" i="20"/>
  <c r="BQ17" i="20"/>
  <c r="AH17" i="20"/>
  <c r="AT17" i="20"/>
  <c r="AX17" i="20"/>
  <c r="BB17" i="20"/>
  <c r="BF17" i="20"/>
  <c r="BJ17" i="20"/>
  <c r="BN17" i="20"/>
  <c r="AL17" i="20"/>
  <c r="AU17" i="20"/>
  <c r="AY17" i="20"/>
  <c r="BC17" i="20"/>
  <c r="BG17" i="20"/>
  <c r="BK17" i="20"/>
  <c r="BO17" i="20"/>
  <c r="C16" i="20"/>
  <c r="C17" i="20" l="1"/>
  <c r="E19" i="21"/>
  <c r="F19" i="21" s="1"/>
  <c r="S18" i="20"/>
  <c r="W18" i="20"/>
  <c r="AA18" i="20"/>
  <c r="AE18" i="20"/>
  <c r="AI18" i="20"/>
  <c r="AM18" i="20"/>
  <c r="AQ18" i="20"/>
  <c r="AU18" i="20"/>
  <c r="AY18" i="20"/>
  <c r="BC18" i="20"/>
  <c r="CA42" i="20" s="1"/>
  <c r="BG18" i="20"/>
  <c r="CE42" i="20" s="1"/>
  <c r="BK18" i="20"/>
  <c r="CI42" i="20" s="1"/>
  <c r="BO18" i="20"/>
  <c r="P18" i="20"/>
  <c r="T18" i="20"/>
  <c r="X18" i="20"/>
  <c r="AB18" i="20"/>
  <c r="AF18" i="20"/>
  <c r="AJ18" i="20"/>
  <c r="AN18" i="20"/>
  <c r="AR18" i="20"/>
  <c r="AV18" i="20"/>
  <c r="AZ18" i="20"/>
  <c r="BX42" i="20" s="1"/>
  <c r="BD18" i="20"/>
  <c r="CB42" i="20" s="1"/>
  <c r="BH18" i="20"/>
  <c r="CF42" i="20" s="1"/>
  <c r="BL18" i="20"/>
  <c r="BP18" i="20"/>
  <c r="Q18" i="20"/>
  <c r="U18" i="20"/>
  <c r="Y18" i="20"/>
  <c r="AC18" i="20"/>
  <c r="AG18" i="20"/>
  <c r="AK18" i="20"/>
  <c r="AO18" i="20"/>
  <c r="AS18" i="20"/>
  <c r="AW18" i="20"/>
  <c r="BA18" i="20"/>
  <c r="BY42" i="20" s="1"/>
  <c r="BE18" i="20"/>
  <c r="CC42" i="20" s="1"/>
  <c r="BI18" i="20"/>
  <c r="CG42" i="20" s="1"/>
  <c r="BM18" i="20"/>
  <c r="BQ18" i="20"/>
  <c r="R18" i="20"/>
  <c r="V18" i="20"/>
  <c r="Z18" i="20"/>
  <c r="AD18" i="20"/>
  <c r="AH18" i="20"/>
  <c r="AL18" i="20"/>
  <c r="AP18" i="20"/>
  <c r="AT18" i="20"/>
  <c r="AX18" i="20"/>
  <c r="BB18" i="20"/>
  <c r="BZ42" i="20" s="1"/>
  <c r="BF18" i="20"/>
  <c r="CD42" i="20" s="1"/>
  <c r="BJ18" i="20"/>
  <c r="CH42" i="20" s="1"/>
  <c r="BN18" i="20"/>
  <c r="CL42" i="20" l="1"/>
  <c r="BZ41" i="20"/>
  <c r="BX41" i="20"/>
  <c r="CJ42" i="20"/>
  <c r="CO42" i="20"/>
  <c r="CC41" i="20"/>
  <c r="CA41" i="20"/>
  <c r="CM42" i="20"/>
  <c r="CK42" i="20"/>
  <c r="BY41" i="20"/>
  <c r="CB41" i="20"/>
  <c r="CN42" i="20"/>
  <c r="E20" i="21"/>
  <c r="F20" i="21" s="1"/>
  <c r="R19" i="20"/>
  <c r="V19" i="20"/>
  <c r="Z19" i="20"/>
  <c r="AD19" i="20"/>
  <c r="AH19" i="20"/>
  <c r="AL19" i="20"/>
  <c r="AP19" i="20"/>
  <c r="AT19" i="20"/>
  <c r="AX19" i="20"/>
  <c r="BB19" i="20"/>
  <c r="BF19" i="20"/>
  <c r="BJ19" i="20"/>
  <c r="BN19" i="20"/>
  <c r="S19" i="20"/>
  <c r="W19" i="20"/>
  <c r="AA19" i="20"/>
  <c r="AE19" i="20"/>
  <c r="AI19" i="20"/>
  <c r="AM19" i="20"/>
  <c r="AQ19" i="20"/>
  <c r="AU19" i="20"/>
  <c r="AY19" i="20"/>
  <c r="BC19" i="20"/>
  <c r="BG19" i="20"/>
  <c r="BK19" i="20"/>
  <c r="BO19" i="20"/>
  <c r="P19" i="20"/>
  <c r="T19" i="20"/>
  <c r="X19" i="20"/>
  <c r="AB19" i="20"/>
  <c r="AF19" i="20"/>
  <c r="AJ19" i="20"/>
  <c r="AN19" i="20"/>
  <c r="AR19" i="20"/>
  <c r="AV19" i="20"/>
  <c r="AZ19" i="20"/>
  <c r="BD19" i="20"/>
  <c r="BH19" i="20"/>
  <c r="BL19" i="20"/>
  <c r="BP19" i="20"/>
  <c r="Q19" i="20"/>
  <c r="U19" i="20"/>
  <c r="Y19" i="20"/>
  <c r="AC19" i="20"/>
  <c r="AG19" i="20"/>
  <c r="AK19" i="20"/>
  <c r="AO19" i="20"/>
  <c r="AS19" i="20"/>
  <c r="AW19" i="20"/>
  <c r="BA19" i="20"/>
  <c r="BE19" i="20"/>
  <c r="BI19" i="20"/>
  <c r="BM19" i="20"/>
  <c r="BQ19" i="20"/>
  <c r="C18" i="20"/>
  <c r="C19" i="20" l="1"/>
  <c r="E21" i="21"/>
  <c r="F21" i="21" s="1"/>
  <c r="Q20" i="20"/>
  <c r="U20" i="20"/>
  <c r="Y20" i="20"/>
  <c r="AC20" i="20"/>
  <c r="AG20" i="20"/>
  <c r="AK20" i="20"/>
  <c r="AO20" i="20"/>
  <c r="AS20" i="20"/>
  <c r="AW20" i="20"/>
  <c r="BA20" i="20"/>
  <c r="BE20" i="20"/>
  <c r="BI20" i="20"/>
  <c r="BM20" i="20"/>
  <c r="BQ20" i="20"/>
  <c r="R20" i="20"/>
  <c r="V20" i="20"/>
  <c r="Z20" i="20"/>
  <c r="AD20" i="20"/>
  <c r="AH20" i="20"/>
  <c r="AL20" i="20"/>
  <c r="AP20" i="20"/>
  <c r="AT20" i="20"/>
  <c r="AX20" i="20"/>
  <c r="BB20" i="20"/>
  <c r="BF20" i="20"/>
  <c r="BJ20" i="20"/>
  <c r="BN20" i="20"/>
  <c r="S20" i="20"/>
  <c r="W20" i="20"/>
  <c r="AA20" i="20"/>
  <c r="AE20" i="20"/>
  <c r="AI20" i="20"/>
  <c r="AM20" i="20"/>
  <c r="AQ20" i="20"/>
  <c r="AU20" i="20"/>
  <c r="AY20" i="20"/>
  <c r="BC20" i="20"/>
  <c r="BG20" i="20"/>
  <c r="BK20" i="20"/>
  <c r="BO20" i="20"/>
  <c r="P20" i="20"/>
  <c r="T20" i="20"/>
  <c r="X20" i="20"/>
  <c r="AB20" i="20"/>
  <c r="AF20" i="20"/>
  <c r="AJ20" i="20"/>
  <c r="AN20" i="20"/>
  <c r="AR20" i="20"/>
  <c r="AV20" i="20"/>
  <c r="AZ20" i="20"/>
  <c r="BD20" i="20"/>
  <c r="BH20" i="20"/>
  <c r="BL20" i="20"/>
  <c r="BP20" i="20"/>
  <c r="C20" i="20" l="1"/>
  <c r="E22" i="21"/>
  <c r="F22" i="21" s="1"/>
  <c r="P21" i="20"/>
  <c r="T21" i="20"/>
  <c r="X21" i="20"/>
  <c r="AB21" i="20"/>
  <c r="AF21" i="20"/>
  <c r="AJ21" i="20"/>
  <c r="AN21" i="20"/>
  <c r="AR21" i="20"/>
  <c r="AV21" i="20"/>
  <c r="AZ21" i="20"/>
  <c r="BD21" i="20"/>
  <c r="BH21" i="20"/>
  <c r="BL21" i="20"/>
  <c r="BP21" i="20"/>
  <c r="Q21" i="20"/>
  <c r="U21" i="20"/>
  <c r="Y21" i="20"/>
  <c r="AC21" i="20"/>
  <c r="AG21" i="20"/>
  <c r="AK21" i="20"/>
  <c r="AO21" i="20"/>
  <c r="AS21" i="20"/>
  <c r="AW21" i="20"/>
  <c r="BA21" i="20"/>
  <c r="BE21" i="20"/>
  <c r="BI21" i="20"/>
  <c r="BM21" i="20"/>
  <c r="BQ21" i="20"/>
  <c r="R21" i="20"/>
  <c r="V21" i="20"/>
  <c r="Z21" i="20"/>
  <c r="AD21" i="20"/>
  <c r="AH21" i="20"/>
  <c r="AL21" i="20"/>
  <c r="AP21" i="20"/>
  <c r="AT21" i="20"/>
  <c r="AX21" i="20"/>
  <c r="BB21" i="20"/>
  <c r="BF21" i="20"/>
  <c r="BJ21" i="20"/>
  <c r="BN21" i="20"/>
  <c r="S21" i="20"/>
  <c r="W21" i="20"/>
  <c r="AA21" i="20"/>
  <c r="AE21" i="20"/>
  <c r="AI21" i="20"/>
  <c r="AM21" i="20"/>
  <c r="AQ21" i="20"/>
  <c r="AU21" i="20"/>
  <c r="AY21" i="20"/>
  <c r="BC21" i="20"/>
  <c r="BG21" i="20"/>
  <c r="BK21" i="20"/>
  <c r="BO21" i="20"/>
  <c r="C21" i="20" l="1"/>
  <c r="E23" i="21"/>
  <c r="F23" i="21" s="1"/>
  <c r="S22" i="20"/>
  <c r="W22" i="20"/>
  <c r="AA22" i="20"/>
  <c r="AE22" i="20"/>
  <c r="AI22" i="20"/>
  <c r="AM22" i="20"/>
  <c r="AQ22" i="20"/>
  <c r="AU22" i="20"/>
  <c r="AY22" i="20"/>
  <c r="BC22" i="20"/>
  <c r="BG22" i="20"/>
  <c r="BK22" i="20"/>
  <c r="BO22" i="20"/>
  <c r="P22" i="20"/>
  <c r="T22" i="20"/>
  <c r="X22" i="20"/>
  <c r="AB22" i="20"/>
  <c r="AF22" i="20"/>
  <c r="AJ22" i="20"/>
  <c r="AN22" i="20"/>
  <c r="AR22" i="20"/>
  <c r="AV22" i="20"/>
  <c r="AZ22" i="20"/>
  <c r="BD22" i="20"/>
  <c r="BH22" i="20"/>
  <c r="BL22" i="20"/>
  <c r="BP22" i="20"/>
  <c r="Q22" i="20"/>
  <c r="U22" i="20"/>
  <c r="Y22" i="20"/>
  <c r="AC22" i="20"/>
  <c r="AG22" i="20"/>
  <c r="AK22" i="20"/>
  <c r="AO22" i="20"/>
  <c r="AS22" i="20"/>
  <c r="AW22" i="20"/>
  <c r="BA22" i="20"/>
  <c r="BE22" i="20"/>
  <c r="BI22" i="20"/>
  <c r="BM22" i="20"/>
  <c r="BQ22" i="20"/>
  <c r="R22" i="20"/>
  <c r="V22" i="20"/>
  <c r="Z22" i="20"/>
  <c r="AD22" i="20"/>
  <c r="AH22" i="20"/>
  <c r="AL22" i="20"/>
  <c r="AP22" i="20"/>
  <c r="AT22" i="20"/>
  <c r="AX22" i="20"/>
  <c r="BB22" i="20"/>
  <c r="BF22" i="20"/>
  <c r="BJ22" i="20"/>
  <c r="BN22" i="20"/>
  <c r="C22" i="20" l="1"/>
  <c r="F25" i="21"/>
  <c r="R23" i="20"/>
  <c r="V23" i="20"/>
  <c r="Z23" i="20"/>
  <c r="AD23" i="20"/>
  <c r="AH23" i="20"/>
  <c r="S23" i="20"/>
  <c r="W23" i="20"/>
  <c r="AA23" i="20"/>
  <c r="AE23" i="20"/>
  <c r="AI23" i="20"/>
  <c r="AM23" i="20"/>
  <c r="AQ23" i="20"/>
  <c r="P23" i="20"/>
  <c r="T23" i="20"/>
  <c r="X23" i="20"/>
  <c r="AB23" i="20"/>
  <c r="AF23" i="20"/>
  <c r="AJ23" i="20"/>
  <c r="AN23" i="20"/>
  <c r="AR23" i="20"/>
  <c r="AV23" i="20"/>
  <c r="AZ23" i="20"/>
  <c r="BD23" i="20"/>
  <c r="Q23" i="20"/>
  <c r="U23" i="20"/>
  <c r="Y23" i="20"/>
  <c r="AC23" i="20"/>
  <c r="AG23" i="20"/>
  <c r="AK23" i="20"/>
  <c r="AO23" i="20"/>
  <c r="AS23" i="20"/>
  <c r="AW23" i="20"/>
  <c r="BA23" i="20"/>
  <c r="BE23" i="20"/>
  <c r="BI23" i="20"/>
  <c r="AU23" i="20"/>
  <c r="BC23" i="20"/>
  <c r="BJ23" i="20"/>
  <c r="BN23" i="20"/>
  <c r="AL23" i="20"/>
  <c r="AX23" i="20"/>
  <c r="BF23" i="20"/>
  <c r="BK23" i="20"/>
  <c r="BO23" i="20"/>
  <c r="AP23" i="20"/>
  <c r="AY23" i="20"/>
  <c r="BG23" i="20"/>
  <c r="BL23" i="20"/>
  <c r="BP23" i="20"/>
  <c r="AT23" i="20"/>
  <c r="BB23" i="20"/>
  <c r="BH23" i="20"/>
  <c r="BM23" i="20"/>
  <c r="BQ23" i="20"/>
  <c r="BM24" i="20" l="1"/>
  <c r="BM28" i="20" s="1"/>
  <c r="AP24" i="20"/>
  <c r="BA24" i="20"/>
  <c r="BM30" i="20" s="1"/>
  <c r="AV24" i="20"/>
  <c r="AF24" i="20"/>
  <c r="AH24" i="20"/>
  <c r="R24" i="20"/>
  <c r="BH24" i="20"/>
  <c r="BT30" i="20" s="1"/>
  <c r="BL24" i="20"/>
  <c r="BL28" i="20" s="1"/>
  <c r="BO24" i="20"/>
  <c r="BO28" i="20" s="1"/>
  <c r="AL24" i="20"/>
  <c r="AU24" i="20"/>
  <c r="AW24" i="20"/>
  <c r="AG24" i="20"/>
  <c r="Q24" i="20"/>
  <c r="AR24" i="20"/>
  <c r="AB24" i="20"/>
  <c r="AQ24" i="20"/>
  <c r="AA24" i="20"/>
  <c r="AD24" i="20"/>
  <c r="AX24" i="20"/>
  <c r="U24" i="20"/>
  <c r="AE24" i="20"/>
  <c r="BG24" i="20"/>
  <c r="BS30" i="20" s="1"/>
  <c r="BK24" i="20"/>
  <c r="BN24" i="20"/>
  <c r="BN28" i="20" s="1"/>
  <c r="BI24" i="20"/>
  <c r="AS24" i="20"/>
  <c r="AC24" i="20"/>
  <c r="BD24" i="20"/>
  <c r="BP30" i="20" s="1"/>
  <c r="AN24" i="20"/>
  <c r="X24" i="20"/>
  <c r="AM24" i="20"/>
  <c r="W24" i="20"/>
  <c r="Z24" i="20"/>
  <c r="BP24" i="20"/>
  <c r="BP28" i="20" s="1"/>
  <c r="BC24" i="20"/>
  <c r="BO30" i="20" s="1"/>
  <c r="AK24" i="20"/>
  <c r="BB24" i="20"/>
  <c r="BN30" i="20" s="1"/>
  <c r="BQ24" i="20"/>
  <c r="BQ28" i="20" s="1"/>
  <c r="AT24" i="20"/>
  <c r="AY24" i="20"/>
  <c r="BF24" i="20"/>
  <c r="BR30" i="20" s="1"/>
  <c r="BJ24" i="20"/>
  <c r="BE24" i="20"/>
  <c r="BQ30" i="20" s="1"/>
  <c r="AO24" i="20"/>
  <c r="Y24" i="20"/>
  <c r="AZ24" i="20"/>
  <c r="BL30" i="20" s="1"/>
  <c r="AJ24" i="20"/>
  <c r="T24" i="20"/>
  <c r="AI24" i="20"/>
  <c r="S24" i="20"/>
  <c r="V24" i="20"/>
  <c r="BX47" i="20"/>
  <c r="CB48" i="20"/>
  <c r="C23" i="20"/>
  <c r="P24" i="20"/>
  <c r="AE29" i="20" l="1"/>
  <c r="AK30" i="20"/>
  <c r="AK42" i="20" s="1"/>
  <c r="AF29" i="20"/>
  <c r="AL30" i="20"/>
  <c r="AL42" i="20" s="1"/>
  <c r="AT29" i="20"/>
  <c r="AZ30" i="20"/>
  <c r="BI28" i="20"/>
  <c r="BU30" i="20"/>
  <c r="AK29" i="20"/>
  <c r="AQ30" i="20"/>
  <c r="AG29" i="20"/>
  <c r="AM30" i="20"/>
  <c r="AM42" i="20" s="1"/>
  <c r="W29" i="20"/>
  <c r="W41" i="20" s="1"/>
  <c r="AC30" i="20"/>
  <c r="AC42" i="20" s="1"/>
  <c r="AR29" i="20"/>
  <c r="AX30" i="20"/>
  <c r="AX42" i="20" s="1"/>
  <c r="X29" i="20"/>
  <c r="X41" i="20" s="1"/>
  <c r="AD30" i="20"/>
  <c r="AD42" i="20" s="1"/>
  <c r="BJ28" i="20"/>
  <c r="BV30" i="20"/>
  <c r="AD29" i="20"/>
  <c r="AJ30" i="20"/>
  <c r="AJ42" i="20" s="1"/>
  <c r="AJ29" i="20"/>
  <c r="AP30" i="20"/>
  <c r="AP42" i="20" s="1"/>
  <c r="BB29" i="20"/>
  <c r="BB41" i="20" s="1"/>
  <c r="BH30" i="20"/>
  <c r="AO29" i="20"/>
  <c r="AO41" i="20" s="1"/>
  <c r="AU30" i="20"/>
  <c r="AU42" i="20" s="1"/>
  <c r="Z29" i="20"/>
  <c r="Z41" i="20" s="1"/>
  <c r="AF30" i="20"/>
  <c r="AF42" i="20" s="1"/>
  <c r="AU29" i="20"/>
  <c r="BA30" i="20"/>
  <c r="BE29" i="20"/>
  <c r="BK30" i="20"/>
  <c r="AQ29" i="20"/>
  <c r="AW30" i="20"/>
  <c r="AC29" i="20"/>
  <c r="AI30" i="20"/>
  <c r="AI42" i="20" s="1"/>
  <c r="AA29" i="20"/>
  <c r="AA41" i="20" s="1"/>
  <c r="AG30" i="20"/>
  <c r="AG42" i="20" s="1"/>
  <c r="AW29" i="20"/>
  <c r="BC30" i="20"/>
  <c r="BC42" i="20" s="1"/>
  <c r="AM29" i="20"/>
  <c r="AM41" i="20" s="1"/>
  <c r="AS30" i="20"/>
  <c r="AN29" i="20"/>
  <c r="AN41" i="20" s="1"/>
  <c r="AT30" i="20"/>
  <c r="AV29" i="20"/>
  <c r="BB30" i="20"/>
  <c r="BB42" i="20" s="1"/>
  <c r="Y29" i="20"/>
  <c r="Y41" i="20" s="1"/>
  <c r="AE30" i="20"/>
  <c r="AE42" i="20" s="1"/>
  <c r="AY29" i="20"/>
  <c r="BE30" i="20"/>
  <c r="BE42" i="20" s="1"/>
  <c r="AX29" i="20"/>
  <c r="AX41" i="20" s="1"/>
  <c r="BD30" i="20"/>
  <c r="BA29" i="20"/>
  <c r="BA41" i="20" s="1"/>
  <c r="BG30" i="20"/>
  <c r="BG42" i="20" s="1"/>
  <c r="V29" i="20"/>
  <c r="V41" i="20" s="1"/>
  <c r="AB30" i="20"/>
  <c r="AB42" i="20" s="1"/>
  <c r="AB29" i="20"/>
  <c r="AB41" i="20" s="1"/>
  <c r="AH30" i="20"/>
  <c r="AH42" i="20" s="1"/>
  <c r="AP29" i="20"/>
  <c r="AV30" i="20"/>
  <c r="AV42" i="20" s="1"/>
  <c r="AZ29" i="20"/>
  <c r="BF30" i="20"/>
  <c r="BF42" i="20" s="1"/>
  <c r="AS29" i="20"/>
  <c r="AS41" i="20" s="1"/>
  <c r="AY30" i="20"/>
  <c r="AY42" i="20" s="1"/>
  <c r="AI29" i="20"/>
  <c r="AI41" i="20" s="1"/>
  <c r="AO30" i="20"/>
  <c r="AO42" i="20" s="1"/>
  <c r="BK28" i="20"/>
  <c r="BW30" i="20"/>
  <c r="BD29" i="20"/>
  <c r="BD41" i="20" s="1"/>
  <c r="BJ30" i="20"/>
  <c r="BJ42" i="20" s="1"/>
  <c r="AH29" i="20"/>
  <c r="AH41" i="20" s="1"/>
  <c r="AN30" i="20"/>
  <c r="AN42" i="20" s="1"/>
  <c r="BC29" i="20"/>
  <c r="BI30" i="20"/>
  <c r="BI42" i="20" s="1"/>
  <c r="AL29" i="20"/>
  <c r="AR30" i="20"/>
  <c r="AR42" i="20" s="1"/>
  <c r="AZ28" i="20"/>
  <c r="AZ40" i="20" s="1"/>
  <c r="BF29" i="20"/>
  <c r="BF41" i="20" s="1"/>
  <c r="BG28" i="20"/>
  <c r="BM29" i="20"/>
  <c r="BM41" i="20" s="1"/>
  <c r="BM47" i="20" s="1"/>
  <c r="BH28" i="20"/>
  <c r="BH40" i="20" s="1"/>
  <c r="BN29" i="20"/>
  <c r="BN41" i="20" s="1"/>
  <c r="BN47" i="20" s="1"/>
  <c r="BF28" i="20"/>
  <c r="BF40" i="20" s="1"/>
  <c r="BL29" i="20"/>
  <c r="BL41" i="20" s="1"/>
  <c r="BL47" i="20" s="1"/>
  <c r="BB28" i="20"/>
  <c r="BH29" i="20"/>
  <c r="BH41" i="20" s="1"/>
  <c r="BD28" i="20"/>
  <c r="BJ29" i="20"/>
  <c r="BJ41" i="20" s="1"/>
  <c r="BA28" i="20"/>
  <c r="BG29" i="20"/>
  <c r="BY48" i="20"/>
  <c r="BE28" i="20"/>
  <c r="BE40" i="20" s="1"/>
  <c r="BK29" i="20"/>
  <c r="BC28" i="20"/>
  <c r="BC40" i="20" s="1"/>
  <c r="BI29" i="20"/>
  <c r="BB40" i="20"/>
  <c r="BI40" i="20"/>
  <c r="BA40" i="20"/>
  <c r="BQ40" i="20"/>
  <c r="BQ46" i="20" s="1"/>
  <c r="CE48" i="20"/>
  <c r="BD40" i="20"/>
  <c r="BN40" i="20"/>
  <c r="BN46" i="20" s="1"/>
  <c r="BO40" i="20"/>
  <c r="BO46" i="20" s="1"/>
  <c r="BJ40" i="20"/>
  <c r="BP40" i="20"/>
  <c r="BP46" i="20" s="1"/>
  <c r="BK40" i="20"/>
  <c r="BL40" i="20"/>
  <c r="BM40" i="20"/>
  <c r="BM46" i="20" s="1"/>
  <c r="BL46" i="20"/>
  <c r="X32" i="7" s="1"/>
  <c r="CO48" i="20"/>
  <c r="CB47" i="20"/>
  <c r="CF48" i="20"/>
  <c r="CG48" i="20"/>
  <c r="BZ48" i="20"/>
  <c r="BZ47" i="20"/>
  <c r="CA47" i="20"/>
  <c r="CL48" i="20"/>
  <c r="CM48" i="20"/>
  <c r="CH48" i="20"/>
  <c r="BX48" i="20"/>
  <c r="CA48" i="20"/>
  <c r="CK48" i="20"/>
  <c r="CJ48" i="20"/>
  <c r="CI48" i="20"/>
  <c r="CC48" i="20"/>
  <c r="BY47" i="20"/>
  <c r="AQ42" i="20"/>
  <c r="AE41" i="20"/>
  <c r="S28" i="20"/>
  <c r="AF41" i="20"/>
  <c r="T28" i="20"/>
  <c r="BM42" i="20"/>
  <c r="AO28" i="20"/>
  <c r="BK41" i="20"/>
  <c r="AY28" i="20"/>
  <c r="AW41" i="20"/>
  <c r="AK28" i="20"/>
  <c r="AJ41" i="20"/>
  <c r="X28" i="20"/>
  <c r="X31" i="20" s="1"/>
  <c r="BQ42" i="20"/>
  <c r="BE41" i="20"/>
  <c r="AS28" i="20"/>
  <c r="U28" i="20"/>
  <c r="AG41" i="20"/>
  <c r="AS42" i="20"/>
  <c r="AP41" i="20"/>
  <c r="AD28" i="20"/>
  <c r="BO42" i="20"/>
  <c r="AQ28" i="20"/>
  <c r="BP42" i="20"/>
  <c r="AR28" i="20"/>
  <c r="AG28" i="20"/>
  <c r="AU28" i="20"/>
  <c r="AT41" i="20"/>
  <c r="AH28" i="20"/>
  <c r="AV28" i="20"/>
  <c r="BN42" i="20"/>
  <c r="AP28" i="20"/>
  <c r="W28" i="20"/>
  <c r="CD48" i="20"/>
  <c r="CC47" i="20"/>
  <c r="CN48" i="20"/>
  <c r="P28" i="20"/>
  <c r="AT42" i="20"/>
  <c r="V28" i="20"/>
  <c r="AI28" i="20"/>
  <c r="BH42" i="20"/>
  <c r="AV41" i="20"/>
  <c r="AJ28" i="20"/>
  <c r="Y28" i="20"/>
  <c r="AW42" i="20"/>
  <c r="AK41" i="20"/>
  <c r="BR31" i="20"/>
  <c r="AT28" i="20"/>
  <c r="AL41" i="20"/>
  <c r="Z28" i="20"/>
  <c r="BK42" i="20"/>
  <c r="AY41" i="20"/>
  <c r="AM28" i="20"/>
  <c r="BL42" i="20"/>
  <c r="AZ41" i="20"/>
  <c r="AN28" i="20"/>
  <c r="AC28" i="20"/>
  <c r="BA42" i="20"/>
  <c r="AQ41" i="20"/>
  <c r="AE28" i="20"/>
  <c r="AX28" i="20"/>
  <c r="AA28" i="20"/>
  <c r="AB28" i="20"/>
  <c r="Q28" i="20"/>
  <c r="AC41" i="20"/>
  <c r="AW28" i="20"/>
  <c r="AL28" i="20"/>
  <c r="AD41" i="20"/>
  <c r="R28" i="20"/>
  <c r="AR41" i="20"/>
  <c r="AF28" i="20"/>
  <c r="Y33" i="23"/>
  <c r="C24" i="20"/>
  <c r="P25" i="20"/>
  <c r="Q25" i="20" s="1"/>
  <c r="R25" i="20" s="1"/>
  <c r="S25" i="20" s="1"/>
  <c r="T25" i="20" s="1"/>
  <c r="U25" i="20" s="1"/>
  <c r="V25" i="20" s="1"/>
  <c r="W25" i="20" s="1"/>
  <c r="X25" i="20" s="1"/>
  <c r="Y25" i="20" s="1"/>
  <c r="Z25" i="20" s="1"/>
  <c r="AA25" i="20" s="1"/>
  <c r="AB25" i="20" s="1"/>
  <c r="AC25" i="20" s="1"/>
  <c r="AD25" i="20" s="1"/>
  <c r="AE25" i="20" s="1"/>
  <c r="AF25" i="20" s="1"/>
  <c r="AG25" i="20" s="1"/>
  <c r="AH25" i="20" s="1"/>
  <c r="AI25" i="20" s="1"/>
  <c r="AJ25" i="20" s="1"/>
  <c r="AK25" i="20" s="1"/>
  <c r="AL25" i="20" s="1"/>
  <c r="AM25" i="20" s="1"/>
  <c r="AN25" i="20" s="1"/>
  <c r="AO25" i="20" s="1"/>
  <c r="AP25" i="20" s="1"/>
  <c r="AQ25" i="20" s="1"/>
  <c r="AR25" i="20" s="1"/>
  <c r="AS25" i="20" s="1"/>
  <c r="AT25" i="20" s="1"/>
  <c r="AU25" i="20" s="1"/>
  <c r="AV25" i="20" s="1"/>
  <c r="AW25" i="20" s="1"/>
  <c r="AX25" i="20" s="1"/>
  <c r="AY25" i="20" s="1"/>
  <c r="AZ25" i="20" s="1"/>
  <c r="BA25" i="20" s="1"/>
  <c r="BB25" i="20" s="1"/>
  <c r="BC25" i="20" s="1"/>
  <c r="BD25" i="20" s="1"/>
  <c r="BE25" i="20" s="1"/>
  <c r="BF25" i="20" s="1"/>
  <c r="BG25" i="20" s="1"/>
  <c r="BH25" i="20" s="1"/>
  <c r="BI25" i="20" s="1"/>
  <c r="BJ25" i="20" s="1"/>
  <c r="BK25" i="20" s="1"/>
  <c r="BL25" i="20" s="1"/>
  <c r="BM25" i="20" s="1"/>
  <c r="BN25" i="20" s="1"/>
  <c r="BO25" i="20" s="1"/>
  <c r="BP25" i="20" s="1"/>
  <c r="BQ25" i="20" s="1"/>
  <c r="Y32" i="7" l="1"/>
  <c r="AB31" i="20"/>
  <c r="BG40" i="20"/>
  <c r="BG31" i="20"/>
  <c r="X33" i="7"/>
  <c r="BI31" i="20"/>
  <c r="W47" i="25"/>
  <c r="X47" i="24"/>
  <c r="X33" i="23"/>
  <c r="W47" i="24"/>
  <c r="Y32" i="23"/>
  <c r="BC31" i="20"/>
  <c r="X32" i="23"/>
  <c r="AW40" i="20"/>
  <c r="AW43" i="20" s="1"/>
  <c r="AW31" i="20"/>
  <c r="BV42" i="20"/>
  <c r="BV43" i="20" s="1"/>
  <c r="BV31" i="20"/>
  <c r="AT40" i="20"/>
  <c r="AT43" i="20" s="1"/>
  <c r="AT31" i="20"/>
  <c r="V40" i="20"/>
  <c r="V31" i="20"/>
  <c r="AY40" i="20"/>
  <c r="AY43" i="20" s="1"/>
  <c r="AY31" i="20"/>
  <c r="BH31" i="20"/>
  <c r="BQ31" i="20"/>
  <c r="BA31" i="20"/>
  <c r="BB31" i="20"/>
  <c r="AP40" i="20"/>
  <c r="AP31" i="20"/>
  <c r="AF40" i="20"/>
  <c r="AF43" i="20" s="1"/>
  <c r="AF31" i="20"/>
  <c r="AC40" i="20"/>
  <c r="AC43" i="20" s="1"/>
  <c r="AC31" i="20"/>
  <c r="Z40" i="20"/>
  <c r="Z43" i="20" s="1"/>
  <c r="Z31" i="20"/>
  <c r="Y40" i="20"/>
  <c r="Y43" i="20" s="1"/>
  <c r="Y31" i="20"/>
  <c r="AI40" i="20"/>
  <c r="AI43" i="20" s="1"/>
  <c r="AI31" i="20"/>
  <c r="W40" i="20"/>
  <c r="W43" i="20" s="1"/>
  <c r="W31" i="20"/>
  <c r="BT42" i="20"/>
  <c r="BT43" i="20" s="1"/>
  <c r="BT31" i="20"/>
  <c r="AU40" i="20"/>
  <c r="AU31" i="20"/>
  <c r="AD40" i="20"/>
  <c r="AD43" i="20" s="1"/>
  <c r="AD31" i="20"/>
  <c r="AK40" i="20"/>
  <c r="AK43" i="20" s="1"/>
  <c r="AK31" i="20"/>
  <c r="S40" i="20"/>
  <c r="S43" i="20" s="1"/>
  <c r="S31" i="20"/>
  <c r="BL31" i="20"/>
  <c r="BP31" i="20"/>
  <c r="BO31" i="20"/>
  <c r="BD31" i="20"/>
  <c r="AX40" i="20"/>
  <c r="AX31" i="20"/>
  <c r="AM31" i="20"/>
  <c r="AJ40" i="20"/>
  <c r="AJ43" i="20" s="1"/>
  <c r="AJ31" i="20"/>
  <c r="AH40" i="20"/>
  <c r="AH43" i="20" s="1"/>
  <c r="AH31" i="20"/>
  <c r="AG40" i="20"/>
  <c r="AG43" i="20" s="1"/>
  <c r="AG31" i="20"/>
  <c r="AQ31" i="20"/>
  <c r="U40" i="20"/>
  <c r="U43" i="20" s="1"/>
  <c r="U31" i="20"/>
  <c r="BW42" i="20"/>
  <c r="BW31" i="20"/>
  <c r="T40" i="20"/>
  <c r="T43" i="20" s="1"/>
  <c r="T31" i="20"/>
  <c r="AZ31" i="20"/>
  <c r="BF31" i="20"/>
  <c r="R40" i="20"/>
  <c r="R43" i="20" s="1"/>
  <c r="R31" i="20"/>
  <c r="AE40" i="20"/>
  <c r="AE43" i="20" s="1"/>
  <c r="AE31" i="20"/>
  <c r="AL40" i="20"/>
  <c r="AL43" i="20" s="1"/>
  <c r="AL31" i="20"/>
  <c r="BU42" i="20"/>
  <c r="BU43" i="20" s="1"/>
  <c r="BU31" i="20"/>
  <c r="Q40" i="20"/>
  <c r="Q43" i="20" s="1"/>
  <c r="Q31" i="20"/>
  <c r="AA40" i="20"/>
  <c r="AA43" i="20" s="1"/>
  <c r="AA31" i="20"/>
  <c r="AN40" i="20"/>
  <c r="AN43" i="20" s="1"/>
  <c r="AN31" i="20"/>
  <c r="P40" i="20"/>
  <c r="P43" i="20" s="1"/>
  <c r="P31" i="20"/>
  <c r="AV40" i="20"/>
  <c r="AV43" i="20" s="1"/>
  <c r="AV31" i="20"/>
  <c r="BS42" i="20"/>
  <c r="BS43" i="20" s="1"/>
  <c r="BS31" i="20"/>
  <c r="AR40" i="20"/>
  <c r="AR43" i="20" s="1"/>
  <c r="AR31" i="20"/>
  <c r="AS40" i="20"/>
  <c r="AS43" i="20" s="1"/>
  <c r="AS31" i="20"/>
  <c r="AO40" i="20"/>
  <c r="AO43" i="20" s="1"/>
  <c r="AO31" i="20"/>
  <c r="BM31" i="20"/>
  <c r="BK31" i="20"/>
  <c r="BE31" i="20"/>
  <c r="BJ31" i="20"/>
  <c r="BN31" i="20"/>
  <c r="BM43" i="20"/>
  <c r="BK43" i="20"/>
  <c r="BE43" i="20"/>
  <c r="BN43" i="20"/>
  <c r="BF43" i="20"/>
  <c r="BA43" i="20"/>
  <c r="BB43" i="20"/>
  <c r="BQ43" i="20"/>
  <c r="BL43" i="20"/>
  <c r="BO43" i="20"/>
  <c r="BH43" i="20"/>
  <c r="BP43" i="20"/>
  <c r="BJ43" i="20"/>
  <c r="BI41" i="20"/>
  <c r="AU41" i="20"/>
  <c r="BG41" i="20"/>
  <c r="AQ40" i="20"/>
  <c r="X40" i="20"/>
  <c r="BD42" i="20"/>
  <c r="BC41" i="20"/>
  <c r="AZ42" i="20"/>
  <c r="AM40" i="20"/>
  <c r="BR42" i="20"/>
  <c r="AB40" i="20"/>
  <c r="F47" i="24"/>
  <c r="C30" i="20"/>
  <c r="C18" i="26" s="1"/>
  <c r="C28" i="20"/>
  <c r="C29" i="20"/>
  <c r="C18" i="25" s="1"/>
  <c r="AP43" i="20" l="1"/>
  <c r="V43" i="20"/>
  <c r="BW43" i="20"/>
  <c r="AX43" i="20"/>
  <c r="D47" i="24"/>
  <c r="C42" i="20"/>
  <c r="C20" i="26" s="1"/>
  <c r="C18" i="24"/>
  <c r="C31" i="20"/>
  <c r="BR43" i="20"/>
  <c r="BG43" i="20"/>
  <c r="AM43" i="20"/>
  <c r="BC43" i="20"/>
  <c r="X43" i="20"/>
  <c r="BI43" i="20"/>
  <c r="AZ43" i="20"/>
  <c r="AU43" i="20"/>
  <c r="AB43" i="20"/>
  <c r="AQ43" i="20"/>
  <c r="BD43" i="20"/>
  <c r="C40" i="20"/>
  <c r="C20" i="24" s="1"/>
  <c r="C41" i="20"/>
  <c r="C20" i="25" s="1"/>
  <c r="N101" i="11"/>
  <c r="N102" i="11"/>
  <c r="P102" i="11" s="1"/>
  <c r="N100" i="11"/>
  <c r="P100" i="11" s="1"/>
  <c r="P101" i="11"/>
  <c r="M90" i="11"/>
  <c r="M89" i="11"/>
  <c r="M88" i="11"/>
  <c r="M85" i="11"/>
  <c r="M84" i="11"/>
  <c r="M83" i="11"/>
  <c r="M82" i="11"/>
  <c r="M79" i="11"/>
  <c r="M78" i="11"/>
  <c r="M77" i="11"/>
  <c r="M76" i="11"/>
  <c r="M73" i="11"/>
  <c r="M72" i="11"/>
  <c r="M71" i="11"/>
  <c r="M70" i="11"/>
  <c r="M69" i="11"/>
  <c r="M68" i="11"/>
  <c r="M65" i="11"/>
  <c r="M64" i="11"/>
  <c r="M63" i="11"/>
  <c r="M62" i="11"/>
  <c r="M61" i="11"/>
  <c r="N61" i="11"/>
  <c r="N62" i="11" s="1"/>
  <c r="G3" i="19"/>
  <c r="H3" i="19" s="1"/>
  <c r="F3" i="19"/>
  <c r="C48" i="18"/>
  <c r="F36" i="18"/>
  <c r="F35" i="18"/>
  <c r="F34" i="18"/>
  <c r="E33" i="18"/>
  <c r="F33" i="18" s="1"/>
  <c r="F32" i="18"/>
  <c r="F31" i="18"/>
  <c r="F30" i="18"/>
  <c r="F26" i="18"/>
  <c r="F27" i="18" s="1"/>
  <c r="F25" i="18"/>
  <c r="F21" i="18"/>
  <c r="F20" i="18"/>
  <c r="F19" i="18"/>
  <c r="F18" i="18"/>
  <c r="F17" i="18"/>
  <c r="F16" i="18"/>
  <c r="F15" i="18"/>
  <c r="F14" i="18"/>
  <c r="F13" i="18"/>
  <c r="F12" i="18"/>
  <c r="F11" i="18"/>
  <c r="F10" i="18"/>
  <c r="F9" i="18"/>
  <c r="F8" i="18"/>
  <c r="F7" i="18"/>
  <c r="F3" i="17"/>
  <c r="M31" i="11"/>
  <c r="M32" i="11"/>
  <c r="M25" i="11"/>
  <c r="M26" i="11"/>
  <c r="M19" i="11"/>
  <c r="M20" i="11"/>
  <c r="M8" i="11"/>
  <c r="M9" i="11"/>
  <c r="M10" i="11"/>
  <c r="M11" i="11"/>
  <c r="M13" i="11"/>
  <c r="P13" i="11" s="1"/>
  <c r="M12" i="11"/>
  <c r="M7" i="11"/>
  <c r="D39" i="11"/>
  <c r="D42" i="11" s="1"/>
  <c r="D52" i="11"/>
  <c r="K46" i="11"/>
  <c r="Q14" i="11"/>
  <c r="Q16" i="11"/>
  <c r="Q21" i="11"/>
  <c r="Q27" i="11"/>
  <c r="Q33" i="11"/>
  <c r="H31" i="11"/>
  <c r="N31" i="11" s="1"/>
  <c r="P31" i="11" s="1"/>
  <c r="H32" i="11"/>
  <c r="N32" i="11" s="1"/>
  <c r="P32" i="11" s="1"/>
  <c r="H30" i="11"/>
  <c r="N30" i="11" s="1"/>
  <c r="H29" i="11"/>
  <c r="N29" i="11" s="1"/>
  <c r="H25" i="11"/>
  <c r="N25" i="11" s="1"/>
  <c r="H26" i="11"/>
  <c r="N26" i="11" s="1"/>
  <c r="H24" i="11"/>
  <c r="N24" i="11" s="1"/>
  <c r="H23" i="11"/>
  <c r="N23" i="11" s="1"/>
  <c r="H19" i="11"/>
  <c r="N19" i="11" s="1"/>
  <c r="H20" i="11"/>
  <c r="N20" i="11" s="1"/>
  <c r="H18" i="11"/>
  <c r="N18" i="11" s="1"/>
  <c r="H17" i="11"/>
  <c r="N17" i="11" s="1"/>
  <c r="I31" i="11"/>
  <c r="O31" i="11" s="1"/>
  <c r="Q31" i="11" s="1"/>
  <c r="I32" i="11"/>
  <c r="O32" i="11" s="1"/>
  <c r="Q32" i="11" s="1"/>
  <c r="I30" i="11"/>
  <c r="O30" i="11" s="1"/>
  <c r="I29" i="11"/>
  <c r="O29" i="11" s="1"/>
  <c r="I25" i="11"/>
  <c r="O25" i="11" s="1"/>
  <c r="Q25" i="11" s="1"/>
  <c r="I26" i="11"/>
  <c r="O26" i="11" s="1"/>
  <c r="Q26" i="11" s="1"/>
  <c r="I24" i="11"/>
  <c r="O24" i="11" s="1"/>
  <c r="I23" i="11"/>
  <c r="O23" i="11" s="1"/>
  <c r="I19" i="11"/>
  <c r="O19" i="11" s="1"/>
  <c r="Q19" i="11" s="1"/>
  <c r="I18" i="11"/>
  <c r="O18" i="11" s="1"/>
  <c r="I17" i="11"/>
  <c r="O17" i="11" s="1"/>
  <c r="I20" i="11"/>
  <c r="O20" i="11" s="1"/>
  <c r="Q20" i="11" s="1"/>
  <c r="I13" i="11"/>
  <c r="O13" i="11" s="1"/>
  <c r="Q13" i="11" s="1"/>
  <c r="I12" i="11"/>
  <c r="O12" i="11" s="1"/>
  <c r="Q12" i="11" s="1"/>
  <c r="I11" i="11"/>
  <c r="O11" i="11" s="1"/>
  <c r="Q11" i="11" s="1"/>
  <c r="I10" i="11"/>
  <c r="O10" i="11" s="1"/>
  <c r="Q10" i="11" s="1"/>
  <c r="I9" i="11"/>
  <c r="O9" i="11" s="1"/>
  <c r="Q9" i="11" s="1"/>
  <c r="I8" i="11"/>
  <c r="O8" i="11" s="1"/>
  <c r="Q8" i="11" s="1"/>
  <c r="I7" i="11"/>
  <c r="O7" i="11" s="1"/>
  <c r="Q7" i="11" s="1"/>
  <c r="H12" i="11"/>
  <c r="N12" i="11" s="1"/>
  <c r="H8" i="11"/>
  <c r="N8" i="11" s="1"/>
  <c r="H9" i="11"/>
  <c r="N9" i="11" s="1"/>
  <c r="H10" i="11"/>
  <c r="N10" i="11" s="1"/>
  <c r="H11" i="11"/>
  <c r="N11" i="11" s="1"/>
  <c r="H7" i="11"/>
  <c r="N7" i="11" s="1"/>
  <c r="K18" i="11"/>
  <c r="K24" i="11" s="1"/>
  <c r="K30" i="11" s="1"/>
  <c r="M30" i="11" s="1"/>
  <c r="K17" i="11"/>
  <c r="K23" i="11" s="1"/>
  <c r="K29" i="11" s="1"/>
  <c r="M29" i="11" s="1"/>
  <c r="C114" i="13"/>
  <c r="J102" i="13"/>
  <c r="J101" i="13"/>
  <c r="J100" i="13"/>
  <c r="E99" i="13"/>
  <c r="J99" i="13" s="1"/>
  <c r="J103" i="13" s="1"/>
  <c r="J98" i="13"/>
  <c r="J97" i="13"/>
  <c r="J96" i="13"/>
  <c r="J92" i="13"/>
  <c r="J93" i="13" s="1"/>
  <c r="J88" i="13"/>
  <c r="J87" i="13"/>
  <c r="J86" i="13"/>
  <c r="J85" i="13"/>
  <c r="J84" i="13"/>
  <c r="J83" i="13"/>
  <c r="J82" i="13"/>
  <c r="J81" i="13"/>
  <c r="J80" i="13"/>
  <c r="J79" i="13"/>
  <c r="J78" i="13"/>
  <c r="J77" i="13"/>
  <c r="J76" i="13"/>
  <c r="J75" i="13"/>
  <c r="J74" i="13"/>
  <c r="D60" i="13"/>
  <c r="H54" i="13"/>
  <c r="D47" i="13"/>
  <c r="D50" i="13" s="1"/>
  <c r="I41" i="13"/>
  <c r="H40" i="13"/>
  <c r="J40" i="13" s="1"/>
  <c r="H39" i="13"/>
  <c r="J39" i="13" s="1"/>
  <c r="D38" i="13"/>
  <c r="H38" i="13" s="1"/>
  <c r="I36" i="13"/>
  <c r="H35" i="13"/>
  <c r="J35" i="13" s="1"/>
  <c r="H34" i="13"/>
  <c r="J34" i="13" s="1"/>
  <c r="D33" i="13"/>
  <c r="H33" i="13" s="1"/>
  <c r="I30" i="13"/>
  <c r="I31" i="13" s="1"/>
  <c r="H30" i="13"/>
  <c r="J30" i="13" s="1"/>
  <c r="I29" i="13"/>
  <c r="H29" i="13"/>
  <c r="J29" i="13" s="1"/>
  <c r="I28" i="13"/>
  <c r="H28" i="13"/>
  <c r="J28" i="13" s="1"/>
  <c r="D28" i="13"/>
  <c r="I25" i="13"/>
  <c r="I26" i="13" s="1"/>
  <c r="H25" i="13"/>
  <c r="I24" i="13"/>
  <c r="H24" i="13"/>
  <c r="J24" i="13" s="1"/>
  <c r="I23" i="13"/>
  <c r="D23" i="13"/>
  <c r="H23" i="13" s="1"/>
  <c r="I20" i="13"/>
  <c r="I21" i="13" s="1"/>
  <c r="H20" i="13"/>
  <c r="I19" i="13"/>
  <c r="H19" i="13"/>
  <c r="I18" i="13"/>
  <c r="H18" i="13"/>
  <c r="H21" i="13" s="1"/>
  <c r="I15" i="13"/>
  <c r="I16" i="13" s="1"/>
  <c r="H15" i="13"/>
  <c r="I14" i="13"/>
  <c r="D14" i="13"/>
  <c r="H14" i="13" s="1"/>
  <c r="I11" i="13"/>
  <c r="I12" i="13" s="1"/>
  <c r="H11" i="13"/>
  <c r="J11" i="13" s="1"/>
  <c r="I10" i="13"/>
  <c r="D10" i="13"/>
  <c r="H10" i="13" s="1"/>
  <c r="I7" i="13"/>
  <c r="I8" i="13" s="1"/>
  <c r="H7" i="13"/>
  <c r="I6" i="13"/>
  <c r="H6" i="13"/>
  <c r="H8" i="13" s="1"/>
  <c r="N1" i="13"/>
  <c r="B1" i="13"/>
  <c r="G5" i="15"/>
  <c r="D5" i="14" s="1"/>
  <c r="I5" i="15"/>
  <c r="I6" i="15"/>
  <c r="I7" i="15"/>
  <c r="I8" i="15"/>
  <c r="I9" i="15"/>
  <c r="I10" i="15"/>
  <c r="I11" i="15"/>
  <c r="I12" i="15"/>
  <c r="I13" i="15"/>
  <c r="I14" i="15"/>
  <c r="I15" i="15"/>
  <c r="I16" i="15"/>
  <c r="I17" i="15"/>
  <c r="I18" i="15"/>
  <c r="I19" i="15"/>
  <c r="I20" i="15"/>
  <c r="I21" i="15"/>
  <c r="I22" i="15"/>
  <c r="I23" i="15"/>
  <c r="H25" i="15"/>
  <c r="A5" i="14"/>
  <c r="B5" i="14"/>
  <c r="A6" i="14"/>
  <c r="B6" i="14"/>
  <c r="A7" i="14"/>
  <c r="B7" i="14"/>
  <c r="A8" i="14"/>
  <c r="B8" i="14"/>
  <c r="A9" i="14"/>
  <c r="B9" i="14"/>
  <c r="A10" i="14"/>
  <c r="B10" i="14"/>
  <c r="A11" i="14"/>
  <c r="B11" i="14"/>
  <c r="A12" i="14"/>
  <c r="B12" i="14"/>
  <c r="A13" i="14"/>
  <c r="B13" i="14"/>
  <c r="A14" i="14"/>
  <c r="B14" i="14"/>
  <c r="A15" i="14"/>
  <c r="B15" i="14"/>
  <c r="A16" i="14"/>
  <c r="B16" i="14"/>
  <c r="A17" i="14"/>
  <c r="B17" i="14"/>
  <c r="A18" i="14"/>
  <c r="B18" i="14"/>
  <c r="A19" i="14"/>
  <c r="B19" i="14"/>
  <c r="A20" i="14"/>
  <c r="B20" i="14"/>
  <c r="A21" i="14"/>
  <c r="B21" i="14"/>
  <c r="A22" i="14"/>
  <c r="B22" i="14"/>
  <c r="A23" i="14"/>
  <c r="B23" i="14"/>
  <c r="K5" i="14" l="1"/>
  <c r="S5" i="14"/>
  <c r="W5" i="14"/>
  <c r="AA5" i="14"/>
  <c r="AE5" i="14"/>
  <c r="AI5" i="14"/>
  <c r="AM5" i="14"/>
  <c r="AQ5" i="14"/>
  <c r="AU5" i="14"/>
  <c r="AY5" i="14"/>
  <c r="BC5" i="14"/>
  <c r="AX5" i="14"/>
  <c r="AP5" i="14"/>
  <c r="AH5" i="14"/>
  <c r="Z5" i="14"/>
  <c r="O5" i="14"/>
  <c r="J15" i="13"/>
  <c r="J20" i="13"/>
  <c r="J25" i="13"/>
  <c r="J18" i="13"/>
  <c r="BB5" i="14"/>
  <c r="AT5" i="14"/>
  <c r="AL5" i="14"/>
  <c r="AD5" i="14"/>
  <c r="V5" i="14"/>
  <c r="G5" i="14"/>
  <c r="J7" i="13"/>
  <c r="J19" i="13"/>
  <c r="J89" i="13"/>
  <c r="J104" i="13" s="1"/>
  <c r="C47" i="24"/>
  <c r="E47" i="24"/>
  <c r="C43" i="20"/>
  <c r="P103" i="11"/>
  <c r="P104" i="11" s="1"/>
  <c r="N103" i="11"/>
  <c r="N63" i="11"/>
  <c r="P62" i="11"/>
  <c r="P61" i="11"/>
  <c r="Q5" i="11"/>
  <c r="F37" i="18"/>
  <c r="F22" i="18"/>
  <c r="F38" i="18" s="1"/>
  <c r="R5" i="14"/>
  <c r="N5" i="14"/>
  <c r="J5" i="14"/>
  <c r="F5" i="14"/>
  <c r="BE5" i="14"/>
  <c r="BA5" i="14"/>
  <c r="AW5" i="14"/>
  <c r="AS5" i="14"/>
  <c r="AO5" i="14"/>
  <c r="AK5" i="14"/>
  <c r="AG5" i="14"/>
  <c r="AC5" i="14"/>
  <c r="Y5" i="14"/>
  <c r="U5" i="14"/>
  <c r="Q5" i="14"/>
  <c r="M5" i="14"/>
  <c r="I5" i="14"/>
  <c r="E5" i="14"/>
  <c r="F6" i="15"/>
  <c r="G6" i="15" s="1"/>
  <c r="BD5" i="14"/>
  <c r="AZ5" i="14"/>
  <c r="AV5" i="14"/>
  <c r="AR5" i="14"/>
  <c r="AN5" i="14"/>
  <c r="AJ5" i="14"/>
  <c r="AF5" i="14"/>
  <c r="AB5" i="14"/>
  <c r="X5" i="14"/>
  <c r="T5" i="14"/>
  <c r="P5" i="14"/>
  <c r="L5" i="14"/>
  <c r="H5" i="14"/>
  <c r="P25" i="11"/>
  <c r="P26" i="11"/>
  <c r="M24" i="11"/>
  <c r="P24" i="11" s="1"/>
  <c r="M23" i="11"/>
  <c r="P23" i="11" s="1"/>
  <c r="M17" i="11"/>
  <c r="P17" i="11" s="1"/>
  <c r="P8" i="11"/>
  <c r="P11" i="11"/>
  <c r="P7" i="11"/>
  <c r="P10" i="11"/>
  <c r="P20" i="11"/>
  <c r="P12" i="11"/>
  <c r="P9" i="11"/>
  <c r="M18" i="11"/>
  <c r="P18" i="11" s="1"/>
  <c r="P19" i="11"/>
  <c r="Q30" i="11"/>
  <c r="Q29" i="11"/>
  <c r="Q18" i="11"/>
  <c r="Q15" i="11"/>
  <c r="D50" i="11"/>
  <c r="N50" i="11" s="1"/>
  <c r="D55" i="11"/>
  <c r="N55" i="11" s="1"/>
  <c r="D47" i="11"/>
  <c r="N47" i="11" s="1"/>
  <c r="P47" i="11" s="1"/>
  <c r="D46" i="11"/>
  <c r="N46" i="11" s="1"/>
  <c r="Q17" i="11"/>
  <c r="Q24" i="11"/>
  <c r="Q23" i="11"/>
  <c r="P29" i="11"/>
  <c r="P33" i="11" s="1"/>
  <c r="P30" i="11"/>
  <c r="H16" i="13"/>
  <c r="J14" i="13"/>
  <c r="J16" i="13" s="1"/>
  <c r="H12" i="13"/>
  <c r="J10" i="13"/>
  <c r="J12" i="13" s="1"/>
  <c r="J38" i="13"/>
  <c r="J41" i="13" s="1"/>
  <c r="H41" i="13"/>
  <c r="H26" i="13"/>
  <c r="J23" i="13"/>
  <c r="J31" i="13"/>
  <c r="H36" i="13"/>
  <c r="J33" i="13"/>
  <c r="J36" i="13" s="1"/>
  <c r="D55" i="13"/>
  <c r="I55" i="13" s="1"/>
  <c r="J55" i="13" s="1"/>
  <c r="D54" i="13"/>
  <c r="I54" i="13" s="1"/>
  <c r="D58" i="13"/>
  <c r="I58" i="13" s="1"/>
  <c r="D63" i="13"/>
  <c r="I63" i="13" s="1"/>
  <c r="I42" i="13"/>
  <c r="H31" i="13"/>
  <c r="J6" i="13"/>
  <c r="BA6" i="14" l="1"/>
  <c r="N6" i="14"/>
  <c r="R6" i="14"/>
  <c r="AD6" i="14"/>
  <c r="AH6" i="14"/>
  <c r="AT6" i="14"/>
  <c r="Q6" i="14"/>
  <c r="AW6" i="14"/>
  <c r="T6" i="14"/>
  <c r="AZ6" i="14"/>
  <c r="M6" i="14"/>
  <c r="AX6" i="14"/>
  <c r="G6" i="14"/>
  <c r="K6" i="14"/>
  <c r="W6" i="14"/>
  <c r="AA6" i="14"/>
  <c r="AM6" i="14"/>
  <c r="AQ6" i="14"/>
  <c r="BC6" i="14"/>
  <c r="H6" i="14"/>
  <c r="AF6" i="14"/>
  <c r="AN6" i="14"/>
  <c r="I6" i="14"/>
  <c r="AO6" i="14"/>
  <c r="L6" i="14"/>
  <c r="AR6" i="14"/>
  <c r="AK6" i="14"/>
  <c r="P14" i="11"/>
  <c r="P27" i="11"/>
  <c r="C5" i="14"/>
  <c r="J26" i="13"/>
  <c r="P21" i="11"/>
  <c r="J8" i="13"/>
  <c r="J21" i="13"/>
  <c r="N64" i="11"/>
  <c r="P63" i="11"/>
  <c r="U6" i="14"/>
  <c r="E6" i="14"/>
  <c r="AJ6" i="14"/>
  <c r="D6" i="14"/>
  <c r="AG6" i="14"/>
  <c r="BD6" i="14"/>
  <c r="X6" i="14"/>
  <c r="AY6" i="14"/>
  <c r="AI6" i="14"/>
  <c r="S6" i="14"/>
  <c r="F7" i="15"/>
  <c r="G7" i="15" s="1"/>
  <c r="AP6" i="14"/>
  <c r="Z6" i="14"/>
  <c r="J6" i="14"/>
  <c r="AS6" i="14"/>
  <c r="AC6" i="14"/>
  <c r="AB6" i="14"/>
  <c r="BE6" i="14"/>
  <c r="Y6" i="14"/>
  <c r="AV6" i="14"/>
  <c r="P6" i="14"/>
  <c r="AU6" i="14"/>
  <c r="AE6" i="14"/>
  <c r="O6" i="14"/>
  <c r="BB6" i="14"/>
  <c r="AL6" i="14"/>
  <c r="V6" i="14"/>
  <c r="F6" i="14"/>
  <c r="Q22" i="11"/>
  <c r="Q28" i="11"/>
  <c r="P50" i="11"/>
  <c r="P51" i="11" s="1"/>
  <c r="N51" i="11"/>
  <c r="N48" i="11"/>
  <c r="D53" i="11" s="1"/>
  <c r="N53" i="11" s="1"/>
  <c r="P46" i="11"/>
  <c r="P48" i="11" s="1"/>
  <c r="N56" i="11"/>
  <c r="P55" i="11"/>
  <c r="P56" i="11" s="1"/>
  <c r="I64" i="13"/>
  <c r="J63" i="13"/>
  <c r="J64" i="13" s="1"/>
  <c r="J58" i="13"/>
  <c r="J59" i="13" s="1"/>
  <c r="I59" i="13"/>
  <c r="I56" i="13"/>
  <c r="D61" i="13" s="1"/>
  <c r="I61" i="13" s="1"/>
  <c r="J54" i="13"/>
  <c r="J56" i="13" s="1"/>
  <c r="AE7" i="14"/>
  <c r="AM7" i="14"/>
  <c r="X7" i="14"/>
  <c r="BD7" i="14"/>
  <c r="AN7" i="14"/>
  <c r="AV7" i="14"/>
  <c r="J42" i="13" l="1"/>
  <c r="F8" i="15"/>
  <c r="G8" i="15" s="1"/>
  <c r="T7" i="14"/>
  <c r="AZ7" i="14"/>
  <c r="K7" i="14"/>
  <c r="S7" i="14"/>
  <c r="AQ7" i="14"/>
  <c r="AY7" i="14"/>
  <c r="AB7" i="14"/>
  <c r="G7" i="14"/>
  <c r="C6" i="14"/>
  <c r="N65" i="11"/>
  <c r="P64" i="11"/>
  <c r="H7" i="14"/>
  <c r="BC7" i="14"/>
  <c r="W7" i="14"/>
  <c r="AR7" i="14"/>
  <c r="L7" i="14"/>
  <c r="AI7" i="14"/>
  <c r="I7" i="14"/>
  <c r="Y7" i="14"/>
  <c r="AO7" i="14"/>
  <c r="BE7" i="14"/>
  <c r="R7" i="14"/>
  <c r="AH7" i="14"/>
  <c r="AX7" i="14"/>
  <c r="BB7" i="14"/>
  <c r="Q7" i="14"/>
  <c r="AW7" i="14"/>
  <c r="Z7" i="14"/>
  <c r="BA7" i="14"/>
  <c r="AD7" i="14"/>
  <c r="M7" i="14"/>
  <c r="AC7" i="14"/>
  <c r="AS7" i="14"/>
  <c r="F7" i="14"/>
  <c r="V7" i="14"/>
  <c r="AL7" i="14"/>
  <c r="AG7" i="14"/>
  <c r="J7" i="14"/>
  <c r="AP7" i="14"/>
  <c r="E7" i="14"/>
  <c r="U7" i="14"/>
  <c r="AK7" i="14"/>
  <c r="N7" i="14"/>
  <c r="AT7" i="14"/>
  <c r="P7" i="14"/>
  <c r="AF7" i="14"/>
  <c r="AU7" i="14"/>
  <c r="O7" i="14"/>
  <c r="AJ7" i="14"/>
  <c r="D7" i="14"/>
  <c r="AA7" i="14"/>
  <c r="Q34" i="11"/>
  <c r="P53" i="11"/>
  <c r="P54" i="11" s="1"/>
  <c r="P57" i="11" s="1"/>
  <c r="N54" i="11"/>
  <c r="I62" i="13"/>
  <c r="J61" i="13"/>
  <c r="J62" i="13" s="1"/>
  <c r="J65" i="13" s="1"/>
  <c r="F9" i="15"/>
  <c r="G9" i="15" s="1"/>
  <c r="N8" i="14"/>
  <c r="AT8" i="14"/>
  <c r="V8" i="14"/>
  <c r="BB8" i="14"/>
  <c r="AD8" i="14"/>
  <c r="F8" i="14"/>
  <c r="AL8" i="14"/>
  <c r="H8" i="14"/>
  <c r="X8" i="14"/>
  <c r="AN8" i="14"/>
  <c r="BD8" i="14"/>
  <c r="Q8" i="14"/>
  <c r="AG8" i="14"/>
  <c r="AW8" i="14"/>
  <c r="O8" i="14"/>
  <c r="AU8" i="14"/>
  <c r="Z8" i="14"/>
  <c r="K8" i="14"/>
  <c r="AQ8" i="14"/>
  <c r="AJ8" i="14"/>
  <c r="AC8" i="14"/>
  <c r="AM8" i="14"/>
  <c r="AI8" i="14"/>
  <c r="L8" i="14"/>
  <c r="AB8" i="14"/>
  <c r="AR8" i="14"/>
  <c r="E8" i="14"/>
  <c r="U8" i="14"/>
  <c r="AK8" i="14"/>
  <c r="BA8" i="14"/>
  <c r="W8" i="14"/>
  <c r="BC8" i="14"/>
  <c r="AH8" i="14"/>
  <c r="S8" i="14"/>
  <c r="AY8" i="14"/>
  <c r="D8" i="14"/>
  <c r="AZ8" i="14"/>
  <c r="AS8" i="14"/>
  <c r="R8" i="14"/>
  <c r="P8" i="14"/>
  <c r="AF8" i="14"/>
  <c r="AV8" i="14"/>
  <c r="I8" i="14"/>
  <c r="Y8" i="14"/>
  <c r="AO8" i="14"/>
  <c r="BE8" i="14"/>
  <c r="AE8" i="14"/>
  <c r="J8" i="14"/>
  <c r="AP8" i="14"/>
  <c r="AA8" i="14"/>
  <c r="T8" i="14"/>
  <c r="M8" i="14"/>
  <c r="G8" i="14"/>
  <c r="AX8" i="14"/>
  <c r="C7" i="14" l="1"/>
  <c r="N68" i="11"/>
  <c r="P65" i="11"/>
  <c r="P66" i="11" s="1"/>
  <c r="J112" i="13"/>
  <c r="J108" i="13"/>
  <c r="J111" i="13"/>
  <c r="J107" i="13"/>
  <c r="J109" i="13"/>
  <c r="J110" i="13"/>
  <c r="J113" i="13"/>
  <c r="C8" i="14"/>
  <c r="G9" i="14"/>
  <c r="K9" i="14"/>
  <c r="O9" i="14"/>
  <c r="S9" i="14"/>
  <c r="W9" i="14"/>
  <c r="AA9" i="14"/>
  <c r="AE9" i="14"/>
  <c r="AI9" i="14"/>
  <c r="AM9" i="14"/>
  <c r="AQ9" i="14"/>
  <c r="AU9" i="14"/>
  <c r="AY9" i="14"/>
  <c r="BC9" i="14"/>
  <c r="D9" i="14"/>
  <c r="H9" i="14"/>
  <c r="L9" i="14"/>
  <c r="P9" i="14"/>
  <c r="T9" i="14"/>
  <c r="X9" i="14"/>
  <c r="AB9" i="14"/>
  <c r="AF9" i="14"/>
  <c r="AJ9" i="14"/>
  <c r="AN9" i="14"/>
  <c r="AR9" i="14"/>
  <c r="AV9" i="14"/>
  <c r="AZ9" i="14"/>
  <c r="BD9" i="14"/>
  <c r="F9" i="14"/>
  <c r="N9" i="14"/>
  <c r="V9" i="14"/>
  <c r="AD9" i="14"/>
  <c r="AL9" i="14"/>
  <c r="AT9" i="14"/>
  <c r="BB9" i="14"/>
  <c r="I9" i="14"/>
  <c r="Q9" i="14"/>
  <c r="Y9" i="14"/>
  <c r="AG9" i="14"/>
  <c r="AO9" i="14"/>
  <c r="AW9" i="14"/>
  <c r="BE9" i="14"/>
  <c r="F10" i="15"/>
  <c r="G10" i="15" s="1"/>
  <c r="J9" i="14"/>
  <c r="R9" i="14"/>
  <c r="Z9" i="14"/>
  <c r="AH9" i="14"/>
  <c r="AP9" i="14"/>
  <c r="AX9" i="14"/>
  <c r="E9" i="14"/>
  <c r="AK9" i="14"/>
  <c r="M9" i="14"/>
  <c r="AS9" i="14"/>
  <c r="U9" i="14"/>
  <c r="BA9" i="14"/>
  <c r="AC9" i="14"/>
  <c r="J114" i="13" l="1"/>
  <c r="J116" i="13" s="1"/>
  <c r="N69" i="11"/>
  <c r="P68" i="11"/>
  <c r="F10" i="14"/>
  <c r="J10" i="14"/>
  <c r="N10" i="14"/>
  <c r="R10" i="14"/>
  <c r="V10" i="14"/>
  <c r="Z10" i="14"/>
  <c r="AD10" i="14"/>
  <c r="AH10" i="14"/>
  <c r="AL10" i="14"/>
  <c r="AP10" i="14"/>
  <c r="AT10" i="14"/>
  <c r="AX10" i="14"/>
  <c r="BB10" i="14"/>
  <c r="F11" i="15"/>
  <c r="G11" i="15" s="1"/>
  <c r="G10" i="14"/>
  <c r="K10" i="14"/>
  <c r="O10" i="14"/>
  <c r="S10" i="14"/>
  <c r="W10" i="14"/>
  <c r="AA10" i="14"/>
  <c r="AE10" i="14"/>
  <c r="AI10" i="14"/>
  <c r="AM10" i="14"/>
  <c r="AQ10" i="14"/>
  <c r="AU10" i="14"/>
  <c r="AY10" i="14"/>
  <c r="BC10" i="14"/>
  <c r="D10" i="14"/>
  <c r="L10" i="14"/>
  <c r="T10" i="14"/>
  <c r="AB10" i="14"/>
  <c r="AJ10" i="14"/>
  <c r="AR10" i="14"/>
  <c r="AZ10" i="14"/>
  <c r="E10" i="14"/>
  <c r="M10" i="14"/>
  <c r="U10" i="14"/>
  <c r="AC10" i="14"/>
  <c r="AK10" i="14"/>
  <c r="AS10" i="14"/>
  <c r="BA10" i="14"/>
  <c r="H10" i="14"/>
  <c r="P10" i="14"/>
  <c r="X10" i="14"/>
  <c r="AF10" i="14"/>
  <c r="AN10" i="14"/>
  <c r="AV10" i="14"/>
  <c r="BD10" i="14"/>
  <c r="AG10" i="14"/>
  <c r="I10" i="14"/>
  <c r="AO10" i="14"/>
  <c r="Q10" i="14"/>
  <c r="AW10" i="14"/>
  <c r="Y10" i="14"/>
  <c r="BE10" i="14"/>
  <c r="C9" i="14"/>
  <c r="N70" i="11" l="1"/>
  <c r="P69" i="11"/>
  <c r="C10" i="14"/>
  <c r="F12" i="15"/>
  <c r="G12" i="15" s="1"/>
  <c r="G11" i="14"/>
  <c r="L11" i="14"/>
  <c r="Q11" i="14"/>
  <c r="W11" i="14"/>
  <c r="AB11" i="14"/>
  <c r="AG11" i="14"/>
  <c r="AK11" i="14"/>
  <c r="AO11" i="14"/>
  <c r="AS11" i="14"/>
  <c r="AW11" i="14"/>
  <c r="BA11" i="14"/>
  <c r="BE11" i="14"/>
  <c r="H11" i="14"/>
  <c r="M11" i="14"/>
  <c r="S11" i="14"/>
  <c r="X11" i="14"/>
  <c r="AC11" i="14"/>
  <c r="AH11" i="14"/>
  <c r="AL11" i="14"/>
  <c r="AP11" i="14"/>
  <c r="AT11" i="14"/>
  <c r="AX11" i="14"/>
  <c r="BB11" i="14"/>
  <c r="I11" i="14"/>
  <c r="O11" i="14"/>
  <c r="T11" i="14"/>
  <c r="Y11" i="14"/>
  <c r="AE11" i="14"/>
  <c r="AI11" i="14"/>
  <c r="AM11" i="14"/>
  <c r="AQ11" i="14"/>
  <c r="AU11" i="14"/>
  <c r="AY11" i="14"/>
  <c r="BC11" i="14"/>
  <c r="P11" i="14"/>
  <c r="AJ11" i="14"/>
  <c r="AZ11" i="14"/>
  <c r="U11" i="14"/>
  <c r="AN11" i="14"/>
  <c r="BD11" i="14"/>
  <c r="D11" i="14"/>
  <c r="AA11" i="14"/>
  <c r="AR11" i="14"/>
  <c r="K11" i="14"/>
  <c r="AF11" i="14"/>
  <c r="AV11" i="14"/>
  <c r="F11" i="14"/>
  <c r="V11" i="14"/>
  <c r="J11" i="14"/>
  <c r="Z11" i="14"/>
  <c r="E11" i="14"/>
  <c r="N11" i="14"/>
  <c r="AD11" i="14"/>
  <c r="R11" i="14"/>
  <c r="N71" i="11" l="1"/>
  <c r="P70" i="11"/>
  <c r="C11" i="14"/>
  <c r="F13" i="15"/>
  <c r="G13" i="15" s="1"/>
  <c r="AE12" i="14"/>
  <c r="O12" i="14"/>
  <c r="L12" i="14"/>
  <c r="AB12" i="14"/>
  <c r="AR12" i="14"/>
  <c r="E12" i="14"/>
  <c r="U12" i="14"/>
  <c r="AK12" i="14"/>
  <c r="BA12" i="14"/>
  <c r="N12" i="14"/>
  <c r="AD12" i="14"/>
  <c r="AT12" i="14"/>
  <c r="AI12" i="14"/>
  <c r="AM12" i="14"/>
  <c r="AQ12" i="14"/>
  <c r="H12" i="14"/>
  <c r="BD12" i="14"/>
  <c r="AW12" i="14"/>
  <c r="AP12" i="14"/>
  <c r="AA12" i="14"/>
  <c r="P12" i="14"/>
  <c r="AF12" i="14"/>
  <c r="AV12" i="14"/>
  <c r="I12" i="14"/>
  <c r="Y12" i="14"/>
  <c r="AO12" i="14"/>
  <c r="BE12" i="14"/>
  <c r="R12" i="14"/>
  <c r="AH12" i="14"/>
  <c r="AX12" i="14"/>
  <c r="AY12" i="14"/>
  <c r="BC12" i="14"/>
  <c r="Q12" i="14"/>
  <c r="J12" i="14"/>
  <c r="S12" i="14"/>
  <c r="D12" i="14"/>
  <c r="T12" i="14"/>
  <c r="AJ12" i="14"/>
  <c r="AZ12" i="14"/>
  <c r="M12" i="14"/>
  <c r="AC12" i="14"/>
  <c r="AS12" i="14"/>
  <c r="F12" i="14"/>
  <c r="V12" i="14"/>
  <c r="AL12" i="14"/>
  <c r="BB12" i="14"/>
  <c r="G12" i="14"/>
  <c r="K12" i="14"/>
  <c r="AU12" i="14"/>
  <c r="X12" i="14"/>
  <c r="AN12" i="14"/>
  <c r="AG12" i="14"/>
  <c r="Z12" i="14"/>
  <c r="W12" i="14"/>
  <c r="N72" i="11" l="1"/>
  <c r="P71" i="11"/>
  <c r="C12" i="14"/>
  <c r="G13" i="14"/>
  <c r="D13" i="14"/>
  <c r="H13" i="14"/>
  <c r="L13" i="14"/>
  <c r="P13" i="14"/>
  <c r="T13" i="14"/>
  <c r="X13" i="14"/>
  <c r="AB13" i="14"/>
  <c r="AF13" i="14"/>
  <c r="AJ13" i="14"/>
  <c r="AN13" i="14"/>
  <c r="AR13" i="14"/>
  <c r="AV13" i="14"/>
  <c r="AZ13" i="14"/>
  <c r="BD13" i="14"/>
  <c r="F14" i="15"/>
  <c r="G14" i="15" s="1"/>
  <c r="E13" i="14"/>
  <c r="I13" i="14"/>
  <c r="M13" i="14"/>
  <c r="Q13" i="14"/>
  <c r="U13" i="14"/>
  <c r="Y13" i="14"/>
  <c r="AC13" i="14"/>
  <c r="AG13" i="14"/>
  <c r="AK13" i="14"/>
  <c r="AO13" i="14"/>
  <c r="AS13" i="14"/>
  <c r="AW13" i="14"/>
  <c r="BA13" i="14"/>
  <c r="BE13" i="14"/>
  <c r="F13" i="14"/>
  <c r="O13" i="14"/>
  <c r="W13" i="14"/>
  <c r="AE13" i="14"/>
  <c r="AM13" i="14"/>
  <c r="AU13" i="14"/>
  <c r="BC13" i="14"/>
  <c r="J13" i="14"/>
  <c r="R13" i="14"/>
  <c r="Z13" i="14"/>
  <c r="AH13" i="14"/>
  <c r="AP13" i="14"/>
  <c r="AX13" i="14"/>
  <c r="K13" i="14"/>
  <c r="S13" i="14"/>
  <c r="AA13" i="14"/>
  <c r="AI13" i="14"/>
  <c r="AQ13" i="14"/>
  <c r="AY13" i="14"/>
  <c r="V13" i="14"/>
  <c r="BB13" i="14"/>
  <c r="AT13" i="14"/>
  <c r="AD13" i="14"/>
  <c r="AL13" i="14"/>
  <c r="N13" i="14"/>
  <c r="N73" i="11" l="1"/>
  <c r="P72" i="11"/>
  <c r="C13" i="14"/>
  <c r="F15" i="15"/>
  <c r="G15" i="15" s="1"/>
  <c r="G14" i="14"/>
  <c r="K14" i="14"/>
  <c r="O14" i="14"/>
  <c r="S14" i="14"/>
  <c r="W14" i="14"/>
  <c r="AA14" i="14"/>
  <c r="AE14" i="14"/>
  <c r="AI14" i="14"/>
  <c r="AM14" i="14"/>
  <c r="AQ14" i="14"/>
  <c r="D14" i="14"/>
  <c r="H14" i="14"/>
  <c r="L14" i="14"/>
  <c r="P14" i="14"/>
  <c r="T14" i="14"/>
  <c r="X14" i="14"/>
  <c r="F14" i="14"/>
  <c r="N14" i="14"/>
  <c r="V14" i="14"/>
  <c r="AC14" i="14"/>
  <c r="AH14" i="14"/>
  <c r="AN14" i="14"/>
  <c r="AS14" i="14"/>
  <c r="AW14" i="14"/>
  <c r="BA14" i="14"/>
  <c r="BE14" i="14"/>
  <c r="I14" i="14"/>
  <c r="Q14" i="14"/>
  <c r="Y14" i="14"/>
  <c r="AD14" i="14"/>
  <c r="AJ14" i="14"/>
  <c r="AO14" i="14"/>
  <c r="AT14" i="14"/>
  <c r="AX14" i="14"/>
  <c r="BB14" i="14"/>
  <c r="J14" i="14"/>
  <c r="R14" i="14"/>
  <c r="Z14" i="14"/>
  <c r="AF14" i="14"/>
  <c r="AK14" i="14"/>
  <c r="AP14" i="14"/>
  <c r="AU14" i="14"/>
  <c r="AY14" i="14"/>
  <c r="BC14" i="14"/>
  <c r="M14" i="14"/>
  <c r="AL14" i="14"/>
  <c r="BD14" i="14"/>
  <c r="AZ14" i="14"/>
  <c r="U14" i="14"/>
  <c r="AR14" i="14"/>
  <c r="E14" i="14"/>
  <c r="AB14" i="14"/>
  <c r="AV14" i="14"/>
  <c r="AG14" i="14"/>
  <c r="N76" i="11" l="1"/>
  <c r="P73" i="11"/>
  <c r="P74" i="11" s="1"/>
  <c r="F16" i="15"/>
  <c r="G16" i="15" s="1"/>
  <c r="D15" i="14"/>
  <c r="H15" i="14"/>
  <c r="L15" i="14"/>
  <c r="P15" i="14"/>
  <c r="T15" i="14"/>
  <c r="X15" i="14"/>
  <c r="AB15" i="14"/>
  <c r="AF15" i="14"/>
  <c r="AJ15" i="14"/>
  <c r="AN15" i="14"/>
  <c r="AR15" i="14"/>
  <c r="AV15" i="14"/>
  <c r="AZ15" i="14"/>
  <c r="BD15" i="14"/>
  <c r="E15" i="14"/>
  <c r="I15" i="14"/>
  <c r="M15" i="14"/>
  <c r="Q15" i="14"/>
  <c r="U15" i="14"/>
  <c r="Y15" i="14"/>
  <c r="AC15" i="14"/>
  <c r="AG15" i="14"/>
  <c r="AK15" i="14"/>
  <c r="AO15" i="14"/>
  <c r="AS15" i="14"/>
  <c r="AW15" i="14"/>
  <c r="BA15" i="14"/>
  <c r="BE15" i="14"/>
  <c r="F15" i="14"/>
  <c r="J15" i="14"/>
  <c r="N15" i="14"/>
  <c r="R15" i="14"/>
  <c r="V15" i="14"/>
  <c r="Z15" i="14"/>
  <c r="AD15" i="14"/>
  <c r="AH15" i="14"/>
  <c r="AL15" i="14"/>
  <c r="AP15" i="14"/>
  <c r="AT15" i="14"/>
  <c r="G15" i="14"/>
  <c r="W15" i="14"/>
  <c r="AM15" i="14"/>
  <c r="AY15" i="14"/>
  <c r="AI15" i="14"/>
  <c r="K15" i="14"/>
  <c r="AA15" i="14"/>
  <c r="AQ15" i="14"/>
  <c r="BB15" i="14"/>
  <c r="AX15" i="14"/>
  <c r="O15" i="14"/>
  <c r="AE15" i="14"/>
  <c r="AU15" i="14"/>
  <c r="BC15" i="14"/>
  <c r="S15" i="14"/>
  <c r="C14" i="14"/>
  <c r="N77" i="11" l="1"/>
  <c r="P76" i="11"/>
  <c r="C15" i="14"/>
  <c r="F17" i="15"/>
  <c r="G17" i="15" s="1"/>
  <c r="G16" i="14"/>
  <c r="K16" i="14"/>
  <c r="O16" i="14"/>
  <c r="S16" i="14"/>
  <c r="W16" i="14"/>
  <c r="AA16" i="14"/>
  <c r="AE16" i="14"/>
  <c r="AI16" i="14"/>
  <c r="AM16" i="14"/>
  <c r="AQ16" i="14"/>
  <c r="AU16" i="14"/>
  <c r="AY16" i="14"/>
  <c r="BC16" i="14"/>
  <c r="D16" i="14"/>
  <c r="H16" i="14"/>
  <c r="L16" i="14"/>
  <c r="P16" i="14"/>
  <c r="T16" i="14"/>
  <c r="X16" i="14"/>
  <c r="AB16" i="14"/>
  <c r="AF16" i="14"/>
  <c r="AJ16" i="14"/>
  <c r="AN16" i="14"/>
  <c r="AR16" i="14"/>
  <c r="AV16" i="14"/>
  <c r="AZ16" i="14"/>
  <c r="BD16" i="14"/>
  <c r="J16" i="14"/>
  <c r="R16" i="14"/>
  <c r="Z16" i="14"/>
  <c r="AH16" i="14"/>
  <c r="AP16" i="14"/>
  <c r="AX16" i="14"/>
  <c r="Y16" i="14"/>
  <c r="AW16" i="14"/>
  <c r="E16" i="14"/>
  <c r="M16" i="14"/>
  <c r="U16" i="14"/>
  <c r="AC16" i="14"/>
  <c r="AK16" i="14"/>
  <c r="AS16" i="14"/>
  <c r="BA16" i="14"/>
  <c r="Q16" i="14"/>
  <c r="AO16" i="14"/>
  <c r="F16" i="14"/>
  <c r="N16" i="14"/>
  <c r="V16" i="14"/>
  <c r="AD16" i="14"/>
  <c r="AL16" i="14"/>
  <c r="AT16" i="14"/>
  <c r="BB16" i="14"/>
  <c r="I16" i="14"/>
  <c r="AG16" i="14"/>
  <c r="BE16" i="14"/>
  <c r="N78" i="11" l="1"/>
  <c r="P77" i="11"/>
  <c r="C16" i="14"/>
  <c r="F18" i="15"/>
  <c r="G18" i="15" s="1"/>
  <c r="F17" i="14"/>
  <c r="J17" i="14"/>
  <c r="N17" i="14"/>
  <c r="R17" i="14"/>
  <c r="V17" i="14"/>
  <c r="Z17" i="14"/>
  <c r="AD17" i="14"/>
  <c r="AH17" i="14"/>
  <c r="AL17" i="14"/>
  <c r="AP17" i="14"/>
  <c r="AT17" i="14"/>
  <c r="AX17" i="14"/>
  <c r="BB17" i="14"/>
  <c r="G17" i="14"/>
  <c r="K17" i="14"/>
  <c r="O17" i="14"/>
  <c r="S17" i="14"/>
  <c r="W17" i="14"/>
  <c r="AA17" i="14"/>
  <c r="AE17" i="14"/>
  <c r="AI17" i="14"/>
  <c r="AM17" i="14"/>
  <c r="AQ17" i="14"/>
  <c r="AU17" i="14"/>
  <c r="AY17" i="14"/>
  <c r="BC17" i="14"/>
  <c r="H17" i="14"/>
  <c r="P17" i="14"/>
  <c r="X17" i="14"/>
  <c r="AF17" i="14"/>
  <c r="AN17" i="14"/>
  <c r="AV17" i="14"/>
  <c r="BD17" i="14"/>
  <c r="M17" i="14"/>
  <c r="AK17" i="14"/>
  <c r="I17" i="14"/>
  <c r="Q17" i="14"/>
  <c r="Y17" i="14"/>
  <c r="AG17" i="14"/>
  <c r="AO17" i="14"/>
  <c r="AW17" i="14"/>
  <c r="BE17" i="14"/>
  <c r="E17" i="14"/>
  <c r="AC17" i="14"/>
  <c r="BA17" i="14"/>
  <c r="D17" i="14"/>
  <c r="L17" i="14"/>
  <c r="T17" i="14"/>
  <c r="AB17" i="14"/>
  <c r="AJ17" i="14"/>
  <c r="AR17" i="14"/>
  <c r="AZ17" i="14"/>
  <c r="U17" i="14"/>
  <c r="AS17" i="14"/>
  <c r="C17" i="14" l="1"/>
  <c r="N79" i="11"/>
  <c r="P78" i="11"/>
  <c r="F19" i="15"/>
  <c r="G19" i="15" s="1"/>
  <c r="E18" i="14"/>
  <c r="I18" i="14"/>
  <c r="M18" i="14"/>
  <c r="Q18" i="14"/>
  <c r="U18" i="14"/>
  <c r="Y18" i="14"/>
  <c r="AC18" i="14"/>
  <c r="AG18" i="14"/>
  <c r="AK18" i="14"/>
  <c r="AO18" i="14"/>
  <c r="AS18" i="14"/>
  <c r="F18" i="14"/>
  <c r="J18" i="14"/>
  <c r="N18" i="14"/>
  <c r="R18" i="14"/>
  <c r="V18" i="14"/>
  <c r="Z18" i="14"/>
  <c r="AD18" i="14"/>
  <c r="AH18" i="14"/>
  <c r="AL18" i="14"/>
  <c r="AP18" i="14"/>
  <c r="AT18" i="14"/>
  <c r="AX18" i="14"/>
  <c r="K18" i="14"/>
  <c r="S18" i="14"/>
  <c r="AA18" i="14"/>
  <c r="AI18" i="14"/>
  <c r="AQ18" i="14"/>
  <c r="AW18" i="14"/>
  <c r="BB18" i="14"/>
  <c r="H18" i="14"/>
  <c r="AF18" i="14"/>
  <c r="BA18" i="14"/>
  <c r="D18" i="14"/>
  <c r="L18" i="14"/>
  <c r="T18" i="14"/>
  <c r="AB18" i="14"/>
  <c r="AJ18" i="14"/>
  <c r="AR18" i="14"/>
  <c r="AY18" i="14"/>
  <c r="BC18" i="14"/>
  <c r="X18" i="14"/>
  <c r="AN18" i="14"/>
  <c r="G18" i="14"/>
  <c r="O18" i="14"/>
  <c r="W18" i="14"/>
  <c r="AE18" i="14"/>
  <c r="AM18" i="14"/>
  <c r="AU18" i="14"/>
  <c r="AZ18" i="14"/>
  <c r="BD18" i="14"/>
  <c r="P18" i="14"/>
  <c r="AV18" i="14"/>
  <c r="BE18" i="14"/>
  <c r="N82" i="11" l="1"/>
  <c r="P79" i="11"/>
  <c r="P80" i="11" s="1"/>
  <c r="C18" i="14"/>
  <c r="F20" i="15"/>
  <c r="G20" i="15" s="1"/>
  <c r="E19" i="14"/>
  <c r="I19" i="14"/>
  <c r="M19" i="14"/>
  <c r="Q19" i="14"/>
  <c r="U19" i="14"/>
  <c r="Y19" i="14"/>
  <c r="AC19" i="14"/>
  <c r="AG19" i="14"/>
  <c r="AK19" i="14"/>
  <c r="AO19" i="14"/>
  <c r="AS19" i="14"/>
  <c r="AW19" i="14"/>
  <c r="BA19" i="14"/>
  <c r="BE19" i="14"/>
  <c r="H19" i="14"/>
  <c r="AB19" i="14"/>
  <c r="AN19" i="14"/>
  <c r="AZ19" i="14"/>
  <c r="F19" i="14"/>
  <c r="J19" i="14"/>
  <c r="N19" i="14"/>
  <c r="R19" i="14"/>
  <c r="V19" i="14"/>
  <c r="Z19" i="14"/>
  <c r="AD19" i="14"/>
  <c r="AH19" i="14"/>
  <c r="AL19" i="14"/>
  <c r="AP19" i="14"/>
  <c r="AT19" i="14"/>
  <c r="AX19" i="14"/>
  <c r="BB19" i="14"/>
  <c r="D19" i="14"/>
  <c r="L19" i="14"/>
  <c r="T19" i="14"/>
  <c r="AF19" i="14"/>
  <c r="AR19" i="14"/>
  <c r="BD19" i="14"/>
  <c r="G19" i="14"/>
  <c r="K19" i="14"/>
  <c r="O19" i="14"/>
  <c r="S19" i="14"/>
  <c r="W19" i="14"/>
  <c r="AA19" i="14"/>
  <c r="AE19" i="14"/>
  <c r="AI19" i="14"/>
  <c r="AM19" i="14"/>
  <c r="AQ19" i="14"/>
  <c r="AU19" i="14"/>
  <c r="AY19" i="14"/>
  <c r="BC19" i="14"/>
  <c r="P19" i="14"/>
  <c r="X19" i="14"/>
  <c r="AJ19" i="14"/>
  <c r="AV19" i="14"/>
  <c r="N83" i="11" l="1"/>
  <c r="P82" i="11"/>
  <c r="C19" i="14"/>
  <c r="F21" i="15"/>
  <c r="G21" i="15" s="1"/>
  <c r="D20" i="14"/>
  <c r="H20" i="14"/>
  <c r="L20" i="14"/>
  <c r="P20" i="14"/>
  <c r="T20" i="14"/>
  <c r="X20" i="14"/>
  <c r="AB20" i="14"/>
  <c r="AF20" i="14"/>
  <c r="AJ20" i="14"/>
  <c r="AN20" i="14"/>
  <c r="AR20" i="14"/>
  <c r="AV20" i="14"/>
  <c r="AZ20" i="14"/>
  <c r="BD20" i="14"/>
  <c r="G20" i="14"/>
  <c r="S20" i="14"/>
  <c r="AM20" i="14"/>
  <c r="AY20" i="14"/>
  <c r="E20" i="14"/>
  <c r="I20" i="14"/>
  <c r="M20" i="14"/>
  <c r="Q20" i="14"/>
  <c r="U20" i="14"/>
  <c r="Y20" i="14"/>
  <c r="AC20" i="14"/>
  <c r="AG20" i="14"/>
  <c r="AK20" i="14"/>
  <c r="AO20" i="14"/>
  <c r="AS20" i="14"/>
  <c r="AW20" i="14"/>
  <c r="BA20" i="14"/>
  <c r="BE20" i="14"/>
  <c r="O20" i="14"/>
  <c r="W20" i="14"/>
  <c r="AE20" i="14"/>
  <c r="AQ20" i="14"/>
  <c r="BC20" i="14"/>
  <c r="F20" i="14"/>
  <c r="J20" i="14"/>
  <c r="N20" i="14"/>
  <c r="R20" i="14"/>
  <c r="V20" i="14"/>
  <c r="Z20" i="14"/>
  <c r="AD20" i="14"/>
  <c r="AH20" i="14"/>
  <c r="AL20" i="14"/>
  <c r="AP20" i="14"/>
  <c r="AT20" i="14"/>
  <c r="AX20" i="14"/>
  <c r="BB20" i="14"/>
  <c r="K20" i="14"/>
  <c r="AA20" i="14"/>
  <c r="AI20" i="14"/>
  <c r="AU20" i="14"/>
  <c r="N84" i="11" l="1"/>
  <c r="P83" i="11"/>
  <c r="C20" i="14"/>
  <c r="F22" i="15"/>
  <c r="G22" i="15" s="1"/>
  <c r="G21" i="14"/>
  <c r="K21" i="14"/>
  <c r="O21" i="14"/>
  <c r="S21" i="14"/>
  <c r="W21" i="14"/>
  <c r="AA21" i="14"/>
  <c r="AE21" i="14"/>
  <c r="AI21" i="14"/>
  <c r="AM21" i="14"/>
  <c r="AQ21" i="14"/>
  <c r="AU21" i="14"/>
  <c r="AY21" i="14"/>
  <c r="BC21" i="14"/>
  <c r="F21" i="14"/>
  <c r="N21" i="14"/>
  <c r="Z21" i="14"/>
  <c r="AL21" i="14"/>
  <c r="BB21" i="14"/>
  <c r="D21" i="14"/>
  <c r="H21" i="14"/>
  <c r="L21" i="14"/>
  <c r="P21" i="14"/>
  <c r="T21" i="14"/>
  <c r="X21" i="14"/>
  <c r="AB21" i="14"/>
  <c r="AF21" i="14"/>
  <c r="AJ21" i="14"/>
  <c r="AN21" i="14"/>
  <c r="AR21" i="14"/>
  <c r="AV21" i="14"/>
  <c r="AZ21" i="14"/>
  <c r="BD21" i="14"/>
  <c r="J21" i="14"/>
  <c r="R21" i="14"/>
  <c r="AD21" i="14"/>
  <c r="AP21" i="14"/>
  <c r="E21" i="14"/>
  <c r="I21" i="14"/>
  <c r="M21" i="14"/>
  <c r="Q21" i="14"/>
  <c r="U21" i="14"/>
  <c r="Y21" i="14"/>
  <c r="AC21" i="14"/>
  <c r="AG21" i="14"/>
  <c r="AK21" i="14"/>
  <c r="AO21" i="14"/>
  <c r="AS21" i="14"/>
  <c r="AW21" i="14"/>
  <c r="BA21" i="14"/>
  <c r="BE21" i="14"/>
  <c r="V21" i="14"/>
  <c r="AH21" i="14"/>
  <c r="AT21" i="14"/>
  <c r="AX21" i="14"/>
  <c r="N85" i="11" l="1"/>
  <c r="P84" i="11"/>
  <c r="F23" i="15"/>
  <c r="G23" i="15" s="1"/>
  <c r="F22" i="14"/>
  <c r="J22" i="14"/>
  <c r="N22" i="14"/>
  <c r="R22" i="14"/>
  <c r="V22" i="14"/>
  <c r="Z22" i="14"/>
  <c r="AD22" i="14"/>
  <c r="AH22" i="14"/>
  <c r="AL22" i="14"/>
  <c r="AP22" i="14"/>
  <c r="AT22" i="14"/>
  <c r="AX22" i="14"/>
  <c r="BB22" i="14"/>
  <c r="M22" i="14"/>
  <c r="Y22" i="14"/>
  <c r="AK22" i="14"/>
  <c r="AW22" i="14"/>
  <c r="G22" i="14"/>
  <c r="K22" i="14"/>
  <c r="O22" i="14"/>
  <c r="S22" i="14"/>
  <c r="W22" i="14"/>
  <c r="AA22" i="14"/>
  <c r="AE22" i="14"/>
  <c r="AI22" i="14"/>
  <c r="AM22" i="14"/>
  <c r="AQ22" i="14"/>
  <c r="AU22" i="14"/>
  <c r="AY22" i="14"/>
  <c r="BC22" i="14"/>
  <c r="E22" i="14"/>
  <c r="Q22" i="14"/>
  <c r="AC22" i="14"/>
  <c r="AO22" i="14"/>
  <c r="BA22" i="14"/>
  <c r="D22" i="14"/>
  <c r="H22" i="14"/>
  <c r="L22" i="14"/>
  <c r="P22" i="14"/>
  <c r="T22" i="14"/>
  <c r="X22" i="14"/>
  <c r="AB22" i="14"/>
  <c r="AF22" i="14"/>
  <c r="AJ22" i="14"/>
  <c r="AN22" i="14"/>
  <c r="AR22" i="14"/>
  <c r="AV22" i="14"/>
  <c r="AZ22" i="14"/>
  <c r="BD22" i="14"/>
  <c r="I22" i="14"/>
  <c r="U22" i="14"/>
  <c r="AG22" i="14"/>
  <c r="AS22" i="14"/>
  <c r="BE22" i="14"/>
  <c r="C21" i="14"/>
  <c r="N88" i="11" l="1"/>
  <c r="P85" i="11"/>
  <c r="P86" i="11" s="1"/>
  <c r="C22" i="14"/>
  <c r="G25" i="15"/>
  <c r="E23" i="14"/>
  <c r="E24" i="14" s="1"/>
  <c r="I23" i="14"/>
  <c r="I24" i="14" s="1"/>
  <c r="M23" i="14"/>
  <c r="M24" i="14" s="1"/>
  <c r="Q23" i="14"/>
  <c r="Q24" i="14" s="1"/>
  <c r="U23" i="14"/>
  <c r="U24" i="14" s="1"/>
  <c r="Y23" i="14"/>
  <c r="Y24" i="14" s="1"/>
  <c r="AC23" i="14"/>
  <c r="AC24" i="14" s="1"/>
  <c r="AG23" i="14"/>
  <c r="AG24" i="14" s="1"/>
  <c r="AK23" i="14"/>
  <c r="AK24" i="14" s="1"/>
  <c r="AO23" i="14"/>
  <c r="AO24" i="14" s="1"/>
  <c r="AS23" i="14"/>
  <c r="AS24" i="14" s="1"/>
  <c r="AW23" i="14"/>
  <c r="AW24" i="14" s="1"/>
  <c r="BA23" i="14"/>
  <c r="BA24" i="14" s="1"/>
  <c r="BE23" i="14"/>
  <c r="BE24" i="14" s="1"/>
  <c r="L23" i="14"/>
  <c r="L24" i="14" s="1"/>
  <c r="X23" i="14"/>
  <c r="X24" i="14" s="1"/>
  <c r="F23" i="14"/>
  <c r="F24" i="14" s="1"/>
  <c r="J23" i="14"/>
  <c r="J24" i="14" s="1"/>
  <c r="N23" i="14"/>
  <c r="N24" i="14" s="1"/>
  <c r="R23" i="14"/>
  <c r="R24" i="14" s="1"/>
  <c r="V23" i="14"/>
  <c r="V24" i="14" s="1"/>
  <c r="Z23" i="14"/>
  <c r="Z24" i="14" s="1"/>
  <c r="AD23" i="14"/>
  <c r="AD24" i="14" s="1"/>
  <c r="AH23" i="14"/>
  <c r="AH24" i="14" s="1"/>
  <c r="AL23" i="14"/>
  <c r="AL24" i="14" s="1"/>
  <c r="AP23" i="14"/>
  <c r="AP24" i="14" s="1"/>
  <c r="AT23" i="14"/>
  <c r="AT24" i="14" s="1"/>
  <c r="AX23" i="14"/>
  <c r="AX24" i="14" s="1"/>
  <c r="BB23" i="14"/>
  <c r="BB24" i="14" s="1"/>
  <c r="H23" i="14"/>
  <c r="H24" i="14" s="1"/>
  <c r="T23" i="14"/>
  <c r="T24" i="14" s="1"/>
  <c r="AF23" i="14"/>
  <c r="AF24" i="14" s="1"/>
  <c r="AN23" i="14"/>
  <c r="AN24" i="14" s="1"/>
  <c r="G23" i="14"/>
  <c r="G24" i="14" s="1"/>
  <c r="K23" i="14"/>
  <c r="K24" i="14" s="1"/>
  <c r="O23" i="14"/>
  <c r="O24" i="14" s="1"/>
  <c r="S23" i="14"/>
  <c r="S24" i="14" s="1"/>
  <c r="W23" i="14"/>
  <c r="W24" i="14" s="1"/>
  <c r="AA23" i="14"/>
  <c r="AA24" i="14" s="1"/>
  <c r="AE23" i="14"/>
  <c r="AE24" i="14" s="1"/>
  <c r="AI23" i="14"/>
  <c r="AI24" i="14" s="1"/>
  <c r="AM23" i="14"/>
  <c r="AM24" i="14" s="1"/>
  <c r="AQ23" i="14"/>
  <c r="AQ24" i="14" s="1"/>
  <c r="AU23" i="14"/>
  <c r="AU24" i="14" s="1"/>
  <c r="AY23" i="14"/>
  <c r="AY24" i="14" s="1"/>
  <c r="BC23" i="14"/>
  <c r="BC24" i="14" s="1"/>
  <c r="D23" i="14"/>
  <c r="P23" i="14"/>
  <c r="P24" i="14" s="1"/>
  <c r="AB23" i="14"/>
  <c r="AB24" i="14" s="1"/>
  <c r="AJ23" i="14"/>
  <c r="AJ24" i="14" s="1"/>
  <c r="BD23" i="14"/>
  <c r="BD24" i="14" s="1"/>
  <c r="AZ23" i="14"/>
  <c r="AZ24" i="14" s="1"/>
  <c r="AR23" i="14"/>
  <c r="AR24" i="14" s="1"/>
  <c r="AV23" i="14"/>
  <c r="AV24" i="14" s="1"/>
  <c r="N89" i="11" l="1"/>
  <c r="P88" i="11"/>
  <c r="C23" i="14"/>
  <c r="D24" i="14"/>
  <c r="N90" i="11" l="1"/>
  <c r="P90" i="11" s="1"/>
  <c r="P89" i="11"/>
  <c r="P91" i="11" s="1"/>
  <c r="P92" i="11" s="1"/>
  <c r="D25" i="14"/>
  <c r="E25" i="14" s="1"/>
  <c r="F25" i="14" s="1"/>
  <c r="G25" i="14" s="1"/>
  <c r="H25" i="14" s="1"/>
  <c r="I25" i="14" s="1"/>
  <c r="J25" i="14" s="1"/>
  <c r="K25" i="14" s="1"/>
  <c r="L25" i="14" s="1"/>
  <c r="M25" i="14" s="1"/>
  <c r="N25" i="14" s="1"/>
  <c r="O25" i="14" s="1"/>
  <c r="P25" i="14" s="1"/>
  <c r="Q25" i="14" s="1"/>
  <c r="R25" i="14" s="1"/>
  <c r="S25" i="14" s="1"/>
  <c r="T25" i="14" s="1"/>
  <c r="U25" i="14" s="1"/>
  <c r="V25" i="14" s="1"/>
  <c r="W25" i="14" s="1"/>
  <c r="X25" i="14" s="1"/>
  <c r="Y25" i="14" s="1"/>
  <c r="Z25" i="14" s="1"/>
  <c r="AA25" i="14" s="1"/>
  <c r="AB25" i="14" s="1"/>
  <c r="AC25" i="14" s="1"/>
  <c r="AD25" i="14" s="1"/>
  <c r="AE25" i="14" s="1"/>
  <c r="AF25" i="14" s="1"/>
  <c r="AG25" i="14" s="1"/>
  <c r="AH25" i="14" s="1"/>
  <c r="AI25" i="14" s="1"/>
  <c r="AJ25" i="14" s="1"/>
  <c r="AK25" i="14" s="1"/>
  <c r="AL25" i="14" s="1"/>
  <c r="AM25" i="14" s="1"/>
  <c r="AN25" i="14" s="1"/>
  <c r="AO25" i="14" s="1"/>
  <c r="AP25" i="14" s="1"/>
  <c r="AQ25" i="14" s="1"/>
  <c r="AR25" i="14" s="1"/>
  <c r="AS25" i="14" s="1"/>
  <c r="AT25" i="14" s="1"/>
  <c r="AU25" i="14" s="1"/>
  <c r="AV25" i="14" s="1"/>
  <c r="AW25" i="14" s="1"/>
  <c r="AX25" i="14" s="1"/>
  <c r="AY25" i="14" s="1"/>
  <c r="AZ25" i="14" s="1"/>
  <c r="BA25" i="14" s="1"/>
  <c r="BB25" i="14" s="1"/>
  <c r="BC25" i="14" s="1"/>
  <c r="BD25" i="14" s="1"/>
  <c r="BE25" i="14" s="1"/>
  <c r="C24" i="14"/>
  <c r="BJ20" i="12" l="1"/>
  <c r="BI20" i="12"/>
  <c r="BH20" i="12"/>
  <c r="BG20" i="12"/>
  <c r="BF20" i="12"/>
  <c r="BE20" i="12"/>
  <c r="BD20" i="12"/>
  <c r="BC20" i="12"/>
  <c r="BB20" i="12"/>
  <c r="BA20" i="12"/>
  <c r="AZ20" i="12"/>
  <c r="AY20" i="12"/>
  <c r="AX20" i="12"/>
  <c r="AW20" i="12"/>
  <c r="AV20" i="12"/>
  <c r="AU20" i="12"/>
  <c r="AT20" i="12"/>
  <c r="AS20" i="12"/>
  <c r="AR20" i="12"/>
  <c r="AQ20" i="12"/>
  <c r="AP20" i="12"/>
  <c r="AO20" i="12"/>
  <c r="AN20" i="12"/>
  <c r="AM20" i="12"/>
  <c r="AL20" i="12"/>
  <c r="AK20" i="12"/>
  <c r="AJ20" i="12"/>
  <c r="AI20" i="12"/>
  <c r="AH20" i="12"/>
  <c r="AG20" i="12"/>
  <c r="AF20" i="12"/>
  <c r="AE20" i="12"/>
  <c r="AD20" i="12"/>
  <c r="AC20" i="12"/>
  <c r="AB20" i="12"/>
  <c r="AA20" i="12"/>
  <c r="Z20" i="12"/>
  <c r="Y20" i="12"/>
  <c r="X20" i="12"/>
  <c r="W20" i="12"/>
  <c r="V20" i="12"/>
  <c r="U20" i="12"/>
  <c r="T20" i="12"/>
  <c r="S20" i="12"/>
  <c r="R20" i="12"/>
  <c r="Q20" i="12"/>
  <c r="P20" i="12"/>
  <c r="O20" i="12"/>
  <c r="N20" i="12"/>
  <c r="M20" i="12"/>
  <c r="L20" i="12"/>
  <c r="K20" i="12"/>
  <c r="J20" i="12"/>
  <c r="I20" i="12"/>
  <c r="H20" i="12"/>
  <c r="G20" i="12"/>
  <c r="F20" i="12"/>
  <c r="E20" i="12"/>
  <c r="D20" i="12"/>
  <c r="C20" i="12"/>
  <c r="BJ19" i="12"/>
  <c r="BI19" i="12"/>
  <c r="BH19" i="12"/>
  <c r="BG19" i="12"/>
  <c r="BF19" i="12"/>
  <c r="BE19" i="12"/>
  <c r="BD19" i="12"/>
  <c r="BC19" i="12"/>
  <c r="BB19" i="12"/>
  <c r="BA19" i="12"/>
  <c r="AZ19" i="12"/>
  <c r="AY19" i="12"/>
  <c r="AX19" i="12"/>
  <c r="AW19" i="12"/>
  <c r="AV19" i="12"/>
  <c r="AU19" i="12"/>
  <c r="AT19" i="12"/>
  <c r="AS19" i="12"/>
  <c r="AR19" i="12"/>
  <c r="AQ19" i="12"/>
  <c r="AP19" i="12"/>
  <c r="AO19" i="12"/>
  <c r="AN19" i="12"/>
  <c r="AM19" i="12"/>
  <c r="AL19" i="12"/>
  <c r="AK19" i="12"/>
  <c r="AJ19" i="12"/>
  <c r="AI19" i="12"/>
  <c r="AH19" i="12"/>
  <c r="AG19" i="12"/>
  <c r="AF19" i="12"/>
  <c r="AE19" i="12"/>
  <c r="AD19" i="12"/>
  <c r="AC19" i="12"/>
  <c r="AB19" i="12"/>
  <c r="AA19" i="12"/>
  <c r="Z19" i="12"/>
  <c r="Y19" i="12"/>
  <c r="X19" i="12"/>
  <c r="W19" i="12"/>
  <c r="V19" i="12"/>
  <c r="U19" i="12"/>
  <c r="T19" i="12"/>
  <c r="S19" i="12"/>
  <c r="R19" i="12"/>
  <c r="Q19" i="12"/>
  <c r="P19" i="12"/>
  <c r="O19" i="12"/>
  <c r="N19" i="12"/>
  <c r="M19" i="12"/>
  <c r="L19" i="12"/>
  <c r="K19" i="12"/>
  <c r="J19" i="12"/>
  <c r="I19" i="12"/>
  <c r="H19" i="12"/>
  <c r="G19" i="12"/>
  <c r="F19" i="12"/>
  <c r="E19" i="12"/>
  <c r="D19" i="12"/>
  <c r="C19" i="12"/>
  <c r="BJ18" i="12"/>
  <c r="BI18" i="12"/>
  <c r="BH18" i="12"/>
  <c r="BG18" i="12"/>
  <c r="BF18" i="12"/>
  <c r="BE18" i="12"/>
  <c r="BD18" i="12"/>
  <c r="BC18" i="12"/>
  <c r="BB18" i="12"/>
  <c r="BA18" i="12"/>
  <c r="AZ18" i="12"/>
  <c r="AY18" i="12"/>
  <c r="AX18" i="12"/>
  <c r="AW18" i="12"/>
  <c r="AV18" i="12"/>
  <c r="AU18" i="12"/>
  <c r="AT18" i="12"/>
  <c r="AS18" i="12"/>
  <c r="AR18" i="12"/>
  <c r="AQ18" i="12"/>
  <c r="AP18" i="12"/>
  <c r="AO18" i="12"/>
  <c r="AN18" i="12"/>
  <c r="AM18" i="12"/>
  <c r="AL18" i="12"/>
  <c r="AK18" i="12"/>
  <c r="AJ18" i="12"/>
  <c r="AI18" i="12"/>
  <c r="AH18" i="12"/>
  <c r="AG18" i="12"/>
  <c r="AF18" i="12"/>
  <c r="AE18" i="12"/>
  <c r="AD18" i="12"/>
  <c r="AC18" i="12"/>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J17" i="12"/>
  <c r="BI17" i="12"/>
  <c r="BH17" i="12"/>
  <c r="BG17" i="12"/>
  <c r="BF17" i="12"/>
  <c r="BE17" i="12"/>
  <c r="BD17" i="12"/>
  <c r="BC17" i="12"/>
  <c r="BB17" i="12"/>
  <c r="BA17" i="12"/>
  <c r="AZ17" i="12"/>
  <c r="AY17" i="12"/>
  <c r="AX17" i="12"/>
  <c r="AW17" i="12"/>
  <c r="AV17" i="12"/>
  <c r="AU17" i="12"/>
  <c r="AT17" i="12"/>
  <c r="AS17" i="12"/>
  <c r="AR17" i="12"/>
  <c r="AQ17" i="12"/>
  <c r="AP17" i="12"/>
  <c r="AO17" i="12"/>
  <c r="AN17" i="12"/>
  <c r="AM17" i="12"/>
  <c r="AL17" i="12"/>
  <c r="AK17" i="12"/>
  <c r="AJ17" i="12"/>
  <c r="AI17" i="12"/>
  <c r="AH17" i="12"/>
  <c r="AG17" i="12"/>
  <c r="AF17" i="12"/>
  <c r="AE17" i="12"/>
  <c r="AD17" i="12"/>
  <c r="AC17"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J16" i="12"/>
  <c r="BI16" i="12"/>
  <c r="BH16" i="12"/>
  <c r="BG16" i="12"/>
  <c r="BF16" i="12"/>
  <c r="BE16" i="12"/>
  <c r="BD16" i="12"/>
  <c r="BC16" i="12"/>
  <c r="BB16" i="12"/>
  <c r="BA16" i="12"/>
  <c r="AZ16" i="12"/>
  <c r="AY16" i="12"/>
  <c r="AX16" i="12"/>
  <c r="AW16" i="12"/>
  <c r="AV16" i="12"/>
  <c r="AU16" i="12"/>
  <c r="AT16" i="12"/>
  <c r="AS16" i="12"/>
  <c r="AR16" i="12"/>
  <c r="AQ16" i="12"/>
  <c r="AP16" i="12"/>
  <c r="AO16" i="12"/>
  <c r="AN16" i="12"/>
  <c r="AM16" i="12"/>
  <c r="AL16" i="12"/>
  <c r="AK16" i="12"/>
  <c r="AJ16" i="12"/>
  <c r="AI16" i="12"/>
  <c r="AH16" i="12"/>
  <c r="AG16" i="12"/>
  <c r="AF16" i="12"/>
  <c r="AE16" i="12"/>
  <c r="AD16" i="12"/>
  <c r="AC16"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J15" i="12"/>
  <c r="BJ21" i="12" s="1"/>
  <c r="BI15" i="12"/>
  <c r="BH15" i="12"/>
  <c r="BG15" i="12"/>
  <c r="BF15" i="12"/>
  <c r="BE15" i="12"/>
  <c r="BD15" i="12"/>
  <c r="BC15" i="12"/>
  <c r="BB15" i="12"/>
  <c r="BA15" i="12"/>
  <c r="AZ15" i="12"/>
  <c r="AY15" i="12"/>
  <c r="AX15" i="12"/>
  <c r="AW15" i="12"/>
  <c r="AV15" i="12"/>
  <c r="AU15" i="12"/>
  <c r="AT15" i="12"/>
  <c r="AS15" i="12"/>
  <c r="AR15" i="12"/>
  <c r="AQ15" i="12"/>
  <c r="AP15" i="12"/>
  <c r="AO15" i="12"/>
  <c r="AN15" i="12"/>
  <c r="AM15" i="12"/>
  <c r="AL15" i="12"/>
  <c r="AK15" i="12"/>
  <c r="AJ15" i="12"/>
  <c r="AI15" i="12"/>
  <c r="AH15" i="12"/>
  <c r="AG15" i="12"/>
  <c r="AF15" i="12"/>
  <c r="AE15" i="12"/>
  <c r="AD15" i="12"/>
  <c r="AC15"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C8" i="12"/>
  <c r="C9" i="12" s="1"/>
  <c r="C11" i="12" s="1"/>
  <c r="BJ2" i="12"/>
  <c r="BJ3" i="12" s="1"/>
  <c r="BJ5" i="12" s="1"/>
  <c r="BI2" i="12"/>
  <c r="BI3" i="12" s="1"/>
  <c r="BI5" i="12" s="1"/>
  <c r="BH2" i="12"/>
  <c r="BH3" i="12" s="1"/>
  <c r="BH5" i="12" s="1"/>
  <c r="BG2" i="12"/>
  <c r="BG3" i="12" s="1"/>
  <c r="BG5" i="12" s="1"/>
  <c r="BF2" i="12"/>
  <c r="BF3" i="12" s="1"/>
  <c r="BF5" i="12" s="1"/>
  <c r="BE2" i="12"/>
  <c r="BE3" i="12" s="1"/>
  <c r="BE5" i="12" s="1"/>
  <c r="BD2" i="12"/>
  <c r="BD3" i="12" s="1"/>
  <c r="BD5" i="12" s="1"/>
  <c r="BC2" i="12"/>
  <c r="BC3" i="12" s="1"/>
  <c r="BC5" i="12" s="1"/>
  <c r="BB2" i="12"/>
  <c r="BB3" i="12" s="1"/>
  <c r="BB5" i="12" s="1"/>
  <c r="BA2" i="12"/>
  <c r="BA3" i="12" s="1"/>
  <c r="BA5" i="12" s="1"/>
  <c r="AZ2" i="12"/>
  <c r="AZ3" i="12" s="1"/>
  <c r="AZ5" i="12" s="1"/>
  <c r="AY2" i="12"/>
  <c r="AY3" i="12" s="1"/>
  <c r="AY5" i="12" s="1"/>
  <c r="AX2" i="12"/>
  <c r="AX3" i="12" s="1"/>
  <c r="AX5" i="12" s="1"/>
  <c r="AW2" i="12"/>
  <c r="AW3" i="12" s="1"/>
  <c r="AW5" i="12" s="1"/>
  <c r="AV2" i="12"/>
  <c r="AV3" i="12" s="1"/>
  <c r="AV5" i="12" s="1"/>
  <c r="AU2" i="12"/>
  <c r="AU3" i="12" s="1"/>
  <c r="AU5" i="12" s="1"/>
  <c r="AT2" i="12"/>
  <c r="AT3" i="12" s="1"/>
  <c r="AT5" i="12" s="1"/>
  <c r="AS2" i="12"/>
  <c r="AS3" i="12" s="1"/>
  <c r="AS5" i="12" s="1"/>
  <c r="AR2" i="12"/>
  <c r="AR3" i="12" s="1"/>
  <c r="AR5" i="12" s="1"/>
  <c r="AQ2" i="12"/>
  <c r="AQ3" i="12" s="1"/>
  <c r="AQ5" i="12" s="1"/>
  <c r="AP2" i="12"/>
  <c r="AP3" i="12" s="1"/>
  <c r="AP5" i="12" s="1"/>
  <c r="AO2" i="12"/>
  <c r="AO3" i="12" s="1"/>
  <c r="AO5" i="12" s="1"/>
  <c r="AN2" i="12"/>
  <c r="AN3" i="12" s="1"/>
  <c r="AN5" i="12" s="1"/>
  <c r="AM2" i="12"/>
  <c r="AM3" i="12" s="1"/>
  <c r="AM5" i="12" s="1"/>
  <c r="AL2" i="12"/>
  <c r="AL3" i="12" s="1"/>
  <c r="AL5" i="12" s="1"/>
  <c r="AK2" i="12"/>
  <c r="AK3" i="12" s="1"/>
  <c r="AK5" i="12" s="1"/>
  <c r="AJ2" i="12"/>
  <c r="AJ3" i="12" s="1"/>
  <c r="AJ5" i="12" s="1"/>
  <c r="AI2" i="12"/>
  <c r="AI3" i="12" s="1"/>
  <c r="AI5" i="12" s="1"/>
  <c r="AH2" i="12"/>
  <c r="AH3" i="12" s="1"/>
  <c r="AH5" i="12" s="1"/>
  <c r="AG2" i="12"/>
  <c r="AG3" i="12" s="1"/>
  <c r="AG5" i="12" s="1"/>
  <c r="AF2" i="12"/>
  <c r="AF3" i="12" s="1"/>
  <c r="AF5" i="12" s="1"/>
  <c r="AE2" i="12"/>
  <c r="AE3" i="12" s="1"/>
  <c r="AE5" i="12" s="1"/>
  <c r="AD2" i="12"/>
  <c r="AD3" i="12" s="1"/>
  <c r="AD5" i="12" s="1"/>
  <c r="AC2" i="12"/>
  <c r="AC3" i="12" s="1"/>
  <c r="AC5" i="12" s="1"/>
  <c r="AB2" i="12"/>
  <c r="AB3" i="12" s="1"/>
  <c r="AB5" i="12" s="1"/>
  <c r="AA2" i="12"/>
  <c r="AA3" i="12" s="1"/>
  <c r="AA5" i="12" s="1"/>
  <c r="Z2" i="12"/>
  <c r="Z3" i="12" s="1"/>
  <c r="Z5" i="12" s="1"/>
  <c r="Y2" i="12"/>
  <c r="Y3" i="12" s="1"/>
  <c r="Y5" i="12" s="1"/>
  <c r="X2" i="12"/>
  <c r="X3" i="12" s="1"/>
  <c r="X5" i="12" s="1"/>
  <c r="W2" i="12"/>
  <c r="W3" i="12" s="1"/>
  <c r="W5" i="12" s="1"/>
  <c r="V2" i="12"/>
  <c r="V3" i="12" s="1"/>
  <c r="V5" i="12" s="1"/>
  <c r="U2" i="12"/>
  <c r="U3" i="12" s="1"/>
  <c r="U5" i="12" s="1"/>
  <c r="T2" i="12"/>
  <c r="T3" i="12" s="1"/>
  <c r="T5" i="12" s="1"/>
  <c r="S2" i="12"/>
  <c r="S3" i="12" s="1"/>
  <c r="S5" i="12" s="1"/>
  <c r="R2" i="12"/>
  <c r="R3" i="12" s="1"/>
  <c r="R5" i="12" s="1"/>
  <c r="Q2" i="12"/>
  <c r="Q3" i="12" s="1"/>
  <c r="Q5" i="12" s="1"/>
  <c r="P2" i="12"/>
  <c r="P3" i="12" s="1"/>
  <c r="P5" i="12" s="1"/>
  <c r="O2" i="12"/>
  <c r="O3" i="12" s="1"/>
  <c r="O5" i="12" s="1"/>
  <c r="N2" i="12"/>
  <c r="N3" i="12" s="1"/>
  <c r="N5" i="12" s="1"/>
  <c r="M2" i="12"/>
  <c r="M3" i="12" s="1"/>
  <c r="M5" i="12" s="1"/>
  <c r="L2" i="12"/>
  <c r="L3" i="12" s="1"/>
  <c r="L5" i="12" s="1"/>
  <c r="K2" i="12"/>
  <c r="K3" i="12" s="1"/>
  <c r="K5" i="12" s="1"/>
  <c r="J2" i="12"/>
  <c r="J3" i="12" s="1"/>
  <c r="J5" i="12" s="1"/>
  <c r="I2" i="12"/>
  <c r="I3" i="12" s="1"/>
  <c r="I5" i="12" s="1"/>
  <c r="H2" i="12"/>
  <c r="H3" i="12" s="1"/>
  <c r="H5" i="12" s="1"/>
  <c r="G2" i="12"/>
  <c r="G3" i="12" s="1"/>
  <c r="G5" i="12" s="1"/>
  <c r="F2" i="12"/>
  <c r="F3" i="12" s="1"/>
  <c r="F5" i="12" s="1"/>
  <c r="E2" i="12"/>
  <c r="E3" i="12" s="1"/>
  <c r="E5" i="12" s="1"/>
  <c r="D2" i="12"/>
  <c r="D3" i="12" s="1"/>
  <c r="D5" i="12" s="1"/>
  <c r="C2" i="12"/>
  <c r="C3" i="12" s="1"/>
  <c r="C5" i="12" s="1"/>
  <c r="B1" i="11"/>
  <c r="BI21" i="12" l="1"/>
  <c r="BH21" i="12"/>
  <c r="BG21" i="12"/>
  <c r="BF21" i="12"/>
  <c r="BE21" i="12"/>
  <c r="BD21" i="12"/>
  <c r="BC21" i="12"/>
  <c r="BB21" i="12"/>
  <c r="BA21" i="12"/>
  <c r="AZ21" i="12"/>
  <c r="AY21" i="12"/>
  <c r="AX21" i="12"/>
  <c r="AW21" i="12"/>
  <c r="AV21" i="12"/>
  <c r="AU21" i="12"/>
  <c r="AT21" i="12"/>
  <c r="AS21" i="12"/>
  <c r="AR21" i="12"/>
  <c r="AQ21" i="12"/>
  <c r="AP21" i="12"/>
  <c r="AO21" i="12"/>
  <c r="AN21" i="12"/>
  <c r="AM21" i="12"/>
  <c r="B21" i="12" s="1"/>
  <c r="AL21" i="12"/>
  <c r="AK21" i="12"/>
  <c r="AJ21" i="12"/>
  <c r="AI21" i="12"/>
  <c r="AH21" i="12"/>
  <c r="AG21" i="12"/>
  <c r="AF21" i="12"/>
  <c r="AE21" i="12"/>
  <c r="AD21" i="12"/>
  <c r="AC21" i="12"/>
  <c r="AB21" i="12"/>
  <c r="AA21" i="12"/>
  <c r="Z21" i="12"/>
  <c r="Y21" i="12"/>
  <c r="X21" i="12"/>
  <c r="W21" i="12"/>
  <c r="V21" i="12"/>
  <c r="U21" i="12"/>
  <c r="T21" i="12"/>
  <c r="S21" i="12"/>
  <c r="R21" i="12"/>
  <c r="Q21" i="12"/>
  <c r="P21" i="12"/>
  <c r="O21" i="12"/>
  <c r="N21" i="12"/>
  <c r="M21" i="12"/>
  <c r="L21" i="12"/>
  <c r="K21" i="12"/>
  <c r="J21" i="12"/>
  <c r="I21" i="12"/>
  <c r="H21" i="12"/>
  <c r="G21" i="12"/>
  <c r="F21" i="12"/>
  <c r="E21" i="12"/>
  <c r="D21" i="12"/>
  <c r="C21" i="12"/>
  <c r="C23" i="12"/>
  <c r="C27" i="12" s="1"/>
  <c r="D8" i="12"/>
  <c r="D9" i="12" l="1"/>
  <c r="D11" i="12" s="1"/>
  <c r="D23" i="12" s="1"/>
  <c r="D27" i="12" s="1"/>
  <c r="E8" i="12"/>
  <c r="E9" i="12" l="1"/>
  <c r="E11" i="12" s="1"/>
  <c r="E23" i="12" s="1"/>
  <c r="E27" i="12" s="1"/>
  <c r="F8" i="12"/>
  <c r="G8" i="12" l="1"/>
  <c r="F9" i="12"/>
  <c r="F11" i="12" s="1"/>
  <c r="F23" i="12" s="1"/>
  <c r="F27" i="12" s="1"/>
  <c r="G9" i="12" l="1"/>
  <c r="G11" i="12" s="1"/>
  <c r="G23" i="12" s="1"/>
  <c r="G27" i="12" s="1"/>
  <c r="H8" i="12"/>
  <c r="H9" i="12" l="1"/>
  <c r="H11" i="12" s="1"/>
  <c r="H23" i="12" s="1"/>
  <c r="H27" i="12" s="1"/>
  <c r="I8" i="12"/>
  <c r="I9" i="12" l="1"/>
  <c r="I11" i="12" s="1"/>
  <c r="I23" i="12" s="1"/>
  <c r="I27" i="12" s="1"/>
  <c r="J8" i="12"/>
  <c r="J9" i="12" l="1"/>
  <c r="J11" i="12" s="1"/>
  <c r="J23" i="12" s="1"/>
  <c r="J27" i="12" s="1"/>
  <c r="K8" i="12"/>
  <c r="K9" i="12" l="1"/>
  <c r="K11" i="12" s="1"/>
  <c r="K23" i="12" s="1"/>
  <c r="K27" i="12" s="1"/>
  <c r="L8" i="12"/>
  <c r="L9" i="12" l="1"/>
  <c r="L11" i="12" s="1"/>
  <c r="L23" i="12" s="1"/>
  <c r="L27" i="12" s="1"/>
  <c r="M8" i="12"/>
  <c r="M9" i="12" l="1"/>
  <c r="M11" i="12" s="1"/>
  <c r="M23" i="12" s="1"/>
  <c r="M27" i="12" s="1"/>
  <c r="N8" i="12"/>
  <c r="N9" i="12" l="1"/>
  <c r="N11" i="12" s="1"/>
  <c r="N23" i="12" s="1"/>
  <c r="N27" i="12" s="1"/>
  <c r="O8" i="12"/>
  <c r="O9" i="12" l="1"/>
  <c r="O11" i="12" s="1"/>
  <c r="O23" i="12" s="1"/>
  <c r="O27" i="12" s="1"/>
  <c r="P8" i="12"/>
  <c r="P9" i="12" l="1"/>
  <c r="P11" i="12" s="1"/>
  <c r="P23" i="12" s="1"/>
  <c r="P27" i="12" s="1"/>
  <c r="Q8" i="12"/>
  <c r="Q9" i="12" l="1"/>
  <c r="Q11" i="12" s="1"/>
  <c r="Q23" i="12" s="1"/>
  <c r="Q27" i="12" s="1"/>
  <c r="R8" i="12"/>
  <c r="S8" i="12" l="1"/>
  <c r="R9" i="12"/>
  <c r="R11" i="12" s="1"/>
  <c r="R23" i="12" s="1"/>
  <c r="R27" i="12" s="1"/>
  <c r="S9" i="12" l="1"/>
  <c r="S11" i="12" s="1"/>
  <c r="S23" i="12" s="1"/>
  <c r="S27" i="12" s="1"/>
  <c r="T8" i="12"/>
  <c r="T9" i="12" l="1"/>
  <c r="T11" i="12" s="1"/>
  <c r="T23" i="12" s="1"/>
  <c r="T27" i="12" s="1"/>
  <c r="U8" i="12"/>
  <c r="U9" i="12" l="1"/>
  <c r="U11" i="12" s="1"/>
  <c r="U23" i="12" s="1"/>
  <c r="U27" i="12" s="1"/>
  <c r="V8" i="12"/>
  <c r="W8" i="12" l="1"/>
  <c r="V9" i="12"/>
  <c r="V11" i="12" s="1"/>
  <c r="V23" i="12" s="1"/>
  <c r="V27" i="12" s="1"/>
  <c r="W9" i="12" l="1"/>
  <c r="W11" i="12" s="1"/>
  <c r="W23" i="12" s="1"/>
  <c r="W27" i="12" s="1"/>
  <c r="X8" i="12"/>
  <c r="Y8" i="12" l="1"/>
  <c r="X9" i="12"/>
  <c r="X11" i="12" s="1"/>
  <c r="X23" i="12" s="1"/>
  <c r="X27" i="12" s="1"/>
  <c r="Y9" i="12" l="1"/>
  <c r="Y11" i="12" s="1"/>
  <c r="Y23" i="12" s="1"/>
  <c r="Y27" i="12" s="1"/>
  <c r="Z8" i="12"/>
  <c r="AA8" i="12" l="1"/>
  <c r="Z9" i="12"/>
  <c r="Z11" i="12" s="1"/>
  <c r="Z23" i="12" s="1"/>
  <c r="Z27" i="12" s="1"/>
  <c r="AA9" i="12" l="1"/>
  <c r="AA11" i="12" s="1"/>
  <c r="AA23" i="12" s="1"/>
  <c r="AA27" i="12" s="1"/>
  <c r="AB8" i="12"/>
  <c r="AC8" i="12" l="1"/>
  <c r="AB9" i="12"/>
  <c r="AB11" i="12" s="1"/>
  <c r="AB23" i="12" s="1"/>
  <c r="AB27" i="12" s="1"/>
  <c r="AC9" i="12" l="1"/>
  <c r="AC11" i="12" s="1"/>
  <c r="AC23" i="12" s="1"/>
  <c r="AC27" i="12" s="1"/>
  <c r="AD8" i="12"/>
  <c r="AE8" i="12" l="1"/>
  <c r="AD9" i="12"/>
  <c r="AD11" i="12" s="1"/>
  <c r="AD23" i="12" s="1"/>
  <c r="AD27" i="12" s="1"/>
  <c r="AE9" i="12" l="1"/>
  <c r="AE11" i="12" s="1"/>
  <c r="AE23" i="12" s="1"/>
  <c r="AE27" i="12" s="1"/>
  <c r="AF8" i="12"/>
  <c r="AG8" i="12" l="1"/>
  <c r="AF9" i="12"/>
  <c r="AF11" i="12" s="1"/>
  <c r="AF23" i="12" s="1"/>
  <c r="AF27" i="12" s="1"/>
  <c r="AG9" i="12" l="1"/>
  <c r="AG11" i="12" s="1"/>
  <c r="AG23" i="12" s="1"/>
  <c r="AG27" i="12" s="1"/>
  <c r="AH8" i="12"/>
  <c r="AI8" i="12" l="1"/>
  <c r="AH9" i="12"/>
  <c r="AH11" i="12" s="1"/>
  <c r="AH23" i="12" s="1"/>
  <c r="AH27" i="12" s="1"/>
  <c r="AI9" i="12" l="1"/>
  <c r="AI11" i="12" s="1"/>
  <c r="AI23" i="12" s="1"/>
  <c r="AI27" i="12" s="1"/>
  <c r="AJ8" i="12"/>
  <c r="AK8" i="12" l="1"/>
  <c r="AJ9" i="12"/>
  <c r="AJ11" i="12" s="1"/>
  <c r="AJ23" i="12" s="1"/>
  <c r="AJ27" i="12" s="1"/>
  <c r="AK9" i="12" l="1"/>
  <c r="AK11" i="12" s="1"/>
  <c r="AK23" i="12" s="1"/>
  <c r="AK27" i="12" s="1"/>
  <c r="AL8" i="12"/>
  <c r="AM8" i="12" l="1"/>
  <c r="AL9" i="12"/>
  <c r="AL11" i="12" s="1"/>
  <c r="AL23" i="12" s="1"/>
  <c r="AL27" i="12" s="1"/>
  <c r="AM9" i="12" l="1"/>
  <c r="AM11" i="12" s="1"/>
  <c r="AM23" i="12" s="1"/>
  <c r="AM27" i="12" s="1"/>
  <c r="AN8" i="12"/>
  <c r="AO8" i="12" l="1"/>
  <c r="AN9" i="12"/>
  <c r="AN11" i="12" s="1"/>
  <c r="AN23" i="12" s="1"/>
  <c r="AN27" i="12" s="1"/>
  <c r="AO9" i="12" l="1"/>
  <c r="AO11" i="12" s="1"/>
  <c r="AO23" i="12" s="1"/>
  <c r="AO27" i="12" s="1"/>
  <c r="AP8" i="12"/>
  <c r="AQ8" i="12" l="1"/>
  <c r="AP9" i="12"/>
  <c r="AP11" i="12" s="1"/>
  <c r="AP23" i="12" s="1"/>
  <c r="AP27" i="12" s="1"/>
  <c r="AQ9" i="12" l="1"/>
  <c r="AQ11" i="12" s="1"/>
  <c r="AQ23" i="12" s="1"/>
  <c r="AQ27" i="12" s="1"/>
  <c r="AR8" i="12"/>
  <c r="AS8" i="12" l="1"/>
  <c r="AR9" i="12"/>
  <c r="AR11" i="12" s="1"/>
  <c r="AR23" i="12" s="1"/>
  <c r="AR27" i="12" s="1"/>
  <c r="AS9" i="12" l="1"/>
  <c r="AS11" i="12" s="1"/>
  <c r="AS23" i="12" s="1"/>
  <c r="AS27" i="12" s="1"/>
  <c r="AT8" i="12"/>
  <c r="AU8" i="12" l="1"/>
  <c r="AT9" i="12"/>
  <c r="AT11" i="12" s="1"/>
  <c r="AT23" i="12" s="1"/>
  <c r="AT27" i="12" s="1"/>
  <c r="AU9" i="12" l="1"/>
  <c r="AU11" i="12" s="1"/>
  <c r="AU23" i="12" s="1"/>
  <c r="AU27" i="12" s="1"/>
  <c r="AV8" i="12"/>
  <c r="AW8" i="12" l="1"/>
  <c r="AV9" i="12"/>
  <c r="AV11" i="12" s="1"/>
  <c r="AV23" i="12" s="1"/>
  <c r="AV27" i="12" s="1"/>
  <c r="AW9" i="12" l="1"/>
  <c r="AW11" i="12" s="1"/>
  <c r="AW23" i="12" s="1"/>
  <c r="AW27" i="12" s="1"/>
  <c r="AX8" i="12"/>
  <c r="AY8" i="12" l="1"/>
  <c r="AX9" i="12"/>
  <c r="AX11" i="12" s="1"/>
  <c r="AX23" i="12" s="1"/>
  <c r="AX27" i="12" s="1"/>
  <c r="AY9" i="12" l="1"/>
  <c r="AY11" i="12" s="1"/>
  <c r="AY23" i="12" s="1"/>
  <c r="AY27" i="12" s="1"/>
  <c r="AZ8" i="12"/>
  <c r="BA8" i="12" l="1"/>
  <c r="AZ9" i="12"/>
  <c r="AZ11" i="12" s="1"/>
  <c r="AZ23" i="12" s="1"/>
  <c r="AZ27" i="12" s="1"/>
  <c r="BA9" i="12" l="1"/>
  <c r="BA11" i="12" s="1"/>
  <c r="BA23" i="12" s="1"/>
  <c r="BA27" i="12" s="1"/>
  <c r="BB8" i="12"/>
  <c r="BC8" i="12" l="1"/>
  <c r="BB9" i="12"/>
  <c r="BB11" i="12" s="1"/>
  <c r="BB23" i="12" s="1"/>
  <c r="BB27" i="12" s="1"/>
  <c r="BC9" i="12" l="1"/>
  <c r="BC11" i="12" s="1"/>
  <c r="BC23" i="12" s="1"/>
  <c r="BC27" i="12" s="1"/>
  <c r="BD8" i="12"/>
  <c r="BE8" i="12" l="1"/>
  <c r="BD9" i="12"/>
  <c r="BD11" i="12" s="1"/>
  <c r="BD23" i="12" s="1"/>
  <c r="BD27" i="12" s="1"/>
  <c r="BE9" i="12" l="1"/>
  <c r="BE11" i="12" s="1"/>
  <c r="BE23" i="12" s="1"/>
  <c r="BE27" i="12" s="1"/>
  <c r="BF8" i="12"/>
  <c r="BG8" i="12" l="1"/>
  <c r="BF9" i="12"/>
  <c r="BF11" i="12" s="1"/>
  <c r="BF23" i="12" s="1"/>
  <c r="BF27" i="12" s="1"/>
  <c r="BG9" i="12" l="1"/>
  <c r="BG11" i="12" s="1"/>
  <c r="BG23" i="12" s="1"/>
  <c r="BG27" i="12" s="1"/>
  <c r="BH8" i="12"/>
  <c r="BI8" i="12" l="1"/>
  <c r="BH9" i="12"/>
  <c r="BH11" i="12" s="1"/>
  <c r="BH23" i="12" s="1"/>
  <c r="BH27" i="12" s="1"/>
  <c r="BI9" i="12" l="1"/>
  <c r="BI11" i="12" s="1"/>
  <c r="BI23" i="12" s="1"/>
  <c r="BI27" i="12" s="1"/>
  <c r="BJ8" i="12"/>
  <c r="BJ9" i="12" s="1"/>
  <c r="BJ11" i="12" s="1"/>
  <c r="BJ23" i="12" s="1"/>
  <c r="BJ27" i="12" l="1"/>
  <c r="AS10" i="5" l="1"/>
  <c r="AT10" i="5"/>
  <c r="AS11" i="5"/>
  <c r="AT11" i="5"/>
  <c r="AS12" i="5"/>
  <c r="AT12" i="5"/>
  <c r="AQ4" i="5"/>
  <c r="AR4" i="5"/>
  <c r="AS4" i="5"/>
  <c r="AT4" i="5"/>
  <c r="AQ5" i="5"/>
  <c r="AQ5" i="23" s="1"/>
  <c r="AR5" i="5"/>
  <c r="AR5" i="23" s="1"/>
  <c r="AS5" i="5"/>
  <c r="AS5" i="23" s="1"/>
  <c r="AT5" i="5"/>
  <c r="E78" i="1"/>
  <c r="F78" i="1" s="1"/>
  <c r="E73" i="1"/>
  <c r="F73" i="1" s="1"/>
  <c r="E78" i="2"/>
  <c r="F78" i="2" s="1"/>
  <c r="E73" i="2"/>
  <c r="E85" i="4"/>
  <c r="F85" i="4" s="1"/>
  <c r="G85" i="4" s="1"/>
  <c r="H85" i="4" s="1"/>
  <c r="I85" i="4" s="1"/>
  <c r="J85" i="4" s="1"/>
  <c r="K85" i="4" s="1"/>
  <c r="L85" i="4" s="1"/>
  <c r="M85" i="4" s="1"/>
  <c r="N85" i="4" s="1"/>
  <c r="O85" i="4" s="1"/>
  <c r="P85" i="4" s="1"/>
  <c r="Q85" i="4" s="1"/>
  <c r="R85" i="4" s="1"/>
  <c r="S85" i="4" s="1"/>
  <c r="T85" i="4" s="1"/>
  <c r="U85" i="4" s="1"/>
  <c r="V85" i="4" s="1"/>
  <c r="W85" i="4" s="1"/>
  <c r="AT5" i="23" l="1"/>
  <c r="AT5" i="7"/>
  <c r="AR4" i="7"/>
  <c r="AR4" i="23"/>
  <c r="AS5" i="7"/>
  <c r="AR45" i="25" s="1"/>
  <c r="AS4" i="7"/>
  <c r="AR45" i="24" s="1"/>
  <c r="AS4" i="23"/>
  <c r="AQ4" i="7"/>
  <c r="AQ4" i="23"/>
  <c r="AR5" i="7"/>
  <c r="AQ45" i="25" s="1"/>
  <c r="F73" i="2"/>
  <c r="G73" i="2" s="1"/>
  <c r="D40" i="23"/>
  <c r="D40" i="7"/>
  <c r="D39" i="7"/>
  <c r="D39" i="23"/>
  <c r="D42" i="23" s="1"/>
  <c r="D41" i="7"/>
  <c r="D41" i="23"/>
  <c r="AT4" i="7"/>
  <c r="AT4" i="23"/>
  <c r="AQ5" i="7"/>
  <c r="AP45" i="25" s="1"/>
  <c r="AS45" i="25"/>
  <c r="AT13" i="5"/>
  <c r="AS13" i="5"/>
  <c r="G73" i="1"/>
  <c r="X85" i="4"/>
  <c r="Y85" i="4" s="1"/>
  <c r="Z85" i="4" s="1"/>
  <c r="AA85" i="4" s="1"/>
  <c r="AB85" i="4" s="1"/>
  <c r="AC85" i="4" s="1"/>
  <c r="AD85" i="4" s="1"/>
  <c r="AE85" i="4" s="1"/>
  <c r="AF85" i="4" s="1"/>
  <c r="AG85" i="4" s="1"/>
  <c r="AH85" i="4" s="1"/>
  <c r="AI85" i="4" s="1"/>
  <c r="AJ85" i="4" s="1"/>
  <c r="AK85" i="4" s="1"/>
  <c r="AL85" i="4" s="1"/>
  <c r="AM85" i="4" s="1"/>
  <c r="AS45" i="24" l="1"/>
  <c r="E41" i="7"/>
  <c r="E39" i="23"/>
  <c r="E40" i="7"/>
  <c r="E39" i="7"/>
  <c r="E40" i="23"/>
  <c r="E41" i="23"/>
  <c r="D42" i="7"/>
  <c r="AQ45" i="24"/>
  <c r="F40" i="7"/>
  <c r="F40" i="23"/>
  <c r="F41" i="7"/>
  <c r="F39" i="23"/>
  <c r="F41" i="23"/>
  <c r="F39" i="7"/>
  <c r="AP45" i="24"/>
  <c r="H73" i="1"/>
  <c r="H73" i="2"/>
  <c r="AN85" i="4"/>
  <c r="G39" i="7" l="1"/>
  <c r="G41" i="23"/>
  <c r="G41" i="7"/>
  <c r="G40" i="7"/>
  <c r="G39" i="23"/>
  <c r="G42" i="23" s="1"/>
  <c r="G40" i="23"/>
  <c r="F42" i="7"/>
  <c r="E42" i="23"/>
  <c r="F42" i="23"/>
  <c r="E42" i="7"/>
  <c r="I73" i="1"/>
  <c r="I73" i="2"/>
  <c r="AO85" i="4"/>
  <c r="G42" i="7" l="1"/>
  <c r="J73" i="1"/>
  <c r="J73" i="2"/>
  <c r="AP85" i="4"/>
  <c r="K73" i="1" l="1"/>
  <c r="K73" i="2"/>
  <c r="AQ85" i="4"/>
  <c r="L73" i="1" l="1"/>
  <c r="L73" i="2"/>
  <c r="AR85" i="4"/>
  <c r="M73" i="1" l="1"/>
  <c r="M73" i="2"/>
  <c r="AS85" i="4"/>
  <c r="N73" i="1" l="1"/>
  <c r="N73" i="2"/>
  <c r="O73" i="1" l="1"/>
  <c r="O73" i="2"/>
  <c r="P73" i="1" l="1"/>
  <c r="P73" i="2"/>
  <c r="Q73" i="1" l="1"/>
  <c r="Q73" i="2"/>
  <c r="R73" i="1" l="1"/>
  <c r="R73" i="2"/>
  <c r="S73" i="1" l="1"/>
  <c r="S73" i="2"/>
  <c r="T73" i="1" l="1"/>
  <c r="T73" i="2"/>
  <c r="U73" i="1" l="1"/>
  <c r="U73" i="2"/>
  <c r="V73" i="1" l="1"/>
  <c r="V73" i="2"/>
  <c r="W73" i="1" l="1"/>
  <c r="W73" i="2"/>
  <c r="X73" i="1" l="1"/>
  <c r="X73" i="2"/>
  <c r="Y73" i="1" l="1"/>
  <c r="Y73" i="2"/>
  <c r="X39" i="7" l="1"/>
  <c r="X40" i="7"/>
  <c r="X40" i="23"/>
  <c r="X39" i="23"/>
  <c r="Z73" i="1"/>
  <c r="Z73" i="2"/>
  <c r="Y40" i="7" l="1"/>
  <c r="Y39" i="7"/>
  <c r="Y40" i="23"/>
  <c r="Y39" i="23"/>
  <c r="AA73" i="1"/>
  <c r="AA73" i="2"/>
  <c r="Z40" i="23" l="1"/>
  <c r="Z39" i="23"/>
  <c r="Z40" i="7"/>
  <c r="Z39" i="7"/>
  <c r="AB73" i="1"/>
  <c r="AB73" i="2"/>
  <c r="AA39" i="23" l="1"/>
  <c r="AA40" i="23"/>
  <c r="AA40" i="7"/>
  <c r="AA39" i="7"/>
  <c r="AC73" i="1"/>
  <c r="AC73" i="2"/>
  <c r="AB40" i="7" l="1"/>
  <c r="AB39" i="23"/>
  <c r="AB39" i="7"/>
  <c r="AB42" i="7" s="1"/>
  <c r="AB40" i="23"/>
  <c r="AB41" i="7"/>
  <c r="AB41" i="23"/>
  <c r="AD73" i="1"/>
  <c r="AD73" i="2"/>
  <c r="AB42" i="23" l="1"/>
  <c r="AC41" i="7"/>
  <c r="AC39" i="7"/>
  <c r="AC42" i="7" s="1"/>
  <c r="AC40" i="23"/>
  <c r="AC40" i="7"/>
  <c r="AC41" i="23"/>
  <c r="AC39" i="23"/>
  <c r="AC42" i="23" s="1"/>
  <c r="AE73" i="1"/>
  <c r="AE73" i="2"/>
  <c r="AD41" i="23" l="1"/>
  <c r="AD40" i="23"/>
  <c r="AD41" i="7"/>
  <c r="AD39" i="7"/>
  <c r="AD42" i="7" s="1"/>
  <c r="AD39" i="23"/>
  <c r="AD42" i="23" s="1"/>
  <c r="AD40" i="7"/>
  <c r="AF73" i="1"/>
  <c r="AF73" i="2"/>
  <c r="AE39" i="23" l="1"/>
  <c r="AE41" i="7"/>
  <c r="AE41" i="23"/>
  <c r="AE40" i="7"/>
  <c r="AE39" i="7"/>
  <c r="AE40" i="23"/>
  <c r="AG73" i="1"/>
  <c r="AG73" i="2"/>
  <c r="AF40" i="7" l="1"/>
  <c r="AF39" i="23"/>
  <c r="AF41" i="7"/>
  <c r="AF39" i="7"/>
  <c r="AF41" i="23"/>
  <c r="AF40" i="23"/>
  <c r="AE42" i="7"/>
  <c r="AE42" i="23"/>
  <c r="AH73" i="1"/>
  <c r="AH73" i="2"/>
  <c r="AF42" i="7" l="1"/>
  <c r="AF42" i="23"/>
  <c r="AG41" i="7"/>
  <c r="AG39" i="7"/>
  <c r="AG42" i="7" s="1"/>
  <c r="AG40" i="23"/>
  <c r="AG40" i="7"/>
  <c r="AG39" i="23"/>
  <c r="AG41" i="23"/>
  <c r="AI73" i="1"/>
  <c r="AI73" i="2"/>
  <c r="AG42" i="23" l="1"/>
  <c r="AH41" i="23"/>
  <c r="AH40" i="7"/>
  <c r="AH39" i="7"/>
  <c r="AH42" i="7" s="1"/>
  <c r="AH40" i="23"/>
  <c r="AH39" i="23"/>
  <c r="AH41" i="7"/>
  <c r="AJ73" i="1"/>
  <c r="AJ73" i="2"/>
  <c r="AH42" i="23" l="1"/>
  <c r="AI41" i="23"/>
  <c r="AI41" i="7"/>
  <c r="AI40" i="23"/>
  <c r="AI39" i="7"/>
  <c r="AI42" i="7" s="1"/>
  <c r="AI40" i="7"/>
  <c r="AI39" i="23"/>
  <c r="AK73" i="1"/>
  <c r="AK73" i="2"/>
  <c r="AJ40" i="7" l="1"/>
  <c r="AJ39" i="23"/>
  <c r="AJ39" i="7"/>
  <c r="AJ41" i="7"/>
  <c r="AJ41" i="23"/>
  <c r="AJ40" i="23"/>
  <c r="AI42" i="23"/>
  <c r="AL73" i="1"/>
  <c r="AL73" i="2"/>
  <c r="AJ42" i="7" l="1"/>
  <c r="AJ42" i="23"/>
  <c r="AK41" i="7"/>
  <c r="AK39" i="7"/>
  <c r="AK42" i="7" s="1"/>
  <c r="AK40" i="23"/>
  <c r="AK39" i="23"/>
  <c r="AK40" i="7"/>
  <c r="AK41" i="23"/>
  <c r="AM73" i="1"/>
  <c r="AM73" i="2"/>
  <c r="AK42" i="23" l="1"/>
  <c r="AL41" i="23"/>
  <c r="AL41" i="7"/>
  <c r="AL40" i="7"/>
  <c r="AL39" i="7"/>
  <c r="AL39" i="23"/>
  <c r="AL40" i="23"/>
  <c r="AN73" i="1"/>
  <c r="AN73" i="2"/>
  <c r="AL42" i="23" l="1"/>
  <c r="AM40" i="7"/>
  <c r="AM39" i="7"/>
  <c r="AM42" i="7" s="1"/>
  <c r="AM40" i="23"/>
  <c r="AM39" i="23"/>
  <c r="AM41" i="7"/>
  <c r="AM41" i="23"/>
  <c r="AL42" i="7"/>
  <c r="AO73" i="1"/>
  <c r="AO73" i="2"/>
  <c r="AN40" i="7" l="1"/>
  <c r="AN39" i="23"/>
  <c r="AN41" i="23"/>
  <c r="AN40" i="23"/>
  <c r="AN41" i="7"/>
  <c r="AN39" i="7"/>
  <c r="AM42" i="23"/>
  <c r="AP73" i="1"/>
  <c r="AP73" i="2"/>
  <c r="AN42" i="7" l="1"/>
  <c r="AN42" i="23"/>
  <c r="AO41" i="7"/>
  <c r="AO39" i="7"/>
  <c r="AO42" i="7" s="1"/>
  <c r="AO40" i="23"/>
  <c r="AO41" i="23"/>
  <c r="AO40" i="7"/>
  <c r="AO39" i="23"/>
  <c r="AQ73" i="1"/>
  <c r="AQ73" i="2"/>
  <c r="AO42" i="23" l="1"/>
  <c r="AP41" i="23"/>
  <c r="AP39" i="23"/>
  <c r="AP42" i="23" s="1"/>
  <c r="AP40" i="7"/>
  <c r="AP39" i="7"/>
  <c r="AP41" i="7"/>
  <c r="AP40" i="23"/>
  <c r="AR73" i="1"/>
  <c r="AR73" i="2"/>
  <c r="AR71" i="2" l="1"/>
  <c r="AQ10" i="5" s="1"/>
  <c r="AQ41" i="7"/>
  <c r="AQ40" i="7"/>
  <c r="AQ39" i="7"/>
  <c r="AQ42" i="7" s="1"/>
  <c r="AQ39" i="23"/>
  <c r="AQ41" i="23"/>
  <c r="AQ40" i="23"/>
  <c r="AP42" i="7"/>
  <c r="AR71" i="1"/>
  <c r="AQ11" i="5" s="1"/>
  <c r="AS73" i="1"/>
  <c r="AS71" i="1" s="1"/>
  <c r="AR11" i="5" s="1"/>
  <c r="AS73" i="2"/>
  <c r="AS71" i="2" l="1"/>
  <c r="AR10" i="5" s="1"/>
  <c r="AR40" i="7"/>
  <c r="AR39" i="23"/>
  <c r="AR42" i="23" s="1"/>
  <c r="AR39" i="7"/>
  <c r="AR40" i="23"/>
  <c r="AR41" i="23"/>
  <c r="AR41" i="7"/>
  <c r="AQ42" i="23"/>
  <c r="E90" i="4"/>
  <c r="F90" i="4" s="1"/>
  <c r="AR42" i="7" l="1"/>
  <c r="U82" i="2"/>
  <c r="U83" i="2"/>
  <c r="D37" i="2"/>
  <c r="D37" i="1"/>
  <c r="D37" i="4"/>
  <c r="AQ33" i="5"/>
  <c r="AQ42" i="5" s="1"/>
  <c r="AR33" i="5"/>
  <c r="AT33" i="5"/>
  <c r="AT42" i="5" s="1"/>
  <c r="AR34" i="5"/>
  <c r="AR43" i="5" s="1"/>
  <c r="AS34" i="5"/>
  <c r="AS43" i="5" s="1"/>
  <c r="AT34" i="5"/>
  <c r="AT43" i="5" s="1"/>
  <c r="Y93" i="4"/>
  <c r="AA93" i="4"/>
  <c r="AB93" i="4"/>
  <c r="AC93" i="4"/>
  <c r="AD93" i="4"/>
  <c r="AE93" i="4"/>
  <c r="AF93" i="4"/>
  <c r="AG93" i="4"/>
  <c r="AH93" i="4"/>
  <c r="AI93" i="4"/>
  <c r="AJ93" i="4"/>
  <c r="AK93" i="4"/>
  <c r="W31" i="4"/>
  <c r="X31" i="4"/>
  <c r="W32" i="4"/>
  <c r="X34" i="4" s="1"/>
  <c r="X32" i="4"/>
  <c r="Y34" i="4" s="1"/>
  <c r="Y97" i="4"/>
  <c r="Y35" i="4" s="1"/>
  <c r="AA97" i="4"/>
  <c r="AA35" i="4" s="1"/>
  <c r="AB97" i="4"/>
  <c r="AC97" i="4"/>
  <c r="AD97" i="4"/>
  <c r="AE97" i="4"/>
  <c r="AF97" i="4"/>
  <c r="AG97" i="4"/>
  <c r="AH97" i="4"/>
  <c r="AI97" i="4"/>
  <c r="AJ97" i="4"/>
  <c r="AK97" i="4"/>
  <c r="AL97" i="4"/>
  <c r="AM97" i="4"/>
  <c r="Y98" i="4"/>
  <c r="Y36" i="4" s="1"/>
  <c r="AA98" i="4"/>
  <c r="AA36" i="4" s="1"/>
  <c r="AB98" i="4"/>
  <c r="AC98" i="4"/>
  <c r="AD98" i="4"/>
  <c r="AE98" i="4"/>
  <c r="AF98" i="4"/>
  <c r="AG98" i="4"/>
  <c r="AH98" i="4"/>
  <c r="AI98" i="4"/>
  <c r="AJ98" i="4"/>
  <c r="AK98" i="4"/>
  <c r="AL98" i="4"/>
  <c r="AM98" i="4"/>
  <c r="BC65" i="4"/>
  <c r="BC64" i="4"/>
  <c r="AU49" i="4"/>
  <c r="V32" i="4"/>
  <c r="W34" i="4" s="1"/>
  <c r="U32" i="4"/>
  <c r="V34" i="4" s="1"/>
  <c r="T32" i="4"/>
  <c r="U34" i="4" s="1"/>
  <c r="S32" i="4"/>
  <c r="T34" i="4" s="1"/>
  <c r="R32" i="4"/>
  <c r="S34" i="4" s="1"/>
  <c r="Q32" i="4"/>
  <c r="R34" i="4" s="1"/>
  <c r="P32" i="4"/>
  <c r="Q34" i="4" s="1"/>
  <c r="O32" i="4"/>
  <c r="P34" i="4" s="1"/>
  <c r="N32" i="4"/>
  <c r="O34" i="4" s="1"/>
  <c r="M32" i="4"/>
  <c r="N34" i="4" s="1"/>
  <c r="L32" i="4"/>
  <c r="M34" i="4" s="1"/>
  <c r="K32" i="4"/>
  <c r="L34" i="4" s="1"/>
  <c r="J32" i="4"/>
  <c r="K34" i="4" s="1"/>
  <c r="I32" i="4"/>
  <c r="J34" i="4" s="1"/>
  <c r="H32" i="4"/>
  <c r="I34" i="4" s="1"/>
  <c r="G32" i="4"/>
  <c r="H34" i="4" s="1"/>
  <c r="F32" i="4"/>
  <c r="G34" i="4" s="1"/>
  <c r="E32" i="4"/>
  <c r="F34" i="4" s="1"/>
  <c r="V31" i="4"/>
  <c r="U31" i="4"/>
  <c r="T31" i="4"/>
  <c r="S31" i="4"/>
  <c r="T33" i="4" s="1"/>
  <c r="R31" i="4"/>
  <c r="S33" i="4" s="1"/>
  <c r="Q31" i="4"/>
  <c r="R33" i="4" s="1"/>
  <c r="P31" i="4"/>
  <c r="Q33" i="4" s="1"/>
  <c r="O31" i="4"/>
  <c r="P33" i="4" s="1"/>
  <c r="F31" i="4"/>
  <c r="G33" i="4" s="1"/>
  <c r="E31" i="4"/>
  <c r="Y86" i="1"/>
  <c r="X86" i="1"/>
  <c r="W86" i="1"/>
  <c r="W36" i="1" s="1"/>
  <c r="V86" i="1"/>
  <c r="V36" i="1" s="1"/>
  <c r="U86" i="1"/>
  <c r="U36" i="1" s="1"/>
  <c r="Y85" i="1"/>
  <c r="X85" i="1"/>
  <c r="W85" i="1"/>
  <c r="W35" i="1" s="1"/>
  <c r="V85" i="1"/>
  <c r="V35" i="1" s="1"/>
  <c r="U85" i="1"/>
  <c r="U35" i="1" s="1"/>
  <c r="BC65" i="1"/>
  <c r="BC64" i="1"/>
  <c r="AY57" i="1"/>
  <c r="AY56" i="1"/>
  <c r="AU49" i="1"/>
  <c r="AV49" i="1" s="1"/>
  <c r="V32" i="1"/>
  <c r="U32" i="1"/>
  <c r="V34" i="1" s="1"/>
  <c r="T32" i="1"/>
  <c r="U34" i="1" s="1"/>
  <c r="S32" i="1"/>
  <c r="T34" i="1" s="1"/>
  <c r="R32" i="1"/>
  <c r="S34" i="1" s="1"/>
  <c r="Q32" i="1"/>
  <c r="R34" i="1" s="1"/>
  <c r="P32" i="1"/>
  <c r="Q34" i="1" s="1"/>
  <c r="O32" i="1"/>
  <c r="P34" i="1" s="1"/>
  <c r="N32" i="1"/>
  <c r="O34" i="1" s="1"/>
  <c r="M32" i="1"/>
  <c r="N34" i="1" s="1"/>
  <c r="L32" i="1"/>
  <c r="M34" i="1" s="1"/>
  <c r="K32" i="1"/>
  <c r="L34" i="1" s="1"/>
  <c r="J32" i="1"/>
  <c r="K34" i="1" s="1"/>
  <c r="I32" i="1"/>
  <c r="J34" i="1" s="1"/>
  <c r="H32" i="1"/>
  <c r="I34" i="1" s="1"/>
  <c r="G32" i="1"/>
  <c r="H34" i="1" s="1"/>
  <c r="F32" i="1"/>
  <c r="G34" i="1" s="1"/>
  <c r="E32" i="1"/>
  <c r="V31" i="1"/>
  <c r="U31" i="1"/>
  <c r="T31" i="1"/>
  <c r="S31" i="1"/>
  <c r="T33" i="1" s="1"/>
  <c r="R31" i="1"/>
  <c r="Q31" i="1"/>
  <c r="P31" i="1"/>
  <c r="O31" i="1"/>
  <c r="P33" i="1" s="1"/>
  <c r="N31" i="1"/>
  <c r="M31" i="1"/>
  <c r="L31" i="1"/>
  <c r="K31" i="1"/>
  <c r="L33" i="1" s="1"/>
  <c r="J31" i="1"/>
  <c r="I31" i="1"/>
  <c r="H31" i="1"/>
  <c r="G31" i="1"/>
  <c r="H33" i="1" s="1"/>
  <c r="F31" i="1"/>
  <c r="E31" i="1"/>
  <c r="E77" i="1" s="1"/>
  <c r="U31" i="2"/>
  <c r="V33" i="2" s="1"/>
  <c r="V31" i="2"/>
  <c r="U32" i="2"/>
  <c r="V34" i="2" s="1"/>
  <c r="V32" i="2"/>
  <c r="U85" i="2"/>
  <c r="U35" i="2" s="1"/>
  <c r="V85" i="2"/>
  <c r="V35" i="2" s="1"/>
  <c r="W85" i="2"/>
  <c r="X85" i="2"/>
  <c r="Y85" i="2"/>
  <c r="U86" i="2"/>
  <c r="U36" i="2" s="1"/>
  <c r="V86" i="2"/>
  <c r="V36" i="2" s="1"/>
  <c r="W86" i="2"/>
  <c r="X86" i="2"/>
  <c r="Y86" i="2"/>
  <c r="K31" i="2"/>
  <c r="L33" i="2" s="1"/>
  <c r="L31" i="2"/>
  <c r="M33" i="2" s="1"/>
  <c r="M31" i="2"/>
  <c r="N33" i="2" s="1"/>
  <c r="N31" i="2"/>
  <c r="O33" i="2" s="1"/>
  <c r="O31" i="2"/>
  <c r="P33" i="2" s="1"/>
  <c r="P31" i="2"/>
  <c r="Q33" i="2" s="1"/>
  <c r="Q31" i="2"/>
  <c r="R33" i="2" s="1"/>
  <c r="R31" i="2"/>
  <c r="S33" i="2" s="1"/>
  <c r="S31" i="2"/>
  <c r="T33" i="2" s="1"/>
  <c r="T31" i="2"/>
  <c r="U33" i="2" s="1"/>
  <c r="G32" i="2"/>
  <c r="H34" i="2" s="1"/>
  <c r="H32" i="2"/>
  <c r="I34" i="2" s="1"/>
  <c r="I32" i="2"/>
  <c r="J34" i="2" s="1"/>
  <c r="J32" i="2"/>
  <c r="K34" i="2" s="1"/>
  <c r="K32" i="2"/>
  <c r="L34" i="2" s="1"/>
  <c r="L32" i="2"/>
  <c r="M34" i="2" s="1"/>
  <c r="M32" i="2"/>
  <c r="N34" i="2" s="1"/>
  <c r="N32" i="2"/>
  <c r="O34" i="2" s="1"/>
  <c r="O32" i="2"/>
  <c r="P34" i="2" s="1"/>
  <c r="P32" i="2"/>
  <c r="Q34" i="2" s="1"/>
  <c r="Q32" i="2"/>
  <c r="R34" i="2" s="1"/>
  <c r="R32" i="2"/>
  <c r="S34" i="2" s="1"/>
  <c r="S32" i="2"/>
  <c r="T34" i="2" s="1"/>
  <c r="T32" i="2"/>
  <c r="U34" i="2" s="1"/>
  <c r="E24" i="4"/>
  <c r="F24" i="4"/>
  <c r="O100" i="4"/>
  <c r="R97" i="4"/>
  <c r="S100" i="4"/>
  <c r="AU70" i="4"/>
  <c r="AY72" i="4"/>
  <c r="AZ74" i="4"/>
  <c r="E25" i="4"/>
  <c r="F25" i="4"/>
  <c r="G25" i="4"/>
  <c r="G101" i="4" s="1"/>
  <c r="H25" i="4"/>
  <c r="H101" i="4" s="1"/>
  <c r="I25" i="4"/>
  <c r="J25" i="4"/>
  <c r="K101" i="4"/>
  <c r="L101" i="4"/>
  <c r="O101" i="4"/>
  <c r="P98" i="4"/>
  <c r="S101" i="4"/>
  <c r="T98" i="4"/>
  <c r="AI71" i="4"/>
  <c r="AV73" i="4"/>
  <c r="AZ75" i="4"/>
  <c r="N97" i="4"/>
  <c r="K100" i="4"/>
  <c r="J24" i="4"/>
  <c r="J97" i="4" s="1"/>
  <c r="I24" i="4"/>
  <c r="H24" i="4"/>
  <c r="H100" i="4" s="1"/>
  <c r="G24" i="4"/>
  <c r="G100" i="4" s="1"/>
  <c r="E5" i="4"/>
  <c r="F5" i="4" s="1"/>
  <c r="G5" i="4" s="1"/>
  <c r="H5" i="4" s="1"/>
  <c r="I5" i="4" s="1"/>
  <c r="J5" i="4" s="1"/>
  <c r="K5" i="4" s="1"/>
  <c r="L5" i="4" s="1"/>
  <c r="M5" i="4" s="1"/>
  <c r="N5" i="4" s="1"/>
  <c r="O5" i="4" s="1"/>
  <c r="P5" i="4" s="1"/>
  <c r="Q5" i="4" s="1"/>
  <c r="R5" i="4" s="1"/>
  <c r="S5" i="4" s="1"/>
  <c r="T5" i="4" s="1"/>
  <c r="U5" i="4" s="1"/>
  <c r="V5" i="4" s="1"/>
  <c r="W5" i="4" s="1"/>
  <c r="X5" i="4" s="1"/>
  <c r="Y5" i="4" s="1"/>
  <c r="Z5" i="4" s="1"/>
  <c r="AT11" i="7" l="1"/>
  <c r="AT11" i="23"/>
  <c r="AT18" i="23" s="1"/>
  <c r="AT12" i="7"/>
  <c r="AT12" i="23"/>
  <c r="AT19" i="23" s="1"/>
  <c r="AS12" i="7"/>
  <c r="AS12" i="23"/>
  <c r="AS19" i="23" s="1"/>
  <c r="AQ11" i="7"/>
  <c r="AQ11" i="23"/>
  <c r="AQ18" i="23" s="1"/>
  <c r="AR12" i="7"/>
  <c r="AR12" i="23"/>
  <c r="AR19" i="23" s="1"/>
  <c r="U33" i="4"/>
  <c r="Y33" i="4"/>
  <c r="V33" i="4"/>
  <c r="AV49" i="4"/>
  <c r="X33" i="4"/>
  <c r="W33" i="4"/>
  <c r="E76" i="1"/>
  <c r="E89" i="4"/>
  <c r="D34" i="4"/>
  <c r="D31" i="1"/>
  <c r="D32" i="4"/>
  <c r="D32" i="1"/>
  <c r="F34" i="1"/>
  <c r="D34" i="1" s="1"/>
  <c r="AR42" i="5"/>
  <c r="AQ34" i="5"/>
  <c r="AQ43" i="5" s="1"/>
  <c r="AS33" i="5"/>
  <c r="X73" i="4"/>
  <c r="L98" i="4"/>
  <c r="O97" i="4"/>
  <c r="G97" i="4"/>
  <c r="AG74" i="4"/>
  <c r="J100" i="4"/>
  <c r="AW74" i="4"/>
  <c r="S97" i="4"/>
  <c r="AJ72" i="4"/>
  <c r="AK75" i="4"/>
  <c r="T101" i="4"/>
  <c r="V100" i="4"/>
  <c r="AA70" i="4"/>
  <c r="X72" i="4"/>
  <c r="AN72" i="4"/>
  <c r="AN73" i="4"/>
  <c r="AK74" i="4"/>
  <c r="Y75" i="4"/>
  <c r="AO75" i="4"/>
  <c r="K97" i="4"/>
  <c r="P101" i="4"/>
  <c r="R100" i="4"/>
  <c r="AQ70" i="4"/>
  <c r="AB72" i="4"/>
  <c r="AR72" i="4"/>
  <c r="Y74" i="4"/>
  <c r="AO74" i="4"/>
  <c r="AC75" i="4"/>
  <c r="AS75" i="4"/>
  <c r="AU71" i="4"/>
  <c r="W97" i="4"/>
  <c r="W35" i="4" s="1"/>
  <c r="G98" i="4"/>
  <c r="N100" i="4"/>
  <c r="AE71" i="4"/>
  <c r="AF72" i="4"/>
  <c r="AV72" i="4"/>
  <c r="AC74" i="4"/>
  <c r="AS74" i="4"/>
  <c r="AG75" i="4"/>
  <c r="AW75" i="4"/>
  <c r="AE70" i="4"/>
  <c r="AB73" i="4"/>
  <c r="AR73" i="4"/>
  <c r="L97" i="4"/>
  <c r="L100" i="4"/>
  <c r="R101" i="4"/>
  <c r="R98" i="4"/>
  <c r="AX70" i="4"/>
  <c r="AT70" i="4"/>
  <c r="AP70" i="4"/>
  <c r="AL70" i="4"/>
  <c r="AH70" i="4"/>
  <c r="AD70" i="4"/>
  <c r="Z70" i="4"/>
  <c r="AW70" i="4"/>
  <c r="AS70" i="4"/>
  <c r="AO70" i="4"/>
  <c r="AK70" i="4"/>
  <c r="AG70" i="4"/>
  <c r="AC70" i="4"/>
  <c r="Y70" i="4"/>
  <c r="U97" i="4"/>
  <c r="AV70" i="4"/>
  <c r="AR70" i="4"/>
  <c r="AN70" i="4"/>
  <c r="AJ70" i="4"/>
  <c r="AF70" i="4"/>
  <c r="AB70" i="4"/>
  <c r="X70" i="4"/>
  <c r="U100" i="4"/>
  <c r="I97" i="4"/>
  <c r="I100" i="4"/>
  <c r="M97" i="4"/>
  <c r="M100" i="4"/>
  <c r="AX71" i="4"/>
  <c r="AT71" i="4"/>
  <c r="AP71" i="4"/>
  <c r="AL71" i="4"/>
  <c r="AH71" i="4"/>
  <c r="AD71" i="4"/>
  <c r="Z71" i="4"/>
  <c r="U101" i="4"/>
  <c r="U98" i="4"/>
  <c r="AW71" i="4"/>
  <c r="AS71" i="4"/>
  <c r="AO71" i="4"/>
  <c r="AK71" i="4"/>
  <c r="AG71" i="4"/>
  <c r="AC71" i="4"/>
  <c r="Y71" i="4"/>
  <c r="AV71" i="4"/>
  <c r="AR71" i="4"/>
  <c r="AN71" i="4"/>
  <c r="AJ71" i="4"/>
  <c r="AF71" i="4"/>
  <c r="AB71" i="4"/>
  <c r="X71" i="4"/>
  <c r="Q101" i="4"/>
  <c r="Q98" i="4"/>
  <c r="M101" i="4"/>
  <c r="M98" i="4"/>
  <c r="I101" i="4"/>
  <c r="I98" i="4"/>
  <c r="T97" i="4"/>
  <c r="T100" i="4"/>
  <c r="P97" i="4"/>
  <c r="P100" i="4"/>
  <c r="AI70" i="4"/>
  <c r="W71" i="4"/>
  <c r="AM71" i="4"/>
  <c r="AF73" i="4"/>
  <c r="AY73" i="4"/>
  <c r="AU73" i="4"/>
  <c r="AQ73" i="4"/>
  <c r="AM73" i="4"/>
  <c r="AI73" i="4"/>
  <c r="AE73" i="4"/>
  <c r="AA73" i="4"/>
  <c r="AX73" i="4"/>
  <c r="AT73" i="4"/>
  <c r="AP73" i="4"/>
  <c r="AL73" i="4"/>
  <c r="AH73" i="4"/>
  <c r="AD73" i="4"/>
  <c r="Z73" i="4"/>
  <c r="V101" i="4"/>
  <c r="V98" i="4"/>
  <c r="AW73" i="4"/>
  <c r="AS73" i="4"/>
  <c r="AO73" i="4"/>
  <c r="AK73" i="4"/>
  <c r="AG73" i="4"/>
  <c r="AC73" i="4"/>
  <c r="Y73" i="4"/>
  <c r="N101" i="4"/>
  <c r="N98" i="4"/>
  <c r="J101" i="4"/>
  <c r="J98" i="4"/>
  <c r="Q97" i="4"/>
  <c r="Q100" i="4"/>
  <c r="W70" i="4"/>
  <c r="AM70" i="4"/>
  <c r="AA71" i="4"/>
  <c r="AQ71" i="4"/>
  <c r="AJ73" i="4"/>
  <c r="W98" i="4"/>
  <c r="W36" i="4" s="1"/>
  <c r="S98" i="4"/>
  <c r="O98" i="4"/>
  <c r="K98" i="4"/>
  <c r="V97" i="4"/>
  <c r="W101" i="4"/>
  <c r="Y72" i="4"/>
  <c r="AC72" i="4"/>
  <c r="AG72" i="4"/>
  <c r="AK72" i="4"/>
  <c r="AO72" i="4"/>
  <c r="AS72" i="4"/>
  <c r="AW72" i="4"/>
  <c r="Z74" i="4"/>
  <c r="AD74" i="4"/>
  <c r="AH74" i="4"/>
  <c r="AL74" i="4"/>
  <c r="AP74" i="4"/>
  <c r="AT74" i="4"/>
  <c r="AX74" i="4"/>
  <c r="Z75" i="4"/>
  <c r="AD75" i="4"/>
  <c r="AH75" i="4"/>
  <c r="AL75" i="4"/>
  <c r="AP75" i="4"/>
  <c r="AT75" i="4"/>
  <c r="AX75" i="4"/>
  <c r="Z72" i="4"/>
  <c r="AD72" i="4"/>
  <c r="AH72" i="4"/>
  <c r="AL72" i="4"/>
  <c r="AP72" i="4"/>
  <c r="AT72" i="4"/>
  <c r="AX72" i="4"/>
  <c r="AA74" i="4"/>
  <c r="AE74" i="4"/>
  <c r="AI74" i="4"/>
  <c r="AM74" i="4"/>
  <c r="AQ74" i="4"/>
  <c r="AU74" i="4"/>
  <c r="AY74" i="4"/>
  <c r="AA75" i="4"/>
  <c r="AE75" i="4"/>
  <c r="AI75" i="4"/>
  <c r="AM75" i="4"/>
  <c r="AQ75" i="4"/>
  <c r="AU75" i="4"/>
  <c r="AY75" i="4"/>
  <c r="W100" i="4"/>
  <c r="AA72" i="4"/>
  <c r="AE72" i="4"/>
  <c r="AI72" i="4"/>
  <c r="AM72" i="4"/>
  <c r="AQ72" i="4"/>
  <c r="AU72" i="4"/>
  <c r="AB74" i="4"/>
  <c r="AF74" i="4"/>
  <c r="AJ74" i="4"/>
  <c r="AN74" i="4"/>
  <c r="AR74" i="4"/>
  <c r="AV74" i="4"/>
  <c r="AB75" i="4"/>
  <c r="AF75" i="4"/>
  <c r="AJ75" i="4"/>
  <c r="AN75" i="4"/>
  <c r="AR75" i="4"/>
  <c r="AV75" i="4"/>
  <c r="AM44" i="4"/>
  <c r="AN44" i="4"/>
  <c r="AI44" i="4"/>
  <c r="AE44" i="4"/>
  <c r="AA44" i="4"/>
  <c r="W44" i="4"/>
  <c r="S44" i="4"/>
  <c r="O44" i="4"/>
  <c r="K44" i="4"/>
  <c r="AL44" i="4"/>
  <c r="AH44" i="4"/>
  <c r="AD44" i="4"/>
  <c r="Z44" i="4"/>
  <c r="V44" i="4"/>
  <c r="R44" i="4"/>
  <c r="N44" i="4"/>
  <c r="J44" i="4"/>
  <c r="AK44" i="4"/>
  <c r="AG44" i="4"/>
  <c r="AC44" i="4"/>
  <c r="Y44" i="4"/>
  <c r="U44" i="4"/>
  <c r="Q44" i="4"/>
  <c r="M44" i="4"/>
  <c r="AO44" i="4"/>
  <c r="AJ44" i="4"/>
  <c r="AF44" i="4"/>
  <c r="AB44" i="4"/>
  <c r="X44" i="4"/>
  <c r="T44" i="4"/>
  <c r="P44" i="4"/>
  <c r="L44" i="4"/>
  <c r="AX65" i="4"/>
  <c r="AT65" i="4"/>
  <c r="AP65" i="4"/>
  <c r="AL65" i="4"/>
  <c r="AH65" i="4"/>
  <c r="AD65" i="4"/>
  <c r="Z65" i="4"/>
  <c r="V65" i="4"/>
  <c r="BD65" i="4"/>
  <c r="BE65" i="4" s="1"/>
  <c r="AW65" i="4"/>
  <c r="AS65" i="4"/>
  <c r="AO65" i="4"/>
  <c r="AK65" i="4"/>
  <c r="AG65" i="4"/>
  <c r="AC65" i="4"/>
  <c r="Y65" i="4"/>
  <c r="U65" i="4"/>
  <c r="AV65" i="4"/>
  <c r="AR65" i="4"/>
  <c r="AN65" i="4"/>
  <c r="AJ65" i="4"/>
  <c r="AF65" i="4"/>
  <c r="AB65" i="4"/>
  <c r="X65" i="4"/>
  <c r="T65" i="4"/>
  <c r="BF65" i="4"/>
  <c r="BG65" i="4" s="1"/>
  <c r="BH65" i="4" s="1"/>
  <c r="AY65" i="4"/>
  <c r="AU65" i="4"/>
  <c r="AQ65" i="4"/>
  <c r="AM65" i="4"/>
  <c r="AI65" i="4"/>
  <c r="AE65" i="4"/>
  <c r="AA65" i="4"/>
  <c r="W65" i="4"/>
  <c r="AN49" i="4"/>
  <c r="AJ49" i="4"/>
  <c r="AF49" i="4"/>
  <c r="AB49" i="4"/>
  <c r="X49" i="4"/>
  <c r="T49" i="4"/>
  <c r="P49" i="4"/>
  <c r="L49" i="4"/>
  <c r="AQ49" i="4"/>
  <c r="AM49" i="4"/>
  <c r="AI49" i="4"/>
  <c r="AE49" i="4"/>
  <c r="AA49" i="4"/>
  <c r="W49" i="4"/>
  <c r="S49" i="4"/>
  <c r="O49" i="4"/>
  <c r="AP49" i="4"/>
  <c r="AH49" i="4"/>
  <c r="Z49" i="4"/>
  <c r="R49" i="4"/>
  <c r="AO49" i="4"/>
  <c r="AG49" i="4"/>
  <c r="Y49" i="4"/>
  <c r="Q49" i="4"/>
  <c r="AL49" i="4"/>
  <c r="AD49" i="4"/>
  <c r="V49" i="4"/>
  <c r="N49" i="4"/>
  <c r="AK49" i="4"/>
  <c r="AC49" i="4"/>
  <c r="U49" i="4"/>
  <c r="M49" i="4"/>
  <c r="AK38" i="4"/>
  <c r="AG38" i="4"/>
  <c r="AC38" i="4"/>
  <c r="Y38" i="4"/>
  <c r="AJ38" i="4"/>
  <c r="AF38" i="4"/>
  <c r="AB38" i="4"/>
  <c r="AI38" i="4"/>
  <c r="AE38" i="4"/>
  <c r="AA38" i="4"/>
  <c r="W38" i="4"/>
  <c r="S38" i="4"/>
  <c r="AL38" i="4"/>
  <c r="L31" i="4"/>
  <c r="AM46" i="4"/>
  <c r="AI46" i="4"/>
  <c r="AE46" i="4"/>
  <c r="AA46" i="4"/>
  <c r="W46" i="4"/>
  <c r="S46" i="4"/>
  <c r="O46" i="4"/>
  <c r="K46" i="4"/>
  <c r="AP46" i="4"/>
  <c r="AL46" i="4"/>
  <c r="AH46" i="4"/>
  <c r="AD46" i="4"/>
  <c r="Z46" i="4"/>
  <c r="V46" i="4"/>
  <c r="R46" i="4"/>
  <c r="N46" i="4"/>
  <c r="AO46" i="4"/>
  <c r="AG46" i="4"/>
  <c r="Y46" i="4"/>
  <c r="Q46" i="4"/>
  <c r="AN46" i="4"/>
  <c r="AF46" i="4"/>
  <c r="X46" i="4"/>
  <c r="P46" i="4"/>
  <c r="AK46" i="4"/>
  <c r="AC46" i="4"/>
  <c r="U46" i="4"/>
  <c r="M46" i="4"/>
  <c r="AJ46" i="4"/>
  <c r="AB46" i="4"/>
  <c r="T46" i="4"/>
  <c r="L46" i="4"/>
  <c r="AP54" i="4"/>
  <c r="AL54" i="4"/>
  <c r="AH54" i="4"/>
  <c r="AD54" i="4"/>
  <c r="Z54" i="4"/>
  <c r="V54" i="4"/>
  <c r="R54" i="4"/>
  <c r="AS54" i="4"/>
  <c r="AO54" i="4"/>
  <c r="AK54" i="4"/>
  <c r="AG54" i="4"/>
  <c r="AC54" i="4"/>
  <c r="Y54" i="4"/>
  <c r="U54" i="4"/>
  <c r="Q54" i="4"/>
  <c r="AR54" i="4"/>
  <c r="AJ54" i="4"/>
  <c r="AB54" i="4"/>
  <c r="T54" i="4"/>
  <c r="AQ54" i="4"/>
  <c r="AI54" i="4"/>
  <c r="AA54" i="4"/>
  <c r="S54" i="4"/>
  <c r="AN54" i="4"/>
  <c r="AF54" i="4"/>
  <c r="X54" i="4"/>
  <c r="P54" i="4"/>
  <c r="W54" i="4"/>
  <c r="O54" i="4"/>
  <c r="AM54" i="4"/>
  <c r="AE54" i="4"/>
  <c r="AX63" i="4"/>
  <c r="AT63" i="4"/>
  <c r="AP63" i="4"/>
  <c r="AL63" i="4"/>
  <c r="AH63" i="4"/>
  <c r="AD63" i="4"/>
  <c r="Z63" i="4"/>
  <c r="V63" i="4"/>
  <c r="AW63" i="4"/>
  <c r="AS63" i="4"/>
  <c r="AO63" i="4"/>
  <c r="AK63" i="4"/>
  <c r="AG63" i="4"/>
  <c r="AC63" i="4"/>
  <c r="Y63" i="4"/>
  <c r="U63" i="4"/>
  <c r="AV63" i="4"/>
  <c r="AR63" i="4"/>
  <c r="AN63" i="4"/>
  <c r="AJ63" i="4"/>
  <c r="AF63" i="4"/>
  <c r="AB63" i="4"/>
  <c r="X63" i="4"/>
  <c r="T63" i="4"/>
  <c r="AU63" i="4"/>
  <c r="AQ63" i="4"/>
  <c r="AM63" i="4"/>
  <c r="AI63" i="4"/>
  <c r="AE63" i="4"/>
  <c r="AA63" i="4"/>
  <c r="W63" i="4"/>
  <c r="S63" i="4"/>
  <c r="AP55" i="4"/>
  <c r="AL55" i="4"/>
  <c r="AH55" i="4"/>
  <c r="AD55" i="4"/>
  <c r="Z55" i="4"/>
  <c r="V55" i="4"/>
  <c r="R55" i="4"/>
  <c r="AS55" i="4"/>
  <c r="AO55" i="4"/>
  <c r="AK55" i="4"/>
  <c r="AG55" i="4"/>
  <c r="AC55" i="4"/>
  <c r="Y55" i="4"/>
  <c r="U55" i="4"/>
  <c r="Q55" i="4"/>
  <c r="AR55" i="4"/>
  <c r="AJ55" i="4"/>
  <c r="AB55" i="4"/>
  <c r="T55" i="4"/>
  <c r="AQ55" i="4"/>
  <c r="AI55" i="4"/>
  <c r="AA55" i="4"/>
  <c r="S55" i="4"/>
  <c r="AN55" i="4"/>
  <c r="AF55" i="4"/>
  <c r="X55" i="4"/>
  <c r="P55" i="4"/>
  <c r="W55" i="4"/>
  <c r="O55" i="4"/>
  <c r="AM55" i="4"/>
  <c r="AE55" i="4"/>
  <c r="AM47" i="4"/>
  <c r="AI47" i="4"/>
  <c r="AE47" i="4"/>
  <c r="AA47" i="4"/>
  <c r="W47" i="4"/>
  <c r="S47" i="4"/>
  <c r="O47" i="4"/>
  <c r="K47" i="4"/>
  <c r="AP47" i="4"/>
  <c r="AL47" i="4"/>
  <c r="AH47" i="4"/>
  <c r="AD47" i="4"/>
  <c r="Z47" i="4"/>
  <c r="V47" i="4"/>
  <c r="R47" i="4"/>
  <c r="N47" i="4"/>
  <c r="AO47" i="4"/>
  <c r="AG47" i="4"/>
  <c r="Y47" i="4"/>
  <c r="Q47" i="4"/>
  <c r="AN47" i="4"/>
  <c r="AF47" i="4"/>
  <c r="X47" i="4"/>
  <c r="P47" i="4"/>
  <c r="AK47" i="4"/>
  <c r="AC47" i="4"/>
  <c r="U47" i="4"/>
  <c r="M47" i="4"/>
  <c r="AJ47" i="4"/>
  <c r="AB47" i="4"/>
  <c r="T47" i="4"/>
  <c r="L47" i="4"/>
  <c r="E26" i="4"/>
  <c r="AK39" i="4"/>
  <c r="AG39" i="4"/>
  <c r="AC39" i="4"/>
  <c r="Y39" i="4"/>
  <c r="U39" i="4"/>
  <c r="Q39" i="4"/>
  <c r="M39" i="4"/>
  <c r="I39" i="4"/>
  <c r="AJ39" i="4"/>
  <c r="AF39" i="4"/>
  <c r="AB39" i="4"/>
  <c r="X39" i="4"/>
  <c r="T39" i="4"/>
  <c r="P39" i="4"/>
  <c r="L39" i="4"/>
  <c r="H39" i="4"/>
  <c r="AI39" i="4"/>
  <c r="AE39" i="4"/>
  <c r="AA39" i="4"/>
  <c r="W39" i="4"/>
  <c r="S39" i="4"/>
  <c r="O39" i="4"/>
  <c r="K39" i="4"/>
  <c r="G39" i="4"/>
  <c r="AL39" i="4"/>
  <c r="AH39" i="4"/>
  <c r="AD39" i="4"/>
  <c r="Z39" i="4"/>
  <c r="V39" i="4"/>
  <c r="R39" i="4"/>
  <c r="N39" i="4"/>
  <c r="J39" i="4"/>
  <c r="BI68" i="4"/>
  <c r="BJ68" i="4" s="1"/>
  <c r="BK68" i="4" s="1"/>
  <c r="BE68" i="4"/>
  <c r="BF68" i="4" s="1"/>
  <c r="AX68" i="4"/>
  <c r="AT68" i="4"/>
  <c r="AP68" i="4"/>
  <c r="AL68" i="4"/>
  <c r="AH68" i="4"/>
  <c r="AD68" i="4"/>
  <c r="Z68" i="4"/>
  <c r="V68" i="4"/>
  <c r="BA68" i="4"/>
  <c r="AW68" i="4"/>
  <c r="AS68" i="4"/>
  <c r="AO68" i="4"/>
  <c r="AK68" i="4"/>
  <c r="AG68" i="4"/>
  <c r="AC68" i="4"/>
  <c r="Y68" i="4"/>
  <c r="BG68" i="4"/>
  <c r="BH68" i="4" s="1"/>
  <c r="AZ68" i="4"/>
  <c r="AV68" i="4"/>
  <c r="AR68" i="4"/>
  <c r="AN68" i="4"/>
  <c r="AJ68" i="4"/>
  <c r="AF68" i="4"/>
  <c r="AB68" i="4"/>
  <c r="X68" i="4"/>
  <c r="AY68" i="4"/>
  <c r="AU68" i="4"/>
  <c r="AQ68" i="4"/>
  <c r="AM68" i="4"/>
  <c r="AI68" i="4"/>
  <c r="AE68" i="4"/>
  <c r="AA68" i="4"/>
  <c r="W68" i="4"/>
  <c r="AS60" i="4"/>
  <c r="AO60" i="4"/>
  <c r="AK60" i="4"/>
  <c r="AG60" i="4"/>
  <c r="AC60" i="4"/>
  <c r="Y60" i="4"/>
  <c r="AQ60" i="4"/>
  <c r="AL60" i="4"/>
  <c r="AF60" i="4"/>
  <c r="AA60" i="4"/>
  <c r="V60" i="4"/>
  <c r="R60" i="4"/>
  <c r="AP60" i="4"/>
  <c r="AJ60" i="4"/>
  <c r="AE60" i="4"/>
  <c r="Z60" i="4"/>
  <c r="U60" i="4"/>
  <c r="AN60" i="4"/>
  <c r="AI60" i="4"/>
  <c r="AD60" i="4"/>
  <c r="X60" i="4"/>
  <c r="T60" i="4"/>
  <c r="AM60" i="4"/>
  <c r="S60" i="4"/>
  <c r="AH60" i="4"/>
  <c r="AB60" i="4"/>
  <c r="AR60" i="4"/>
  <c r="W60" i="4"/>
  <c r="I31" i="4"/>
  <c r="M31" i="4"/>
  <c r="G38" i="4"/>
  <c r="G90" i="4" s="1"/>
  <c r="K38" i="4"/>
  <c r="O38" i="4"/>
  <c r="T38" i="4"/>
  <c r="Z38" i="4"/>
  <c r="AR52" i="4"/>
  <c r="AN52" i="4"/>
  <c r="AJ52" i="4"/>
  <c r="AF52" i="4"/>
  <c r="AB52" i="4"/>
  <c r="X52" i="4"/>
  <c r="T52" i="4"/>
  <c r="P52" i="4"/>
  <c r="AQ52" i="4"/>
  <c r="AM52" i="4"/>
  <c r="AI52" i="4"/>
  <c r="AE52" i="4"/>
  <c r="AA52" i="4"/>
  <c r="W52" i="4"/>
  <c r="S52" i="4"/>
  <c r="O52" i="4"/>
  <c r="AL52" i="4"/>
  <c r="AD52" i="4"/>
  <c r="V52" i="4"/>
  <c r="N52" i="4"/>
  <c r="AS52" i="4"/>
  <c r="AK52" i="4"/>
  <c r="AC52" i="4"/>
  <c r="U52" i="4"/>
  <c r="AO52" i="4"/>
  <c r="Y52" i="4"/>
  <c r="AH52" i="4"/>
  <c r="R52" i="4"/>
  <c r="AG52" i="4"/>
  <c r="Q52" i="4"/>
  <c r="AP52" i="4"/>
  <c r="Z52" i="4"/>
  <c r="AP57" i="4"/>
  <c r="AL57" i="4"/>
  <c r="AH57" i="4"/>
  <c r="AD57" i="4"/>
  <c r="Z57" i="4"/>
  <c r="V57" i="4"/>
  <c r="R57" i="4"/>
  <c r="AS57" i="4"/>
  <c r="AO57" i="4"/>
  <c r="AK57" i="4"/>
  <c r="AG57" i="4"/>
  <c r="AC57" i="4"/>
  <c r="Y57" i="4"/>
  <c r="U57" i="4"/>
  <c r="Q57" i="4"/>
  <c r="AR57" i="4"/>
  <c r="AN57" i="4"/>
  <c r="AJ57" i="4"/>
  <c r="AF57" i="4"/>
  <c r="AB57" i="4"/>
  <c r="X57" i="4"/>
  <c r="T57" i="4"/>
  <c r="P57" i="4"/>
  <c r="AM57" i="4"/>
  <c r="W57" i="4"/>
  <c r="AI57" i="4"/>
  <c r="S57" i="4"/>
  <c r="AE57" i="4"/>
  <c r="AA57" i="4"/>
  <c r="AQ57" i="4"/>
  <c r="AL41" i="4"/>
  <c r="AH41" i="4"/>
  <c r="AD41" i="4"/>
  <c r="Z41" i="4"/>
  <c r="V41" i="4"/>
  <c r="R41" i="4"/>
  <c r="N41" i="4"/>
  <c r="J41" i="4"/>
  <c r="AK41" i="4"/>
  <c r="AG41" i="4"/>
  <c r="AC41" i="4"/>
  <c r="Y41" i="4"/>
  <c r="U41" i="4"/>
  <c r="Q41" i="4"/>
  <c r="M41" i="4"/>
  <c r="I41" i="4"/>
  <c r="AJ41" i="4"/>
  <c r="AF41" i="4"/>
  <c r="AB41" i="4"/>
  <c r="X41" i="4"/>
  <c r="T41" i="4"/>
  <c r="P41" i="4"/>
  <c r="L41" i="4"/>
  <c r="H41" i="4"/>
  <c r="AM41" i="4"/>
  <c r="AI41" i="4"/>
  <c r="AE41" i="4"/>
  <c r="AA41" i="4"/>
  <c r="W41" i="4"/>
  <c r="S41" i="4"/>
  <c r="O41" i="4"/>
  <c r="K41" i="4"/>
  <c r="AX62" i="4"/>
  <c r="AT62" i="4"/>
  <c r="AP62" i="4"/>
  <c r="AW62" i="4"/>
  <c r="AS62" i="4"/>
  <c r="AV62" i="4"/>
  <c r="AR62" i="4"/>
  <c r="AN62" i="4"/>
  <c r="AJ62" i="4"/>
  <c r="AF62" i="4"/>
  <c r="AB62" i="4"/>
  <c r="X62" i="4"/>
  <c r="T62" i="4"/>
  <c r="AU62" i="4"/>
  <c r="AQ62" i="4"/>
  <c r="AM62" i="4"/>
  <c r="AI62" i="4"/>
  <c r="AE62" i="4"/>
  <c r="AA62" i="4"/>
  <c r="W62" i="4"/>
  <c r="S62" i="4"/>
  <c r="AK62" i="4"/>
  <c r="AC62" i="4"/>
  <c r="U62" i="4"/>
  <c r="AH62" i="4"/>
  <c r="Z62" i="4"/>
  <c r="AO62" i="4"/>
  <c r="AG62" i="4"/>
  <c r="Y62" i="4"/>
  <c r="V62" i="4"/>
  <c r="AL62" i="4"/>
  <c r="AD62" i="4"/>
  <c r="H31" i="4"/>
  <c r="J26" i="4"/>
  <c r="AN48" i="4"/>
  <c r="AJ48" i="4"/>
  <c r="AF48" i="4"/>
  <c r="AB48" i="4"/>
  <c r="X48" i="4"/>
  <c r="T48" i="4"/>
  <c r="P48" i="4"/>
  <c r="L48" i="4"/>
  <c r="AQ48" i="4"/>
  <c r="AM48" i="4"/>
  <c r="AI48" i="4"/>
  <c r="AE48" i="4"/>
  <c r="AA48" i="4"/>
  <c r="W48" i="4"/>
  <c r="S48" i="4"/>
  <c r="O48" i="4"/>
  <c r="AP48" i="4"/>
  <c r="AH48" i="4"/>
  <c r="Z48" i="4"/>
  <c r="R48" i="4"/>
  <c r="AO48" i="4"/>
  <c r="AG48" i="4"/>
  <c r="Y48" i="4"/>
  <c r="Q48" i="4"/>
  <c r="AL48" i="4"/>
  <c r="AD48" i="4"/>
  <c r="V48" i="4"/>
  <c r="N48" i="4"/>
  <c r="AK48" i="4"/>
  <c r="AC48" i="4"/>
  <c r="U48" i="4"/>
  <c r="M48" i="4"/>
  <c r="AQ56" i="4"/>
  <c r="AM56" i="4"/>
  <c r="AI56" i="4"/>
  <c r="AE56" i="4"/>
  <c r="AA56" i="4"/>
  <c r="W56" i="4"/>
  <c r="S56" i="4"/>
  <c r="AP56" i="4"/>
  <c r="AL56" i="4"/>
  <c r="AH56" i="4"/>
  <c r="AD56" i="4"/>
  <c r="Z56" i="4"/>
  <c r="V56" i="4"/>
  <c r="R56" i="4"/>
  <c r="AS56" i="4"/>
  <c r="AK56" i="4"/>
  <c r="AC56" i="4"/>
  <c r="U56" i="4"/>
  <c r="AR56" i="4"/>
  <c r="AJ56" i="4"/>
  <c r="AB56" i="4"/>
  <c r="T56" i="4"/>
  <c r="AO56" i="4"/>
  <c r="AG56" i="4"/>
  <c r="Y56" i="4"/>
  <c r="Q56" i="4"/>
  <c r="X56" i="4"/>
  <c r="P56" i="4"/>
  <c r="AN56" i="4"/>
  <c r="AF56" i="4"/>
  <c r="AY69" i="4"/>
  <c r="AU69" i="4"/>
  <c r="AQ69" i="4"/>
  <c r="AM69" i="4"/>
  <c r="AI69" i="4"/>
  <c r="AE69" i="4"/>
  <c r="AA69" i="4"/>
  <c r="W69" i="4"/>
  <c r="BI69" i="4"/>
  <c r="BJ69" i="4" s="1"/>
  <c r="BK69" i="4" s="1"/>
  <c r="BE69" i="4"/>
  <c r="BF69" i="4" s="1"/>
  <c r="AX69" i="4"/>
  <c r="AT69" i="4"/>
  <c r="AP69" i="4"/>
  <c r="AL69" i="4"/>
  <c r="AH69" i="4"/>
  <c r="AD69" i="4"/>
  <c r="Z69" i="4"/>
  <c r="V69" i="4"/>
  <c r="BA69" i="4"/>
  <c r="AW69" i="4"/>
  <c r="AS69" i="4"/>
  <c r="AO69" i="4"/>
  <c r="AK69" i="4"/>
  <c r="AG69" i="4"/>
  <c r="AC69" i="4"/>
  <c r="Y69" i="4"/>
  <c r="BG69" i="4"/>
  <c r="BH69" i="4" s="1"/>
  <c r="AZ69" i="4"/>
  <c r="AV69" i="4"/>
  <c r="AR69" i="4"/>
  <c r="AN69" i="4"/>
  <c r="AJ69" i="4"/>
  <c r="AF69" i="4"/>
  <c r="AB69" i="4"/>
  <c r="X69" i="4"/>
  <c r="AQ61" i="4"/>
  <c r="AM61" i="4"/>
  <c r="AI61" i="4"/>
  <c r="AE61" i="4"/>
  <c r="AA61" i="4"/>
  <c r="W61" i="4"/>
  <c r="S61" i="4"/>
  <c r="AP61" i="4"/>
  <c r="AL61" i="4"/>
  <c r="AH61" i="4"/>
  <c r="AD61" i="4"/>
  <c r="Z61" i="4"/>
  <c r="V61" i="4"/>
  <c r="R61" i="4"/>
  <c r="AN61" i="4"/>
  <c r="AF61" i="4"/>
  <c r="X61" i="4"/>
  <c r="AS61" i="4"/>
  <c r="AK61" i="4"/>
  <c r="AC61" i="4"/>
  <c r="U61" i="4"/>
  <c r="AR61" i="4"/>
  <c r="AJ61" i="4"/>
  <c r="AB61" i="4"/>
  <c r="T61" i="4"/>
  <c r="Y61" i="4"/>
  <c r="AO61" i="4"/>
  <c r="AG61" i="4"/>
  <c r="AP53" i="4"/>
  <c r="AL53" i="4"/>
  <c r="AH53" i="4"/>
  <c r="AD53" i="4"/>
  <c r="Z53" i="4"/>
  <c r="V53" i="4"/>
  <c r="R53" i="4"/>
  <c r="N53" i="4"/>
  <c r="AS53" i="4"/>
  <c r="AO53" i="4"/>
  <c r="AK53" i="4"/>
  <c r="AG53" i="4"/>
  <c r="AC53" i="4"/>
  <c r="Y53" i="4"/>
  <c r="U53" i="4"/>
  <c r="Q53" i="4"/>
  <c r="AR53" i="4"/>
  <c r="AJ53" i="4"/>
  <c r="AB53" i="4"/>
  <c r="T53" i="4"/>
  <c r="AQ53" i="4"/>
  <c r="AI53" i="4"/>
  <c r="AA53" i="4"/>
  <c r="S53" i="4"/>
  <c r="AN53" i="4"/>
  <c r="AF53" i="4"/>
  <c r="X53" i="4"/>
  <c r="W53" i="4"/>
  <c r="P53" i="4"/>
  <c r="AM53" i="4"/>
  <c r="O53" i="4"/>
  <c r="AE53" i="4"/>
  <c r="AM45" i="4"/>
  <c r="AI45" i="4"/>
  <c r="AE45" i="4"/>
  <c r="AA45" i="4"/>
  <c r="W45" i="4"/>
  <c r="S45" i="4"/>
  <c r="O45" i="4"/>
  <c r="K45" i="4"/>
  <c r="AL45" i="4"/>
  <c r="AH45" i="4"/>
  <c r="AD45" i="4"/>
  <c r="Z45" i="4"/>
  <c r="V45" i="4"/>
  <c r="AO45" i="4"/>
  <c r="AG45" i="4"/>
  <c r="Y45" i="4"/>
  <c r="R45" i="4"/>
  <c r="M45" i="4"/>
  <c r="AN45" i="4"/>
  <c r="AF45" i="4"/>
  <c r="X45" i="4"/>
  <c r="Q45" i="4"/>
  <c r="L45" i="4"/>
  <c r="AK45" i="4"/>
  <c r="AC45" i="4"/>
  <c r="U45" i="4"/>
  <c r="P45" i="4"/>
  <c r="J45" i="4"/>
  <c r="AJ45" i="4"/>
  <c r="AB45" i="4"/>
  <c r="T45" i="4"/>
  <c r="N45" i="4"/>
  <c r="AX66" i="4"/>
  <c r="AT66" i="4"/>
  <c r="AP66" i="4"/>
  <c r="AL66" i="4"/>
  <c r="AH66" i="4"/>
  <c r="AD66" i="4"/>
  <c r="Z66" i="4"/>
  <c r="V66" i="4"/>
  <c r="AW66" i="4"/>
  <c r="AS66" i="4"/>
  <c r="AO66" i="4"/>
  <c r="AK66" i="4"/>
  <c r="AG66" i="4"/>
  <c r="AC66" i="4"/>
  <c r="Y66" i="4"/>
  <c r="U66" i="4"/>
  <c r="AZ66" i="4"/>
  <c r="AV66" i="4"/>
  <c r="AR66" i="4"/>
  <c r="AN66" i="4"/>
  <c r="AJ66" i="4"/>
  <c r="AF66" i="4"/>
  <c r="AB66" i="4"/>
  <c r="X66" i="4"/>
  <c r="AY66" i="4"/>
  <c r="AU66" i="4"/>
  <c r="AQ66" i="4"/>
  <c r="AM66" i="4"/>
  <c r="AI66" i="4"/>
  <c r="AE66" i="4"/>
  <c r="AA66" i="4"/>
  <c r="W66" i="4"/>
  <c r="AS58" i="4"/>
  <c r="AO58" i="4"/>
  <c r="AK58" i="4"/>
  <c r="AG58" i="4"/>
  <c r="AC58" i="4"/>
  <c r="Y58" i="4"/>
  <c r="U58" i="4"/>
  <c r="Q58" i="4"/>
  <c r="AR58" i="4"/>
  <c r="AN58" i="4"/>
  <c r="AJ58" i="4"/>
  <c r="AF58" i="4"/>
  <c r="AB58" i="4"/>
  <c r="X58" i="4"/>
  <c r="T58" i="4"/>
  <c r="AQ58" i="4"/>
  <c r="AM58" i="4"/>
  <c r="AI58" i="4"/>
  <c r="AE58" i="4"/>
  <c r="AA58" i="4"/>
  <c r="W58" i="4"/>
  <c r="S58" i="4"/>
  <c r="AH58" i="4"/>
  <c r="R58" i="4"/>
  <c r="AD58" i="4"/>
  <c r="AP58" i="4"/>
  <c r="Z58" i="4"/>
  <c r="AL58" i="4"/>
  <c r="V58" i="4"/>
  <c r="J31" i="4"/>
  <c r="N31" i="4"/>
  <c r="H38" i="4"/>
  <c r="L38" i="4"/>
  <c r="P38" i="4"/>
  <c r="U38" i="4"/>
  <c r="AD38" i="4"/>
  <c r="G26" i="4"/>
  <c r="AL42" i="4"/>
  <c r="AH42" i="4"/>
  <c r="AD42" i="4"/>
  <c r="Z42" i="4"/>
  <c r="V42" i="4"/>
  <c r="R42" i="4"/>
  <c r="N42" i="4"/>
  <c r="J42" i="4"/>
  <c r="AK42" i="4"/>
  <c r="AG42" i="4"/>
  <c r="AC42" i="4"/>
  <c r="Y42" i="4"/>
  <c r="U42" i="4"/>
  <c r="Q42" i="4"/>
  <c r="M42" i="4"/>
  <c r="I42" i="4"/>
  <c r="AN42" i="4"/>
  <c r="AJ42" i="4"/>
  <c r="AF42" i="4"/>
  <c r="AB42" i="4"/>
  <c r="X42" i="4"/>
  <c r="T42" i="4"/>
  <c r="P42" i="4"/>
  <c r="L42" i="4"/>
  <c r="AM42" i="4"/>
  <c r="AI42" i="4"/>
  <c r="AE42" i="4"/>
  <c r="AA42" i="4"/>
  <c r="W42" i="4"/>
  <c r="S42" i="4"/>
  <c r="O42" i="4"/>
  <c r="K42" i="4"/>
  <c r="AR50" i="4"/>
  <c r="AN50" i="4"/>
  <c r="AJ50" i="4"/>
  <c r="AF50" i="4"/>
  <c r="AB50" i="4"/>
  <c r="X50" i="4"/>
  <c r="T50" i="4"/>
  <c r="P50" i="4"/>
  <c r="AQ50" i="4"/>
  <c r="AM50" i="4"/>
  <c r="AI50" i="4"/>
  <c r="AE50" i="4"/>
  <c r="AA50" i="4"/>
  <c r="W50" i="4"/>
  <c r="S50" i="4"/>
  <c r="O50" i="4"/>
  <c r="AO50" i="4"/>
  <c r="AG50" i="4"/>
  <c r="Y50" i="4"/>
  <c r="Q50" i="4"/>
  <c r="AL50" i="4"/>
  <c r="AD50" i="4"/>
  <c r="V50" i="4"/>
  <c r="N50" i="4"/>
  <c r="AK50" i="4"/>
  <c r="AC50" i="4"/>
  <c r="U50" i="4"/>
  <c r="M50" i="4"/>
  <c r="AP50" i="4"/>
  <c r="AH50" i="4"/>
  <c r="Z50" i="4"/>
  <c r="R50" i="4"/>
  <c r="AX67" i="4"/>
  <c r="AT67" i="4"/>
  <c r="AP67" i="4"/>
  <c r="AL67" i="4"/>
  <c r="AH67" i="4"/>
  <c r="AD67" i="4"/>
  <c r="Z67" i="4"/>
  <c r="V67" i="4"/>
  <c r="AW67" i="4"/>
  <c r="AS67" i="4"/>
  <c r="AO67" i="4"/>
  <c r="AK67" i="4"/>
  <c r="AG67" i="4"/>
  <c r="AC67" i="4"/>
  <c r="Y67" i="4"/>
  <c r="U67" i="4"/>
  <c r="AZ67" i="4"/>
  <c r="AV67" i="4"/>
  <c r="AR67" i="4"/>
  <c r="AN67" i="4"/>
  <c r="AJ67" i="4"/>
  <c r="AF67" i="4"/>
  <c r="AB67" i="4"/>
  <c r="X67" i="4"/>
  <c r="AY67" i="4"/>
  <c r="AU67" i="4"/>
  <c r="AQ67" i="4"/>
  <c r="AM67" i="4"/>
  <c r="AI67" i="4"/>
  <c r="AE67" i="4"/>
  <c r="AA67" i="4"/>
  <c r="W67" i="4"/>
  <c r="AS59" i="4"/>
  <c r="AO59" i="4"/>
  <c r="AK59" i="4"/>
  <c r="AG59" i="4"/>
  <c r="AC59" i="4"/>
  <c r="Y59" i="4"/>
  <c r="U59" i="4"/>
  <c r="Q59" i="4"/>
  <c r="AR59" i="4"/>
  <c r="AN59" i="4"/>
  <c r="AJ59" i="4"/>
  <c r="AF59" i="4"/>
  <c r="AB59" i="4"/>
  <c r="X59" i="4"/>
  <c r="T59" i="4"/>
  <c r="AQ59" i="4"/>
  <c r="AM59" i="4"/>
  <c r="AI59" i="4"/>
  <c r="AE59" i="4"/>
  <c r="AA59" i="4"/>
  <c r="W59" i="4"/>
  <c r="S59" i="4"/>
  <c r="AH59" i="4"/>
  <c r="R59" i="4"/>
  <c r="AD59" i="4"/>
  <c r="AP59" i="4"/>
  <c r="Z59" i="4"/>
  <c r="AL59" i="4"/>
  <c r="V59" i="4"/>
  <c r="AR51" i="4"/>
  <c r="AN51" i="4"/>
  <c r="AJ51" i="4"/>
  <c r="AF51" i="4"/>
  <c r="AB51" i="4"/>
  <c r="AQ51" i="4"/>
  <c r="AM51" i="4"/>
  <c r="AI51" i="4"/>
  <c r="AE51" i="4"/>
  <c r="AA51" i="4"/>
  <c r="AL51" i="4"/>
  <c r="AD51" i="4"/>
  <c r="X51" i="4"/>
  <c r="T51" i="4"/>
  <c r="P51" i="4"/>
  <c r="AK51" i="4"/>
  <c r="AC51" i="4"/>
  <c r="W51" i="4"/>
  <c r="S51" i="4"/>
  <c r="O51" i="4"/>
  <c r="AO51" i="4"/>
  <c r="Y51" i="4"/>
  <c r="Q51" i="4"/>
  <c r="AH51" i="4"/>
  <c r="V51" i="4"/>
  <c r="N51" i="4"/>
  <c r="AG51" i="4"/>
  <c r="U51" i="4"/>
  <c r="M51" i="4"/>
  <c r="AP51" i="4"/>
  <c r="Z51" i="4"/>
  <c r="R51" i="4"/>
  <c r="AL43" i="4"/>
  <c r="AH43" i="4"/>
  <c r="AD43" i="4"/>
  <c r="Z43" i="4"/>
  <c r="V43" i="4"/>
  <c r="R43" i="4"/>
  <c r="N43" i="4"/>
  <c r="J43" i="4"/>
  <c r="AK43" i="4"/>
  <c r="AG43" i="4"/>
  <c r="AC43" i="4"/>
  <c r="Y43" i="4"/>
  <c r="U43" i="4"/>
  <c r="Q43" i="4"/>
  <c r="M43" i="4"/>
  <c r="I43" i="4"/>
  <c r="AN43" i="4"/>
  <c r="AJ43" i="4"/>
  <c r="AF43" i="4"/>
  <c r="AB43" i="4"/>
  <c r="X43" i="4"/>
  <c r="T43" i="4"/>
  <c r="P43" i="4"/>
  <c r="L43" i="4"/>
  <c r="AM43" i="4"/>
  <c r="AI43" i="4"/>
  <c r="AE43" i="4"/>
  <c r="AA43" i="4"/>
  <c r="W43" i="4"/>
  <c r="S43" i="4"/>
  <c r="O43" i="4"/>
  <c r="K43" i="4"/>
  <c r="AX64" i="4"/>
  <c r="AT64" i="4"/>
  <c r="AP64" i="4"/>
  <c r="AL64" i="4"/>
  <c r="AH64" i="4"/>
  <c r="AD64" i="4"/>
  <c r="Z64" i="4"/>
  <c r="V64" i="4"/>
  <c r="BD64" i="4"/>
  <c r="BE64" i="4" s="1"/>
  <c r="AW64" i="4"/>
  <c r="AS64" i="4"/>
  <c r="AO64" i="4"/>
  <c r="AK64" i="4"/>
  <c r="AG64" i="4"/>
  <c r="AC64" i="4"/>
  <c r="Y64" i="4"/>
  <c r="U64" i="4"/>
  <c r="AV64" i="4"/>
  <c r="AR64" i="4"/>
  <c r="AN64" i="4"/>
  <c r="AJ64" i="4"/>
  <c r="AF64" i="4"/>
  <c r="AB64" i="4"/>
  <c r="X64" i="4"/>
  <c r="T64" i="4"/>
  <c r="BF64" i="4"/>
  <c r="AY64" i="4"/>
  <c r="AU64" i="4"/>
  <c r="AQ64" i="4"/>
  <c r="AM64" i="4"/>
  <c r="AI64" i="4"/>
  <c r="AE64" i="4"/>
  <c r="AA64" i="4"/>
  <c r="W64" i="4"/>
  <c r="AL40" i="4"/>
  <c r="AH40" i="4"/>
  <c r="AD40" i="4"/>
  <c r="Z40" i="4"/>
  <c r="V40" i="4"/>
  <c r="R40" i="4"/>
  <c r="N40" i="4"/>
  <c r="J40" i="4"/>
  <c r="AK40" i="4"/>
  <c r="AG40" i="4"/>
  <c r="AC40" i="4"/>
  <c r="Y40" i="4"/>
  <c r="U40" i="4"/>
  <c r="Q40" i="4"/>
  <c r="M40" i="4"/>
  <c r="I40" i="4"/>
  <c r="AJ40" i="4"/>
  <c r="AF40" i="4"/>
  <c r="AB40" i="4"/>
  <c r="X40" i="4"/>
  <c r="T40" i="4"/>
  <c r="P40" i="4"/>
  <c r="L40" i="4"/>
  <c r="H40" i="4"/>
  <c r="AM40" i="4"/>
  <c r="AI40" i="4"/>
  <c r="AE40" i="4"/>
  <c r="AA40" i="4"/>
  <c r="W40" i="4"/>
  <c r="S40" i="4"/>
  <c r="O40" i="4"/>
  <c r="K40" i="4"/>
  <c r="G31" i="4"/>
  <c r="K31" i="4"/>
  <c r="I38" i="4"/>
  <c r="M38" i="4"/>
  <c r="Q38" i="4"/>
  <c r="V38" i="4"/>
  <c r="AH38" i="4"/>
  <c r="J38" i="4"/>
  <c r="N38" i="4"/>
  <c r="R38" i="4"/>
  <c r="X38" i="4"/>
  <c r="F33" i="4"/>
  <c r="H26" i="4"/>
  <c r="F26" i="4"/>
  <c r="I26" i="4"/>
  <c r="I33" i="1"/>
  <c r="M33" i="1"/>
  <c r="Q33" i="1"/>
  <c r="U33" i="1"/>
  <c r="F33" i="1"/>
  <c r="J33" i="1"/>
  <c r="N33" i="1"/>
  <c r="R33" i="1"/>
  <c r="V33" i="1"/>
  <c r="G33" i="1"/>
  <c r="K33" i="1"/>
  <c r="O33" i="1"/>
  <c r="S33" i="1"/>
  <c r="F77" i="1" l="1"/>
  <c r="AT26" i="23"/>
  <c r="AT47" i="23"/>
  <c r="AT54" i="23" s="1"/>
  <c r="AR26" i="23"/>
  <c r="AR47" i="23"/>
  <c r="AR54" i="23" s="1"/>
  <c r="AP46" i="24"/>
  <c r="AP48" i="24" s="1"/>
  <c r="AQ18" i="7"/>
  <c r="AS46" i="25"/>
  <c r="AS48" i="25" s="1"/>
  <c r="AT19" i="7"/>
  <c r="AQ46" i="23"/>
  <c r="AQ53" i="23" s="1"/>
  <c r="AQ25" i="23"/>
  <c r="AQ12" i="7"/>
  <c r="AQ12" i="23"/>
  <c r="AQ19" i="23" s="1"/>
  <c r="AQ46" i="25"/>
  <c r="AQ48" i="25" s="1"/>
  <c r="AR19" i="7"/>
  <c r="AS26" i="23"/>
  <c r="AS47" i="23"/>
  <c r="AS54" i="23" s="1"/>
  <c r="AT46" i="23"/>
  <c r="AT53" i="23" s="1"/>
  <c r="AT25" i="23"/>
  <c r="AR11" i="7"/>
  <c r="AR11" i="23"/>
  <c r="AR18" i="23" s="1"/>
  <c r="AR46" i="25"/>
  <c r="AR48" i="25" s="1"/>
  <c r="AS19" i="7"/>
  <c r="AS46" i="24"/>
  <c r="AS48" i="24" s="1"/>
  <c r="AT18" i="7"/>
  <c r="U82" i="4"/>
  <c r="T6" i="5" s="1"/>
  <c r="W82" i="4"/>
  <c r="V6" i="5" s="1"/>
  <c r="T82" i="4"/>
  <c r="S6" i="5" s="1"/>
  <c r="Y82" i="4"/>
  <c r="BC82" i="4"/>
  <c r="BG64" i="4"/>
  <c r="BH64" i="4" s="1"/>
  <c r="BF82" i="4"/>
  <c r="F27" i="4"/>
  <c r="S36" i="20"/>
  <c r="U36" i="20"/>
  <c r="T36" i="20"/>
  <c r="E27" i="4"/>
  <c r="G27" i="4" s="1"/>
  <c r="H27" i="4" s="1"/>
  <c r="I27" i="4" s="1"/>
  <c r="J27" i="4" s="1"/>
  <c r="K27" i="4" s="1"/>
  <c r="L27" i="4" s="1"/>
  <c r="M27" i="4" s="1"/>
  <c r="N27" i="4" s="1"/>
  <c r="O27" i="4" s="1"/>
  <c r="P27" i="4" s="1"/>
  <c r="Q27" i="4" s="1"/>
  <c r="R27" i="4" s="1"/>
  <c r="S27" i="4" s="1"/>
  <c r="T27" i="4" s="1"/>
  <c r="U27" i="4" s="1"/>
  <c r="V27" i="4" s="1"/>
  <c r="W27" i="4" s="1"/>
  <c r="X27" i="4" s="1"/>
  <c r="Y27" i="4" s="1"/>
  <c r="Z27" i="4" s="1"/>
  <c r="R36" i="20"/>
  <c r="Q36" i="20"/>
  <c r="P36" i="20"/>
  <c r="W36" i="20"/>
  <c r="W48" i="20" s="1"/>
  <c r="V36" i="20"/>
  <c r="V48" i="20" s="1"/>
  <c r="X36" i="20"/>
  <c r="X48" i="20" s="1"/>
  <c r="AD36" i="20"/>
  <c r="AD48" i="20" s="1"/>
  <c r="AC36" i="20"/>
  <c r="AC48" i="20" s="1"/>
  <c r="AB36" i="20"/>
  <c r="AB48" i="20" s="1"/>
  <c r="AA36" i="20"/>
  <c r="AA48" i="20" s="1"/>
  <c r="Z36" i="20"/>
  <c r="Z48" i="20" s="1"/>
  <c r="Y36" i="20"/>
  <c r="Y48" i="20" s="1"/>
  <c r="AE36" i="20"/>
  <c r="AE48" i="20" s="1"/>
  <c r="AG36" i="20"/>
  <c r="AG48" i="20" s="1"/>
  <c r="AF36" i="20"/>
  <c r="AF48" i="20" s="1"/>
  <c r="BG36" i="20"/>
  <c r="BG48" i="20" s="1"/>
  <c r="BF36" i="20"/>
  <c r="BF48" i="20" s="1"/>
  <c r="BH36" i="20"/>
  <c r="BH48" i="20" s="1"/>
  <c r="BS36" i="20"/>
  <c r="BT36" i="20"/>
  <c r="BR36" i="20"/>
  <c r="BO36" i="20"/>
  <c r="BQ36" i="20"/>
  <c r="BP36" i="20"/>
  <c r="BL36" i="20"/>
  <c r="BN36" i="20"/>
  <c r="BM36" i="20"/>
  <c r="BC36" i="20"/>
  <c r="BC48" i="20" s="1"/>
  <c r="BD36" i="20"/>
  <c r="BD48" i="20" s="1"/>
  <c r="BE36" i="20"/>
  <c r="BE48" i="20" s="1"/>
  <c r="BK36" i="20"/>
  <c r="BK48" i="20" s="1"/>
  <c r="BJ36" i="20"/>
  <c r="BJ48" i="20" s="1"/>
  <c r="BI36" i="20"/>
  <c r="BI48" i="20" s="1"/>
  <c r="AP36" i="20"/>
  <c r="AP48" i="20" s="1"/>
  <c r="AO36" i="20"/>
  <c r="AO48" i="20" s="1"/>
  <c r="AN36" i="20"/>
  <c r="AN48" i="20" s="1"/>
  <c r="AU36" i="20"/>
  <c r="AU48" i="20" s="1"/>
  <c r="AV36" i="20"/>
  <c r="AV48" i="20" s="1"/>
  <c r="AT36" i="20"/>
  <c r="AT48" i="20" s="1"/>
  <c r="AQ36" i="20"/>
  <c r="AQ48" i="20" s="1"/>
  <c r="AS36" i="20"/>
  <c r="AS48" i="20" s="1"/>
  <c r="AR36" i="20"/>
  <c r="AR48" i="20" s="1"/>
  <c r="AM36" i="20"/>
  <c r="AM48" i="20" s="1"/>
  <c r="AL36" i="20"/>
  <c r="AL48" i="20" s="1"/>
  <c r="AK36" i="20"/>
  <c r="AK48" i="20" s="1"/>
  <c r="AI36" i="20"/>
  <c r="AI48" i="20" s="1"/>
  <c r="AJ36" i="20"/>
  <c r="AJ48" i="20" s="1"/>
  <c r="AH36" i="20"/>
  <c r="AY36" i="20"/>
  <c r="AY48" i="20" s="1"/>
  <c r="AX36" i="20"/>
  <c r="AX48" i="20" s="1"/>
  <c r="AW36" i="20"/>
  <c r="AW48" i="20" s="1"/>
  <c r="BB36" i="20"/>
  <c r="BB48" i="20" s="1"/>
  <c r="BA36" i="20"/>
  <c r="BA48" i="20" s="1"/>
  <c r="AZ36" i="20"/>
  <c r="AZ48" i="20" s="1"/>
  <c r="H90" i="4"/>
  <c r="I90" i="4" s="1"/>
  <c r="J90" i="4" s="1"/>
  <c r="K90" i="4" s="1"/>
  <c r="L90" i="4" s="1"/>
  <c r="M90" i="4" s="1"/>
  <c r="N90" i="4" s="1"/>
  <c r="O90" i="4" s="1"/>
  <c r="P90" i="4" s="1"/>
  <c r="Q90" i="4" s="1"/>
  <c r="R90" i="4" s="1"/>
  <c r="S90" i="4" s="1"/>
  <c r="T90" i="4" s="1"/>
  <c r="U90" i="4" s="1"/>
  <c r="V90" i="4" s="1"/>
  <c r="W90" i="4" s="1"/>
  <c r="X90" i="4" s="1"/>
  <c r="Y90" i="4" s="1"/>
  <c r="D31" i="4"/>
  <c r="E88" i="4"/>
  <c r="F89" i="4"/>
  <c r="D70" i="4"/>
  <c r="D71" i="4"/>
  <c r="D33" i="1"/>
  <c r="D38" i="4"/>
  <c r="D65" i="4"/>
  <c r="D54" i="4"/>
  <c r="D74" i="4"/>
  <c r="D75" i="4"/>
  <c r="D50" i="4"/>
  <c r="D44" i="4"/>
  <c r="D55" i="4"/>
  <c r="D46" i="4"/>
  <c r="D43" i="4"/>
  <c r="D59" i="4"/>
  <c r="D67" i="4"/>
  <c r="D52" i="4"/>
  <c r="D68" i="4"/>
  <c r="D73" i="4"/>
  <c r="D39" i="4"/>
  <c r="D45" i="4"/>
  <c r="D69" i="4"/>
  <c r="D40" i="4"/>
  <c r="D62" i="4"/>
  <c r="D64" i="4"/>
  <c r="D42" i="4"/>
  <c r="D58" i="4"/>
  <c r="D66" i="4"/>
  <c r="D53" i="4"/>
  <c r="D56" i="4"/>
  <c r="D48" i="4"/>
  <c r="D60" i="4"/>
  <c r="D51" i="4"/>
  <c r="D61" i="4"/>
  <c r="D41" i="4"/>
  <c r="D57" i="4"/>
  <c r="D47" i="4"/>
  <c r="D63" i="4"/>
  <c r="D49" i="4"/>
  <c r="D72" i="4"/>
  <c r="S82" i="4"/>
  <c r="R6" i="5" s="1"/>
  <c r="R82" i="4"/>
  <c r="Q6" i="5" s="1"/>
  <c r="P82" i="4"/>
  <c r="O6" i="5" s="1"/>
  <c r="Q82" i="4"/>
  <c r="P6" i="5" s="1"/>
  <c r="K33" i="4"/>
  <c r="K82" i="4" s="1"/>
  <c r="J6" i="5" s="1"/>
  <c r="H33" i="4"/>
  <c r="G82" i="4"/>
  <c r="F6" i="5" s="1"/>
  <c r="M33" i="4"/>
  <c r="L33" i="4"/>
  <c r="L82" i="4" s="1"/>
  <c r="K6" i="5" s="1"/>
  <c r="J33" i="4"/>
  <c r="J82" i="4" s="1"/>
  <c r="I6" i="5" s="1"/>
  <c r="I33" i="4"/>
  <c r="I82" i="4" s="1"/>
  <c r="H6" i="5" s="1"/>
  <c r="O33" i="4"/>
  <c r="O82" i="4" s="1"/>
  <c r="N6" i="5" s="1"/>
  <c r="N33" i="4"/>
  <c r="N82" i="4" s="1"/>
  <c r="M6" i="5" s="1"/>
  <c r="AS42" i="5"/>
  <c r="G77" i="1" l="1"/>
  <c r="H77" i="1" s="1"/>
  <c r="F76" i="1"/>
  <c r="AR47" i="7"/>
  <c r="AR54" i="7" s="1"/>
  <c r="AR26" i="7"/>
  <c r="AS11" i="7"/>
  <c r="AS11" i="23"/>
  <c r="AS18" i="23" s="1"/>
  <c r="AT46" i="7"/>
  <c r="AT53" i="7" s="1"/>
  <c r="AT25" i="7"/>
  <c r="AR46" i="23"/>
  <c r="AR53" i="23" s="1"/>
  <c r="AR25" i="23"/>
  <c r="AT47" i="7"/>
  <c r="AT54" i="7" s="1"/>
  <c r="AT26" i="7"/>
  <c r="AQ46" i="24"/>
  <c r="AQ48" i="24" s="1"/>
  <c r="AR18" i="7"/>
  <c r="AQ26" i="23"/>
  <c r="AQ47" i="23"/>
  <c r="AQ54" i="23" s="1"/>
  <c r="AQ46" i="7"/>
  <c r="AQ53" i="7" s="1"/>
  <c r="AQ25" i="7"/>
  <c r="AS47" i="7"/>
  <c r="AS54" i="7" s="1"/>
  <c r="AS26" i="7"/>
  <c r="AP46" i="25"/>
  <c r="AP48" i="25" s="1"/>
  <c r="AQ19" i="7"/>
  <c r="BE82" i="4"/>
  <c r="BD82" i="4"/>
  <c r="BB82" i="4"/>
  <c r="Q48" i="20"/>
  <c r="S48" i="20"/>
  <c r="R48" i="20"/>
  <c r="T48" i="20"/>
  <c r="P48" i="20"/>
  <c r="U48" i="20"/>
  <c r="F6" i="23"/>
  <c r="F20" i="23" s="1"/>
  <c r="F6" i="7"/>
  <c r="I6" i="23"/>
  <c r="I20" i="23" s="1"/>
  <c r="I6" i="7"/>
  <c r="K34" i="7"/>
  <c r="K34" i="23"/>
  <c r="K41" i="23" s="1"/>
  <c r="H6" i="23"/>
  <c r="H20" i="23" s="1"/>
  <c r="H6" i="7"/>
  <c r="M34" i="7"/>
  <c r="M34" i="23"/>
  <c r="M41" i="23" s="1"/>
  <c r="L34" i="7"/>
  <c r="L34" i="23"/>
  <c r="L41" i="23" s="1"/>
  <c r="J34" i="7"/>
  <c r="J34" i="23"/>
  <c r="J41" i="23" s="1"/>
  <c r="P6" i="23"/>
  <c r="P20" i="23" s="1"/>
  <c r="P6" i="7"/>
  <c r="O6" i="23"/>
  <c r="O20" i="23" s="1"/>
  <c r="O6" i="7"/>
  <c r="T6" i="23"/>
  <c r="T20" i="23" s="1"/>
  <c r="T6" i="7"/>
  <c r="C36" i="20"/>
  <c r="C19" i="26" s="1"/>
  <c r="C17" i="26" s="1"/>
  <c r="AH48" i="20"/>
  <c r="P34" i="23"/>
  <c r="P41" i="23" s="1"/>
  <c r="P34" i="7"/>
  <c r="U34" i="23"/>
  <c r="U41" i="23" s="1"/>
  <c r="U34" i="7"/>
  <c r="BP37" i="20"/>
  <c r="BP48" i="20"/>
  <c r="BP49" i="20" s="1"/>
  <c r="BT37" i="20"/>
  <c r="BT48" i="20"/>
  <c r="BT49" i="20" s="1"/>
  <c r="M6" i="23"/>
  <c r="M20" i="23" s="1"/>
  <c r="M6" i="7"/>
  <c r="K6" i="23"/>
  <c r="K20" i="23" s="1"/>
  <c r="K6" i="7"/>
  <c r="J6" i="23"/>
  <c r="J6" i="7"/>
  <c r="Q6" i="23"/>
  <c r="Q20" i="23" s="1"/>
  <c r="Q6" i="7"/>
  <c r="S34" i="7"/>
  <c r="S34" i="23"/>
  <c r="S41" i="23" s="1"/>
  <c r="R34" i="23"/>
  <c r="R41" i="23" s="1"/>
  <c r="R34" i="7"/>
  <c r="BM37" i="20"/>
  <c r="BM48" i="20"/>
  <c r="BM49" i="20" s="1"/>
  <c r="BQ37" i="20"/>
  <c r="BQ48" i="20"/>
  <c r="BQ49" i="20" s="1"/>
  <c r="BS37" i="20"/>
  <c r="BS48" i="20"/>
  <c r="BS49" i="20" s="1"/>
  <c r="R6" i="23"/>
  <c r="R20" i="23" s="1"/>
  <c r="R6" i="7"/>
  <c r="N6" i="23"/>
  <c r="N20" i="23" s="1"/>
  <c r="N6" i="7"/>
  <c r="T34" i="7"/>
  <c r="T34" i="23"/>
  <c r="T41" i="23" s="1"/>
  <c r="BN37" i="20"/>
  <c r="BN48" i="20"/>
  <c r="BN49" i="20" s="1"/>
  <c r="BO37" i="20"/>
  <c r="BO48" i="20"/>
  <c r="V6" i="23"/>
  <c r="V20" i="23" s="1"/>
  <c r="V6" i="7"/>
  <c r="S6" i="23"/>
  <c r="S20" i="23" s="1"/>
  <c r="S6" i="7"/>
  <c r="O34" i="7"/>
  <c r="O34" i="23"/>
  <c r="O41" i="23" s="1"/>
  <c r="W34" i="7"/>
  <c r="W34" i="23"/>
  <c r="W41" i="23" s="1"/>
  <c r="BL37" i="20"/>
  <c r="BL48" i="20"/>
  <c r="BR37" i="20"/>
  <c r="BR48" i="20"/>
  <c r="V34" i="7"/>
  <c r="V34" i="23"/>
  <c r="V41" i="23" s="1"/>
  <c r="Q34" i="7"/>
  <c r="Q41" i="7" s="1"/>
  <c r="Q34" i="23"/>
  <c r="Q41" i="23" s="1"/>
  <c r="F35" i="5"/>
  <c r="F44" i="5" s="1"/>
  <c r="G83" i="4"/>
  <c r="F12" i="5" s="1"/>
  <c r="T35" i="5"/>
  <c r="T44" i="5" s="1"/>
  <c r="U83" i="4"/>
  <c r="T12" i="5" s="1"/>
  <c r="M35" i="5"/>
  <c r="M44" i="5" s="1"/>
  <c r="N83" i="4"/>
  <c r="M12" i="5" s="1"/>
  <c r="K35" i="5"/>
  <c r="K44" i="5" s="1"/>
  <c r="L83" i="4"/>
  <c r="K12" i="5" s="1"/>
  <c r="J35" i="5"/>
  <c r="J44" i="5" s="1"/>
  <c r="K83" i="4"/>
  <c r="J12" i="5" s="1"/>
  <c r="Q35" i="5"/>
  <c r="Q44" i="5" s="1"/>
  <c r="R83" i="4"/>
  <c r="Q12" i="5" s="1"/>
  <c r="H35" i="5"/>
  <c r="H44" i="5" s="1"/>
  <c r="I83" i="4"/>
  <c r="H12" i="5" s="1"/>
  <c r="V35" i="5"/>
  <c r="V44" i="5" s="1"/>
  <c r="W83" i="4"/>
  <c r="V12" i="5" s="1"/>
  <c r="I35" i="5"/>
  <c r="I44" i="5" s="1"/>
  <c r="J83" i="4"/>
  <c r="I12" i="5" s="1"/>
  <c r="O35" i="5"/>
  <c r="O44" i="5" s="1"/>
  <c r="P83" i="4"/>
  <c r="O12" i="5" s="1"/>
  <c r="N35" i="5"/>
  <c r="N44" i="5" s="1"/>
  <c r="O83" i="4"/>
  <c r="N12" i="5" s="1"/>
  <c r="P35" i="5"/>
  <c r="P44" i="5" s="1"/>
  <c r="Q83" i="4"/>
  <c r="P12" i="5" s="1"/>
  <c r="R35" i="5"/>
  <c r="R44" i="5" s="1"/>
  <c r="S83" i="4"/>
  <c r="R12" i="5" s="1"/>
  <c r="S35" i="5"/>
  <c r="S44" i="5" s="1"/>
  <c r="T83" i="4"/>
  <c r="S12" i="5" s="1"/>
  <c r="G89" i="4"/>
  <c r="F88" i="4"/>
  <c r="D33" i="4"/>
  <c r="H82" i="4"/>
  <c r="G6" i="5" s="1"/>
  <c r="M82" i="4"/>
  <c r="L6" i="5" s="1"/>
  <c r="AR46" i="7" l="1"/>
  <c r="AR53" i="7" s="1"/>
  <c r="AR25" i="7"/>
  <c r="AR46" i="24"/>
  <c r="AR48" i="24" s="1"/>
  <c r="AS18" i="7"/>
  <c r="AS46" i="23"/>
  <c r="AS53" i="23" s="1"/>
  <c r="AS25" i="23"/>
  <c r="AQ47" i="7"/>
  <c r="AQ54" i="7" s="1"/>
  <c r="AQ26" i="7"/>
  <c r="H34" i="7"/>
  <c r="H34" i="23"/>
  <c r="H48" i="23" s="1"/>
  <c r="H55" i="23" s="1"/>
  <c r="I34" i="7"/>
  <c r="I34" i="23"/>
  <c r="I48" i="23" s="1"/>
  <c r="I55" i="23" s="1"/>
  <c r="H27" i="23"/>
  <c r="I27" i="23"/>
  <c r="L41" i="7"/>
  <c r="K47" i="26"/>
  <c r="G6" i="23"/>
  <c r="G20" i="23" s="1"/>
  <c r="G6" i="7"/>
  <c r="J41" i="7"/>
  <c r="I47" i="26"/>
  <c r="M41" i="7"/>
  <c r="L47" i="26"/>
  <c r="K41" i="7"/>
  <c r="J47" i="26"/>
  <c r="E45" i="26"/>
  <c r="E48" i="26" s="1"/>
  <c r="F20" i="7"/>
  <c r="G45" i="26"/>
  <c r="H45" i="26"/>
  <c r="F48" i="23"/>
  <c r="F27" i="23"/>
  <c r="R45" i="26"/>
  <c r="Y34" i="7"/>
  <c r="Y34" i="23"/>
  <c r="BO49" i="20"/>
  <c r="R41" i="7"/>
  <c r="Q47" i="26"/>
  <c r="P45" i="26"/>
  <c r="J20" i="23"/>
  <c r="M27" i="23"/>
  <c r="M48" i="23"/>
  <c r="M55" i="23" s="1"/>
  <c r="T27" i="23"/>
  <c r="T48" i="23"/>
  <c r="T55" i="23" s="1"/>
  <c r="P27" i="23"/>
  <c r="P48" i="23"/>
  <c r="P55" i="23" s="1"/>
  <c r="BL49" i="20"/>
  <c r="X34" i="23"/>
  <c r="X34" i="7"/>
  <c r="W41" i="7"/>
  <c r="V47" i="26"/>
  <c r="S27" i="23"/>
  <c r="S48" i="23"/>
  <c r="S55" i="23" s="1"/>
  <c r="T41" i="7"/>
  <c r="S47" i="26"/>
  <c r="R27" i="23"/>
  <c r="R48" i="23"/>
  <c r="R55" i="23" s="1"/>
  <c r="Q27" i="23"/>
  <c r="Q48" i="23"/>
  <c r="Q55" i="23" s="1"/>
  <c r="J45" i="26"/>
  <c r="U41" i="7"/>
  <c r="T47" i="26"/>
  <c r="N34" i="7"/>
  <c r="N34" i="23"/>
  <c r="N45" i="26"/>
  <c r="U45" i="26"/>
  <c r="V41" i="7"/>
  <c r="U47" i="26"/>
  <c r="M45" i="26"/>
  <c r="K48" i="23"/>
  <c r="K55" i="23" s="1"/>
  <c r="K27" i="23"/>
  <c r="O27" i="23"/>
  <c r="O48" i="23"/>
  <c r="O55" i="23" s="1"/>
  <c r="L6" i="23"/>
  <c r="L20" i="23" s="1"/>
  <c r="L6" i="7"/>
  <c r="BR49" i="20"/>
  <c r="Z34" i="7"/>
  <c r="Z34" i="23"/>
  <c r="P47" i="26"/>
  <c r="O41" i="7"/>
  <c r="N47" i="26"/>
  <c r="V27" i="23"/>
  <c r="V48" i="23"/>
  <c r="V55" i="23" s="1"/>
  <c r="N27" i="23"/>
  <c r="S41" i="7"/>
  <c r="R47" i="26"/>
  <c r="I45" i="26"/>
  <c r="L45" i="26"/>
  <c r="O47" i="26"/>
  <c r="P41" i="7"/>
  <c r="S45" i="26"/>
  <c r="O45" i="26"/>
  <c r="Q45" i="26"/>
  <c r="I77" i="1"/>
  <c r="G35" i="5"/>
  <c r="G44" i="5" s="1"/>
  <c r="H83" i="4"/>
  <c r="G12" i="5" s="1"/>
  <c r="L35" i="5"/>
  <c r="L44" i="5" s="1"/>
  <c r="M83" i="4"/>
  <c r="L12" i="5" s="1"/>
  <c r="H89" i="4"/>
  <c r="G88" i="4"/>
  <c r="K24" i="2"/>
  <c r="L24" i="2"/>
  <c r="M24" i="2"/>
  <c r="N24" i="2"/>
  <c r="O24" i="2"/>
  <c r="P24" i="2"/>
  <c r="Q24" i="2"/>
  <c r="R24" i="2"/>
  <c r="S24" i="2"/>
  <c r="T24" i="2"/>
  <c r="G25" i="2"/>
  <c r="G83" i="2" s="1"/>
  <c r="H25" i="2"/>
  <c r="H83" i="2" s="1"/>
  <c r="I25" i="2"/>
  <c r="J25" i="2"/>
  <c r="K25" i="2"/>
  <c r="L25" i="2"/>
  <c r="M25" i="2"/>
  <c r="N25" i="2"/>
  <c r="O25" i="2"/>
  <c r="P25" i="2"/>
  <c r="Q25" i="2"/>
  <c r="R25" i="2"/>
  <c r="S25" i="2"/>
  <c r="T25" i="2"/>
  <c r="J31" i="2"/>
  <c r="K33" i="2" s="1"/>
  <c r="I31" i="2"/>
  <c r="J33" i="2" s="1"/>
  <c r="H24" i="1"/>
  <c r="I24" i="1"/>
  <c r="J24" i="1"/>
  <c r="K24" i="1"/>
  <c r="L24" i="1"/>
  <c r="M24" i="1"/>
  <c r="N24" i="1"/>
  <c r="O24" i="1"/>
  <c r="P24" i="1"/>
  <c r="Q24" i="1"/>
  <c r="R24" i="1"/>
  <c r="S24" i="1"/>
  <c r="T24" i="1"/>
  <c r="H25" i="1"/>
  <c r="I25" i="1"/>
  <c r="J25" i="1"/>
  <c r="K25" i="1"/>
  <c r="L25" i="1"/>
  <c r="M25" i="1"/>
  <c r="N25" i="1"/>
  <c r="O25" i="1"/>
  <c r="P25" i="1"/>
  <c r="Q25" i="1"/>
  <c r="R25" i="1"/>
  <c r="S25" i="1"/>
  <c r="T25" i="1"/>
  <c r="E5" i="1"/>
  <c r="F5" i="1" s="1"/>
  <c r="G5" i="1" s="1"/>
  <c r="H5" i="1" s="1"/>
  <c r="I5" i="1" s="1"/>
  <c r="J5" i="1" s="1"/>
  <c r="K5" i="1" s="1"/>
  <c r="L5" i="1" s="1"/>
  <c r="M5" i="1" s="1"/>
  <c r="N5" i="1" s="1"/>
  <c r="O5" i="1" s="1"/>
  <c r="P5" i="1" s="1"/>
  <c r="Q5" i="1" s="1"/>
  <c r="R5" i="1" s="1"/>
  <c r="S5" i="1" s="1"/>
  <c r="T5" i="1" s="1"/>
  <c r="E24" i="1"/>
  <c r="F24" i="1"/>
  <c r="E25" i="1"/>
  <c r="F25" i="1"/>
  <c r="G25" i="1"/>
  <c r="G24" i="1"/>
  <c r="F32" i="2"/>
  <c r="G34" i="2" s="1"/>
  <c r="E32" i="2"/>
  <c r="F25" i="2"/>
  <c r="F83" i="2" s="1"/>
  <c r="E25" i="2"/>
  <c r="E83" i="2" s="1"/>
  <c r="F24" i="2"/>
  <c r="F82" i="2" s="1"/>
  <c r="E24" i="2"/>
  <c r="E31" i="2"/>
  <c r="F31" i="2"/>
  <c r="AS46" i="7" l="1"/>
  <c r="AS53" i="7" s="1"/>
  <c r="AS25" i="7"/>
  <c r="E77" i="2"/>
  <c r="I41" i="7"/>
  <c r="H47" i="26"/>
  <c r="H41" i="23"/>
  <c r="I41" i="23"/>
  <c r="H41" i="7"/>
  <c r="G47" i="26"/>
  <c r="F55" i="23"/>
  <c r="F48" i="7"/>
  <c r="F27" i="7"/>
  <c r="F45" i="26"/>
  <c r="G27" i="23"/>
  <c r="G48" i="23"/>
  <c r="G55" i="23" s="1"/>
  <c r="X41" i="7"/>
  <c r="X42" i="7" s="1"/>
  <c r="T35" i="7"/>
  <c r="W47" i="26"/>
  <c r="Y41" i="23"/>
  <c r="Y42" i="23" s="1"/>
  <c r="U35" i="23"/>
  <c r="V35" i="23"/>
  <c r="Z41" i="23"/>
  <c r="Z42" i="23" s="1"/>
  <c r="L27" i="23"/>
  <c r="L48" i="23"/>
  <c r="L55" i="23" s="1"/>
  <c r="N41" i="7"/>
  <c r="M47" i="26"/>
  <c r="X41" i="23"/>
  <c r="X42" i="23" s="1"/>
  <c r="T35" i="23"/>
  <c r="J48" i="23"/>
  <c r="J27" i="23"/>
  <c r="U35" i="7"/>
  <c r="Y41" i="7"/>
  <c r="Y42" i="7" s="1"/>
  <c r="X47" i="26"/>
  <c r="K45" i="26"/>
  <c r="N41" i="23"/>
  <c r="N48" i="23"/>
  <c r="N55" i="23" s="1"/>
  <c r="V35" i="7"/>
  <c r="Z41" i="7"/>
  <c r="Z42" i="7" s="1"/>
  <c r="Y47" i="26"/>
  <c r="J77" i="1"/>
  <c r="E76" i="2"/>
  <c r="I89" i="4"/>
  <c r="H88" i="4"/>
  <c r="E82" i="2"/>
  <c r="S38" i="2"/>
  <c r="F34" i="2"/>
  <c r="D34" i="2" s="1"/>
  <c r="D32" i="2"/>
  <c r="F33" i="2"/>
  <c r="F85" i="1"/>
  <c r="AJ40" i="1"/>
  <c r="AF40" i="1"/>
  <c r="AB40" i="1"/>
  <c r="X40" i="1"/>
  <c r="T40" i="1"/>
  <c r="P40" i="1"/>
  <c r="L40" i="1"/>
  <c r="H40" i="1"/>
  <c r="AM40" i="1"/>
  <c r="AE40" i="1"/>
  <c r="S40" i="1"/>
  <c r="K40" i="1"/>
  <c r="AK40" i="1"/>
  <c r="AC40" i="1"/>
  <c r="U40" i="1"/>
  <c r="M40" i="1"/>
  <c r="AI40" i="1"/>
  <c r="AA40" i="1"/>
  <c r="W40" i="1"/>
  <c r="O40" i="1"/>
  <c r="AG40" i="1"/>
  <c r="Y40" i="1"/>
  <c r="Q40" i="1"/>
  <c r="I40" i="1"/>
  <c r="AL40" i="1"/>
  <c r="AH40" i="1"/>
  <c r="AD40" i="1"/>
  <c r="Z40" i="1"/>
  <c r="V40" i="1"/>
  <c r="R40" i="1"/>
  <c r="N40" i="1"/>
  <c r="J40" i="1"/>
  <c r="BI69" i="1"/>
  <c r="BJ69" i="1" s="1"/>
  <c r="BK69" i="1" s="1"/>
  <c r="BA69" i="1"/>
  <c r="AW69" i="1"/>
  <c r="AS69" i="1"/>
  <c r="AO69" i="1"/>
  <c r="AK69" i="1"/>
  <c r="AG69" i="1"/>
  <c r="AC69" i="1"/>
  <c r="Y69" i="1"/>
  <c r="T86" i="1"/>
  <c r="T36" i="1" s="1"/>
  <c r="BG69" i="1"/>
  <c r="BH69" i="1" s="1"/>
  <c r="AZ69" i="1"/>
  <c r="AV69" i="1"/>
  <c r="AR69" i="1"/>
  <c r="AN69" i="1"/>
  <c r="AJ69" i="1"/>
  <c r="AF69" i="1"/>
  <c r="AB69" i="1"/>
  <c r="X69" i="1"/>
  <c r="AY69" i="1"/>
  <c r="AU69" i="1"/>
  <c r="AQ69" i="1"/>
  <c r="AM69" i="1"/>
  <c r="AI69" i="1"/>
  <c r="AE69" i="1"/>
  <c r="AA69" i="1"/>
  <c r="W69" i="1"/>
  <c r="AT69" i="1"/>
  <c r="AD69" i="1"/>
  <c r="AP69" i="1"/>
  <c r="Z69" i="1"/>
  <c r="BE69" i="1"/>
  <c r="BF69" i="1" s="1"/>
  <c r="AL69" i="1"/>
  <c r="V69" i="1"/>
  <c r="AH69" i="1"/>
  <c r="AX69" i="1"/>
  <c r="P86" i="1"/>
  <c r="BC61" i="1"/>
  <c r="BD61" i="1" s="1"/>
  <c r="BE61" i="1" s="1"/>
  <c r="AU61" i="1"/>
  <c r="AQ61" i="1"/>
  <c r="AM61" i="1"/>
  <c r="AI61" i="1"/>
  <c r="AE61" i="1"/>
  <c r="AA61" i="1"/>
  <c r="W61" i="1"/>
  <c r="S61" i="1"/>
  <c r="BA61" i="1"/>
  <c r="BB61" i="1" s="1"/>
  <c r="AT61" i="1"/>
  <c r="AP61" i="1"/>
  <c r="AL61" i="1"/>
  <c r="AH61" i="1"/>
  <c r="AD61" i="1"/>
  <c r="Z61" i="1"/>
  <c r="V61" i="1"/>
  <c r="R61" i="1"/>
  <c r="AW61" i="1"/>
  <c r="AS61" i="1"/>
  <c r="AO61" i="1"/>
  <c r="AK61" i="1"/>
  <c r="AG61" i="1"/>
  <c r="AC61" i="1"/>
  <c r="Y61" i="1"/>
  <c r="U61" i="1"/>
  <c r="AJ61" i="1"/>
  <c r="T61" i="1"/>
  <c r="AV61" i="1"/>
  <c r="AF61" i="1"/>
  <c r="AR61" i="1"/>
  <c r="AB61" i="1"/>
  <c r="AN61" i="1"/>
  <c r="X61" i="1"/>
  <c r="L86" i="1"/>
  <c r="AR53" i="1"/>
  <c r="AN53" i="1"/>
  <c r="AJ53" i="1"/>
  <c r="AF53" i="1"/>
  <c r="AB53" i="1"/>
  <c r="X53" i="1"/>
  <c r="T53" i="1"/>
  <c r="P53" i="1"/>
  <c r="AQ53" i="1"/>
  <c r="AM53" i="1"/>
  <c r="AI53" i="1"/>
  <c r="AE53" i="1"/>
  <c r="AA53" i="1"/>
  <c r="W53" i="1"/>
  <c r="S53" i="1"/>
  <c r="O53" i="1"/>
  <c r="AW53" i="1"/>
  <c r="AX53" i="1" s="1"/>
  <c r="AY53" i="1" s="1"/>
  <c r="AP53" i="1"/>
  <c r="AL53" i="1"/>
  <c r="AH53" i="1"/>
  <c r="AD53" i="1"/>
  <c r="Z53" i="1"/>
  <c r="V53" i="1"/>
  <c r="R53" i="1"/>
  <c r="N53" i="1"/>
  <c r="AG53" i="1"/>
  <c r="Q53" i="1"/>
  <c r="AS53" i="1"/>
  <c r="AC53" i="1"/>
  <c r="AO53" i="1"/>
  <c r="Y53" i="1"/>
  <c r="AK53" i="1"/>
  <c r="U53" i="1"/>
  <c r="H86" i="1"/>
  <c r="AN45" i="1"/>
  <c r="AJ45" i="1"/>
  <c r="AF45" i="1"/>
  <c r="AB45" i="1"/>
  <c r="X45" i="1"/>
  <c r="T45" i="1"/>
  <c r="P45" i="1"/>
  <c r="L45" i="1"/>
  <c r="AO45" i="1"/>
  <c r="AC45" i="1"/>
  <c r="Y45" i="1"/>
  <c r="U45" i="1"/>
  <c r="Q45" i="1"/>
  <c r="AM45" i="1"/>
  <c r="AI45" i="1"/>
  <c r="AE45" i="1"/>
  <c r="AA45" i="1"/>
  <c r="W45" i="1"/>
  <c r="S45" i="1"/>
  <c r="O45" i="1"/>
  <c r="K45" i="1"/>
  <c r="AG45" i="1"/>
  <c r="M45" i="1"/>
  <c r="AL45" i="1"/>
  <c r="AH45" i="1"/>
  <c r="AD45" i="1"/>
  <c r="Z45" i="1"/>
  <c r="V45" i="1"/>
  <c r="R45" i="1"/>
  <c r="N45" i="1"/>
  <c r="J45" i="1"/>
  <c r="AK45" i="1"/>
  <c r="Q85" i="1"/>
  <c r="AX62" i="1"/>
  <c r="AT62" i="1"/>
  <c r="AP62" i="1"/>
  <c r="AL62" i="1"/>
  <c r="AH62" i="1"/>
  <c r="AD62" i="1"/>
  <c r="Z62" i="1"/>
  <c r="V62" i="1"/>
  <c r="AW62" i="1"/>
  <c r="AS62" i="1"/>
  <c r="AO62" i="1"/>
  <c r="AK62" i="1"/>
  <c r="AG62" i="1"/>
  <c r="AC62" i="1"/>
  <c r="Y62" i="1"/>
  <c r="U62" i="1"/>
  <c r="AV62" i="1"/>
  <c r="AR62" i="1"/>
  <c r="AN62" i="1"/>
  <c r="AJ62" i="1"/>
  <c r="AF62" i="1"/>
  <c r="AB62" i="1"/>
  <c r="X62" i="1"/>
  <c r="T62" i="1"/>
  <c r="AI62" i="1"/>
  <c r="S62" i="1"/>
  <c r="AU62" i="1"/>
  <c r="AE62" i="1"/>
  <c r="AQ62" i="1"/>
  <c r="AA62" i="1"/>
  <c r="AM62" i="1"/>
  <c r="W62" i="1"/>
  <c r="M85" i="1"/>
  <c r="AR54" i="1"/>
  <c r="AN54" i="1"/>
  <c r="AJ54" i="1"/>
  <c r="AF54" i="1"/>
  <c r="AB54" i="1"/>
  <c r="X54" i="1"/>
  <c r="T54" i="1"/>
  <c r="P54" i="1"/>
  <c r="AQ54" i="1"/>
  <c r="AM54" i="1"/>
  <c r="AI54" i="1"/>
  <c r="AE54" i="1"/>
  <c r="AA54" i="1"/>
  <c r="W54" i="1"/>
  <c r="S54" i="1"/>
  <c r="O54" i="1"/>
  <c r="AT54" i="1"/>
  <c r="AP54" i="1"/>
  <c r="AL54" i="1"/>
  <c r="AH54" i="1"/>
  <c r="AD54" i="1"/>
  <c r="Z54" i="1"/>
  <c r="V54" i="1"/>
  <c r="R54" i="1"/>
  <c r="AG54" i="1"/>
  <c r="Q54" i="1"/>
  <c r="AS54" i="1"/>
  <c r="AC54" i="1"/>
  <c r="AO54" i="1"/>
  <c r="Y54" i="1"/>
  <c r="AK54" i="1"/>
  <c r="U54" i="1"/>
  <c r="I85" i="1"/>
  <c r="AO46" i="1"/>
  <c r="AK46" i="1"/>
  <c r="AG46" i="1"/>
  <c r="AC46" i="1"/>
  <c r="Y46" i="1"/>
  <c r="U46" i="1"/>
  <c r="Q46" i="1"/>
  <c r="M46" i="1"/>
  <c r="AL46" i="1"/>
  <c r="V46" i="1"/>
  <c r="AN46" i="1"/>
  <c r="AJ46" i="1"/>
  <c r="AF46" i="1"/>
  <c r="AB46" i="1"/>
  <c r="X46" i="1"/>
  <c r="T46" i="1"/>
  <c r="P46" i="1"/>
  <c r="L46" i="1"/>
  <c r="AH46" i="1"/>
  <c r="AD46" i="1"/>
  <c r="R46" i="1"/>
  <c r="N46" i="1"/>
  <c r="AM46" i="1"/>
  <c r="AI46" i="1"/>
  <c r="AE46" i="1"/>
  <c r="AA46" i="1"/>
  <c r="W46" i="1"/>
  <c r="S46" i="1"/>
  <c r="O46" i="1"/>
  <c r="K46" i="1"/>
  <c r="AP46" i="1"/>
  <c r="Z46" i="1"/>
  <c r="G85" i="1"/>
  <c r="AN42" i="1"/>
  <c r="AJ42" i="1"/>
  <c r="AF42" i="1"/>
  <c r="AB42" i="1"/>
  <c r="X42" i="1"/>
  <c r="T42" i="1"/>
  <c r="P42" i="1"/>
  <c r="L42" i="1"/>
  <c r="O42" i="1"/>
  <c r="AG42" i="1"/>
  <c r="AM42" i="1"/>
  <c r="AI42" i="1"/>
  <c r="AE42" i="1"/>
  <c r="AA42" i="1"/>
  <c r="W42" i="1"/>
  <c r="S42" i="1"/>
  <c r="K42" i="1"/>
  <c r="AC42" i="1"/>
  <c r="Y42" i="1"/>
  <c r="U42" i="1"/>
  <c r="Q42" i="1"/>
  <c r="M42" i="1"/>
  <c r="I42" i="1"/>
  <c r="AL42" i="1"/>
  <c r="AH42" i="1"/>
  <c r="AD42" i="1"/>
  <c r="Z42" i="1"/>
  <c r="V42" i="1"/>
  <c r="R42" i="1"/>
  <c r="N42" i="1"/>
  <c r="J42" i="1"/>
  <c r="AK42" i="1"/>
  <c r="E85" i="1"/>
  <c r="AI38" i="1"/>
  <c r="AE38" i="1"/>
  <c r="AA38" i="1"/>
  <c r="W38" i="1"/>
  <c r="S38" i="1"/>
  <c r="O38" i="1"/>
  <c r="K38" i="1"/>
  <c r="G38" i="1"/>
  <c r="AL38" i="1"/>
  <c r="AD38" i="1"/>
  <c r="V38" i="1"/>
  <c r="N38" i="1"/>
  <c r="AJ38" i="1"/>
  <c r="T38" i="1"/>
  <c r="H38" i="1"/>
  <c r="AH38" i="1"/>
  <c r="Z38" i="1"/>
  <c r="R38" i="1"/>
  <c r="J38" i="1"/>
  <c r="AF38" i="1"/>
  <c r="AB38" i="1"/>
  <c r="P38" i="1"/>
  <c r="L38" i="1"/>
  <c r="AK38" i="1"/>
  <c r="AG38" i="1"/>
  <c r="AC38" i="1"/>
  <c r="Y38" i="1"/>
  <c r="U38" i="1"/>
  <c r="Q38" i="1"/>
  <c r="M38" i="1"/>
  <c r="I38" i="1"/>
  <c r="X38" i="1"/>
  <c r="AX67" i="1"/>
  <c r="AT67" i="1"/>
  <c r="AP67" i="1"/>
  <c r="AL67" i="1"/>
  <c r="AW67" i="1"/>
  <c r="AS67" i="1"/>
  <c r="AO67" i="1"/>
  <c r="AK67" i="1"/>
  <c r="AG67" i="1"/>
  <c r="AC67" i="1"/>
  <c r="Y67" i="1"/>
  <c r="U67" i="1"/>
  <c r="S86" i="1"/>
  <c r="AZ67" i="1"/>
  <c r="AV67" i="1"/>
  <c r="AR67" i="1"/>
  <c r="AN67" i="1"/>
  <c r="AJ67" i="1"/>
  <c r="AF67" i="1"/>
  <c r="AB67" i="1"/>
  <c r="X67" i="1"/>
  <c r="AY67" i="1"/>
  <c r="AI67" i="1"/>
  <c r="AA67" i="1"/>
  <c r="AU67" i="1"/>
  <c r="AH67" i="1"/>
  <c r="Z67" i="1"/>
  <c r="AQ67" i="1"/>
  <c r="AE67" i="1"/>
  <c r="W67" i="1"/>
  <c r="AM67" i="1"/>
  <c r="AD67" i="1"/>
  <c r="V67" i="1"/>
  <c r="O86" i="1"/>
  <c r="AV59" i="1"/>
  <c r="AR59" i="1"/>
  <c r="AN59" i="1"/>
  <c r="AJ59" i="1"/>
  <c r="AF59" i="1"/>
  <c r="AB59" i="1"/>
  <c r="X59" i="1"/>
  <c r="T59" i="1"/>
  <c r="AU59" i="1"/>
  <c r="AQ59" i="1"/>
  <c r="AM59" i="1"/>
  <c r="AI59" i="1"/>
  <c r="AE59" i="1"/>
  <c r="AA59" i="1"/>
  <c r="W59" i="1"/>
  <c r="S59" i="1"/>
  <c r="AT59" i="1"/>
  <c r="AP59" i="1"/>
  <c r="AL59" i="1"/>
  <c r="AH59" i="1"/>
  <c r="AD59" i="1"/>
  <c r="Z59" i="1"/>
  <c r="V59" i="1"/>
  <c r="R59" i="1"/>
  <c r="AK59" i="1"/>
  <c r="U59" i="1"/>
  <c r="AG59" i="1"/>
  <c r="Q59" i="1"/>
  <c r="AS59" i="1"/>
  <c r="AC59" i="1"/>
  <c r="AO59" i="1"/>
  <c r="Y59" i="1"/>
  <c r="K86" i="1"/>
  <c r="AR51" i="1"/>
  <c r="AN51" i="1"/>
  <c r="AJ51" i="1"/>
  <c r="AF51" i="1"/>
  <c r="AB51" i="1"/>
  <c r="X51" i="1"/>
  <c r="T51" i="1"/>
  <c r="P51" i="1"/>
  <c r="AQ51" i="1"/>
  <c r="AM51" i="1"/>
  <c r="AI51" i="1"/>
  <c r="AE51" i="1"/>
  <c r="AA51" i="1"/>
  <c r="W51" i="1"/>
  <c r="S51" i="1"/>
  <c r="O51" i="1"/>
  <c r="AP51" i="1"/>
  <c r="AL51" i="1"/>
  <c r="AH51" i="1"/>
  <c r="AD51" i="1"/>
  <c r="Z51" i="1"/>
  <c r="V51" i="1"/>
  <c r="R51" i="1"/>
  <c r="N51" i="1"/>
  <c r="AG51" i="1"/>
  <c r="Q51" i="1"/>
  <c r="AC51" i="1"/>
  <c r="M51" i="1"/>
  <c r="AO51" i="1"/>
  <c r="Y51" i="1"/>
  <c r="AK51" i="1"/>
  <c r="U51" i="1"/>
  <c r="AY68" i="1"/>
  <c r="AU68" i="1"/>
  <c r="AQ68" i="1"/>
  <c r="AM68" i="1"/>
  <c r="AI68" i="1"/>
  <c r="AE68" i="1"/>
  <c r="AA68" i="1"/>
  <c r="W68" i="1"/>
  <c r="BE68" i="1"/>
  <c r="BF68" i="1" s="1"/>
  <c r="AX68" i="1"/>
  <c r="AT68" i="1"/>
  <c r="AP68" i="1"/>
  <c r="AL68" i="1"/>
  <c r="AH68" i="1"/>
  <c r="AD68" i="1"/>
  <c r="Z68" i="1"/>
  <c r="V68" i="1"/>
  <c r="T85" i="1"/>
  <c r="T35" i="1" s="1"/>
  <c r="BI68" i="1"/>
  <c r="BJ68" i="1" s="1"/>
  <c r="BK68" i="1" s="1"/>
  <c r="BA68" i="1"/>
  <c r="AW68" i="1"/>
  <c r="AS68" i="1"/>
  <c r="AO68" i="1"/>
  <c r="AK68" i="1"/>
  <c r="AG68" i="1"/>
  <c r="AC68" i="1"/>
  <c r="Y68" i="1"/>
  <c r="AZ68" i="1"/>
  <c r="AJ68" i="1"/>
  <c r="AV68" i="1"/>
  <c r="AF68" i="1"/>
  <c r="AR68" i="1"/>
  <c r="AB68" i="1"/>
  <c r="BG68" i="1"/>
  <c r="BH68" i="1" s="1"/>
  <c r="AN68" i="1"/>
  <c r="X68" i="1"/>
  <c r="P85" i="1"/>
  <c r="AW60" i="1"/>
  <c r="AS60" i="1"/>
  <c r="AO60" i="1"/>
  <c r="AK60" i="1"/>
  <c r="AG60" i="1"/>
  <c r="AC60" i="1"/>
  <c r="Y60" i="1"/>
  <c r="U60" i="1"/>
  <c r="AV60" i="1"/>
  <c r="AR60" i="1"/>
  <c r="AN60" i="1"/>
  <c r="AJ60" i="1"/>
  <c r="AF60" i="1"/>
  <c r="AB60" i="1"/>
  <c r="X60" i="1"/>
  <c r="T60" i="1"/>
  <c r="BC60" i="1"/>
  <c r="BD60" i="1" s="1"/>
  <c r="BE60" i="1" s="1"/>
  <c r="AU60" i="1"/>
  <c r="AQ60" i="1"/>
  <c r="AM60" i="1"/>
  <c r="AI60" i="1"/>
  <c r="AE60" i="1"/>
  <c r="AA60" i="1"/>
  <c r="W60" i="1"/>
  <c r="S60" i="1"/>
  <c r="AL60" i="1"/>
  <c r="V60" i="1"/>
  <c r="BA60" i="1"/>
  <c r="BB60" i="1" s="1"/>
  <c r="AH60" i="1"/>
  <c r="R60" i="1"/>
  <c r="AT60" i="1"/>
  <c r="AD60" i="1"/>
  <c r="AP60" i="1"/>
  <c r="Z60" i="1"/>
  <c r="L85" i="1"/>
  <c r="AS52" i="1"/>
  <c r="AO52" i="1"/>
  <c r="AK52" i="1"/>
  <c r="AG52" i="1"/>
  <c r="AC52" i="1"/>
  <c r="Y52" i="1"/>
  <c r="U52" i="1"/>
  <c r="Q52" i="1"/>
  <c r="AR52" i="1"/>
  <c r="AN52" i="1"/>
  <c r="AJ52" i="1"/>
  <c r="AF52" i="1"/>
  <c r="AB52" i="1"/>
  <c r="X52" i="1"/>
  <c r="T52" i="1"/>
  <c r="P52" i="1"/>
  <c r="AQ52" i="1"/>
  <c r="AM52" i="1"/>
  <c r="AI52" i="1"/>
  <c r="AE52" i="1"/>
  <c r="AA52" i="1"/>
  <c r="W52" i="1"/>
  <c r="S52" i="1"/>
  <c r="O52" i="1"/>
  <c r="AH52" i="1"/>
  <c r="R52" i="1"/>
  <c r="AW52" i="1"/>
  <c r="AX52" i="1" s="1"/>
  <c r="AY52" i="1" s="1"/>
  <c r="AD52" i="1"/>
  <c r="N52" i="1"/>
  <c r="AP52" i="1"/>
  <c r="Z52" i="1"/>
  <c r="AL52" i="1"/>
  <c r="V52" i="1"/>
  <c r="H85" i="1"/>
  <c r="AO44" i="1"/>
  <c r="AK44" i="1"/>
  <c r="AG44" i="1"/>
  <c r="AC44" i="1"/>
  <c r="Y44" i="1"/>
  <c r="U44" i="1"/>
  <c r="Q44" i="1"/>
  <c r="M44" i="1"/>
  <c r="AL44" i="1"/>
  <c r="AD44" i="1"/>
  <c r="J44" i="1"/>
  <c r="AN44" i="1"/>
  <c r="AJ44" i="1"/>
  <c r="AF44" i="1"/>
  <c r="AB44" i="1"/>
  <c r="X44" i="1"/>
  <c r="T44" i="1"/>
  <c r="P44" i="1"/>
  <c r="L44" i="1"/>
  <c r="AH44" i="1"/>
  <c r="Z44" i="1"/>
  <c r="V44" i="1"/>
  <c r="R44" i="1"/>
  <c r="N44" i="1"/>
  <c r="AM44" i="1"/>
  <c r="AI44" i="1"/>
  <c r="AE44" i="1"/>
  <c r="AA44" i="1"/>
  <c r="W44" i="1"/>
  <c r="S44" i="1"/>
  <c r="O44" i="1"/>
  <c r="K44" i="1"/>
  <c r="E86" i="1"/>
  <c r="AI39" i="1"/>
  <c r="AE39" i="1"/>
  <c r="AA39" i="1"/>
  <c r="W39" i="1"/>
  <c r="S39" i="1"/>
  <c r="O39" i="1"/>
  <c r="K39" i="1"/>
  <c r="G39" i="1"/>
  <c r="AL39" i="1"/>
  <c r="Z39" i="1"/>
  <c r="R39" i="1"/>
  <c r="AJ39" i="1"/>
  <c r="X39" i="1"/>
  <c r="P39" i="1"/>
  <c r="AH39" i="1"/>
  <c r="AD39" i="1"/>
  <c r="V39" i="1"/>
  <c r="N39" i="1"/>
  <c r="J39" i="1"/>
  <c r="AB39" i="1"/>
  <c r="T39" i="1"/>
  <c r="H39" i="1"/>
  <c r="AK39" i="1"/>
  <c r="AG39" i="1"/>
  <c r="AC39" i="1"/>
  <c r="Y39" i="1"/>
  <c r="U39" i="1"/>
  <c r="Q39" i="1"/>
  <c r="M39" i="1"/>
  <c r="I39" i="1"/>
  <c r="AF39" i="1"/>
  <c r="L39" i="1"/>
  <c r="G86" i="1"/>
  <c r="AN43" i="1"/>
  <c r="AJ43" i="1"/>
  <c r="AF43" i="1"/>
  <c r="AB43" i="1"/>
  <c r="X43" i="1"/>
  <c r="T43" i="1"/>
  <c r="P43" i="1"/>
  <c r="L43" i="1"/>
  <c r="AK43" i="1"/>
  <c r="AC43" i="1"/>
  <c r="U43" i="1"/>
  <c r="M43" i="1"/>
  <c r="AM43" i="1"/>
  <c r="AI43" i="1"/>
  <c r="AE43" i="1"/>
  <c r="AA43" i="1"/>
  <c r="W43" i="1"/>
  <c r="S43" i="1"/>
  <c r="O43" i="1"/>
  <c r="K43" i="1"/>
  <c r="AG43" i="1"/>
  <c r="Y43" i="1"/>
  <c r="Q43" i="1"/>
  <c r="I43" i="1"/>
  <c r="AL43" i="1"/>
  <c r="AH43" i="1"/>
  <c r="AD43" i="1"/>
  <c r="Z43" i="1"/>
  <c r="V43" i="1"/>
  <c r="R43" i="1"/>
  <c r="N43" i="1"/>
  <c r="J43" i="1"/>
  <c r="F86" i="1"/>
  <c r="AM41" i="1"/>
  <c r="AI41" i="1"/>
  <c r="AE41" i="1"/>
  <c r="AA41" i="1"/>
  <c r="W41" i="1"/>
  <c r="S41" i="1"/>
  <c r="O41" i="1"/>
  <c r="K41" i="1"/>
  <c r="AJ41" i="1"/>
  <c r="X41" i="1"/>
  <c r="P41" i="1"/>
  <c r="AL41" i="1"/>
  <c r="AH41" i="1"/>
  <c r="AD41" i="1"/>
  <c r="Z41" i="1"/>
  <c r="V41" i="1"/>
  <c r="R41" i="1"/>
  <c r="N41" i="1"/>
  <c r="J41" i="1"/>
  <c r="AF41" i="1"/>
  <c r="AB41" i="1"/>
  <c r="T41" i="1"/>
  <c r="L41" i="1"/>
  <c r="AK41" i="1"/>
  <c r="AG41" i="1"/>
  <c r="AC41" i="1"/>
  <c r="Y41" i="1"/>
  <c r="U41" i="1"/>
  <c r="Q41" i="1"/>
  <c r="M41" i="1"/>
  <c r="I41" i="1"/>
  <c r="H41" i="1"/>
  <c r="AV65" i="1"/>
  <c r="AR65" i="1"/>
  <c r="AN65" i="1"/>
  <c r="AJ65" i="1"/>
  <c r="AF65" i="1"/>
  <c r="AB65" i="1"/>
  <c r="X65" i="1"/>
  <c r="T65" i="1"/>
  <c r="AY65" i="1"/>
  <c r="AU65" i="1"/>
  <c r="AQ65" i="1"/>
  <c r="AM65" i="1"/>
  <c r="AI65" i="1"/>
  <c r="AE65" i="1"/>
  <c r="AA65" i="1"/>
  <c r="W65" i="1"/>
  <c r="R86" i="1"/>
  <c r="BF65" i="1"/>
  <c r="BG65" i="1" s="1"/>
  <c r="BH65" i="1" s="1"/>
  <c r="AW65" i="1"/>
  <c r="AO65" i="1"/>
  <c r="AG65" i="1"/>
  <c r="Y65" i="1"/>
  <c r="BD65" i="1"/>
  <c r="BE65" i="1" s="1"/>
  <c r="AT65" i="1"/>
  <c r="AL65" i="1"/>
  <c r="AD65" i="1"/>
  <c r="V65" i="1"/>
  <c r="AS65" i="1"/>
  <c r="AK65" i="1"/>
  <c r="AC65" i="1"/>
  <c r="U65" i="1"/>
  <c r="AX65" i="1"/>
  <c r="AP65" i="1"/>
  <c r="AH65" i="1"/>
  <c r="Z65" i="1"/>
  <c r="AZ57" i="1"/>
  <c r="BA57" i="1" s="1"/>
  <c r="BB57" i="1" s="1"/>
  <c r="AS57" i="1"/>
  <c r="AO57" i="1"/>
  <c r="AK57" i="1"/>
  <c r="AG57" i="1"/>
  <c r="AC57" i="1"/>
  <c r="Y57" i="1"/>
  <c r="U57" i="1"/>
  <c r="Q57" i="1"/>
  <c r="N86" i="1"/>
  <c r="AR57" i="1"/>
  <c r="AN57" i="1"/>
  <c r="AJ57" i="1"/>
  <c r="AF57" i="1"/>
  <c r="AB57" i="1"/>
  <c r="X57" i="1"/>
  <c r="T57" i="1"/>
  <c r="P57" i="1"/>
  <c r="AU57" i="1"/>
  <c r="AQ57" i="1"/>
  <c r="AM57" i="1"/>
  <c r="AI57" i="1"/>
  <c r="AE57" i="1"/>
  <c r="AA57" i="1"/>
  <c r="W57" i="1"/>
  <c r="S57" i="1"/>
  <c r="AP57" i="1"/>
  <c r="Z57" i="1"/>
  <c r="AL57" i="1"/>
  <c r="V57" i="1"/>
  <c r="AH57" i="1"/>
  <c r="R57" i="1"/>
  <c r="AT57" i="1"/>
  <c r="AD57" i="1"/>
  <c r="J86" i="1"/>
  <c r="AO49" i="1"/>
  <c r="AK49" i="1"/>
  <c r="AG49" i="1"/>
  <c r="AC49" i="1"/>
  <c r="Y49" i="1"/>
  <c r="U49" i="1"/>
  <c r="Q49" i="1"/>
  <c r="M49" i="1"/>
  <c r="AN49" i="1"/>
  <c r="AJ49" i="1"/>
  <c r="AF49" i="1"/>
  <c r="AB49" i="1"/>
  <c r="X49" i="1"/>
  <c r="T49" i="1"/>
  <c r="P49" i="1"/>
  <c r="L49" i="1"/>
  <c r="AQ49" i="1"/>
  <c r="AM49" i="1"/>
  <c r="AI49" i="1"/>
  <c r="AL49" i="1"/>
  <c r="AA49" i="1"/>
  <c r="S49" i="1"/>
  <c r="AH49" i="1"/>
  <c r="Z49" i="1"/>
  <c r="R49" i="1"/>
  <c r="AP49" i="1"/>
  <c r="AE49" i="1"/>
  <c r="W49" i="1"/>
  <c r="O49" i="1"/>
  <c r="AD49" i="1"/>
  <c r="V49" i="1"/>
  <c r="N49" i="1"/>
  <c r="AX66" i="1"/>
  <c r="AT66" i="1"/>
  <c r="AP66" i="1"/>
  <c r="AL66" i="1"/>
  <c r="AH66" i="1"/>
  <c r="AD66" i="1"/>
  <c r="Z66" i="1"/>
  <c r="V66" i="1"/>
  <c r="AW66" i="1"/>
  <c r="AS66" i="1"/>
  <c r="AO66" i="1"/>
  <c r="AK66" i="1"/>
  <c r="AG66" i="1"/>
  <c r="AC66" i="1"/>
  <c r="Y66" i="1"/>
  <c r="U66" i="1"/>
  <c r="AZ66" i="1"/>
  <c r="AR66" i="1"/>
  <c r="AJ66" i="1"/>
  <c r="AB66" i="1"/>
  <c r="S85" i="1"/>
  <c r="AY66" i="1"/>
  <c r="AQ66" i="1"/>
  <c r="AI66" i="1"/>
  <c r="AA66" i="1"/>
  <c r="AV66" i="1"/>
  <c r="AN66" i="1"/>
  <c r="AF66" i="1"/>
  <c r="X66" i="1"/>
  <c r="AM66" i="1"/>
  <c r="AE66" i="1"/>
  <c r="W66" i="1"/>
  <c r="AU66" i="1"/>
  <c r="AV58" i="1"/>
  <c r="AR58" i="1"/>
  <c r="AN58" i="1"/>
  <c r="AJ58" i="1"/>
  <c r="AF58" i="1"/>
  <c r="AB58" i="1"/>
  <c r="X58" i="1"/>
  <c r="T58" i="1"/>
  <c r="AU58" i="1"/>
  <c r="AQ58" i="1"/>
  <c r="AM58" i="1"/>
  <c r="AI58" i="1"/>
  <c r="AE58" i="1"/>
  <c r="AA58" i="1"/>
  <c r="W58" i="1"/>
  <c r="S58" i="1"/>
  <c r="O85" i="1"/>
  <c r="AT58" i="1"/>
  <c r="AP58" i="1"/>
  <c r="AL58" i="1"/>
  <c r="AH58" i="1"/>
  <c r="AD58" i="1"/>
  <c r="Z58" i="1"/>
  <c r="V58" i="1"/>
  <c r="R58" i="1"/>
  <c r="AK58" i="1"/>
  <c r="U58" i="1"/>
  <c r="AG58" i="1"/>
  <c r="Q58" i="1"/>
  <c r="AS58" i="1"/>
  <c r="AC58" i="1"/>
  <c r="AO58" i="1"/>
  <c r="Y58" i="1"/>
  <c r="AO50" i="1"/>
  <c r="AK50" i="1"/>
  <c r="AG50" i="1"/>
  <c r="AC50" i="1"/>
  <c r="Y50" i="1"/>
  <c r="U50" i="1"/>
  <c r="Q50" i="1"/>
  <c r="M50" i="1"/>
  <c r="AR50" i="1"/>
  <c r="AN50" i="1"/>
  <c r="AJ50" i="1"/>
  <c r="AF50" i="1"/>
  <c r="AB50" i="1"/>
  <c r="X50" i="1"/>
  <c r="T50" i="1"/>
  <c r="P50" i="1"/>
  <c r="K85" i="1"/>
  <c r="AQ50" i="1"/>
  <c r="AM50" i="1"/>
  <c r="AI50" i="1"/>
  <c r="AE50" i="1"/>
  <c r="AA50" i="1"/>
  <c r="W50" i="1"/>
  <c r="S50" i="1"/>
  <c r="O50" i="1"/>
  <c r="AH50" i="1"/>
  <c r="R50" i="1"/>
  <c r="V50" i="1"/>
  <c r="AD50" i="1"/>
  <c r="N50" i="1"/>
  <c r="AP50" i="1"/>
  <c r="Z50" i="1"/>
  <c r="AL50" i="1"/>
  <c r="Q86" i="1"/>
  <c r="AV63" i="1"/>
  <c r="AR63" i="1"/>
  <c r="AN63" i="1"/>
  <c r="AJ63" i="1"/>
  <c r="AU63" i="1"/>
  <c r="AQ63" i="1"/>
  <c r="AM63" i="1"/>
  <c r="AT63" i="1"/>
  <c r="AL63" i="1"/>
  <c r="AG63" i="1"/>
  <c r="AC63" i="1"/>
  <c r="Y63" i="1"/>
  <c r="U63" i="1"/>
  <c r="AS63" i="1"/>
  <c r="AK63" i="1"/>
  <c r="AF63" i="1"/>
  <c r="AB63" i="1"/>
  <c r="X63" i="1"/>
  <c r="T63" i="1"/>
  <c r="AX63" i="1"/>
  <c r="AP63" i="1"/>
  <c r="AI63" i="1"/>
  <c r="AE63" i="1"/>
  <c r="AA63" i="1"/>
  <c r="W63" i="1"/>
  <c r="S63" i="1"/>
  <c r="AH63" i="1"/>
  <c r="AD63" i="1"/>
  <c r="AW63" i="1"/>
  <c r="Z63" i="1"/>
  <c r="AO63" i="1"/>
  <c r="V63" i="1"/>
  <c r="M86" i="1"/>
  <c r="AT55" i="1"/>
  <c r="AP55" i="1"/>
  <c r="AL55" i="1"/>
  <c r="AO55" i="1"/>
  <c r="AJ55" i="1"/>
  <c r="AF55" i="1"/>
  <c r="AB55" i="1"/>
  <c r="X55" i="1"/>
  <c r="T55" i="1"/>
  <c r="P55" i="1"/>
  <c r="AS55" i="1"/>
  <c r="AN55" i="1"/>
  <c r="AI55" i="1"/>
  <c r="AE55" i="1"/>
  <c r="AA55" i="1"/>
  <c r="W55" i="1"/>
  <c r="S55" i="1"/>
  <c r="O55" i="1"/>
  <c r="AR55" i="1"/>
  <c r="AM55" i="1"/>
  <c r="AH55" i="1"/>
  <c r="AD55" i="1"/>
  <c r="Z55" i="1"/>
  <c r="V55" i="1"/>
  <c r="R55" i="1"/>
  <c r="AG55" i="1"/>
  <c r="Q55" i="1"/>
  <c r="AC55" i="1"/>
  <c r="AQ55" i="1"/>
  <c r="Y55" i="1"/>
  <c r="AK55" i="1"/>
  <c r="U55" i="1"/>
  <c r="I86" i="1"/>
  <c r="AO47" i="1"/>
  <c r="AK47" i="1"/>
  <c r="AG47" i="1"/>
  <c r="AC47" i="1"/>
  <c r="Y47" i="1"/>
  <c r="U47" i="1"/>
  <c r="Q47" i="1"/>
  <c r="M47" i="1"/>
  <c r="AL47" i="1"/>
  <c r="Z47" i="1"/>
  <c r="R47" i="1"/>
  <c r="AN47" i="1"/>
  <c r="AJ47" i="1"/>
  <c r="AF47" i="1"/>
  <c r="AB47" i="1"/>
  <c r="X47" i="1"/>
  <c r="T47" i="1"/>
  <c r="P47" i="1"/>
  <c r="L47" i="1"/>
  <c r="AP47" i="1"/>
  <c r="AD47" i="1"/>
  <c r="V47" i="1"/>
  <c r="N47" i="1"/>
  <c r="AM47" i="1"/>
  <c r="AI47" i="1"/>
  <c r="AE47" i="1"/>
  <c r="AA47" i="1"/>
  <c r="W47" i="1"/>
  <c r="S47" i="1"/>
  <c r="O47" i="1"/>
  <c r="K47" i="1"/>
  <c r="AH47" i="1"/>
  <c r="R85" i="1"/>
  <c r="BD64" i="1"/>
  <c r="BE64" i="1" s="1"/>
  <c r="AW64" i="1"/>
  <c r="AS64" i="1"/>
  <c r="AO64" i="1"/>
  <c r="AK64" i="1"/>
  <c r="AG64" i="1"/>
  <c r="AC64" i="1"/>
  <c r="Y64" i="1"/>
  <c r="U64" i="1"/>
  <c r="AV64" i="1"/>
  <c r="AR64" i="1"/>
  <c r="AN64" i="1"/>
  <c r="AJ64" i="1"/>
  <c r="AF64" i="1"/>
  <c r="AB64" i="1"/>
  <c r="X64" i="1"/>
  <c r="T64" i="1"/>
  <c r="AU64" i="1"/>
  <c r="AM64" i="1"/>
  <c r="AE64" i="1"/>
  <c r="W64" i="1"/>
  <c r="AT64" i="1"/>
  <c r="AL64" i="1"/>
  <c r="AD64" i="1"/>
  <c r="V64" i="1"/>
  <c r="AY64" i="1"/>
  <c r="AQ64" i="1"/>
  <c r="AI64" i="1"/>
  <c r="AA64" i="1"/>
  <c r="BF64" i="1"/>
  <c r="BG64" i="1" s="1"/>
  <c r="BH64" i="1" s="1"/>
  <c r="AH64" i="1"/>
  <c r="Z64" i="1"/>
  <c r="AX64" i="1"/>
  <c r="AP64" i="1"/>
  <c r="N85" i="1"/>
  <c r="AR56" i="1"/>
  <c r="AN56" i="1"/>
  <c r="AU56" i="1"/>
  <c r="AQ56" i="1"/>
  <c r="AM56" i="1"/>
  <c r="AI56" i="1"/>
  <c r="AE56" i="1"/>
  <c r="AA56" i="1"/>
  <c r="W56" i="1"/>
  <c r="S56" i="1"/>
  <c r="AT56" i="1"/>
  <c r="AP56" i="1"/>
  <c r="AK56" i="1"/>
  <c r="AF56" i="1"/>
  <c r="Z56" i="1"/>
  <c r="U56" i="1"/>
  <c r="P56" i="1"/>
  <c r="AS56" i="1"/>
  <c r="AJ56" i="1"/>
  <c r="AD56" i="1"/>
  <c r="Y56" i="1"/>
  <c r="T56" i="1"/>
  <c r="AO56" i="1"/>
  <c r="AH56" i="1"/>
  <c r="AC56" i="1"/>
  <c r="X56" i="1"/>
  <c r="R56" i="1"/>
  <c r="V56" i="1"/>
  <c r="AL56" i="1"/>
  <c r="Q56" i="1"/>
  <c r="AG56" i="1"/>
  <c r="AZ56" i="1"/>
  <c r="BA56" i="1" s="1"/>
  <c r="BB56" i="1" s="1"/>
  <c r="AB56" i="1"/>
  <c r="J85" i="1"/>
  <c r="AP48" i="1"/>
  <c r="AO48" i="1"/>
  <c r="AL48" i="1"/>
  <c r="AH48" i="1"/>
  <c r="AD48" i="1"/>
  <c r="Z48" i="1"/>
  <c r="V48" i="1"/>
  <c r="R48" i="1"/>
  <c r="N48" i="1"/>
  <c r="AI48" i="1"/>
  <c r="S48" i="1"/>
  <c r="AQ48" i="1"/>
  <c r="AK48" i="1"/>
  <c r="AG48" i="1"/>
  <c r="AC48" i="1"/>
  <c r="Y48" i="1"/>
  <c r="U48" i="1"/>
  <c r="Q48" i="1"/>
  <c r="M48" i="1"/>
  <c r="AE48" i="1"/>
  <c r="AN48" i="1"/>
  <c r="AJ48" i="1"/>
  <c r="AF48" i="1"/>
  <c r="AB48" i="1"/>
  <c r="X48" i="1"/>
  <c r="T48" i="1"/>
  <c r="P48" i="1"/>
  <c r="L48" i="1"/>
  <c r="AM48" i="1"/>
  <c r="AA48" i="1"/>
  <c r="W48" i="1"/>
  <c r="O48" i="1"/>
  <c r="Z97" i="4"/>
  <c r="Z35" i="4" s="1"/>
  <c r="BA77" i="4"/>
  <c r="AW77" i="4"/>
  <c r="AS77" i="4"/>
  <c r="AO77" i="4"/>
  <c r="AK77" i="4"/>
  <c r="AG77" i="4"/>
  <c r="AC77" i="4"/>
  <c r="AZ77" i="4"/>
  <c r="AV77" i="4"/>
  <c r="AR77" i="4"/>
  <c r="AN77" i="4"/>
  <c r="AJ77" i="4"/>
  <c r="AF77" i="4"/>
  <c r="AB77" i="4"/>
  <c r="AT77" i="4"/>
  <c r="AP77" i="4"/>
  <c r="Z77" i="4"/>
  <c r="AY77" i="4"/>
  <c r="AU77" i="4"/>
  <c r="AQ77" i="4"/>
  <c r="AM77" i="4"/>
  <c r="AI77" i="4"/>
  <c r="AE77" i="4"/>
  <c r="AA77" i="4"/>
  <c r="AX77" i="4"/>
  <c r="AL77" i="4"/>
  <c r="AH77" i="4"/>
  <c r="AD77" i="4"/>
  <c r="X98" i="4"/>
  <c r="X36" i="4" s="1"/>
  <c r="X101" i="4"/>
  <c r="BA76" i="4"/>
  <c r="AW76" i="4"/>
  <c r="AS76" i="4"/>
  <c r="AO76" i="4"/>
  <c r="AO82" i="4" s="1"/>
  <c r="AK76" i="4"/>
  <c r="AK82" i="4" s="1"/>
  <c r="AG76" i="4"/>
  <c r="AG82" i="4" s="1"/>
  <c r="AC76" i="4"/>
  <c r="X97" i="4"/>
  <c r="X35" i="4" s="1"/>
  <c r="AZ76" i="4"/>
  <c r="AV76" i="4"/>
  <c r="AR76" i="4"/>
  <c r="AR82" i="4" s="1"/>
  <c r="AN76" i="4"/>
  <c r="AJ76" i="4"/>
  <c r="AJ82" i="4" s="1"/>
  <c r="AF76" i="4"/>
  <c r="AB76" i="4"/>
  <c r="AB82" i="4" s="1"/>
  <c r="X100" i="4"/>
  <c r="AX76" i="4"/>
  <c r="AY76" i="4"/>
  <c r="AU76" i="4"/>
  <c r="AQ76" i="4"/>
  <c r="AQ82" i="4" s="1"/>
  <c r="AM76" i="4"/>
  <c r="AM82" i="4" s="1"/>
  <c r="AI76" i="4"/>
  <c r="AI82" i="4" s="1"/>
  <c r="AE76" i="4"/>
  <c r="AA76" i="4"/>
  <c r="AT76" i="4"/>
  <c r="AT82" i="4" s="1"/>
  <c r="AS6" i="5" s="1"/>
  <c r="AL76" i="4"/>
  <c r="AL82" i="4" s="1"/>
  <c r="AH76" i="4"/>
  <c r="AP76" i="4"/>
  <c r="AP82" i="4" s="1"/>
  <c r="AD76" i="4"/>
  <c r="AD82" i="4" s="1"/>
  <c r="Z76" i="4"/>
  <c r="Z93" i="4"/>
  <c r="Z98" i="4"/>
  <c r="Z36" i="4" s="1"/>
  <c r="K26" i="2"/>
  <c r="AU57" i="2"/>
  <c r="AQ57" i="2"/>
  <c r="AM57" i="2"/>
  <c r="AI57" i="2"/>
  <c r="AE57" i="2"/>
  <c r="AA57" i="2"/>
  <c r="W57" i="2"/>
  <c r="S57" i="2"/>
  <c r="AT57" i="2"/>
  <c r="AP57" i="2"/>
  <c r="AL57" i="2"/>
  <c r="AH57" i="2"/>
  <c r="AD57" i="2"/>
  <c r="Z57" i="2"/>
  <c r="V57" i="2"/>
  <c r="R57" i="2"/>
  <c r="AS57" i="2"/>
  <c r="AO57" i="2"/>
  <c r="AK57" i="2"/>
  <c r="AG57" i="2"/>
  <c r="AC57" i="2"/>
  <c r="Y57" i="2"/>
  <c r="U57" i="2"/>
  <c r="Q57" i="2"/>
  <c r="AR57" i="2"/>
  <c r="AB57" i="2"/>
  <c r="AN57" i="2"/>
  <c r="X57" i="2"/>
  <c r="N83" i="2"/>
  <c r="AJ57" i="2"/>
  <c r="T57" i="2"/>
  <c r="AF57" i="2"/>
  <c r="P57" i="2"/>
  <c r="AZ68" i="2"/>
  <c r="AV68" i="2"/>
  <c r="AR68" i="2"/>
  <c r="AN68" i="2"/>
  <c r="AJ68" i="2"/>
  <c r="AF68" i="2"/>
  <c r="AB68" i="2"/>
  <c r="AY68" i="2"/>
  <c r="AU68" i="2"/>
  <c r="AQ68" i="2"/>
  <c r="AM68" i="2"/>
  <c r="AI68" i="2"/>
  <c r="AE68" i="2"/>
  <c r="AA68" i="2"/>
  <c r="T82" i="2"/>
  <c r="AX68" i="2"/>
  <c r="AT68" i="2"/>
  <c r="AP68" i="2"/>
  <c r="AL68" i="2"/>
  <c r="AH68" i="2"/>
  <c r="AO68" i="2"/>
  <c r="AC68" i="2"/>
  <c r="W68" i="2"/>
  <c r="BA68" i="2"/>
  <c r="AK68" i="2"/>
  <c r="Z68" i="2"/>
  <c r="V68" i="2"/>
  <c r="AW68" i="2"/>
  <c r="AG68" i="2"/>
  <c r="Y68" i="2"/>
  <c r="AD68" i="2"/>
  <c r="X68" i="2"/>
  <c r="AS68" i="2"/>
  <c r="Q86" i="2"/>
  <c r="Q36" i="2" s="1"/>
  <c r="Q83" i="2"/>
  <c r="AV63" i="2"/>
  <c r="AR63" i="2"/>
  <c r="AN63" i="2"/>
  <c r="AJ63" i="2"/>
  <c r="AF63" i="2"/>
  <c r="AB63" i="2"/>
  <c r="X63" i="2"/>
  <c r="T63" i="2"/>
  <c r="AU63" i="2"/>
  <c r="AQ63" i="2"/>
  <c r="AM63" i="2"/>
  <c r="AI63" i="2"/>
  <c r="AE63" i="2"/>
  <c r="AA63" i="2"/>
  <c r="W63" i="2"/>
  <c r="S63" i="2"/>
  <c r="AX63" i="2"/>
  <c r="AT63" i="2"/>
  <c r="AP63" i="2"/>
  <c r="AL63" i="2"/>
  <c r="AH63" i="2"/>
  <c r="AD63" i="2"/>
  <c r="Z63" i="2"/>
  <c r="V63" i="2"/>
  <c r="AO63" i="2"/>
  <c r="Y63" i="2"/>
  <c r="AK63" i="2"/>
  <c r="U63" i="2"/>
  <c r="AC63" i="2"/>
  <c r="AW63" i="2"/>
  <c r="AG63" i="2"/>
  <c r="AS63" i="2"/>
  <c r="M86" i="2"/>
  <c r="M83" i="2"/>
  <c r="AR55" i="2"/>
  <c r="AN55" i="2"/>
  <c r="AJ55" i="2"/>
  <c r="AF55" i="2"/>
  <c r="AB55" i="2"/>
  <c r="X55" i="2"/>
  <c r="T55" i="2"/>
  <c r="P55" i="2"/>
  <c r="AK55" i="2"/>
  <c r="Y55" i="2"/>
  <c r="Q55" i="2"/>
  <c r="AQ55" i="2"/>
  <c r="AM55" i="2"/>
  <c r="AI55" i="2"/>
  <c r="AE55" i="2"/>
  <c r="AA55" i="2"/>
  <c r="W55" i="2"/>
  <c r="S55" i="2"/>
  <c r="O55" i="2"/>
  <c r="AS55" i="2"/>
  <c r="AG55" i="2"/>
  <c r="U55" i="2"/>
  <c r="AT55" i="2"/>
  <c r="AP55" i="2"/>
  <c r="AL55" i="2"/>
  <c r="AH55" i="2"/>
  <c r="AD55" i="2"/>
  <c r="Z55" i="2"/>
  <c r="V55" i="2"/>
  <c r="R55" i="2"/>
  <c r="AO55" i="2"/>
  <c r="AC55" i="2"/>
  <c r="I86" i="2"/>
  <c r="AP47" i="2"/>
  <c r="AL47" i="2"/>
  <c r="AH47" i="2"/>
  <c r="AD47" i="2"/>
  <c r="Z47" i="2"/>
  <c r="V47" i="2"/>
  <c r="R47" i="2"/>
  <c r="N47" i="2"/>
  <c r="AO47" i="2"/>
  <c r="AK47" i="2"/>
  <c r="AG47" i="2"/>
  <c r="AC47" i="2"/>
  <c r="Y47" i="2"/>
  <c r="U47" i="2"/>
  <c r="Q47" i="2"/>
  <c r="M47" i="2"/>
  <c r="AN47" i="2"/>
  <c r="AJ47" i="2"/>
  <c r="AF47" i="2"/>
  <c r="AB47" i="2"/>
  <c r="X47" i="2"/>
  <c r="T47" i="2"/>
  <c r="P47" i="2"/>
  <c r="L47" i="2"/>
  <c r="I83" i="2"/>
  <c r="AM47" i="2"/>
  <c r="W47" i="2"/>
  <c r="AI47" i="2"/>
  <c r="S47" i="2"/>
  <c r="AE47" i="2"/>
  <c r="O47" i="2"/>
  <c r="AA47" i="2"/>
  <c r="K47" i="2"/>
  <c r="S85" i="2"/>
  <c r="S35" i="2" s="1"/>
  <c r="S82" i="2"/>
  <c r="AX66" i="2"/>
  <c r="AT66" i="2"/>
  <c r="AP66" i="2"/>
  <c r="AL66" i="2"/>
  <c r="AH66" i="2"/>
  <c r="AD66" i="2"/>
  <c r="Z66" i="2"/>
  <c r="V66" i="2"/>
  <c r="AW66" i="2"/>
  <c r="AS66" i="2"/>
  <c r="AO66" i="2"/>
  <c r="AK66" i="2"/>
  <c r="AG66" i="2"/>
  <c r="AC66" i="2"/>
  <c r="Y66" i="2"/>
  <c r="U66" i="2"/>
  <c r="AZ66" i="2"/>
  <c r="AV66" i="2"/>
  <c r="AR66" i="2"/>
  <c r="AN66" i="2"/>
  <c r="AJ66" i="2"/>
  <c r="AF66" i="2"/>
  <c r="AB66" i="2"/>
  <c r="X66" i="2"/>
  <c r="AQ66" i="2"/>
  <c r="AA66" i="2"/>
  <c r="AU66" i="2"/>
  <c r="AM66" i="2"/>
  <c r="W66" i="2"/>
  <c r="AE66" i="2"/>
  <c r="AY66" i="2"/>
  <c r="AI66" i="2"/>
  <c r="O85" i="2"/>
  <c r="O35" i="2" s="1"/>
  <c r="O82" i="2"/>
  <c r="AS58" i="2"/>
  <c r="AO58" i="2"/>
  <c r="AK58" i="2"/>
  <c r="AG58" i="2"/>
  <c r="AC58" i="2"/>
  <c r="Y58" i="2"/>
  <c r="AV58" i="2"/>
  <c r="AR58" i="2"/>
  <c r="AN58" i="2"/>
  <c r="AJ58" i="2"/>
  <c r="AF58" i="2"/>
  <c r="AB58" i="2"/>
  <c r="X58" i="2"/>
  <c r="AT58" i="2"/>
  <c r="AL58" i="2"/>
  <c r="AD58" i="2"/>
  <c r="V58" i="2"/>
  <c r="R58" i="2"/>
  <c r="AM58" i="2"/>
  <c r="S58" i="2"/>
  <c r="AQ58" i="2"/>
  <c r="AI58" i="2"/>
  <c r="AA58" i="2"/>
  <c r="U58" i="2"/>
  <c r="Q58" i="2"/>
  <c r="AE58" i="2"/>
  <c r="AP58" i="2"/>
  <c r="AH58" i="2"/>
  <c r="Z58" i="2"/>
  <c r="T58" i="2"/>
  <c r="AU58" i="2"/>
  <c r="W58" i="2"/>
  <c r="K85" i="2"/>
  <c r="K82" i="2"/>
  <c r="AP50" i="2"/>
  <c r="AL50" i="2"/>
  <c r="AH50" i="2"/>
  <c r="AD50" i="2"/>
  <c r="Z50" i="2"/>
  <c r="V50" i="2"/>
  <c r="R50" i="2"/>
  <c r="N50" i="2"/>
  <c r="AI50" i="2"/>
  <c r="AA50" i="2"/>
  <c r="S50" i="2"/>
  <c r="AO50" i="2"/>
  <c r="AK50" i="2"/>
  <c r="AG50" i="2"/>
  <c r="AC50" i="2"/>
  <c r="Y50" i="2"/>
  <c r="U50" i="2"/>
  <c r="Q50" i="2"/>
  <c r="M50" i="2"/>
  <c r="AQ50" i="2"/>
  <c r="AE50" i="2"/>
  <c r="O50" i="2"/>
  <c r="AR50" i="2"/>
  <c r="AN50" i="2"/>
  <c r="AJ50" i="2"/>
  <c r="AF50" i="2"/>
  <c r="AB50" i="2"/>
  <c r="X50" i="2"/>
  <c r="T50" i="2"/>
  <c r="P50" i="2"/>
  <c r="AM50" i="2"/>
  <c r="W50" i="2"/>
  <c r="AY65" i="2"/>
  <c r="AU65" i="2"/>
  <c r="AQ65" i="2"/>
  <c r="AM65" i="2"/>
  <c r="AI65" i="2"/>
  <c r="AE65" i="2"/>
  <c r="AA65" i="2"/>
  <c r="W65" i="2"/>
  <c r="AX65" i="2"/>
  <c r="AT65" i="2"/>
  <c r="AP65" i="2"/>
  <c r="AL65" i="2"/>
  <c r="AH65" i="2"/>
  <c r="AD65" i="2"/>
  <c r="Z65" i="2"/>
  <c r="V65" i="2"/>
  <c r="AW65" i="2"/>
  <c r="AS65" i="2"/>
  <c r="AO65" i="2"/>
  <c r="AK65" i="2"/>
  <c r="AG65" i="2"/>
  <c r="AC65" i="2"/>
  <c r="Y65" i="2"/>
  <c r="U65" i="2"/>
  <c r="AV65" i="2"/>
  <c r="AF65" i="2"/>
  <c r="AR65" i="2"/>
  <c r="AB65" i="2"/>
  <c r="AN65" i="2"/>
  <c r="X65" i="2"/>
  <c r="R83" i="2"/>
  <c r="AJ65" i="2"/>
  <c r="T65" i="2"/>
  <c r="AQ49" i="2"/>
  <c r="AM49" i="2"/>
  <c r="AI49" i="2"/>
  <c r="AE49" i="2"/>
  <c r="AA49" i="2"/>
  <c r="W49" i="2"/>
  <c r="S49" i="2"/>
  <c r="O49" i="2"/>
  <c r="AP49" i="2"/>
  <c r="AL49" i="2"/>
  <c r="AH49" i="2"/>
  <c r="AD49" i="2"/>
  <c r="Z49" i="2"/>
  <c r="V49" i="2"/>
  <c r="R49" i="2"/>
  <c r="N49" i="2"/>
  <c r="AO49" i="2"/>
  <c r="AK49" i="2"/>
  <c r="AG49" i="2"/>
  <c r="AC49" i="2"/>
  <c r="Y49" i="2"/>
  <c r="U49" i="2"/>
  <c r="Q49" i="2"/>
  <c r="M49" i="2"/>
  <c r="AN49" i="2"/>
  <c r="X49" i="2"/>
  <c r="J83" i="2"/>
  <c r="AJ49" i="2"/>
  <c r="T49" i="2"/>
  <c r="AF49" i="2"/>
  <c r="P49" i="2"/>
  <c r="AB49" i="2"/>
  <c r="L49" i="2"/>
  <c r="L82" i="2"/>
  <c r="AQ52" i="2"/>
  <c r="AM52" i="2"/>
  <c r="AI52" i="2"/>
  <c r="AE52" i="2"/>
  <c r="AA52" i="2"/>
  <c r="W52" i="2"/>
  <c r="S52" i="2"/>
  <c r="O52" i="2"/>
  <c r="AJ52" i="2"/>
  <c r="X52" i="2"/>
  <c r="T52" i="2"/>
  <c r="AP52" i="2"/>
  <c r="AL52" i="2"/>
  <c r="AH52" i="2"/>
  <c r="AD52" i="2"/>
  <c r="Z52" i="2"/>
  <c r="V52" i="2"/>
  <c r="R52" i="2"/>
  <c r="N52" i="2"/>
  <c r="AN52" i="2"/>
  <c r="AF52" i="2"/>
  <c r="P52" i="2"/>
  <c r="AS52" i="2"/>
  <c r="AO52" i="2"/>
  <c r="AK52" i="2"/>
  <c r="AG52" i="2"/>
  <c r="AC52" i="2"/>
  <c r="Y52" i="2"/>
  <c r="U52" i="2"/>
  <c r="Q52" i="2"/>
  <c r="AR52" i="2"/>
  <c r="AB52" i="2"/>
  <c r="AZ69" i="2"/>
  <c r="AV69" i="2"/>
  <c r="AR69" i="2"/>
  <c r="AN69" i="2"/>
  <c r="AJ69" i="2"/>
  <c r="AF69" i="2"/>
  <c r="AB69" i="2"/>
  <c r="X69" i="2"/>
  <c r="T83" i="2"/>
  <c r="AY69" i="2"/>
  <c r="AU69" i="2"/>
  <c r="AQ69" i="2"/>
  <c r="AM69" i="2"/>
  <c r="AI69" i="2"/>
  <c r="AE69" i="2"/>
  <c r="AA69" i="2"/>
  <c r="W69" i="2"/>
  <c r="AX69" i="2"/>
  <c r="AT69" i="2"/>
  <c r="AP69" i="2"/>
  <c r="AL69" i="2"/>
  <c r="AH69" i="2"/>
  <c r="AD69" i="2"/>
  <c r="Z69" i="2"/>
  <c r="V69" i="2"/>
  <c r="AO69" i="2"/>
  <c r="Y69" i="2"/>
  <c r="BA69" i="2"/>
  <c r="AK69" i="2"/>
  <c r="AW69" i="2"/>
  <c r="AG69" i="2"/>
  <c r="AS69" i="2"/>
  <c r="AC69" i="2"/>
  <c r="P83" i="2"/>
  <c r="AU61" i="2"/>
  <c r="AQ61" i="2"/>
  <c r="AM61" i="2"/>
  <c r="AI61" i="2"/>
  <c r="AE61" i="2"/>
  <c r="AA61" i="2"/>
  <c r="W61" i="2"/>
  <c r="S61" i="2"/>
  <c r="AT61" i="2"/>
  <c r="AP61" i="2"/>
  <c r="AL61" i="2"/>
  <c r="AH61" i="2"/>
  <c r="AD61" i="2"/>
  <c r="Z61" i="2"/>
  <c r="V61" i="2"/>
  <c r="R61" i="2"/>
  <c r="AW61" i="2"/>
  <c r="AS61" i="2"/>
  <c r="AO61" i="2"/>
  <c r="AK61" i="2"/>
  <c r="AG61" i="2"/>
  <c r="AC61" i="2"/>
  <c r="Y61" i="2"/>
  <c r="U61" i="2"/>
  <c r="AN61" i="2"/>
  <c r="X61" i="2"/>
  <c r="AR61" i="2"/>
  <c r="AJ61" i="2"/>
  <c r="T61" i="2"/>
  <c r="AV61" i="2"/>
  <c r="AF61" i="2"/>
  <c r="AB61" i="2"/>
  <c r="L83" i="2"/>
  <c r="AQ53" i="2"/>
  <c r="AM53" i="2"/>
  <c r="AI53" i="2"/>
  <c r="AE53" i="2"/>
  <c r="AA53" i="2"/>
  <c r="W53" i="2"/>
  <c r="S53" i="2"/>
  <c r="O53" i="2"/>
  <c r="AR53" i="2"/>
  <c r="AF53" i="2"/>
  <c r="AB53" i="2"/>
  <c r="P53" i="2"/>
  <c r="AP53" i="2"/>
  <c r="AL53" i="2"/>
  <c r="AH53" i="2"/>
  <c r="AD53" i="2"/>
  <c r="Z53" i="2"/>
  <c r="V53" i="2"/>
  <c r="R53" i="2"/>
  <c r="N53" i="2"/>
  <c r="AJ53" i="2"/>
  <c r="T53" i="2"/>
  <c r="AS53" i="2"/>
  <c r="AO53" i="2"/>
  <c r="AK53" i="2"/>
  <c r="AG53" i="2"/>
  <c r="AC53" i="2"/>
  <c r="Y53" i="2"/>
  <c r="U53" i="2"/>
  <c r="Q53" i="2"/>
  <c r="AN53" i="2"/>
  <c r="X53" i="2"/>
  <c r="AY64" i="2"/>
  <c r="AU64" i="2"/>
  <c r="AQ64" i="2"/>
  <c r="AM64" i="2"/>
  <c r="AI64" i="2"/>
  <c r="AE64" i="2"/>
  <c r="AA64" i="2"/>
  <c r="W64" i="2"/>
  <c r="R82" i="2"/>
  <c r="AX64" i="2"/>
  <c r="AT64" i="2"/>
  <c r="AP64" i="2"/>
  <c r="AL64" i="2"/>
  <c r="AH64" i="2"/>
  <c r="AD64" i="2"/>
  <c r="Z64" i="2"/>
  <c r="V64" i="2"/>
  <c r="AW64" i="2"/>
  <c r="AS64" i="2"/>
  <c r="AO64" i="2"/>
  <c r="AK64" i="2"/>
  <c r="AG64" i="2"/>
  <c r="AC64" i="2"/>
  <c r="Y64" i="2"/>
  <c r="U64" i="2"/>
  <c r="AV64" i="2"/>
  <c r="AF64" i="2"/>
  <c r="AR64" i="2"/>
  <c r="AB64" i="2"/>
  <c r="AN64" i="2"/>
  <c r="X64" i="2"/>
  <c r="T64" i="2"/>
  <c r="AJ64" i="2"/>
  <c r="AU56" i="2"/>
  <c r="AQ56" i="2"/>
  <c r="AM56" i="2"/>
  <c r="AI56" i="2"/>
  <c r="AE56" i="2"/>
  <c r="AA56" i="2"/>
  <c r="W56" i="2"/>
  <c r="S56" i="2"/>
  <c r="N82" i="2"/>
  <c r="AT56" i="2"/>
  <c r="AP56" i="2"/>
  <c r="AL56" i="2"/>
  <c r="AH56" i="2"/>
  <c r="AD56" i="2"/>
  <c r="Z56" i="2"/>
  <c r="V56" i="2"/>
  <c r="R56" i="2"/>
  <c r="AS56" i="2"/>
  <c r="AO56" i="2"/>
  <c r="AK56" i="2"/>
  <c r="AG56" i="2"/>
  <c r="AC56" i="2"/>
  <c r="Y56" i="2"/>
  <c r="U56" i="2"/>
  <c r="Q56" i="2"/>
  <c r="AR56" i="2"/>
  <c r="AB56" i="2"/>
  <c r="AN56" i="2"/>
  <c r="X56" i="2"/>
  <c r="AJ56" i="2"/>
  <c r="T56" i="2"/>
  <c r="P56" i="2"/>
  <c r="AF56" i="2"/>
  <c r="P82" i="2"/>
  <c r="AU60" i="2"/>
  <c r="AQ60" i="2"/>
  <c r="AM60" i="2"/>
  <c r="AI60" i="2"/>
  <c r="AE60" i="2"/>
  <c r="AA60" i="2"/>
  <c r="W60" i="2"/>
  <c r="S60" i="2"/>
  <c r="AT60" i="2"/>
  <c r="AP60" i="2"/>
  <c r="AL60" i="2"/>
  <c r="AH60" i="2"/>
  <c r="AD60" i="2"/>
  <c r="Z60" i="2"/>
  <c r="V60" i="2"/>
  <c r="R60" i="2"/>
  <c r="AW60" i="2"/>
  <c r="AS60" i="2"/>
  <c r="AO60" i="2"/>
  <c r="AK60" i="2"/>
  <c r="AG60" i="2"/>
  <c r="AC60" i="2"/>
  <c r="Y60" i="2"/>
  <c r="U60" i="2"/>
  <c r="AN60" i="2"/>
  <c r="X60" i="2"/>
  <c r="AB60" i="2"/>
  <c r="AJ60" i="2"/>
  <c r="T60" i="2"/>
  <c r="AR60" i="2"/>
  <c r="AV60" i="2"/>
  <c r="AF60" i="2"/>
  <c r="S83" i="2"/>
  <c r="AX67" i="2"/>
  <c r="AT67" i="2"/>
  <c r="AP67" i="2"/>
  <c r="AL67" i="2"/>
  <c r="AH67" i="2"/>
  <c r="AD67" i="2"/>
  <c r="Z67" i="2"/>
  <c r="V67" i="2"/>
  <c r="AW67" i="2"/>
  <c r="AS67" i="2"/>
  <c r="AO67" i="2"/>
  <c r="AK67" i="2"/>
  <c r="AG67" i="2"/>
  <c r="AC67" i="2"/>
  <c r="Y67" i="2"/>
  <c r="U67" i="2"/>
  <c r="AZ67" i="2"/>
  <c r="AV67" i="2"/>
  <c r="AR67" i="2"/>
  <c r="AN67" i="2"/>
  <c r="AJ67" i="2"/>
  <c r="AF67" i="2"/>
  <c r="AB67" i="2"/>
  <c r="X67" i="2"/>
  <c r="AQ67" i="2"/>
  <c r="AA67" i="2"/>
  <c r="AU67" i="2"/>
  <c r="AM67" i="2"/>
  <c r="W67" i="2"/>
  <c r="AY67" i="2"/>
  <c r="AI67" i="2"/>
  <c r="AE67" i="2"/>
  <c r="O83" i="2"/>
  <c r="AT59" i="2"/>
  <c r="AP59" i="2"/>
  <c r="AL59" i="2"/>
  <c r="AS59" i="2"/>
  <c r="AO59" i="2"/>
  <c r="AK59" i="2"/>
  <c r="AG59" i="2"/>
  <c r="AC59" i="2"/>
  <c r="Y59" i="2"/>
  <c r="U59" i="2"/>
  <c r="Q59" i="2"/>
  <c r="AV59" i="2"/>
  <c r="AR59" i="2"/>
  <c r="AN59" i="2"/>
  <c r="AJ59" i="2"/>
  <c r="AF59" i="2"/>
  <c r="AB59" i="2"/>
  <c r="X59" i="2"/>
  <c r="T59" i="2"/>
  <c r="AM59" i="2"/>
  <c r="AD59" i="2"/>
  <c r="V59" i="2"/>
  <c r="AE59" i="2"/>
  <c r="AI59" i="2"/>
  <c r="AA59" i="2"/>
  <c r="S59" i="2"/>
  <c r="W59" i="2"/>
  <c r="AU59" i="2"/>
  <c r="AH59" i="2"/>
  <c r="Z59" i="2"/>
  <c r="R59" i="2"/>
  <c r="AQ59" i="2"/>
  <c r="K86" i="2"/>
  <c r="K83" i="2"/>
  <c r="AP51" i="2"/>
  <c r="AL51" i="2"/>
  <c r="AH51" i="2"/>
  <c r="AD51" i="2"/>
  <c r="Z51" i="2"/>
  <c r="V51" i="2"/>
  <c r="R51" i="2"/>
  <c r="N51" i="2"/>
  <c r="AM51" i="2"/>
  <c r="AA51" i="2"/>
  <c r="O51" i="2"/>
  <c r="AO51" i="2"/>
  <c r="AK51" i="2"/>
  <c r="AG51" i="2"/>
  <c r="AC51" i="2"/>
  <c r="Y51" i="2"/>
  <c r="U51" i="2"/>
  <c r="Q51" i="2"/>
  <c r="M51" i="2"/>
  <c r="AQ51" i="2"/>
  <c r="AE51" i="2"/>
  <c r="W51" i="2"/>
  <c r="AR51" i="2"/>
  <c r="AN51" i="2"/>
  <c r="AJ51" i="2"/>
  <c r="AF51" i="2"/>
  <c r="AB51" i="2"/>
  <c r="X51" i="2"/>
  <c r="T51" i="2"/>
  <c r="P51" i="2"/>
  <c r="AI51" i="2"/>
  <c r="S51" i="2"/>
  <c r="Q85" i="2"/>
  <c r="Q35" i="2" s="1"/>
  <c r="AV62" i="2"/>
  <c r="AR62" i="2"/>
  <c r="AN62" i="2"/>
  <c r="AJ62" i="2"/>
  <c r="AF62" i="2"/>
  <c r="AB62" i="2"/>
  <c r="X62" i="2"/>
  <c r="T62" i="2"/>
  <c r="AU62" i="2"/>
  <c r="AQ62" i="2"/>
  <c r="AM62" i="2"/>
  <c r="AI62" i="2"/>
  <c r="AE62" i="2"/>
  <c r="AA62" i="2"/>
  <c r="W62" i="2"/>
  <c r="S62" i="2"/>
  <c r="Q82" i="2"/>
  <c r="AX62" i="2"/>
  <c r="AT62" i="2"/>
  <c r="AP62" i="2"/>
  <c r="AL62" i="2"/>
  <c r="AH62" i="2"/>
  <c r="AD62" i="2"/>
  <c r="Z62" i="2"/>
  <c r="V62" i="2"/>
  <c r="AO62" i="2"/>
  <c r="Y62" i="2"/>
  <c r="AS62" i="2"/>
  <c r="AK62" i="2"/>
  <c r="U62" i="2"/>
  <c r="AC62" i="2"/>
  <c r="AW62" i="2"/>
  <c r="AG62" i="2"/>
  <c r="M85" i="2"/>
  <c r="M82" i="2"/>
  <c r="AR54" i="2"/>
  <c r="AN54" i="2"/>
  <c r="AJ54" i="2"/>
  <c r="AF54" i="2"/>
  <c r="AB54" i="2"/>
  <c r="X54" i="2"/>
  <c r="T54" i="2"/>
  <c r="P54" i="2"/>
  <c r="AK54" i="2"/>
  <c r="Y54" i="2"/>
  <c r="AQ54" i="2"/>
  <c r="AM54" i="2"/>
  <c r="AI54" i="2"/>
  <c r="AE54" i="2"/>
  <c r="AA54" i="2"/>
  <c r="W54" i="2"/>
  <c r="S54" i="2"/>
  <c r="O54" i="2"/>
  <c r="AO54" i="2"/>
  <c r="AC54" i="2"/>
  <c r="U54" i="2"/>
  <c r="AT54" i="2"/>
  <c r="AP54" i="2"/>
  <c r="AL54" i="2"/>
  <c r="AH54" i="2"/>
  <c r="AD54" i="2"/>
  <c r="Z54" i="2"/>
  <c r="V54" i="2"/>
  <c r="R54" i="2"/>
  <c r="AS54" i="2"/>
  <c r="AG54" i="2"/>
  <c r="Q54" i="2"/>
  <c r="AM40" i="2"/>
  <c r="AI40" i="2"/>
  <c r="AE40" i="2"/>
  <c r="AA40" i="2"/>
  <c r="W40" i="2"/>
  <c r="S40" i="2"/>
  <c r="O40" i="2"/>
  <c r="K40" i="2"/>
  <c r="AL40" i="2"/>
  <c r="AH40" i="2"/>
  <c r="AD40" i="2"/>
  <c r="Z40" i="2"/>
  <c r="V40" i="2"/>
  <c r="R40" i="2"/>
  <c r="N40" i="2"/>
  <c r="J40" i="2"/>
  <c r="AK40" i="2"/>
  <c r="AG40" i="2"/>
  <c r="AC40" i="2"/>
  <c r="Y40" i="2"/>
  <c r="U40" i="2"/>
  <c r="Q40" i="2"/>
  <c r="M40" i="2"/>
  <c r="I40" i="2"/>
  <c r="AJ40" i="2"/>
  <c r="T40" i="2"/>
  <c r="AF40" i="2"/>
  <c r="P40" i="2"/>
  <c r="AB40" i="2"/>
  <c r="L40" i="2"/>
  <c r="X40" i="2"/>
  <c r="H40" i="2"/>
  <c r="AO45" i="2"/>
  <c r="AK45" i="2"/>
  <c r="AG45" i="2"/>
  <c r="AC45" i="2"/>
  <c r="Y45" i="2"/>
  <c r="U45" i="2"/>
  <c r="Q45" i="2"/>
  <c r="M45" i="2"/>
  <c r="AN45" i="2"/>
  <c r="AJ45" i="2"/>
  <c r="AF45" i="2"/>
  <c r="AB45" i="2"/>
  <c r="X45" i="2"/>
  <c r="T45" i="2"/>
  <c r="P45" i="2"/>
  <c r="L45" i="2"/>
  <c r="AM45" i="2"/>
  <c r="AI45" i="2"/>
  <c r="AE45" i="2"/>
  <c r="AA45" i="2"/>
  <c r="W45" i="2"/>
  <c r="S45" i="2"/>
  <c r="O45" i="2"/>
  <c r="K45" i="2"/>
  <c r="AL45" i="2"/>
  <c r="V45" i="2"/>
  <c r="AH45" i="2"/>
  <c r="R45" i="2"/>
  <c r="AD45" i="2"/>
  <c r="Z45" i="2"/>
  <c r="N45" i="2"/>
  <c r="J45" i="2"/>
  <c r="AM41" i="2"/>
  <c r="AI41" i="2"/>
  <c r="AE41" i="2"/>
  <c r="AA41" i="2"/>
  <c r="W41" i="2"/>
  <c r="S41" i="2"/>
  <c r="O41" i="2"/>
  <c r="K41" i="2"/>
  <c r="AL41" i="2"/>
  <c r="AH41" i="2"/>
  <c r="AD41" i="2"/>
  <c r="Z41" i="2"/>
  <c r="V41" i="2"/>
  <c r="R41" i="2"/>
  <c r="N41" i="2"/>
  <c r="J41" i="2"/>
  <c r="AK41" i="2"/>
  <c r="AG41" i="2"/>
  <c r="AC41" i="2"/>
  <c r="Y41" i="2"/>
  <c r="U41" i="2"/>
  <c r="Q41" i="2"/>
  <c r="M41" i="2"/>
  <c r="I41" i="2"/>
  <c r="AJ41" i="2"/>
  <c r="T41" i="2"/>
  <c r="AF41" i="2"/>
  <c r="P41" i="2"/>
  <c r="AB41" i="2"/>
  <c r="H41" i="2"/>
  <c r="X41" i="2"/>
  <c r="L41" i="2"/>
  <c r="G86" i="2"/>
  <c r="AN43" i="2"/>
  <c r="AJ43" i="2"/>
  <c r="AF43" i="2"/>
  <c r="AB43" i="2"/>
  <c r="X43" i="2"/>
  <c r="T43" i="2"/>
  <c r="P43" i="2"/>
  <c r="L43" i="2"/>
  <c r="AM43" i="2"/>
  <c r="AI43" i="2"/>
  <c r="AE43" i="2"/>
  <c r="AA43" i="2"/>
  <c r="W43" i="2"/>
  <c r="S43" i="2"/>
  <c r="O43" i="2"/>
  <c r="K43" i="2"/>
  <c r="AL43" i="2"/>
  <c r="AH43" i="2"/>
  <c r="AD43" i="2"/>
  <c r="Z43" i="2"/>
  <c r="V43" i="2"/>
  <c r="R43" i="2"/>
  <c r="N43" i="2"/>
  <c r="J43" i="2"/>
  <c r="AK43" i="2"/>
  <c r="U43" i="2"/>
  <c r="AG43" i="2"/>
  <c r="Q43" i="2"/>
  <c r="AC43" i="2"/>
  <c r="I43" i="2"/>
  <c r="Y43" i="2"/>
  <c r="M43" i="2"/>
  <c r="T26" i="2"/>
  <c r="AJ39" i="2"/>
  <c r="AF39" i="2"/>
  <c r="AB39" i="2"/>
  <c r="X39" i="2"/>
  <c r="T39" i="2"/>
  <c r="P39" i="2"/>
  <c r="L39" i="2"/>
  <c r="H39" i="2"/>
  <c r="AK39" i="2"/>
  <c r="AG39" i="2"/>
  <c r="AC39" i="2"/>
  <c r="Y39" i="2"/>
  <c r="U39" i="2"/>
  <c r="Q39" i="2"/>
  <c r="M39" i="2"/>
  <c r="I39" i="2"/>
  <c r="AL39" i="2"/>
  <c r="AH39" i="2"/>
  <c r="AD39" i="2"/>
  <c r="Z39" i="2"/>
  <c r="V39" i="2"/>
  <c r="R39" i="2"/>
  <c r="N39" i="2"/>
  <c r="J39" i="2"/>
  <c r="AI39" i="2"/>
  <c r="AE39" i="2"/>
  <c r="AA39" i="2"/>
  <c r="W39" i="2"/>
  <c r="S39" i="2"/>
  <c r="O39" i="2"/>
  <c r="K39" i="2"/>
  <c r="P26" i="2"/>
  <c r="BA61" i="2"/>
  <c r="BB61" i="2" s="1"/>
  <c r="BC61" i="2"/>
  <c r="BD61" i="2" s="1"/>
  <c r="BE61" i="2" s="1"/>
  <c r="P86" i="2"/>
  <c r="P36" i="2" s="1"/>
  <c r="R26" i="2"/>
  <c r="BF64" i="2"/>
  <c r="BG64" i="2" s="1"/>
  <c r="BH64" i="2" s="1"/>
  <c r="BD64" i="2"/>
  <c r="BE64" i="2" s="1"/>
  <c r="BC64" i="2"/>
  <c r="R85" i="2"/>
  <c r="R35" i="2" s="1"/>
  <c r="I24" i="2"/>
  <c r="G33" i="2"/>
  <c r="F86" i="2"/>
  <c r="G24" i="2"/>
  <c r="G82" i="2" s="1"/>
  <c r="G31" i="2"/>
  <c r="H33" i="2" s="1"/>
  <c r="S26" i="2"/>
  <c r="S86" i="2"/>
  <c r="S36" i="2" s="1"/>
  <c r="O26" i="2"/>
  <c r="O86" i="2"/>
  <c r="O36" i="2" s="1"/>
  <c r="E85" i="2"/>
  <c r="AI38" i="2"/>
  <c r="AE38" i="2"/>
  <c r="AA38" i="2"/>
  <c r="W38" i="2"/>
  <c r="O38" i="2"/>
  <c r="K38" i="2"/>
  <c r="AJ38" i="2"/>
  <c r="AF38" i="2"/>
  <c r="AB38" i="2"/>
  <c r="X38" i="2"/>
  <c r="T38" i="2"/>
  <c r="P38" i="2"/>
  <c r="L38" i="2"/>
  <c r="H38" i="2"/>
  <c r="AK38" i="2"/>
  <c r="AG38" i="2"/>
  <c r="AC38" i="2"/>
  <c r="Y38" i="2"/>
  <c r="U38" i="2"/>
  <c r="Q38" i="2"/>
  <c r="M38" i="2"/>
  <c r="I38" i="2"/>
  <c r="AL38" i="2"/>
  <c r="AH38" i="2"/>
  <c r="AD38" i="2"/>
  <c r="Z38" i="2"/>
  <c r="V38" i="2"/>
  <c r="R38" i="2"/>
  <c r="N38" i="2"/>
  <c r="J38" i="2"/>
  <c r="BG69" i="2"/>
  <c r="BH69" i="2" s="1"/>
  <c r="BE69" i="2"/>
  <c r="BF69" i="2" s="1"/>
  <c r="BI69" i="2"/>
  <c r="BJ69" i="2" s="1"/>
  <c r="BK69" i="2" s="1"/>
  <c r="T86" i="2"/>
  <c r="T36" i="2" s="1"/>
  <c r="AW53" i="2"/>
  <c r="AX53" i="2" s="1"/>
  <c r="AY53" i="2" s="1"/>
  <c r="L86" i="2"/>
  <c r="H86" i="2"/>
  <c r="N26" i="2"/>
  <c r="AZ56" i="2"/>
  <c r="BA56" i="2" s="1"/>
  <c r="BB56" i="2" s="1"/>
  <c r="AY56" i="2"/>
  <c r="N85" i="2"/>
  <c r="F85" i="2"/>
  <c r="H24" i="2"/>
  <c r="H82" i="2" s="1"/>
  <c r="H31" i="2"/>
  <c r="I33" i="2" s="1"/>
  <c r="L26" i="2"/>
  <c r="BF65" i="2"/>
  <c r="BG65" i="2" s="1"/>
  <c r="BH65" i="2" s="1"/>
  <c r="BD65" i="2"/>
  <c r="BE65" i="2" s="1"/>
  <c r="BC65" i="2"/>
  <c r="R86" i="2"/>
  <c r="R36" i="2" s="1"/>
  <c r="AY57" i="2"/>
  <c r="AZ57" i="2"/>
  <c r="BA57" i="2" s="1"/>
  <c r="BB57" i="2" s="1"/>
  <c r="N86" i="2"/>
  <c r="AU49" i="2"/>
  <c r="AV49" i="2" s="1"/>
  <c r="J86" i="2"/>
  <c r="BE68" i="2"/>
  <c r="BF68" i="2" s="1"/>
  <c r="BI68" i="2"/>
  <c r="BJ68" i="2" s="1"/>
  <c r="BK68" i="2" s="1"/>
  <c r="BG68" i="2"/>
  <c r="BH68" i="2" s="1"/>
  <c r="T85" i="2"/>
  <c r="T35" i="2" s="1"/>
  <c r="BC60" i="2"/>
  <c r="BD60" i="2" s="1"/>
  <c r="BE60" i="2" s="1"/>
  <c r="BA60" i="2"/>
  <c r="BB60" i="2" s="1"/>
  <c r="P85" i="2"/>
  <c r="P35" i="2" s="1"/>
  <c r="AW52" i="2"/>
  <c r="AX52" i="2" s="1"/>
  <c r="AY52" i="2" s="1"/>
  <c r="L85" i="2"/>
  <c r="Q26" i="2"/>
  <c r="M26" i="2"/>
  <c r="J24" i="2"/>
  <c r="S26" i="1"/>
  <c r="S28" i="1" s="1"/>
  <c r="O26" i="1"/>
  <c r="K26" i="1"/>
  <c r="G26" i="1"/>
  <c r="R26" i="1"/>
  <c r="N26" i="1"/>
  <c r="J26" i="1"/>
  <c r="Q26" i="1"/>
  <c r="M26" i="1"/>
  <c r="I26" i="1"/>
  <c r="T26" i="1"/>
  <c r="T28" i="1" s="1"/>
  <c r="P26" i="1"/>
  <c r="L26" i="1"/>
  <c r="H26" i="1"/>
  <c r="E26" i="1"/>
  <c r="F26" i="1"/>
  <c r="E26" i="2"/>
  <c r="F26" i="2"/>
  <c r="G38" i="2"/>
  <c r="E98" i="4"/>
  <c r="D24" i="4"/>
  <c r="C32" i="26" s="1"/>
  <c r="F97" i="4"/>
  <c r="D25" i="4"/>
  <c r="C33" i="26" s="1"/>
  <c r="F98" i="4"/>
  <c r="E97" i="4"/>
  <c r="H98" i="4"/>
  <c r="H97" i="4"/>
  <c r="G39" i="2"/>
  <c r="D24" i="1"/>
  <c r="C32" i="25" s="1"/>
  <c r="D25" i="1"/>
  <c r="C33" i="25" s="1"/>
  <c r="C29" i="25" s="1"/>
  <c r="C37" i="25" s="1"/>
  <c r="C14" i="25" s="1"/>
  <c r="D25" i="2"/>
  <c r="C33" i="24" s="1"/>
  <c r="C29" i="24" s="1"/>
  <c r="C37" i="24" s="1"/>
  <c r="C14" i="24" s="1"/>
  <c r="E86" i="2"/>
  <c r="AN82" i="4" l="1"/>
  <c r="X82" i="4"/>
  <c r="AH82" i="4"/>
  <c r="AE82" i="4"/>
  <c r="AD6" i="5" s="1"/>
  <c r="AU82" i="4"/>
  <c r="AT6" i="5" s="1"/>
  <c r="AC82" i="4"/>
  <c r="AS82" i="4"/>
  <c r="E27" i="1"/>
  <c r="G27" i="1" s="1"/>
  <c r="H27" i="1" s="1"/>
  <c r="I27" i="1" s="1"/>
  <c r="J27" i="1" s="1"/>
  <c r="K27" i="1" s="1"/>
  <c r="L27" i="1" s="1"/>
  <c r="M27" i="1" s="1"/>
  <c r="N27" i="1" s="1"/>
  <c r="O27" i="1" s="1"/>
  <c r="P27" i="1" s="1"/>
  <c r="Q27" i="1" s="1"/>
  <c r="R27" i="1" s="1"/>
  <c r="S27" i="1" s="1"/>
  <c r="T27" i="1" s="1"/>
  <c r="P35" i="20"/>
  <c r="P47" i="20" s="1"/>
  <c r="R35" i="20"/>
  <c r="R47" i="20" s="1"/>
  <c r="Q35" i="20"/>
  <c r="Q47" i="20" s="1"/>
  <c r="T35" i="20"/>
  <c r="T47" i="20" s="1"/>
  <c r="U35" i="20"/>
  <c r="U47" i="20" s="1"/>
  <c r="S35" i="20"/>
  <c r="S47" i="20" s="1"/>
  <c r="AF82" i="4"/>
  <c r="AE6" i="5" s="1"/>
  <c r="AA82" i="4"/>
  <c r="Z82" i="4"/>
  <c r="Y6" i="5" s="1"/>
  <c r="U34" i="20"/>
  <c r="S34" i="20"/>
  <c r="T34" i="20"/>
  <c r="E27" i="2"/>
  <c r="F27" i="2" s="1"/>
  <c r="R34" i="20"/>
  <c r="Q34" i="20"/>
  <c r="P34" i="20"/>
  <c r="AL34" i="20"/>
  <c r="AL46" i="20" s="1"/>
  <c r="AK34" i="20"/>
  <c r="AK46" i="20" s="1"/>
  <c r="AM34" i="20"/>
  <c r="AM46" i="20" s="1"/>
  <c r="BB34" i="20"/>
  <c r="BB46" i="20" s="1"/>
  <c r="BA34" i="20"/>
  <c r="BA46" i="20" s="1"/>
  <c r="AZ34" i="20"/>
  <c r="AZ46" i="20" s="1"/>
  <c r="BF34" i="20"/>
  <c r="BF46" i="20" s="1"/>
  <c r="BH34" i="20"/>
  <c r="BH46" i="20" s="1"/>
  <c r="BG34" i="20"/>
  <c r="BG46" i="20" s="1"/>
  <c r="AR34" i="20"/>
  <c r="AR46" i="20" s="1"/>
  <c r="AS34" i="20"/>
  <c r="AS46" i="20" s="1"/>
  <c r="AQ34" i="20"/>
  <c r="AQ46" i="20" s="1"/>
  <c r="AT34" i="20"/>
  <c r="AT46" i="20" s="1"/>
  <c r="AV34" i="20"/>
  <c r="AV46" i="20" s="1"/>
  <c r="AU34" i="20"/>
  <c r="AU46" i="20" s="1"/>
  <c r="BD34" i="20"/>
  <c r="BD46" i="20" s="1"/>
  <c r="BE34" i="20"/>
  <c r="BE46" i="20" s="1"/>
  <c r="BC34" i="20"/>
  <c r="BC46" i="20" s="1"/>
  <c r="AX34" i="20"/>
  <c r="AX46" i="20" s="1"/>
  <c r="AW34" i="20"/>
  <c r="AW46" i="20" s="1"/>
  <c r="AY34" i="20"/>
  <c r="AY46" i="20" s="1"/>
  <c r="BJ34" i="20"/>
  <c r="BJ46" i="20" s="1"/>
  <c r="BK34" i="20"/>
  <c r="BK46" i="20" s="1"/>
  <c r="BI34" i="20"/>
  <c r="BI46" i="20" s="1"/>
  <c r="AP34" i="20"/>
  <c r="AP46" i="20" s="1"/>
  <c r="AO34" i="20"/>
  <c r="AO46" i="20" s="1"/>
  <c r="AN34" i="20"/>
  <c r="AN46" i="20" s="1"/>
  <c r="AH34" i="20"/>
  <c r="AH46" i="20" s="1"/>
  <c r="AJ34" i="20"/>
  <c r="AJ46" i="20" s="1"/>
  <c r="AI34" i="20"/>
  <c r="AI46" i="20" s="1"/>
  <c r="AT6" i="23"/>
  <c r="AT6" i="7"/>
  <c r="AT35" i="5"/>
  <c r="AT7" i="5"/>
  <c r="AK6" i="5"/>
  <c r="AH6" i="5"/>
  <c r="AY82" i="4"/>
  <c r="AV82" i="4"/>
  <c r="AF6" i="5"/>
  <c r="AW82" i="4"/>
  <c r="AC6" i="5"/>
  <c r="AS6" i="23"/>
  <c r="AS6" i="7"/>
  <c r="AS35" i="5"/>
  <c r="AS7" i="5"/>
  <c r="AX82" i="4"/>
  <c r="AZ82" i="4"/>
  <c r="BA82" i="4"/>
  <c r="F55" i="7"/>
  <c r="C28" i="26"/>
  <c r="C31" i="26"/>
  <c r="C29" i="26"/>
  <c r="C37" i="26" s="1"/>
  <c r="C14" i="26" s="1"/>
  <c r="BW36" i="20"/>
  <c r="BV36" i="20"/>
  <c r="BU36" i="20"/>
  <c r="J55" i="23"/>
  <c r="W35" i="20"/>
  <c r="G28" i="1"/>
  <c r="V35" i="20"/>
  <c r="X35" i="20"/>
  <c r="AA35" i="20"/>
  <c r="Z35" i="20"/>
  <c r="H28" i="1"/>
  <c r="Y35" i="20"/>
  <c r="AB35" i="20"/>
  <c r="I28" i="1"/>
  <c r="AD35" i="20"/>
  <c r="AC35" i="20"/>
  <c r="AN35" i="20"/>
  <c r="M28" i="1"/>
  <c r="AP35" i="20"/>
  <c r="AO35" i="20"/>
  <c r="P28" i="1"/>
  <c r="AY35" i="20"/>
  <c r="AX35" i="20"/>
  <c r="AW35" i="20"/>
  <c r="AZ35" i="20"/>
  <c r="Q28" i="1"/>
  <c r="BB35" i="20"/>
  <c r="BA35" i="20"/>
  <c r="AR35" i="20"/>
  <c r="AQ35" i="20"/>
  <c r="N28" i="1"/>
  <c r="AS35" i="20"/>
  <c r="L28" i="1"/>
  <c r="AM35" i="20"/>
  <c r="AL35" i="20"/>
  <c r="AK35" i="20"/>
  <c r="BH35" i="20"/>
  <c r="BG35" i="20"/>
  <c r="BF35" i="20"/>
  <c r="C31" i="25"/>
  <c r="C28" i="25"/>
  <c r="BK35" i="20"/>
  <c r="BJ35" i="20"/>
  <c r="BI35" i="20"/>
  <c r="AF35" i="20"/>
  <c r="AE35" i="20"/>
  <c r="J28" i="1"/>
  <c r="AG35" i="20"/>
  <c r="AJ35" i="20"/>
  <c r="AI35" i="20"/>
  <c r="AH35" i="20"/>
  <c r="K28" i="1"/>
  <c r="AV35" i="20"/>
  <c r="AU35" i="20"/>
  <c r="AT35" i="20"/>
  <c r="O28" i="1"/>
  <c r="BD35" i="20"/>
  <c r="BC35" i="20"/>
  <c r="BE35" i="20"/>
  <c r="R28" i="1"/>
  <c r="F77" i="2"/>
  <c r="G77" i="2" s="1"/>
  <c r="G78" i="1"/>
  <c r="K77" i="1"/>
  <c r="F76" i="2"/>
  <c r="G78" i="2"/>
  <c r="H78" i="2" s="1"/>
  <c r="Z90" i="4"/>
  <c r="AA90" i="4" s="1"/>
  <c r="AB90" i="4" s="1"/>
  <c r="AC90" i="4" s="1"/>
  <c r="AD90" i="4" s="1"/>
  <c r="AE90" i="4" s="1"/>
  <c r="AF90" i="4" s="1"/>
  <c r="AG90" i="4" s="1"/>
  <c r="AH90" i="4" s="1"/>
  <c r="AI90" i="4" s="1"/>
  <c r="AJ90" i="4" s="1"/>
  <c r="AK90" i="4" s="1"/>
  <c r="AL90" i="4" s="1"/>
  <c r="AM90" i="4" s="1"/>
  <c r="AN90" i="4" s="1"/>
  <c r="AO90" i="4" s="1"/>
  <c r="AP90" i="4" s="1"/>
  <c r="AQ90" i="4" s="1"/>
  <c r="AR90" i="4" s="1"/>
  <c r="AS90" i="4" s="1"/>
  <c r="J89" i="4"/>
  <c r="I88" i="4"/>
  <c r="D63" i="1"/>
  <c r="D68" i="1"/>
  <c r="D58" i="1"/>
  <c r="D46" i="1"/>
  <c r="D54" i="2"/>
  <c r="D57" i="2"/>
  <c r="D56" i="2"/>
  <c r="D58" i="2"/>
  <c r="D76" i="4"/>
  <c r="D50" i="1"/>
  <c r="D65" i="1"/>
  <c r="D41" i="1"/>
  <c r="D44" i="1"/>
  <c r="D52" i="1"/>
  <c r="D38" i="1"/>
  <c r="D61" i="1"/>
  <c r="D31" i="2"/>
  <c r="D50" i="2"/>
  <c r="D55" i="2"/>
  <c r="D49" i="2"/>
  <c r="D47" i="2"/>
  <c r="D69" i="1"/>
  <c r="D45" i="2"/>
  <c r="D40" i="2"/>
  <c r="D65" i="2"/>
  <c r="D45" i="1"/>
  <c r="D56" i="1"/>
  <c r="D40" i="1"/>
  <c r="D41" i="2"/>
  <c r="D39" i="2"/>
  <c r="D62" i="2"/>
  <c r="D59" i="2"/>
  <c r="D64" i="2"/>
  <c r="D52" i="2"/>
  <c r="D63" i="2"/>
  <c r="D68" i="2"/>
  <c r="D43" i="1"/>
  <c r="D51" i="1"/>
  <c r="D33" i="2"/>
  <c r="D67" i="1"/>
  <c r="D67" i="2"/>
  <c r="D60" i="2"/>
  <c r="D43" i="2"/>
  <c r="D51" i="2"/>
  <c r="D61" i="2"/>
  <c r="D48" i="1"/>
  <c r="D64" i="1"/>
  <c r="D66" i="1"/>
  <c r="D49" i="1"/>
  <c r="D39" i="1"/>
  <c r="D60" i="1"/>
  <c r="D59" i="1"/>
  <c r="D42" i="1"/>
  <c r="D62" i="1"/>
  <c r="D53" i="2"/>
  <c r="D47" i="1"/>
  <c r="D53" i="1"/>
  <c r="D38" i="2"/>
  <c r="D69" i="2"/>
  <c r="D66" i="2"/>
  <c r="D77" i="4"/>
  <c r="D55" i="1"/>
  <c r="D57" i="1"/>
  <c r="D54" i="1"/>
  <c r="G70" i="1"/>
  <c r="F5" i="5" s="1"/>
  <c r="E70" i="1"/>
  <c r="F70" i="1"/>
  <c r="E5" i="5" s="1"/>
  <c r="AL6" i="5"/>
  <c r="AJ6" i="5"/>
  <c r="X6" i="5"/>
  <c r="AM6" i="5"/>
  <c r="W6" i="5"/>
  <c r="AG6" i="5"/>
  <c r="AA6" i="5"/>
  <c r="AB6" i="5"/>
  <c r="AI6" i="5"/>
  <c r="AO6" i="5"/>
  <c r="Z6" i="5"/>
  <c r="AP6" i="5"/>
  <c r="AN6" i="5"/>
  <c r="AD70" i="1"/>
  <c r="AC5" i="5" s="1"/>
  <c r="N70" i="1"/>
  <c r="M5" i="5" s="1"/>
  <c r="S35" i="1"/>
  <c r="D35" i="1" s="1"/>
  <c r="AL70" i="1"/>
  <c r="AK5" i="5" s="1"/>
  <c r="AQ70" i="1"/>
  <c r="AP5" i="5" s="1"/>
  <c r="AM70" i="1"/>
  <c r="AL5" i="5" s="1"/>
  <c r="I70" i="1"/>
  <c r="H5" i="5" s="1"/>
  <c r="L70" i="1"/>
  <c r="K5" i="5" s="1"/>
  <c r="J70" i="1"/>
  <c r="I5" i="5" s="1"/>
  <c r="H70" i="1"/>
  <c r="G5" i="5" s="1"/>
  <c r="V70" i="1"/>
  <c r="U5" i="5" s="1"/>
  <c r="K70" i="1"/>
  <c r="J5" i="5" s="1"/>
  <c r="Y70" i="1"/>
  <c r="X5" i="5" s="1"/>
  <c r="U70" i="1"/>
  <c r="T5" i="5" s="1"/>
  <c r="AO70" i="1"/>
  <c r="AN5" i="5" s="1"/>
  <c r="S36" i="1"/>
  <c r="D36" i="1" s="1"/>
  <c r="M70" i="1"/>
  <c r="L5" i="5" s="1"/>
  <c r="AA70" i="1"/>
  <c r="Z5" i="5" s="1"/>
  <c r="P70" i="1"/>
  <c r="O5" i="5" s="1"/>
  <c r="R70" i="1"/>
  <c r="Q5" i="5" s="1"/>
  <c r="AB70" i="1"/>
  <c r="AA5" i="5" s="1"/>
  <c r="O70" i="1"/>
  <c r="N5" i="5" s="1"/>
  <c r="AC70" i="1"/>
  <c r="AB5" i="5" s="1"/>
  <c r="AK70" i="1"/>
  <c r="AJ5" i="5" s="1"/>
  <c r="AI70" i="1"/>
  <c r="AH5" i="5" s="1"/>
  <c r="AF70" i="1"/>
  <c r="AE5" i="5" s="1"/>
  <c r="W70" i="1"/>
  <c r="V5" i="5" s="1"/>
  <c r="AP70" i="1"/>
  <c r="AO5" i="5" s="1"/>
  <c r="T70" i="1"/>
  <c r="S5" i="5" s="1"/>
  <c r="Q70" i="1"/>
  <c r="P5" i="5" s="1"/>
  <c r="AE70" i="1"/>
  <c r="AD5" i="5" s="1"/>
  <c r="Z70" i="1"/>
  <c r="Y5" i="5" s="1"/>
  <c r="X70" i="1"/>
  <c r="W5" i="5" s="1"/>
  <c r="AH70" i="1"/>
  <c r="AG5" i="5" s="1"/>
  <c r="AJ70" i="1"/>
  <c r="AI5" i="5" s="1"/>
  <c r="AG70" i="1"/>
  <c r="AF5" i="5" s="1"/>
  <c r="AN70" i="1"/>
  <c r="AM5" i="5" s="1"/>
  <c r="V35" i="4"/>
  <c r="V36" i="4"/>
  <c r="D36" i="4" s="1"/>
  <c r="AQ48" i="2"/>
  <c r="AQ70" i="2" s="1"/>
  <c r="AP4" i="5" s="1"/>
  <c r="AM48" i="2"/>
  <c r="AI48" i="2"/>
  <c r="AE48" i="2"/>
  <c r="AA48" i="2"/>
  <c r="W48" i="2"/>
  <c r="S48" i="2"/>
  <c r="O48" i="2"/>
  <c r="J82" i="2"/>
  <c r="AP48" i="2"/>
  <c r="AL48" i="2"/>
  <c r="AH48" i="2"/>
  <c r="AD48" i="2"/>
  <c r="Z48" i="2"/>
  <c r="V48" i="2"/>
  <c r="R48" i="2"/>
  <c r="N48" i="2"/>
  <c r="AO48" i="2"/>
  <c r="AK48" i="2"/>
  <c r="AG48" i="2"/>
  <c r="AC48" i="2"/>
  <c r="Y48" i="2"/>
  <c r="U48" i="2"/>
  <c r="Q48" i="2"/>
  <c r="M48" i="2"/>
  <c r="AN48" i="2"/>
  <c r="X48" i="2"/>
  <c r="AJ48" i="2"/>
  <c r="T48" i="2"/>
  <c r="AF48" i="2"/>
  <c r="P48" i="2"/>
  <c r="AB48" i="2"/>
  <c r="L48" i="2"/>
  <c r="I85" i="2"/>
  <c r="I82" i="2"/>
  <c r="AN46" i="2"/>
  <c r="AJ46" i="2"/>
  <c r="AF46" i="2"/>
  <c r="AB46" i="2"/>
  <c r="X46" i="2"/>
  <c r="T46" i="2"/>
  <c r="P46" i="2"/>
  <c r="L46" i="2"/>
  <c r="AK46" i="2"/>
  <c r="AC46" i="2"/>
  <c r="M46" i="2"/>
  <c r="AM46" i="2"/>
  <c r="AI46" i="2"/>
  <c r="AE46" i="2"/>
  <c r="AA46" i="2"/>
  <c r="W46" i="2"/>
  <c r="S46" i="2"/>
  <c r="O46" i="2"/>
  <c r="K46" i="2"/>
  <c r="AG46" i="2"/>
  <c r="Y46" i="2"/>
  <c r="Q46" i="2"/>
  <c r="AP46" i="2"/>
  <c r="AL46" i="2"/>
  <c r="AH46" i="2"/>
  <c r="AD46" i="2"/>
  <c r="Z46" i="2"/>
  <c r="V46" i="2"/>
  <c r="R46" i="2"/>
  <c r="N46" i="2"/>
  <c r="AO46" i="2"/>
  <c r="U46" i="2"/>
  <c r="H26" i="2"/>
  <c r="AO44" i="2"/>
  <c r="AK44" i="2"/>
  <c r="AG44" i="2"/>
  <c r="AC44" i="2"/>
  <c r="Y44" i="2"/>
  <c r="U44" i="2"/>
  <c r="Q44" i="2"/>
  <c r="M44" i="2"/>
  <c r="AN44" i="2"/>
  <c r="AJ44" i="2"/>
  <c r="AF44" i="2"/>
  <c r="AB44" i="2"/>
  <c r="X44" i="2"/>
  <c r="T44" i="2"/>
  <c r="P44" i="2"/>
  <c r="L44" i="2"/>
  <c r="AM44" i="2"/>
  <c r="AI44" i="2"/>
  <c r="AE44" i="2"/>
  <c r="AA44" i="2"/>
  <c r="W44" i="2"/>
  <c r="S44" i="2"/>
  <c r="O44" i="2"/>
  <c r="K44" i="2"/>
  <c r="AL44" i="2"/>
  <c r="V44" i="2"/>
  <c r="AH44" i="2"/>
  <c r="R44" i="2"/>
  <c r="AD44" i="2"/>
  <c r="N44" i="2"/>
  <c r="J44" i="2"/>
  <c r="Z44" i="2"/>
  <c r="AN42" i="2"/>
  <c r="AJ42" i="2"/>
  <c r="AF42" i="2"/>
  <c r="AB42" i="2"/>
  <c r="X42" i="2"/>
  <c r="T42" i="2"/>
  <c r="P42" i="2"/>
  <c r="L42" i="2"/>
  <c r="AM42" i="2"/>
  <c r="AI42" i="2"/>
  <c r="AE42" i="2"/>
  <c r="AA42" i="2"/>
  <c r="W42" i="2"/>
  <c r="S42" i="2"/>
  <c r="O42" i="2"/>
  <c r="K42" i="2"/>
  <c r="AL42" i="2"/>
  <c r="AH42" i="2"/>
  <c r="AD42" i="2"/>
  <c r="Z42" i="2"/>
  <c r="V42" i="2"/>
  <c r="R42" i="2"/>
  <c r="N42" i="2"/>
  <c r="J42" i="2"/>
  <c r="AK42" i="2"/>
  <c r="U42" i="2"/>
  <c r="AG42" i="2"/>
  <c r="Q42" i="2"/>
  <c r="AC42" i="2"/>
  <c r="M42" i="2"/>
  <c r="Y42" i="2"/>
  <c r="I42" i="2"/>
  <c r="N36" i="2"/>
  <c r="D36" i="2" s="1"/>
  <c r="I26" i="2"/>
  <c r="H85" i="2"/>
  <c r="G26" i="2"/>
  <c r="G85" i="2"/>
  <c r="D24" i="2"/>
  <c r="J26" i="2"/>
  <c r="J85" i="2"/>
  <c r="E82" i="4"/>
  <c r="AQ6" i="5"/>
  <c r="F82" i="4"/>
  <c r="E6" i="5" s="1"/>
  <c r="AR6" i="5"/>
  <c r="D26" i="4"/>
  <c r="D26" i="1"/>
  <c r="E71" i="1" l="1"/>
  <c r="D5" i="5"/>
  <c r="F27" i="1"/>
  <c r="I33" i="7"/>
  <c r="I33" i="23"/>
  <c r="I40" i="23" s="1"/>
  <c r="E5" i="23"/>
  <c r="E19" i="23" s="1"/>
  <c r="E5" i="7"/>
  <c r="H33" i="7"/>
  <c r="H33" i="23"/>
  <c r="H40" i="23" s="1"/>
  <c r="O32" i="7"/>
  <c r="N47" i="24" s="1"/>
  <c r="O32" i="23"/>
  <c r="O39" i="23" s="1"/>
  <c r="Q46" i="20"/>
  <c r="Q49" i="20" s="1"/>
  <c r="Q37" i="20"/>
  <c r="R46" i="20"/>
  <c r="R49" i="20" s="1"/>
  <c r="R37" i="20"/>
  <c r="T46" i="20"/>
  <c r="T49" i="20" s="1"/>
  <c r="T37" i="20"/>
  <c r="S46" i="20"/>
  <c r="S37" i="20"/>
  <c r="P46" i="20"/>
  <c r="P37" i="20"/>
  <c r="U46" i="20"/>
  <c r="U49" i="20" s="1"/>
  <c r="U37" i="20"/>
  <c r="D26" i="2"/>
  <c r="C32" i="24"/>
  <c r="AD34" i="20"/>
  <c r="AB34" i="20"/>
  <c r="AB46" i="20" s="1"/>
  <c r="AC34" i="20"/>
  <c r="AC46" i="20" s="1"/>
  <c r="AO70" i="2"/>
  <c r="AN4" i="5" s="1"/>
  <c r="AN33" i="5" s="1"/>
  <c r="N32" i="23"/>
  <c r="N39" i="23" s="1"/>
  <c r="N32" i="7"/>
  <c r="W32" i="7"/>
  <c r="W32" i="23"/>
  <c r="W39" i="23" s="1"/>
  <c r="S32" i="7"/>
  <c r="S32" i="23"/>
  <c r="S39" i="23" s="1"/>
  <c r="Q32" i="7"/>
  <c r="Q32" i="23"/>
  <c r="Q39" i="23" s="1"/>
  <c r="AG34" i="20"/>
  <c r="AF34" i="20"/>
  <c r="AE34" i="20"/>
  <c r="AE46" i="20" s="1"/>
  <c r="AP4" i="7"/>
  <c r="AP4" i="23"/>
  <c r="P32" i="23"/>
  <c r="P39" i="23" s="1"/>
  <c r="P32" i="7"/>
  <c r="V32" i="7"/>
  <c r="V32" i="23"/>
  <c r="V39" i="23" s="1"/>
  <c r="Z34" i="20"/>
  <c r="Z46" i="20" s="1"/>
  <c r="Y34" i="20"/>
  <c r="AA34" i="20"/>
  <c r="U32" i="7"/>
  <c r="U32" i="23"/>
  <c r="U39" i="23" s="1"/>
  <c r="T32" i="7"/>
  <c r="T32" i="23"/>
  <c r="T39" i="23" s="1"/>
  <c r="V34" i="20"/>
  <c r="X34" i="20"/>
  <c r="X46" i="20" s="1"/>
  <c r="W34" i="20"/>
  <c r="W46" i="20" s="1"/>
  <c r="R32" i="7"/>
  <c r="R32" i="23"/>
  <c r="R39" i="23" s="1"/>
  <c r="AR45" i="26"/>
  <c r="AS7" i="7"/>
  <c r="AT7" i="23"/>
  <c r="AT44" i="5"/>
  <c r="AT36" i="5"/>
  <c r="AS44" i="5"/>
  <c r="AS36" i="5"/>
  <c r="AS45" i="26"/>
  <c r="AT7" i="7"/>
  <c r="D35" i="4"/>
  <c r="V82" i="4"/>
  <c r="AS7" i="23"/>
  <c r="E6" i="23"/>
  <c r="E6" i="7"/>
  <c r="E83" i="4"/>
  <c r="D6" i="5"/>
  <c r="D35" i="5" s="1"/>
  <c r="AB6" i="23"/>
  <c r="AB20" i="23" s="1"/>
  <c r="AB6" i="7"/>
  <c r="AQ6" i="23"/>
  <c r="AQ6" i="7"/>
  <c r="AP6" i="23"/>
  <c r="AP6" i="7"/>
  <c r="AC6" i="23"/>
  <c r="AC20" i="23" s="1"/>
  <c r="AC6" i="7"/>
  <c r="AG6" i="23"/>
  <c r="AG6" i="7"/>
  <c r="AJ6" i="23"/>
  <c r="AJ6" i="7"/>
  <c r="Y6" i="23"/>
  <c r="Y20" i="23" s="1"/>
  <c r="Y6" i="7"/>
  <c r="BU37" i="20"/>
  <c r="BU48" i="20"/>
  <c r="W6" i="23"/>
  <c r="W20" i="23" s="1"/>
  <c r="W6" i="7"/>
  <c r="AE6" i="23"/>
  <c r="AE20" i="23" s="1"/>
  <c r="AE6" i="7"/>
  <c r="AR6" i="23"/>
  <c r="AR6" i="7"/>
  <c r="AO6" i="23"/>
  <c r="AO6" i="7"/>
  <c r="AA6" i="23"/>
  <c r="AA20" i="23" s="1"/>
  <c r="AA6" i="7"/>
  <c r="AM6" i="23"/>
  <c r="AM6" i="7"/>
  <c r="AF6" i="23"/>
  <c r="AF6" i="7"/>
  <c r="AH6" i="23"/>
  <c r="AH6" i="7"/>
  <c r="AK6" i="23"/>
  <c r="AK6" i="7"/>
  <c r="BV37" i="20"/>
  <c r="BV48" i="20"/>
  <c r="BV49" i="20" s="1"/>
  <c r="C27" i="26"/>
  <c r="C36" i="26"/>
  <c r="Z6" i="23"/>
  <c r="Z20" i="23" s="1"/>
  <c r="Z6" i="7"/>
  <c r="AL6" i="23"/>
  <c r="AL6" i="7"/>
  <c r="AN6" i="23"/>
  <c r="AN6" i="7"/>
  <c r="AI6" i="23"/>
  <c r="AI6" i="7"/>
  <c r="AD6" i="23"/>
  <c r="AD20" i="23" s="1"/>
  <c r="AD6" i="7"/>
  <c r="X6" i="23"/>
  <c r="X20" i="23" s="1"/>
  <c r="X6" i="7"/>
  <c r="BW37" i="20"/>
  <c r="BW48" i="20"/>
  <c r="BW49" i="20" s="1"/>
  <c r="V47" i="20"/>
  <c r="Y47" i="20"/>
  <c r="X47" i="20"/>
  <c r="Z47" i="20"/>
  <c r="G5" i="23"/>
  <c r="G5" i="7"/>
  <c r="F5" i="23"/>
  <c r="F5" i="7"/>
  <c r="AA47" i="20"/>
  <c r="W47" i="20"/>
  <c r="AI5" i="23"/>
  <c r="AI5" i="7"/>
  <c r="AG5" i="23"/>
  <c r="AG5" i="7"/>
  <c r="P5" i="23"/>
  <c r="P5" i="7"/>
  <c r="AE5" i="23"/>
  <c r="AE5" i="7"/>
  <c r="N5" i="23"/>
  <c r="N5" i="7"/>
  <c r="Z5" i="23"/>
  <c r="Z5" i="7"/>
  <c r="T5" i="23"/>
  <c r="T5" i="7"/>
  <c r="AL5" i="23"/>
  <c r="AL5" i="7"/>
  <c r="M5" i="23"/>
  <c r="M5" i="7"/>
  <c r="BE37" i="20"/>
  <c r="BE47" i="20"/>
  <c r="BE49" i="20" s="1"/>
  <c r="AT37" i="20"/>
  <c r="AT47" i="20"/>
  <c r="AH37" i="20"/>
  <c r="AH47" i="20"/>
  <c r="BJ37" i="20"/>
  <c r="BJ47" i="20"/>
  <c r="BJ49" i="20" s="1"/>
  <c r="AK37" i="20"/>
  <c r="AK47" i="20"/>
  <c r="AS37" i="20"/>
  <c r="AS47" i="20"/>
  <c r="AS49" i="20" s="1"/>
  <c r="BA37" i="20"/>
  <c r="BA47" i="20"/>
  <c r="BA49" i="20" s="1"/>
  <c r="AW37" i="20"/>
  <c r="AW47" i="20"/>
  <c r="AO37" i="20"/>
  <c r="AO47" i="20"/>
  <c r="AO49" i="20" s="1"/>
  <c r="AC47" i="20"/>
  <c r="AM5" i="23"/>
  <c r="AM5" i="7"/>
  <c r="W5" i="23"/>
  <c r="W5" i="7"/>
  <c r="S5" i="23"/>
  <c r="S5" i="7"/>
  <c r="AH5" i="23"/>
  <c r="AH5" i="7"/>
  <c r="AA5" i="23"/>
  <c r="AA5" i="7"/>
  <c r="L5" i="23"/>
  <c r="L5" i="7"/>
  <c r="X5" i="23"/>
  <c r="X5" i="7"/>
  <c r="I5" i="23"/>
  <c r="I5" i="7"/>
  <c r="AP5" i="23"/>
  <c r="AP5" i="7"/>
  <c r="AC5" i="23"/>
  <c r="AC5" i="7"/>
  <c r="BC37" i="20"/>
  <c r="BC47" i="20"/>
  <c r="AU37" i="20"/>
  <c r="AU47" i="20"/>
  <c r="AI37" i="20"/>
  <c r="AI47" i="20"/>
  <c r="AI49" i="20" s="1"/>
  <c r="AE47" i="20"/>
  <c r="BK37" i="20"/>
  <c r="BK47" i="20"/>
  <c r="BK49" i="20" s="1"/>
  <c r="BF37" i="20"/>
  <c r="BF47" i="20"/>
  <c r="AL37" i="20"/>
  <c r="AL47" i="20"/>
  <c r="AL49" i="20" s="1"/>
  <c r="BB37" i="20"/>
  <c r="BB47" i="20"/>
  <c r="BB49" i="20" s="1"/>
  <c r="AX37" i="20"/>
  <c r="AX47" i="20"/>
  <c r="AX49" i="20" s="1"/>
  <c r="AP37" i="20"/>
  <c r="AP47" i="20"/>
  <c r="AP49" i="20" s="1"/>
  <c r="AD47" i="20"/>
  <c r="AF5" i="23"/>
  <c r="AF5" i="7"/>
  <c r="Y5" i="23"/>
  <c r="Y5" i="7"/>
  <c r="AO5" i="23"/>
  <c r="AO5" i="7"/>
  <c r="AJ5" i="23"/>
  <c r="AJ5" i="7"/>
  <c r="Q5" i="23"/>
  <c r="Q5" i="7"/>
  <c r="J5" i="23"/>
  <c r="J5" i="7"/>
  <c r="K5" i="23"/>
  <c r="K5" i="7"/>
  <c r="AK5" i="23"/>
  <c r="AK5" i="7"/>
  <c r="BD37" i="20"/>
  <c r="BD47" i="20"/>
  <c r="BD49" i="20" s="1"/>
  <c r="AV37" i="20"/>
  <c r="AV47" i="20"/>
  <c r="AV49" i="20" s="1"/>
  <c r="AJ37" i="20"/>
  <c r="AJ47" i="20"/>
  <c r="AJ49" i="20" s="1"/>
  <c r="AF47" i="20"/>
  <c r="BG37" i="20"/>
  <c r="BG47" i="20"/>
  <c r="AM37" i="20"/>
  <c r="AM47" i="20"/>
  <c r="AM49" i="20" s="1"/>
  <c r="AQ37" i="20"/>
  <c r="AQ47" i="20"/>
  <c r="AY37" i="20"/>
  <c r="AY47" i="20"/>
  <c r="AY49" i="20" s="1"/>
  <c r="AD5" i="23"/>
  <c r="AD5" i="7"/>
  <c r="V5" i="23"/>
  <c r="V5" i="7"/>
  <c r="AB5" i="23"/>
  <c r="AB5" i="7"/>
  <c r="O5" i="23"/>
  <c r="O5" i="7"/>
  <c r="AN5" i="23"/>
  <c r="AN5" i="7"/>
  <c r="U5" i="23"/>
  <c r="U5" i="7"/>
  <c r="H5" i="23"/>
  <c r="H5" i="7"/>
  <c r="AG47" i="20"/>
  <c r="BI37" i="20"/>
  <c r="BI47" i="20"/>
  <c r="C27" i="25"/>
  <c r="C36" i="25"/>
  <c r="BH37" i="20"/>
  <c r="BH47" i="20"/>
  <c r="BH49" i="20" s="1"/>
  <c r="AR37" i="20"/>
  <c r="AR47" i="20"/>
  <c r="AR49" i="20" s="1"/>
  <c r="AZ37" i="20"/>
  <c r="AZ47" i="20"/>
  <c r="AN37" i="20"/>
  <c r="AN47" i="20"/>
  <c r="C35" i="20"/>
  <c r="AB47" i="20"/>
  <c r="AQ71" i="2"/>
  <c r="AP10" i="5" s="1"/>
  <c r="AI34" i="5"/>
  <c r="AI43" i="5" s="1"/>
  <c r="AJ71" i="1"/>
  <c r="AI11" i="5" s="1"/>
  <c r="O34" i="5"/>
  <c r="O43" i="5" s="1"/>
  <c r="P71" i="1"/>
  <c r="O11" i="5" s="1"/>
  <c r="AG34" i="5"/>
  <c r="AG43" i="5" s="1"/>
  <c r="AH71" i="1"/>
  <c r="AG11" i="5" s="1"/>
  <c r="P34" i="5"/>
  <c r="P43" i="5" s="1"/>
  <c r="Q71" i="1"/>
  <c r="P11" i="5" s="1"/>
  <c r="AE34" i="5"/>
  <c r="AE43" i="5" s="1"/>
  <c r="AF71" i="1"/>
  <c r="AE11" i="5" s="1"/>
  <c r="N34" i="5"/>
  <c r="N43" i="5" s="1"/>
  <c r="O71" i="1"/>
  <c r="N11" i="5" s="1"/>
  <c r="Z34" i="5"/>
  <c r="Z43" i="5" s="1"/>
  <c r="AA71" i="1"/>
  <c r="Z11" i="5" s="1"/>
  <c r="T34" i="5"/>
  <c r="T43" i="5" s="1"/>
  <c r="U71" i="1"/>
  <c r="T11" i="5" s="1"/>
  <c r="G34" i="5"/>
  <c r="G43" i="5" s="1"/>
  <c r="H71" i="1"/>
  <c r="G11" i="5" s="1"/>
  <c r="AL34" i="5"/>
  <c r="AL43" i="5" s="1"/>
  <c r="AM71" i="1"/>
  <c r="AL11" i="5" s="1"/>
  <c r="M34" i="5"/>
  <c r="M43" i="5" s="1"/>
  <c r="N71" i="1"/>
  <c r="M11" i="5" s="1"/>
  <c r="F34" i="5"/>
  <c r="F43" i="5" s="1"/>
  <c r="G71" i="1"/>
  <c r="F11" i="5" s="1"/>
  <c r="V34" i="5"/>
  <c r="V43" i="5" s="1"/>
  <c r="W71" i="1"/>
  <c r="V11" i="5" s="1"/>
  <c r="AN34" i="5"/>
  <c r="AN43" i="5" s="1"/>
  <c r="AO71" i="1"/>
  <c r="AN11" i="5" s="1"/>
  <c r="H34" i="5"/>
  <c r="H43" i="5" s="1"/>
  <c r="I71" i="1"/>
  <c r="H11" i="5" s="1"/>
  <c r="AM34" i="5"/>
  <c r="AM43" i="5" s="1"/>
  <c r="AN71" i="1"/>
  <c r="AM11" i="5" s="1"/>
  <c r="W34" i="5"/>
  <c r="W43" i="5" s="1"/>
  <c r="X71" i="1"/>
  <c r="W11" i="5" s="1"/>
  <c r="S34" i="5"/>
  <c r="S43" i="5" s="1"/>
  <c r="T71" i="1"/>
  <c r="S11" i="5" s="1"/>
  <c r="AH34" i="5"/>
  <c r="AH43" i="5" s="1"/>
  <c r="AI71" i="1"/>
  <c r="AH11" i="5" s="1"/>
  <c r="AA34" i="5"/>
  <c r="AA43" i="5" s="1"/>
  <c r="AB71" i="1"/>
  <c r="AA11" i="5" s="1"/>
  <c r="L34" i="5"/>
  <c r="L43" i="5" s="1"/>
  <c r="M71" i="1"/>
  <c r="L11" i="5" s="1"/>
  <c r="X34" i="5"/>
  <c r="X43" i="5" s="1"/>
  <c r="Y71" i="1"/>
  <c r="X11" i="5" s="1"/>
  <c r="I34" i="5"/>
  <c r="I43" i="5" s="1"/>
  <c r="J71" i="1"/>
  <c r="I11" i="5" s="1"/>
  <c r="AP34" i="5"/>
  <c r="AP43" i="5" s="1"/>
  <c r="AQ71" i="1"/>
  <c r="AP11" i="5" s="1"/>
  <c r="AC34" i="5"/>
  <c r="AC43" i="5" s="1"/>
  <c r="AD71" i="1"/>
  <c r="AC11" i="5" s="1"/>
  <c r="L77" i="1"/>
  <c r="AF34" i="5"/>
  <c r="AF43" i="5" s="1"/>
  <c r="AG71" i="1"/>
  <c r="AF11" i="5" s="1"/>
  <c r="Y34" i="5"/>
  <c r="Y43" i="5" s="1"/>
  <c r="Z71" i="1"/>
  <c r="Y11" i="5" s="1"/>
  <c r="AO34" i="5"/>
  <c r="AO43" i="5" s="1"/>
  <c r="AP71" i="1"/>
  <c r="AO11" i="5" s="1"/>
  <c r="AJ34" i="5"/>
  <c r="AJ43" i="5" s="1"/>
  <c r="AK71" i="1"/>
  <c r="AJ11" i="5" s="1"/>
  <c r="Q34" i="5"/>
  <c r="Q43" i="5" s="1"/>
  <c r="R71" i="1"/>
  <c r="Q11" i="5" s="1"/>
  <c r="J34" i="5"/>
  <c r="J43" i="5" s="1"/>
  <c r="K71" i="1"/>
  <c r="J11" i="5" s="1"/>
  <c r="K34" i="5"/>
  <c r="K43" i="5" s="1"/>
  <c r="L71" i="1"/>
  <c r="K11" i="5" s="1"/>
  <c r="AK34" i="5"/>
  <c r="AK43" i="5" s="1"/>
  <c r="AL71" i="1"/>
  <c r="AK11" i="5" s="1"/>
  <c r="E34" i="5"/>
  <c r="E43" i="5" s="1"/>
  <c r="F71" i="1"/>
  <c r="E11" i="5" s="1"/>
  <c r="AD34" i="5"/>
  <c r="AD43" i="5" s="1"/>
  <c r="AE71" i="1"/>
  <c r="AD11" i="5" s="1"/>
  <c r="AB34" i="5"/>
  <c r="AB43" i="5" s="1"/>
  <c r="AC71" i="1"/>
  <c r="AB11" i="5" s="1"/>
  <c r="U34" i="5"/>
  <c r="U43" i="5" s="1"/>
  <c r="V71" i="1"/>
  <c r="U11" i="5" s="1"/>
  <c r="H78" i="1"/>
  <c r="G76" i="1"/>
  <c r="I78" i="2"/>
  <c r="J78" i="2" s="1"/>
  <c r="K78" i="2" s="1"/>
  <c r="L78" i="2" s="1"/>
  <c r="M78" i="2" s="1"/>
  <c r="N78" i="2" s="1"/>
  <c r="O78" i="2" s="1"/>
  <c r="P78" i="2" s="1"/>
  <c r="Q78" i="2" s="1"/>
  <c r="R78" i="2" s="1"/>
  <c r="S78" i="2" s="1"/>
  <c r="T78" i="2" s="1"/>
  <c r="U78" i="2" s="1"/>
  <c r="V78" i="2" s="1"/>
  <c r="W78" i="2" s="1"/>
  <c r="X78" i="2" s="1"/>
  <c r="Y78" i="2" s="1"/>
  <c r="Z78" i="2" s="1"/>
  <c r="AA78" i="2" s="1"/>
  <c r="AB78" i="2" s="1"/>
  <c r="AC78" i="2" s="1"/>
  <c r="AD78" i="2" s="1"/>
  <c r="AE78" i="2" s="1"/>
  <c r="AF78" i="2" s="1"/>
  <c r="AG78" i="2" s="1"/>
  <c r="AH78" i="2" s="1"/>
  <c r="AI78" i="2" s="1"/>
  <c r="AJ78" i="2" s="1"/>
  <c r="AK78" i="2" s="1"/>
  <c r="AL78" i="2" s="1"/>
  <c r="AM78" i="2" s="1"/>
  <c r="AN78" i="2" s="1"/>
  <c r="AO78" i="2" s="1"/>
  <c r="AP78" i="2" s="1"/>
  <c r="AQ78" i="2" s="1"/>
  <c r="AR78" i="2" s="1"/>
  <c r="AS78" i="2" s="1"/>
  <c r="G76" i="2"/>
  <c r="H77" i="2"/>
  <c r="Z35" i="5"/>
  <c r="Z44" i="5" s="1"/>
  <c r="AA83" i="4"/>
  <c r="Z12" i="5" s="1"/>
  <c r="AB35" i="5"/>
  <c r="AB44" i="5" s="1"/>
  <c r="AC83" i="4"/>
  <c r="AB12" i="5" s="1"/>
  <c r="W35" i="5"/>
  <c r="W44" i="5" s="1"/>
  <c r="X83" i="4"/>
  <c r="W12" i="5" s="1"/>
  <c r="AL35" i="5"/>
  <c r="AL44" i="5" s="1"/>
  <c r="AM83" i="4"/>
  <c r="AL12" i="5" s="1"/>
  <c r="AE35" i="5"/>
  <c r="AE44" i="5" s="1"/>
  <c r="AF83" i="4"/>
  <c r="AE12" i="5" s="1"/>
  <c r="AO35" i="5"/>
  <c r="AO44" i="5" s="1"/>
  <c r="AP83" i="4"/>
  <c r="AO12" i="5" s="1"/>
  <c r="AA35" i="5"/>
  <c r="AA44" i="5" s="1"/>
  <c r="AB83" i="4"/>
  <c r="AA12" i="5" s="1"/>
  <c r="AM35" i="5"/>
  <c r="AM44" i="5" s="1"/>
  <c r="AN83" i="4"/>
  <c r="AM12" i="5" s="1"/>
  <c r="AF35" i="5"/>
  <c r="AF44" i="5" s="1"/>
  <c r="AG83" i="4"/>
  <c r="AF12" i="5" s="1"/>
  <c r="AH35" i="5"/>
  <c r="AH44" i="5" s="1"/>
  <c r="AI83" i="4"/>
  <c r="AH12" i="5" s="1"/>
  <c r="AN35" i="5"/>
  <c r="AN44" i="5" s="1"/>
  <c r="AO83" i="4"/>
  <c r="AN12" i="5" s="1"/>
  <c r="AI35" i="5"/>
  <c r="AI44" i="5" s="1"/>
  <c r="AJ83" i="4"/>
  <c r="AI12" i="5" s="1"/>
  <c r="AD35" i="5"/>
  <c r="AD44" i="5" s="1"/>
  <c r="AE83" i="4"/>
  <c r="AD12" i="5" s="1"/>
  <c r="X35" i="5"/>
  <c r="X44" i="5" s="1"/>
  <c r="Y83" i="4"/>
  <c r="X12" i="5" s="1"/>
  <c r="AK35" i="5"/>
  <c r="AK44" i="5" s="1"/>
  <c r="AL83" i="4"/>
  <c r="AK12" i="5" s="1"/>
  <c r="AQ35" i="5"/>
  <c r="AR83" i="4"/>
  <c r="AQ12" i="5" s="1"/>
  <c r="AQ13" i="5" s="1"/>
  <c r="AR35" i="5"/>
  <c r="AS83" i="4"/>
  <c r="AR12" i="5" s="1"/>
  <c r="AR13" i="5" s="1"/>
  <c r="E35" i="5"/>
  <c r="E44" i="5" s="1"/>
  <c r="F83" i="4"/>
  <c r="AP35" i="5"/>
  <c r="AP44" i="5" s="1"/>
  <c r="AQ83" i="4"/>
  <c r="AP12" i="5" s="1"/>
  <c r="AC35" i="5"/>
  <c r="AC44" i="5" s="1"/>
  <c r="AD83" i="4"/>
  <c r="AC12" i="5" s="1"/>
  <c r="AG35" i="5"/>
  <c r="AG44" i="5" s="1"/>
  <c r="AH83" i="4"/>
  <c r="AG12" i="5" s="1"/>
  <c r="AJ35" i="5"/>
  <c r="AJ44" i="5" s="1"/>
  <c r="AK83" i="4"/>
  <c r="AJ12" i="5" s="1"/>
  <c r="Y35" i="5"/>
  <c r="Y44" i="5" s="1"/>
  <c r="Z83" i="4"/>
  <c r="Y12" i="5" s="1"/>
  <c r="K89" i="4"/>
  <c r="J88" i="4"/>
  <c r="G27" i="2"/>
  <c r="H27" i="2" s="1"/>
  <c r="I27" i="2" s="1"/>
  <c r="J27" i="2" s="1"/>
  <c r="K27" i="2" s="1"/>
  <c r="L27" i="2" s="1"/>
  <c r="M27" i="2" s="1"/>
  <c r="N27" i="2" s="1"/>
  <c r="O27" i="2" s="1"/>
  <c r="Q27" i="2" s="1"/>
  <c r="S27" i="2" s="1"/>
  <c r="AP70" i="2"/>
  <c r="AO4" i="5" s="1"/>
  <c r="D34" i="5"/>
  <c r="D43" i="5" s="1"/>
  <c r="D46" i="2"/>
  <c r="D42" i="2"/>
  <c r="D44" i="2"/>
  <c r="D48" i="2"/>
  <c r="U6" i="5"/>
  <c r="S70" i="1"/>
  <c r="R5" i="5" s="1"/>
  <c r="AP33" i="5"/>
  <c r="V70" i="2"/>
  <c r="U4" i="5" s="1"/>
  <c r="AM70" i="2"/>
  <c r="AL4" i="5" s="1"/>
  <c r="R70" i="2"/>
  <c r="Q4" i="5" s="1"/>
  <c r="W70" i="2"/>
  <c r="V4" i="5" s="1"/>
  <c r="T70" i="2"/>
  <c r="S4" i="5" s="1"/>
  <c r="F70" i="2"/>
  <c r="E4" i="5" s="1"/>
  <c r="H70" i="2"/>
  <c r="G4" i="5" s="1"/>
  <c r="X70" i="2"/>
  <c r="W4" i="5" s="1"/>
  <c r="J70" i="2"/>
  <c r="I4" i="5" s="1"/>
  <c r="Z70" i="2"/>
  <c r="Y4" i="5" s="1"/>
  <c r="E70" i="2"/>
  <c r="AL70" i="2"/>
  <c r="AK4" i="5" s="1"/>
  <c r="AN70" i="2"/>
  <c r="AM4" i="5" s="1"/>
  <c r="Q70" i="2"/>
  <c r="P4" i="5" s="1"/>
  <c r="N35" i="2"/>
  <c r="D35" i="2" s="1"/>
  <c r="AH70" i="2"/>
  <c r="AG4" i="5" s="1"/>
  <c r="K70" i="2"/>
  <c r="J4" i="5" s="1"/>
  <c r="S70" i="2"/>
  <c r="R4" i="5" s="1"/>
  <c r="I70" i="2"/>
  <c r="H4" i="5" s="1"/>
  <c r="M70" i="2"/>
  <c r="L4" i="5" s="1"/>
  <c r="G70" i="2"/>
  <c r="F4" i="5" s="1"/>
  <c r="AC70" i="2"/>
  <c r="AB4" i="5" s="1"/>
  <c r="AA70" i="2"/>
  <c r="Z4" i="5" s="1"/>
  <c r="Y70" i="2"/>
  <c r="X4" i="5" s="1"/>
  <c r="O70" i="2"/>
  <c r="N4" i="5" s="1"/>
  <c r="U70" i="2"/>
  <c r="T4" i="5" s="1"/>
  <c r="AD70" i="2"/>
  <c r="AC4" i="5" s="1"/>
  <c r="P70" i="2"/>
  <c r="O4" i="5" s="1"/>
  <c r="AF70" i="2"/>
  <c r="AE4" i="5" s="1"/>
  <c r="L70" i="2"/>
  <c r="K4" i="5" s="1"/>
  <c r="AJ70" i="2"/>
  <c r="AI4" i="5" s="1"/>
  <c r="AB70" i="2"/>
  <c r="AA4" i="5" s="1"/>
  <c r="X49" i="20" l="1"/>
  <c r="AD46" i="20"/>
  <c r="AD49" i="20" s="1"/>
  <c r="AD37" i="20"/>
  <c r="AG46" i="20"/>
  <c r="AG49" i="20" s="1"/>
  <c r="AG37" i="20"/>
  <c r="AF46" i="20"/>
  <c r="AF49" i="20" s="1"/>
  <c r="AF37" i="20"/>
  <c r="Y46" i="20"/>
  <c r="Y37" i="20"/>
  <c r="AA46" i="20"/>
  <c r="AA49" i="20" s="1"/>
  <c r="AA37" i="20"/>
  <c r="I40" i="7"/>
  <c r="H47" i="25"/>
  <c r="E19" i="7"/>
  <c r="D45" i="25"/>
  <c r="D48" i="25" s="1"/>
  <c r="H40" i="7"/>
  <c r="G47" i="25"/>
  <c r="E26" i="23"/>
  <c r="E47" i="23"/>
  <c r="E54" i="23" s="1"/>
  <c r="D18" i="5"/>
  <c r="E18" i="5" s="1"/>
  <c r="F18" i="5" s="1"/>
  <c r="G18" i="5" s="1"/>
  <c r="H18" i="5" s="1"/>
  <c r="D5" i="23"/>
  <c r="D19" i="23" s="1"/>
  <c r="D5" i="7"/>
  <c r="E75" i="1"/>
  <c r="F75" i="1" s="1"/>
  <c r="D11" i="5"/>
  <c r="D24" i="5" s="1"/>
  <c r="E24" i="5" s="1"/>
  <c r="F24" i="5" s="1"/>
  <c r="G24" i="5" s="1"/>
  <c r="H24" i="5" s="1"/>
  <c r="AO71" i="2"/>
  <c r="AN10" i="5" s="1"/>
  <c r="AB37" i="20"/>
  <c r="W49" i="20"/>
  <c r="X37" i="20"/>
  <c r="O39" i="7"/>
  <c r="W37" i="20"/>
  <c r="Z49" i="20"/>
  <c r="Z37" i="20"/>
  <c r="E71" i="2"/>
  <c r="D10" i="5" s="1"/>
  <c r="D23" i="5" s="1"/>
  <c r="D4" i="5"/>
  <c r="I32" i="7"/>
  <c r="I32" i="23"/>
  <c r="S49" i="20"/>
  <c r="E4" i="7"/>
  <c r="D45" i="24" s="1"/>
  <c r="E4" i="23"/>
  <c r="E18" i="23" s="1"/>
  <c r="H32" i="7"/>
  <c r="H32" i="23"/>
  <c r="P49" i="20"/>
  <c r="T4" i="7"/>
  <c r="T4" i="23"/>
  <c r="T18" i="23" s="1"/>
  <c r="R4" i="7"/>
  <c r="R4" i="23"/>
  <c r="R18" i="23" s="1"/>
  <c r="AL4" i="7"/>
  <c r="AL4" i="23"/>
  <c r="AL7" i="23" s="1"/>
  <c r="N4" i="7"/>
  <c r="N4" i="23"/>
  <c r="N18" i="23" s="1"/>
  <c r="J4" i="7"/>
  <c r="J4" i="23"/>
  <c r="J18" i="23" s="1"/>
  <c r="I4" i="7"/>
  <c r="I4" i="23"/>
  <c r="I18" i="23" s="1"/>
  <c r="U4" i="7"/>
  <c r="U4" i="23"/>
  <c r="U18" i="23" s="1"/>
  <c r="C34" i="20"/>
  <c r="C19" i="24" s="1"/>
  <c r="C17" i="24" s="1"/>
  <c r="V46" i="20"/>
  <c r="J32" i="7" s="1"/>
  <c r="U39" i="7"/>
  <c r="T47" i="24"/>
  <c r="P39" i="7"/>
  <c r="O47" i="24"/>
  <c r="Q39" i="7"/>
  <c r="P47" i="24"/>
  <c r="W39" i="7"/>
  <c r="V47" i="24"/>
  <c r="O4" i="7"/>
  <c r="O4" i="23"/>
  <c r="O18" i="23" s="1"/>
  <c r="X4" i="7"/>
  <c r="X4" i="23"/>
  <c r="X18" i="23" s="1"/>
  <c r="L4" i="7"/>
  <c r="L4" i="23"/>
  <c r="L18" i="23" s="1"/>
  <c r="AG4" i="7"/>
  <c r="AG4" i="23"/>
  <c r="AG7" i="23" s="1"/>
  <c r="AK4" i="7"/>
  <c r="AK4" i="23"/>
  <c r="AK7" i="23" s="1"/>
  <c r="W4" i="7"/>
  <c r="W4" i="23"/>
  <c r="W18" i="23" s="1"/>
  <c r="V4" i="7"/>
  <c r="V4" i="23"/>
  <c r="V18" i="23" s="1"/>
  <c r="AO4" i="7"/>
  <c r="AO4" i="23"/>
  <c r="AO7" i="23" s="1"/>
  <c r="AC49" i="20"/>
  <c r="R39" i="7"/>
  <c r="Q47" i="24"/>
  <c r="N39" i="7"/>
  <c r="M47" i="24"/>
  <c r="L32" i="7"/>
  <c r="L32" i="23"/>
  <c r="L39" i="23" s="1"/>
  <c r="AB4" i="7"/>
  <c r="AB4" i="23"/>
  <c r="AB18" i="23" s="1"/>
  <c r="P4" i="7"/>
  <c r="P4" i="23"/>
  <c r="P18" i="23" s="1"/>
  <c r="AE4" i="7"/>
  <c r="AE4" i="23"/>
  <c r="AE18" i="23" s="1"/>
  <c r="F4" i="7"/>
  <c r="F4" i="23"/>
  <c r="AM4" i="7"/>
  <c r="AM4" i="23"/>
  <c r="S4" i="7"/>
  <c r="S4" i="23"/>
  <c r="S18" i="23" s="1"/>
  <c r="M32" i="7"/>
  <c r="M32" i="23"/>
  <c r="M39" i="23" s="1"/>
  <c r="AA4" i="7"/>
  <c r="AA4" i="23"/>
  <c r="AA18" i="23" s="1"/>
  <c r="AI4" i="7"/>
  <c r="AI4" i="23"/>
  <c r="AI7" i="23" s="1"/>
  <c r="AC4" i="7"/>
  <c r="AC4" i="23"/>
  <c r="AC18" i="23" s="1"/>
  <c r="Z4" i="7"/>
  <c r="Z4" i="23"/>
  <c r="Z18" i="23" s="1"/>
  <c r="H4" i="7"/>
  <c r="H4" i="23"/>
  <c r="H18" i="23" s="1"/>
  <c r="G4" i="7"/>
  <c r="F45" i="24" s="1"/>
  <c r="G4" i="23"/>
  <c r="G18" i="23" s="1"/>
  <c r="Q4" i="7"/>
  <c r="Q4" i="23"/>
  <c r="Q18" i="23" s="1"/>
  <c r="AE37" i="20"/>
  <c r="AC37" i="20"/>
  <c r="T39" i="7"/>
  <c r="S47" i="24"/>
  <c r="K32" i="23"/>
  <c r="K39" i="23" s="1"/>
  <c r="K32" i="7"/>
  <c r="S39" i="7"/>
  <c r="R47" i="24"/>
  <c r="K4" i="7"/>
  <c r="K4" i="23"/>
  <c r="K18" i="23" s="1"/>
  <c r="Y4" i="7"/>
  <c r="Y4" i="23"/>
  <c r="Y18" i="23" s="1"/>
  <c r="V37" i="20"/>
  <c r="V39" i="7"/>
  <c r="U47" i="24"/>
  <c r="AO45" i="24"/>
  <c r="AN4" i="7"/>
  <c r="AN4" i="23"/>
  <c r="C28" i="24"/>
  <c r="C31" i="24"/>
  <c r="AS13" i="7"/>
  <c r="AS13" i="23"/>
  <c r="AS45" i="5"/>
  <c r="AT13" i="7"/>
  <c r="AT45" i="5"/>
  <c r="AT13" i="23"/>
  <c r="E87" i="4"/>
  <c r="F87" i="4" s="1"/>
  <c r="G87" i="4" s="1"/>
  <c r="H87" i="4" s="1"/>
  <c r="I87" i="4" s="1"/>
  <c r="J87" i="4" s="1"/>
  <c r="K87" i="4" s="1"/>
  <c r="L87" i="4" s="1"/>
  <c r="M87" i="4" s="1"/>
  <c r="N87" i="4" s="1"/>
  <c r="O87" i="4" s="1"/>
  <c r="P87" i="4" s="1"/>
  <c r="Q87" i="4" s="1"/>
  <c r="R87" i="4" s="1"/>
  <c r="S87" i="4" s="1"/>
  <c r="T87" i="4" s="1"/>
  <c r="U87" i="4" s="1"/>
  <c r="D12" i="5"/>
  <c r="E12" i="5"/>
  <c r="D45" i="26"/>
  <c r="D48" i="26" s="1"/>
  <c r="E20" i="7"/>
  <c r="D19" i="5"/>
  <c r="D6" i="23"/>
  <c r="D6" i="7"/>
  <c r="E20" i="23"/>
  <c r="E7" i="23"/>
  <c r="AC45" i="26"/>
  <c r="AM45" i="26"/>
  <c r="Y45" i="26"/>
  <c r="AE48" i="23"/>
  <c r="AE55" i="23" s="1"/>
  <c r="AE27" i="23"/>
  <c r="AI45" i="26"/>
  <c r="AB45" i="26"/>
  <c r="AP45" i="26"/>
  <c r="AK13" i="7"/>
  <c r="AJ46" i="26" s="1"/>
  <c r="AK13" i="23"/>
  <c r="AK20" i="23" s="1"/>
  <c r="AN13" i="7"/>
  <c r="AM46" i="26" s="1"/>
  <c r="AN13" i="23"/>
  <c r="AN20" i="23" s="1"/>
  <c r="AD27" i="23"/>
  <c r="AD48" i="23"/>
  <c r="AD55" i="23" s="1"/>
  <c r="Z27" i="23"/>
  <c r="Z48" i="23"/>
  <c r="Z55" i="23" s="1"/>
  <c r="AK20" i="7"/>
  <c r="AJ45" i="26"/>
  <c r="AE45" i="26"/>
  <c r="Z45" i="26"/>
  <c r="AQ45" i="26"/>
  <c r="V45" i="26"/>
  <c r="AC48" i="23"/>
  <c r="AC55" i="23" s="1"/>
  <c r="AC27" i="23"/>
  <c r="AQ7" i="23"/>
  <c r="AG13" i="7"/>
  <c r="AF46" i="26" s="1"/>
  <c r="AG13" i="23"/>
  <c r="AG20" i="23" s="1"/>
  <c r="AJ13" i="7"/>
  <c r="AI46" i="26" s="1"/>
  <c r="AJ13" i="23"/>
  <c r="AJ20" i="23" s="1"/>
  <c r="AI13" i="7"/>
  <c r="AH46" i="26" s="1"/>
  <c r="AI13" i="23"/>
  <c r="AI20" i="23" s="1"/>
  <c r="AH13" i="7"/>
  <c r="AG46" i="26" s="1"/>
  <c r="AH13" i="23"/>
  <c r="AH20" i="23" s="1"/>
  <c r="AM13" i="7"/>
  <c r="AL46" i="26" s="1"/>
  <c r="AM13" i="23"/>
  <c r="AM20" i="23" s="1"/>
  <c r="AO13" i="7"/>
  <c r="AN46" i="26" s="1"/>
  <c r="AO13" i="23"/>
  <c r="AO20" i="23" s="1"/>
  <c r="AL13" i="7"/>
  <c r="AK46" i="26" s="1"/>
  <c r="AL13" i="23"/>
  <c r="AL20" i="23" s="1"/>
  <c r="W45" i="26"/>
  <c r="AH45" i="26"/>
  <c r="AK45" i="26"/>
  <c r="C13" i="26"/>
  <c r="C12" i="26" s="1"/>
  <c r="C23" i="26" s="1"/>
  <c r="C35" i="26"/>
  <c r="AA27" i="23"/>
  <c r="AR7" i="23"/>
  <c r="W27" i="23"/>
  <c r="W48" i="23"/>
  <c r="W55" i="23" s="1"/>
  <c r="X45" i="26"/>
  <c r="AF45" i="26"/>
  <c r="AO45" i="26"/>
  <c r="AA45" i="26"/>
  <c r="U6" i="23"/>
  <c r="U6" i="7"/>
  <c r="AP13" i="7"/>
  <c r="AO46" i="26" s="1"/>
  <c r="AP13" i="23"/>
  <c r="AP20" i="23" s="1"/>
  <c r="AN13" i="5"/>
  <c r="X27" i="23"/>
  <c r="X48" i="23"/>
  <c r="X55" i="23" s="1"/>
  <c r="AG45" i="26"/>
  <c r="AL45" i="26"/>
  <c r="AN45" i="26"/>
  <c r="AD45" i="26"/>
  <c r="BU49" i="20"/>
  <c r="AA34" i="23"/>
  <c r="AA34" i="7"/>
  <c r="C48" i="20"/>
  <c r="D53" i="20" s="1"/>
  <c r="Y27" i="23"/>
  <c r="Y48" i="23"/>
  <c r="Y55" i="23" s="1"/>
  <c r="AB27" i="23"/>
  <c r="AB48" i="23"/>
  <c r="AB55" i="23" s="1"/>
  <c r="F19" i="23"/>
  <c r="E45" i="25"/>
  <c r="E48" i="25" s="1"/>
  <c r="F19" i="7"/>
  <c r="G75" i="1"/>
  <c r="H75" i="1" s="1"/>
  <c r="I75" i="1" s="1"/>
  <c r="J75" i="1" s="1"/>
  <c r="K75" i="1" s="1"/>
  <c r="L75" i="1" s="1"/>
  <c r="M75" i="1" s="1"/>
  <c r="N75" i="1" s="1"/>
  <c r="O75" i="1" s="1"/>
  <c r="P75" i="1" s="1"/>
  <c r="Q75" i="1" s="1"/>
  <c r="R75" i="1" s="1"/>
  <c r="G19" i="7"/>
  <c r="F45" i="25"/>
  <c r="F48" i="25" s="1"/>
  <c r="J33" i="7"/>
  <c r="J33" i="23"/>
  <c r="K33" i="7"/>
  <c r="K33" i="23"/>
  <c r="Y49" i="20"/>
  <c r="G19" i="23"/>
  <c r="L33" i="23"/>
  <c r="L33" i="7"/>
  <c r="C47" i="20"/>
  <c r="AB49" i="20"/>
  <c r="U19" i="7"/>
  <c r="T45" i="25"/>
  <c r="O19" i="7"/>
  <c r="N45" i="25"/>
  <c r="U45" i="25"/>
  <c r="V19" i="7"/>
  <c r="AJ45" i="25"/>
  <c r="J19" i="7"/>
  <c r="I45" i="25"/>
  <c r="AI45" i="25"/>
  <c r="X45" i="25"/>
  <c r="X48" i="25" s="1"/>
  <c r="Y19" i="7"/>
  <c r="U33" i="7"/>
  <c r="BC49" i="20"/>
  <c r="U33" i="23"/>
  <c r="AO45" i="25"/>
  <c r="W45" i="25"/>
  <c r="W48" i="25" s="1"/>
  <c r="X19" i="7"/>
  <c r="Z45" i="25"/>
  <c r="Z48" i="25" s="1"/>
  <c r="AA19" i="7"/>
  <c r="R45" i="25"/>
  <c r="S19" i="7"/>
  <c r="AL45" i="25"/>
  <c r="O33" i="23"/>
  <c r="O33" i="7"/>
  <c r="AK49" i="20"/>
  <c r="N33" i="7"/>
  <c r="N33" i="23"/>
  <c r="AH49" i="20"/>
  <c r="AK45" i="25"/>
  <c r="Z19" i="7"/>
  <c r="Y45" i="25"/>
  <c r="Y48" i="25" s="1"/>
  <c r="AD45" i="25"/>
  <c r="AD48" i="25" s="1"/>
  <c r="AE19" i="7"/>
  <c r="AF45" i="25"/>
  <c r="AH12" i="7"/>
  <c r="AH12" i="23"/>
  <c r="AH19" i="23" s="1"/>
  <c r="AG12" i="7"/>
  <c r="AG12" i="23"/>
  <c r="AI12" i="7"/>
  <c r="AI19" i="7" s="1"/>
  <c r="AI12" i="23"/>
  <c r="AI19" i="23" s="1"/>
  <c r="C19" i="25"/>
  <c r="C17" i="25" s="1"/>
  <c r="C37" i="20"/>
  <c r="T33" i="7"/>
  <c r="T33" i="23"/>
  <c r="AZ49" i="20"/>
  <c r="W33" i="7"/>
  <c r="W33" i="23"/>
  <c r="BI49" i="20"/>
  <c r="I18" i="5"/>
  <c r="J18" i="5" s="1"/>
  <c r="K18" i="5" s="1"/>
  <c r="L18" i="5" s="1"/>
  <c r="M18" i="5" s="1"/>
  <c r="N18" i="5" s="1"/>
  <c r="O18" i="5" s="1"/>
  <c r="P18" i="5" s="1"/>
  <c r="Q18" i="5" s="1"/>
  <c r="R18" i="5" s="1"/>
  <c r="S18" i="5" s="1"/>
  <c r="T18" i="5" s="1"/>
  <c r="U18" i="5" s="1"/>
  <c r="V18" i="5" s="1"/>
  <c r="W18" i="5" s="1"/>
  <c r="X18" i="5" s="1"/>
  <c r="Y18" i="5" s="1"/>
  <c r="Z18" i="5" s="1"/>
  <c r="AA18" i="5" s="1"/>
  <c r="AB18" i="5" s="1"/>
  <c r="AC18" i="5" s="1"/>
  <c r="AD18" i="5" s="1"/>
  <c r="AE18" i="5" s="1"/>
  <c r="AF18" i="5" s="1"/>
  <c r="AG18" i="5" s="1"/>
  <c r="AH18" i="5" s="1"/>
  <c r="AI18" i="5" s="1"/>
  <c r="AJ18" i="5" s="1"/>
  <c r="AK18" i="5" s="1"/>
  <c r="AL18" i="5" s="1"/>
  <c r="AM18" i="5" s="1"/>
  <c r="AN18" i="5" s="1"/>
  <c r="AO18" i="5" s="1"/>
  <c r="AP18" i="5" s="1"/>
  <c r="AQ18" i="5" s="1"/>
  <c r="AR18" i="5" s="1"/>
  <c r="AS18" i="5" s="1"/>
  <c r="AT18" i="5" s="1"/>
  <c r="U19" i="23"/>
  <c r="O19" i="23"/>
  <c r="V19" i="23"/>
  <c r="J19" i="23"/>
  <c r="Y19" i="23"/>
  <c r="Y7" i="23"/>
  <c r="AP7" i="23"/>
  <c r="X19" i="23"/>
  <c r="AA7" i="23"/>
  <c r="AA19" i="23"/>
  <c r="S19" i="23"/>
  <c r="AM7" i="23"/>
  <c r="Z19" i="23"/>
  <c r="AE19" i="23"/>
  <c r="AE7" i="23"/>
  <c r="AG19" i="23"/>
  <c r="AJ12" i="7"/>
  <c r="AJ12" i="23"/>
  <c r="R5" i="23"/>
  <c r="C5" i="23" s="1"/>
  <c r="R5" i="7"/>
  <c r="AP13" i="5"/>
  <c r="G45" i="25"/>
  <c r="G48" i="25" s="1"/>
  <c r="H19" i="7"/>
  <c r="AM45" i="25"/>
  <c r="AA45" i="25"/>
  <c r="AA48" i="25" s="1"/>
  <c r="AB19" i="7"/>
  <c r="AC45" i="25"/>
  <c r="AC48" i="25" s="1"/>
  <c r="AD19" i="7"/>
  <c r="Q33" i="7"/>
  <c r="Q33" i="23"/>
  <c r="AQ49" i="20"/>
  <c r="V33" i="7"/>
  <c r="BG49" i="20"/>
  <c r="J45" i="25"/>
  <c r="K19" i="7"/>
  <c r="P45" i="25"/>
  <c r="Q19" i="7"/>
  <c r="AN45" i="25"/>
  <c r="AE45" i="25"/>
  <c r="BF49" i="20"/>
  <c r="V33" i="23"/>
  <c r="M33" i="7"/>
  <c r="M33" i="23"/>
  <c r="AE49" i="20"/>
  <c r="R33" i="23"/>
  <c r="AU49" i="20"/>
  <c r="AB45" i="25"/>
  <c r="AB48" i="25" s="1"/>
  <c r="AC19" i="7"/>
  <c r="H45" i="25"/>
  <c r="H48" i="25" s="1"/>
  <c r="I19" i="7"/>
  <c r="K45" i="25"/>
  <c r="L19" i="7"/>
  <c r="AG45" i="25"/>
  <c r="W19" i="7"/>
  <c r="V45" i="25"/>
  <c r="S33" i="7"/>
  <c r="S33" i="23"/>
  <c r="AW49" i="20"/>
  <c r="R33" i="7"/>
  <c r="AT49" i="20"/>
  <c r="M19" i="7"/>
  <c r="L45" i="25"/>
  <c r="S45" i="25"/>
  <c r="T19" i="7"/>
  <c r="M45" i="25"/>
  <c r="N19" i="7"/>
  <c r="O45" i="25"/>
  <c r="P19" i="7"/>
  <c r="AH45" i="25"/>
  <c r="AK12" i="7"/>
  <c r="AK19" i="7" s="1"/>
  <c r="AK12" i="23"/>
  <c r="AO12" i="7"/>
  <c r="AO12" i="23"/>
  <c r="AP12" i="7"/>
  <c r="AP12" i="23"/>
  <c r="AM12" i="7"/>
  <c r="AM19" i="7" s="1"/>
  <c r="AM12" i="23"/>
  <c r="AN12" i="7"/>
  <c r="AN12" i="23"/>
  <c r="AN19" i="23" s="1"/>
  <c r="AL12" i="7"/>
  <c r="AL19" i="7" s="1"/>
  <c r="AL12" i="23"/>
  <c r="P33" i="7"/>
  <c r="P33" i="23"/>
  <c r="AN49" i="20"/>
  <c r="C35" i="25"/>
  <c r="C13" i="25"/>
  <c r="C12" i="25" s="1"/>
  <c r="H19" i="23"/>
  <c r="AN7" i="23"/>
  <c r="AB19" i="23"/>
  <c r="AB7" i="23"/>
  <c r="AD19" i="23"/>
  <c r="K19" i="23"/>
  <c r="Q19" i="23"/>
  <c r="AO19" i="23"/>
  <c r="AC19" i="23"/>
  <c r="I19" i="23"/>
  <c r="I7" i="23"/>
  <c r="L19" i="23"/>
  <c r="W19" i="23"/>
  <c r="M19" i="23"/>
  <c r="T19" i="23"/>
  <c r="N19" i="23"/>
  <c r="P19" i="23"/>
  <c r="P7" i="23"/>
  <c r="D50" i="5"/>
  <c r="AN7" i="5"/>
  <c r="M77" i="1"/>
  <c r="R34" i="5"/>
  <c r="R43" i="5" s="1"/>
  <c r="AF12" i="23" s="1"/>
  <c r="S71" i="1"/>
  <c r="I78" i="1"/>
  <c r="H76" i="1"/>
  <c r="AA7" i="5"/>
  <c r="AB71" i="2"/>
  <c r="AA10" i="5" s="1"/>
  <c r="AA13" i="5" s="1"/>
  <c r="O33" i="5"/>
  <c r="P71" i="2"/>
  <c r="O10" i="5" s="1"/>
  <c r="O13" i="5" s="1"/>
  <c r="X33" i="5"/>
  <c r="Y71" i="2"/>
  <c r="X10" i="5" s="1"/>
  <c r="X13" i="5" s="1"/>
  <c r="L7" i="5"/>
  <c r="M71" i="2"/>
  <c r="L10" i="5" s="1"/>
  <c r="L13" i="5" s="1"/>
  <c r="AG7" i="5"/>
  <c r="AH71" i="2"/>
  <c r="AG10" i="5" s="1"/>
  <c r="AG13" i="5" s="1"/>
  <c r="AK7" i="5"/>
  <c r="AL71" i="2"/>
  <c r="AK10" i="5" s="1"/>
  <c r="AK13" i="5" s="1"/>
  <c r="W33" i="5"/>
  <c r="X71" i="2"/>
  <c r="W10" i="5" s="1"/>
  <c r="W13" i="5" s="1"/>
  <c r="V7" i="5"/>
  <c r="W71" i="2"/>
  <c r="V10" i="5" s="1"/>
  <c r="V13" i="5" s="1"/>
  <c r="U33" i="5"/>
  <c r="V71" i="2"/>
  <c r="U10" i="5" s="1"/>
  <c r="K33" i="5"/>
  <c r="L71" i="2"/>
  <c r="K10" i="5" s="1"/>
  <c r="K13" i="5" s="1"/>
  <c r="T33" i="5"/>
  <c r="U71" i="2"/>
  <c r="T10" i="5" s="1"/>
  <c r="T13" i="5" s="1"/>
  <c r="AB33" i="5"/>
  <c r="AC71" i="2"/>
  <c r="AB10" i="5" s="1"/>
  <c r="AB13" i="5" s="1"/>
  <c r="R33" i="5"/>
  <c r="S71" i="2"/>
  <c r="R10" i="5" s="1"/>
  <c r="P33" i="5"/>
  <c r="Q71" i="2"/>
  <c r="P10" i="5" s="1"/>
  <c r="P13" i="5" s="1"/>
  <c r="Y7" i="5"/>
  <c r="Z71" i="2"/>
  <c r="Y10" i="5" s="1"/>
  <c r="Y13" i="5" s="1"/>
  <c r="E7" i="5"/>
  <c r="F71" i="2"/>
  <c r="Q7" i="5"/>
  <c r="R71" i="2"/>
  <c r="Q10" i="5" s="1"/>
  <c r="Q13" i="5" s="1"/>
  <c r="AE33" i="5"/>
  <c r="AF71" i="2"/>
  <c r="AE10" i="5" s="1"/>
  <c r="AE13" i="5" s="1"/>
  <c r="N33" i="5"/>
  <c r="O71" i="2"/>
  <c r="N10" i="5" s="1"/>
  <c r="N13" i="5" s="1"/>
  <c r="F33" i="5"/>
  <c r="G71" i="2"/>
  <c r="F10" i="5" s="1"/>
  <c r="J33" i="5"/>
  <c r="K71" i="2"/>
  <c r="J10" i="5" s="1"/>
  <c r="J13" i="5" s="1"/>
  <c r="AM33" i="5"/>
  <c r="AN71" i="2"/>
  <c r="AM10" i="5" s="1"/>
  <c r="AM13" i="5" s="1"/>
  <c r="I7" i="5"/>
  <c r="J71" i="2"/>
  <c r="I10" i="5" s="1"/>
  <c r="I13" i="5" s="1"/>
  <c r="S7" i="5"/>
  <c r="T71" i="2"/>
  <c r="S10" i="5" s="1"/>
  <c r="S13" i="5" s="1"/>
  <c r="AL33" i="5"/>
  <c r="AM71" i="2"/>
  <c r="AL10" i="5" s="1"/>
  <c r="AL13" i="5" s="1"/>
  <c r="I77" i="2"/>
  <c r="H76" i="2"/>
  <c r="AI33" i="5"/>
  <c r="AJ71" i="2"/>
  <c r="AI10" i="5" s="1"/>
  <c r="AI13" i="5" s="1"/>
  <c r="AC33" i="5"/>
  <c r="AD71" i="2"/>
  <c r="AC10" i="5" s="1"/>
  <c r="AC13" i="5" s="1"/>
  <c r="Z33" i="5"/>
  <c r="AA71" i="2"/>
  <c r="Z10" i="5" s="1"/>
  <c r="Z13" i="5" s="1"/>
  <c r="H7" i="5"/>
  <c r="I71" i="2"/>
  <c r="H10" i="5" s="1"/>
  <c r="H13" i="5" s="1"/>
  <c r="G33" i="5"/>
  <c r="H71" i="2"/>
  <c r="G10" i="5" s="1"/>
  <c r="G13" i="5" s="1"/>
  <c r="P27" i="2"/>
  <c r="R27" i="2" s="1"/>
  <c r="T27" i="2" s="1"/>
  <c r="AO7" i="5"/>
  <c r="AP71" i="2"/>
  <c r="AO10" i="5" s="1"/>
  <c r="AO13" i="5" s="1"/>
  <c r="AR7" i="5"/>
  <c r="AQ7" i="5"/>
  <c r="AP7" i="5"/>
  <c r="U35" i="5"/>
  <c r="U44" i="5" s="1"/>
  <c r="V83" i="4"/>
  <c r="L89" i="4"/>
  <c r="K88" i="4"/>
  <c r="D82" i="4"/>
  <c r="D97" i="4" s="1"/>
  <c r="D70" i="1"/>
  <c r="D85" i="1" s="1"/>
  <c r="AR44" i="5"/>
  <c r="AR36" i="5"/>
  <c r="AQ44" i="5"/>
  <c r="AQ36" i="5"/>
  <c r="O7" i="5"/>
  <c r="S33" i="5"/>
  <c r="AP42" i="5"/>
  <c r="AP36" i="5"/>
  <c r="AC7" i="5"/>
  <c r="V33" i="5"/>
  <c r="K7" i="5"/>
  <c r="E33" i="5"/>
  <c r="AN36" i="5"/>
  <c r="AN42" i="5"/>
  <c r="D44" i="5"/>
  <c r="N70" i="2"/>
  <c r="M4" i="5" s="1"/>
  <c r="AE70" i="2"/>
  <c r="AD4" i="5" s="1"/>
  <c r="AH48" i="26" l="1"/>
  <c r="AG48" i="26"/>
  <c r="C45" i="25"/>
  <c r="C48" i="25" s="1"/>
  <c r="C49" i="25" s="1"/>
  <c r="D49" i="25" s="1"/>
  <c r="E49" i="25" s="1"/>
  <c r="F49" i="25" s="1"/>
  <c r="G49" i="25" s="1"/>
  <c r="H49" i="25" s="1"/>
  <c r="D19" i="7"/>
  <c r="D47" i="23"/>
  <c r="D100" i="23"/>
  <c r="E100" i="23" s="1"/>
  <c r="D26" i="23"/>
  <c r="E47" i="7"/>
  <c r="E54" i="7" s="1"/>
  <c r="E26" i="7"/>
  <c r="N7" i="23"/>
  <c r="V49" i="20"/>
  <c r="U7" i="23"/>
  <c r="AC7" i="23"/>
  <c r="Q7" i="23"/>
  <c r="W7" i="23"/>
  <c r="X7" i="23"/>
  <c r="V7" i="23"/>
  <c r="J7" i="23"/>
  <c r="O7" i="23"/>
  <c r="T7" i="23"/>
  <c r="L7" i="23"/>
  <c r="E46" i="23"/>
  <c r="E53" i="23" s="1"/>
  <c r="E25" i="23"/>
  <c r="H47" i="24"/>
  <c r="I39" i="7"/>
  <c r="I42" i="7" s="1"/>
  <c r="E35" i="7"/>
  <c r="D17" i="5"/>
  <c r="D4" i="7"/>
  <c r="C45" i="24" s="1"/>
  <c r="D4" i="23"/>
  <c r="D18" i="23" s="1"/>
  <c r="E10" i="5"/>
  <c r="E23" i="5" s="1"/>
  <c r="F23" i="5" s="1"/>
  <c r="K7" i="23"/>
  <c r="Z7" i="23"/>
  <c r="G7" i="23"/>
  <c r="H39" i="23"/>
  <c r="H42" i="23" s="1"/>
  <c r="D35" i="23"/>
  <c r="G47" i="24"/>
  <c r="H39" i="7"/>
  <c r="H42" i="7" s="1"/>
  <c r="D35" i="7"/>
  <c r="I39" i="23"/>
  <c r="I42" i="23" s="1"/>
  <c r="E35" i="23"/>
  <c r="E75" i="2"/>
  <c r="F75" i="2" s="1"/>
  <c r="G75" i="2" s="1"/>
  <c r="H75" i="2" s="1"/>
  <c r="I75" i="2" s="1"/>
  <c r="J75" i="2" s="1"/>
  <c r="K75" i="2" s="1"/>
  <c r="L75" i="2" s="1"/>
  <c r="M75" i="2" s="1"/>
  <c r="AM45" i="24"/>
  <c r="X45" i="24"/>
  <c r="X48" i="24" s="1"/>
  <c r="Y18" i="7"/>
  <c r="Q25" i="23"/>
  <c r="Q46" i="23"/>
  <c r="Q53" i="23" s="1"/>
  <c r="H25" i="23"/>
  <c r="H46" i="23"/>
  <c r="H53" i="23" s="1"/>
  <c r="AC46" i="23"/>
  <c r="AC53" i="23" s="1"/>
  <c r="AC25" i="23"/>
  <c r="AA46" i="23"/>
  <c r="AA53" i="23" s="1"/>
  <c r="AA25" i="23"/>
  <c r="S25" i="23"/>
  <c r="S46" i="23"/>
  <c r="S53" i="23" s="1"/>
  <c r="F18" i="23"/>
  <c r="F21" i="23" s="1"/>
  <c r="P25" i="23"/>
  <c r="P46" i="23"/>
  <c r="P53" i="23" s="1"/>
  <c r="W25" i="23"/>
  <c r="W46" i="23"/>
  <c r="W53" i="23" s="1"/>
  <c r="X25" i="23"/>
  <c r="X46" i="23"/>
  <c r="X53" i="23" s="1"/>
  <c r="C46" i="20"/>
  <c r="D51" i="20" s="1"/>
  <c r="J32" i="23"/>
  <c r="F35" i="23" s="1"/>
  <c r="I25" i="23"/>
  <c r="I46" i="23"/>
  <c r="I53" i="23" s="1"/>
  <c r="N25" i="23"/>
  <c r="N46" i="23"/>
  <c r="N53" i="23" s="1"/>
  <c r="R25" i="23"/>
  <c r="R46" i="23"/>
  <c r="R53" i="23" s="1"/>
  <c r="AD4" i="7"/>
  <c r="AD4" i="23"/>
  <c r="F7" i="23"/>
  <c r="J39" i="7"/>
  <c r="I47" i="24"/>
  <c r="C32" i="7"/>
  <c r="E51" i="20" s="1"/>
  <c r="K25" i="23"/>
  <c r="K46" i="23"/>
  <c r="K53" i="23" s="1"/>
  <c r="P45" i="24"/>
  <c r="Q18" i="7"/>
  <c r="G45" i="24"/>
  <c r="H18" i="7"/>
  <c r="AB45" i="24"/>
  <c r="AB48" i="24" s="1"/>
  <c r="AC18" i="7"/>
  <c r="Z45" i="24"/>
  <c r="Z48" i="24" s="1"/>
  <c r="AA18" i="7"/>
  <c r="R45" i="24"/>
  <c r="R48" i="24" s="1"/>
  <c r="S18" i="7"/>
  <c r="E45" i="24"/>
  <c r="O45" i="24"/>
  <c r="O48" i="24" s="1"/>
  <c r="P18" i="7"/>
  <c r="L39" i="7"/>
  <c r="K47" i="24"/>
  <c r="AN45" i="24"/>
  <c r="V45" i="24"/>
  <c r="V48" i="24" s="1"/>
  <c r="W18" i="7"/>
  <c r="AF45" i="24"/>
  <c r="W45" i="24"/>
  <c r="W48" i="24" s="1"/>
  <c r="X18" i="7"/>
  <c r="H45" i="24"/>
  <c r="H48" i="24" s="1"/>
  <c r="I18" i="7"/>
  <c r="M45" i="24"/>
  <c r="M48" i="24" s="1"/>
  <c r="N18" i="7"/>
  <c r="Q45" i="24"/>
  <c r="Q48" i="24" s="1"/>
  <c r="R18" i="7"/>
  <c r="AP11" i="7"/>
  <c r="AP11" i="23"/>
  <c r="AP18" i="23" s="1"/>
  <c r="H7" i="23"/>
  <c r="S7" i="23"/>
  <c r="C36" i="24"/>
  <c r="C27" i="24"/>
  <c r="J45" i="24"/>
  <c r="K18" i="7"/>
  <c r="J47" i="24"/>
  <c r="K39" i="7"/>
  <c r="G46" i="23"/>
  <c r="G53" i="23" s="1"/>
  <c r="G25" i="23"/>
  <c r="Z46" i="23"/>
  <c r="Z53" i="23" s="1"/>
  <c r="Z25" i="23"/>
  <c r="AE46" i="23"/>
  <c r="AE53" i="23" s="1"/>
  <c r="AE25" i="23"/>
  <c r="AB46" i="23"/>
  <c r="AB53" i="23" s="1"/>
  <c r="AB25" i="23"/>
  <c r="V25" i="23"/>
  <c r="V46" i="23"/>
  <c r="V53" i="23" s="1"/>
  <c r="L25" i="23"/>
  <c r="L46" i="23"/>
  <c r="L53" i="23" s="1"/>
  <c r="O25" i="23"/>
  <c r="O46" i="23"/>
  <c r="O53" i="23" s="1"/>
  <c r="P48" i="24"/>
  <c r="U25" i="23"/>
  <c r="U46" i="23"/>
  <c r="U53" i="23" s="1"/>
  <c r="J25" i="23"/>
  <c r="J46" i="23"/>
  <c r="J53" i="23" s="1"/>
  <c r="T25" i="23"/>
  <c r="T46" i="23"/>
  <c r="T53" i="23" s="1"/>
  <c r="M4" i="7"/>
  <c r="M4" i="23"/>
  <c r="AN11" i="7"/>
  <c r="AN11" i="23"/>
  <c r="AN18" i="23" s="1"/>
  <c r="Y25" i="23"/>
  <c r="Y46" i="23"/>
  <c r="Y53" i="23" s="1"/>
  <c r="Y45" i="24"/>
  <c r="Y48" i="24" s="1"/>
  <c r="Z18" i="7"/>
  <c r="AH45" i="24"/>
  <c r="L47" i="24"/>
  <c r="M39" i="7"/>
  <c r="AL45" i="24"/>
  <c r="AD45" i="24"/>
  <c r="AD48" i="24" s="1"/>
  <c r="AE18" i="7"/>
  <c r="AA45" i="24"/>
  <c r="AA48" i="24" s="1"/>
  <c r="AB18" i="7"/>
  <c r="U45" i="24"/>
  <c r="U48" i="24" s="1"/>
  <c r="V18" i="7"/>
  <c r="AJ45" i="24"/>
  <c r="K45" i="24"/>
  <c r="L18" i="7"/>
  <c r="N45" i="24"/>
  <c r="N48" i="24" s="1"/>
  <c r="O18" i="7"/>
  <c r="T45" i="24"/>
  <c r="T48" i="24" s="1"/>
  <c r="U18" i="7"/>
  <c r="I45" i="24"/>
  <c r="J18" i="7"/>
  <c r="AK45" i="24"/>
  <c r="S45" i="24"/>
  <c r="S48" i="24" s="1"/>
  <c r="T18" i="7"/>
  <c r="AT14" i="23"/>
  <c r="AT20" i="23"/>
  <c r="AS14" i="23"/>
  <c r="AS20" i="23"/>
  <c r="AS46" i="26"/>
  <c r="AS48" i="26" s="1"/>
  <c r="AT14" i="7"/>
  <c r="AT20" i="7"/>
  <c r="AS14" i="7"/>
  <c r="AR46" i="26"/>
  <c r="AR48" i="26" s="1"/>
  <c r="AS20" i="7"/>
  <c r="AO20" i="7"/>
  <c r="AO48" i="7" s="1"/>
  <c r="AO55" i="7" s="1"/>
  <c r="AN48" i="26"/>
  <c r="AG20" i="7"/>
  <c r="AH20" i="7"/>
  <c r="AH27" i="7" s="1"/>
  <c r="AL48" i="26"/>
  <c r="D20" i="23"/>
  <c r="E19" i="5"/>
  <c r="E27" i="23"/>
  <c r="E48" i="23"/>
  <c r="E21" i="23"/>
  <c r="E48" i="7"/>
  <c r="E55" i="7" s="1"/>
  <c r="E27" i="7"/>
  <c r="D25" i="5"/>
  <c r="D13" i="5"/>
  <c r="D20" i="7"/>
  <c r="C45" i="26"/>
  <c r="C48" i="26" s="1"/>
  <c r="C49" i="26" s="1"/>
  <c r="D49" i="26" s="1"/>
  <c r="E49" i="26" s="1"/>
  <c r="AF48" i="26"/>
  <c r="AM48" i="26"/>
  <c r="AP20" i="7"/>
  <c r="AP48" i="7" s="1"/>
  <c r="AP55" i="7" s="1"/>
  <c r="AL20" i="7"/>
  <c r="AL27" i="7" s="1"/>
  <c r="AM20" i="7"/>
  <c r="AO48" i="26"/>
  <c r="AK48" i="26"/>
  <c r="AJ20" i="7"/>
  <c r="AJ48" i="7" s="1"/>
  <c r="AJ55" i="7" s="1"/>
  <c r="AN48" i="23"/>
  <c r="AN55" i="23" s="1"/>
  <c r="AN27" i="23"/>
  <c r="AO27" i="23"/>
  <c r="AO48" i="23"/>
  <c r="AO55" i="23" s="1"/>
  <c r="AH27" i="23"/>
  <c r="AH48" i="23"/>
  <c r="AH55" i="23" s="1"/>
  <c r="AJ48" i="23"/>
  <c r="AJ55" i="23" s="1"/>
  <c r="AJ27" i="23"/>
  <c r="AK48" i="23"/>
  <c r="AK55" i="23" s="1"/>
  <c r="AK27" i="23"/>
  <c r="AL48" i="23"/>
  <c r="AL55" i="23" s="1"/>
  <c r="AL27" i="23"/>
  <c r="AM48" i="23"/>
  <c r="AM55" i="23" s="1"/>
  <c r="AM27" i="23"/>
  <c r="AG27" i="23"/>
  <c r="AG48" i="23"/>
  <c r="AG55" i="23" s="1"/>
  <c r="Z47" i="26"/>
  <c r="AA41" i="7"/>
  <c r="W35" i="7"/>
  <c r="C34" i="7"/>
  <c r="E53" i="20" s="1"/>
  <c r="F53" i="20" s="1"/>
  <c r="AF13" i="23"/>
  <c r="AK48" i="7"/>
  <c r="AK55" i="7" s="1"/>
  <c r="AK27" i="7"/>
  <c r="AR13" i="7"/>
  <c r="AR13" i="23"/>
  <c r="AI48" i="23"/>
  <c r="AI55" i="23" s="1"/>
  <c r="AI27" i="23"/>
  <c r="V87" i="4"/>
  <c r="W87" i="4" s="1"/>
  <c r="X87" i="4" s="1"/>
  <c r="Y87" i="4" s="1"/>
  <c r="Z87" i="4" s="1"/>
  <c r="AA87" i="4" s="1"/>
  <c r="AB87" i="4" s="1"/>
  <c r="AC87" i="4" s="1"/>
  <c r="AD87" i="4" s="1"/>
  <c r="AE87" i="4" s="1"/>
  <c r="AF87" i="4" s="1"/>
  <c r="AG87" i="4" s="1"/>
  <c r="AH87" i="4" s="1"/>
  <c r="AI87" i="4" s="1"/>
  <c r="AJ87" i="4" s="1"/>
  <c r="AK87" i="4" s="1"/>
  <c r="AL87" i="4" s="1"/>
  <c r="AM87" i="4" s="1"/>
  <c r="AN87" i="4" s="1"/>
  <c r="AO87" i="4" s="1"/>
  <c r="AP87" i="4" s="1"/>
  <c r="AQ87" i="4" s="1"/>
  <c r="AR87" i="4" s="1"/>
  <c r="AS87" i="4" s="1"/>
  <c r="U12" i="5"/>
  <c r="U13" i="5" s="1"/>
  <c r="AA41" i="23"/>
  <c r="W35" i="23"/>
  <c r="C34" i="23"/>
  <c r="T45" i="26"/>
  <c r="AN20" i="7"/>
  <c r="AQ13" i="7"/>
  <c r="AQ13" i="23"/>
  <c r="AP27" i="23"/>
  <c r="AP48" i="23"/>
  <c r="AP55" i="23" s="1"/>
  <c r="U20" i="23"/>
  <c r="U21" i="23" s="1"/>
  <c r="C6" i="23"/>
  <c r="AA48" i="23"/>
  <c r="AA55" i="23" s="1"/>
  <c r="AI20" i="7"/>
  <c r="AJ48" i="26"/>
  <c r="AI48" i="26"/>
  <c r="K40" i="23"/>
  <c r="K42" i="23" s="1"/>
  <c r="G35" i="23"/>
  <c r="J40" i="7"/>
  <c r="I47" i="25"/>
  <c r="I48" i="25" s="1"/>
  <c r="F35" i="7"/>
  <c r="F47" i="7"/>
  <c r="F26" i="7"/>
  <c r="G47" i="23"/>
  <c r="G26" i="23"/>
  <c r="G21" i="23"/>
  <c r="K40" i="7"/>
  <c r="J47" i="25"/>
  <c r="J48" i="25" s="1"/>
  <c r="G35" i="7"/>
  <c r="AF12" i="7"/>
  <c r="AE46" i="25" s="1"/>
  <c r="AE48" i="25" s="1"/>
  <c r="G47" i="7"/>
  <c r="G54" i="7" s="1"/>
  <c r="G26" i="7"/>
  <c r="F47" i="23"/>
  <c r="F26" i="23"/>
  <c r="F100" i="23"/>
  <c r="AJ19" i="23"/>
  <c r="AK19" i="23"/>
  <c r="AK26" i="23" s="1"/>
  <c r="J40" i="23"/>
  <c r="AK47" i="7"/>
  <c r="AK26" i="7"/>
  <c r="C12" i="23"/>
  <c r="AF19" i="23"/>
  <c r="AL47" i="7"/>
  <c r="AL26" i="7"/>
  <c r="AM47" i="7"/>
  <c r="AM26" i="7"/>
  <c r="D71" i="1"/>
  <c r="R11" i="5"/>
  <c r="C11" i="5" s="1"/>
  <c r="M26" i="23"/>
  <c r="M47" i="23"/>
  <c r="Q26" i="23"/>
  <c r="Q21" i="23"/>
  <c r="Q47" i="23"/>
  <c r="AI47" i="7"/>
  <c r="AI26" i="7"/>
  <c r="N26" i="23"/>
  <c r="N21" i="23"/>
  <c r="N47" i="23"/>
  <c r="AH26" i="23"/>
  <c r="AH47" i="23"/>
  <c r="I47" i="23"/>
  <c r="I26" i="23"/>
  <c r="I21" i="23"/>
  <c r="AD47" i="23"/>
  <c r="AD26" i="23"/>
  <c r="P40" i="7"/>
  <c r="P42" i="7" s="1"/>
  <c r="O47" i="25"/>
  <c r="O48" i="25" s="1"/>
  <c r="L35" i="7"/>
  <c r="AM46" i="25"/>
  <c r="AM48" i="25" s="1"/>
  <c r="AO46" i="25"/>
  <c r="AO48" i="25" s="1"/>
  <c r="AP14" i="7"/>
  <c r="AN46" i="25"/>
  <c r="AN48" i="25" s="1"/>
  <c r="M47" i="7"/>
  <c r="M26" i="7"/>
  <c r="S40" i="23"/>
  <c r="S42" i="23" s="1"/>
  <c r="O35" i="23"/>
  <c r="I47" i="7"/>
  <c r="I26" i="7"/>
  <c r="L47" i="25"/>
  <c r="L48" i="25" s="1"/>
  <c r="M40" i="7"/>
  <c r="I35" i="7"/>
  <c r="R35" i="7"/>
  <c r="U47" i="25"/>
  <c r="V40" i="7"/>
  <c r="V42" i="7" s="1"/>
  <c r="AD47" i="7"/>
  <c r="AD26" i="7"/>
  <c r="AN19" i="7"/>
  <c r="AI46" i="25"/>
  <c r="AI48" i="25" s="1"/>
  <c r="AE21" i="23"/>
  <c r="AE47" i="23"/>
  <c r="AE26" i="23"/>
  <c r="S26" i="23"/>
  <c r="S21" i="23"/>
  <c r="S47" i="23"/>
  <c r="X26" i="23"/>
  <c r="X21" i="23"/>
  <c r="X47" i="23"/>
  <c r="Y26" i="23"/>
  <c r="Y21" i="23"/>
  <c r="Y47" i="23"/>
  <c r="J26" i="23"/>
  <c r="J21" i="23"/>
  <c r="J47" i="23"/>
  <c r="U26" i="23"/>
  <c r="U47" i="23"/>
  <c r="W40" i="23"/>
  <c r="W42" i="23" s="1"/>
  <c r="S35" i="23"/>
  <c r="S47" i="25"/>
  <c r="T40" i="7"/>
  <c r="T42" i="7" s="1"/>
  <c r="P35" i="7"/>
  <c r="AH46" i="25"/>
  <c r="AG46" i="25"/>
  <c r="AG48" i="25" s="1"/>
  <c r="Z47" i="7"/>
  <c r="Z26" i="7"/>
  <c r="N40" i="23"/>
  <c r="N42" i="23" s="1"/>
  <c r="J35" i="23"/>
  <c r="O40" i="23"/>
  <c r="O42" i="23" s="1"/>
  <c r="K35" i="23"/>
  <c r="AJ19" i="7"/>
  <c r="K26" i="23"/>
  <c r="K28" i="23" s="1"/>
  <c r="K21" i="23"/>
  <c r="K47" i="23"/>
  <c r="P47" i="7"/>
  <c r="P26" i="7"/>
  <c r="T47" i="7"/>
  <c r="T26" i="7"/>
  <c r="S40" i="7"/>
  <c r="S42" i="7" s="1"/>
  <c r="O35" i="7"/>
  <c r="R47" i="25"/>
  <c r="R48" i="25" s="1"/>
  <c r="AH19" i="7"/>
  <c r="R40" i="23"/>
  <c r="R42" i="23" s="1"/>
  <c r="N35" i="23"/>
  <c r="R35" i="23"/>
  <c r="V40" i="23"/>
  <c r="V42" i="23" s="1"/>
  <c r="AO19" i="7"/>
  <c r="K47" i="7"/>
  <c r="K26" i="7"/>
  <c r="Q45" i="25"/>
  <c r="R19" i="7"/>
  <c r="AM19" i="23"/>
  <c r="AA47" i="23"/>
  <c r="AA26" i="23"/>
  <c r="AA21" i="23"/>
  <c r="AP19" i="23"/>
  <c r="C18" i="5"/>
  <c r="W40" i="7"/>
  <c r="W42" i="7" s="1"/>
  <c r="V47" i="25"/>
  <c r="V48" i="25" s="1"/>
  <c r="S35" i="7"/>
  <c r="I24" i="5"/>
  <c r="J24" i="5" s="1"/>
  <c r="K24" i="5" s="1"/>
  <c r="L24" i="5" s="1"/>
  <c r="M24" i="5" s="1"/>
  <c r="N24" i="5" s="1"/>
  <c r="O24" i="5" s="1"/>
  <c r="P24" i="5" s="1"/>
  <c r="Q24" i="5" s="1"/>
  <c r="AE47" i="7"/>
  <c r="AE26" i="7"/>
  <c r="M47" i="25"/>
  <c r="M48" i="25" s="1"/>
  <c r="N40" i="7"/>
  <c r="N42" i="7" s="1"/>
  <c r="J35" i="7"/>
  <c r="AA47" i="7"/>
  <c r="AA26" i="7"/>
  <c r="T47" i="25"/>
  <c r="T48" i="25" s="1"/>
  <c r="U40" i="7"/>
  <c r="U42" i="7" s="1"/>
  <c r="Q35" i="7"/>
  <c r="O47" i="7"/>
  <c r="O26" i="7"/>
  <c r="D52" i="20"/>
  <c r="W21" i="23"/>
  <c r="W26" i="23"/>
  <c r="W47" i="23"/>
  <c r="C23" i="25"/>
  <c r="AF46" i="25"/>
  <c r="AF48" i="25" s="1"/>
  <c r="AP19" i="7"/>
  <c r="Y47" i="7"/>
  <c r="Y26" i="7"/>
  <c r="V47" i="7"/>
  <c r="V26" i="7"/>
  <c r="C33" i="7"/>
  <c r="K47" i="25"/>
  <c r="K48" i="25" s="1"/>
  <c r="L40" i="7"/>
  <c r="H35" i="7"/>
  <c r="P26" i="23"/>
  <c r="P21" i="23"/>
  <c r="P47" i="23"/>
  <c r="T26" i="23"/>
  <c r="T21" i="23"/>
  <c r="T47" i="23"/>
  <c r="L26" i="23"/>
  <c r="L21" i="23"/>
  <c r="L47" i="23"/>
  <c r="AC26" i="23"/>
  <c r="AC47" i="23"/>
  <c r="AC21" i="23"/>
  <c r="AO47" i="23"/>
  <c r="AO26" i="23"/>
  <c r="AB47" i="23"/>
  <c r="AB26" i="23"/>
  <c r="AB21" i="23"/>
  <c r="AK46" i="25"/>
  <c r="AK48" i="25" s="1"/>
  <c r="AL46" i="25"/>
  <c r="AL48" i="25" s="1"/>
  <c r="AJ46" i="25"/>
  <c r="AJ48" i="25" s="1"/>
  <c r="S48" i="25"/>
  <c r="Q47" i="25"/>
  <c r="R40" i="7"/>
  <c r="R42" i="7" s="1"/>
  <c r="N35" i="7"/>
  <c r="L47" i="7"/>
  <c r="L26" i="7"/>
  <c r="AC47" i="7"/>
  <c r="AC26" i="7"/>
  <c r="Q40" i="23"/>
  <c r="Q42" i="23" s="1"/>
  <c r="M35" i="23"/>
  <c r="AB47" i="7"/>
  <c r="AB26" i="7"/>
  <c r="H47" i="7"/>
  <c r="H26" i="7"/>
  <c r="R19" i="23"/>
  <c r="R7" i="23"/>
  <c r="AG47" i="23"/>
  <c r="AG26" i="23"/>
  <c r="Z26" i="23"/>
  <c r="Z47" i="23"/>
  <c r="Z21" i="23"/>
  <c r="AJ26" i="23"/>
  <c r="AJ47" i="23"/>
  <c r="O26" i="23"/>
  <c r="O21" i="23"/>
  <c r="O47" i="23"/>
  <c r="AI47" i="23"/>
  <c r="AI26" i="23"/>
  <c r="AN47" i="23"/>
  <c r="AN26" i="23"/>
  <c r="H47" i="23"/>
  <c r="H26" i="23"/>
  <c r="H28" i="23" s="1"/>
  <c r="H21" i="23"/>
  <c r="P40" i="23"/>
  <c r="P42" i="23" s="1"/>
  <c r="L35" i="23"/>
  <c r="AH48" i="25"/>
  <c r="N47" i="7"/>
  <c r="N26" i="7"/>
  <c r="W47" i="7"/>
  <c r="W26" i="7"/>
  <c r="M40" i="23"/>
  <c r="M42" i="23" s="1"/>
  <c r="I35" i="23"/>
  <c r="Q47" i="7"/>
  <c r="Q26" i="7"/>
  <c r="Q40" i="7"/>
  <c r="Q42" i="7" s="1"/>
  <c r="M35" i="7"/>
  <c r="P47" i="25"/>
  <c r="P48" i="25" s="1"/>
  <c r="AL19" i="23"/>
  <c r="V26" i="23"/>
  <c r="V21" i="23"/>
  <c r="V47" i="23"/>
  <c r="T40" i="23"/>
  <c r="T42" i="23" s="1"/>
  <c r="P35" i="23"/>
  <c r="AG19" i="7"/>
  <c r="N47" i="25"/>
  <c r="N48" i="25" s="1"/>
  <c r="O40" i="7"/>
  <c r="O42" i="7" s="1"/>
  <c r="K35" i="7"/>
  <c r="S47" i="7"/>
  <c r="S26" i="7"/>
  <c r="X47" i="7"/>
  <c r="X26" i="7"/>
  <c r="U40" i="23"/>
  <c r="U42" i="23" s="1"/>
  <c r="Q35" i="23"/>
  <c r="J47" i="7"/>
  <c r="J26" i="7"/>
  <c r="U48" i="25"/>
  <c r="U47" i="7"/>
  <c r="U26" i="7"/>
  <c r="L40" i="23"/>
  <c r="H35" i="23"/>
  <c r="C33" i="23"/>
  <c r="AP45" i="5"/>
  <c r="AP7" i="7"/>
  <c r="AN45" i="5"/>
  <c r="AN7" i="7"/>
  <c r="F13" i="5"/>
  <c r="G17" i="5"/>
  <c r="C43" i="5"/>
  <c r="C5" i="7"/>
  <c r="E50" i="5"/>
  <c r="F50" i="5" s="1"/>
  <c r="G50" i="5" s="1"/>
  <c r="H50" i="5" s="1"/>
  <c r="I50" i="5" s="1"/>
  <c r="J50" i="5" s="1"/>
  <c r="K50" i="5" s="1"/>
  <c r="L50" i="5" s="1"/>
  <c r="M50" i="5" s="1"/>
  <c r="N50" i="5" s="1"/>
  <c r="O50" i="5" s="1"/>
  <c r="P50" i="5" s="1"/>
  <c r="Q50" i="5" s="1"/>
  <c r="R50" i="5" s="1"/>
  <c r="S50" i="5" s="1"/>
  <c r="T50" i="5" s="1"/>
  <c r="U50" i="5" s="1"/>
  <c r="V50" i="5" s="1"/>
  <c r="W50" i="5" s="1"/>
  <c r="X50" i="5" s="1"/>
  <c r="Y50" i="5" s="1"/>
  <c r="Z50" i="5" s="1"/>
  <c r="AA50" i="5" s="1"/>
  <c r="AB50" i="5" s="1"/>
  <c r="AC50" i="5" s="1"/>
  <c r="AD50" i="5" s="1"/>
  <c r="AE50" i="5" s="1"/>
  <c r="AF50" i="5" s="1"/>
  <c r="AG50" i="5" s="1"/>
  <c r="AH50" i="5" s="1"/>
  <c r="AI50" i="5" s="1"/>
  <c r="AJ50" i="5" s="1"/>
  <c r="AK50" i="5" s="1"/>
  <c r="AL50" i="5" s="1"/>
  <c r="AM50" i="5" s="1"/>
  <c r="AN50" i="5" s="1"/>
  <c r="AO50" i="5" s="1"/>
  <c r="AP50" i="5" s="1"/>
  <c r="AQ50" i="5" s="1"/>
  <c r="AR50" i="5" s="1"/>
  <c r="AS50" i="5" s="1"/>
  <c r="AT50" i="5" s="1"/>
  <c r="AR45" i="5"/>
  <c r="AR7" i="7"/>
  <c r="D51" i="5"/>
  <c r="E51" i="5" s="1"/>
  <c r="F51" i="5" s="1"/>
  <c r="G51" i="5" s="1"/>
  <c r="H51" i="5" s="1"/>
  <c r="I51" i="5" s="1"/>
  <c r="J51" i="5" s="1"/>
  <c r="K51" i="5" s="1"/>
  <c r="L51" i="5" s="1"/>
  <c r="M51" i="5" s="1"/>
  <c r="N51" i="5" s="1"/>
  <c r="O51" i="5" s="1"/>
  <c r="P51" i="5" s="1"/>
  <c r="Q51" i="5" s="1"/>
  <c r="R51" i="5" s="1"/>
  <c r="S51" i="5" s="1"/>
  <c r="T51" i="5" s="1"/>
  <c r="U51" i="5" s="1"/>
  <c r="V51" i="5" s="1"/>
  <c r="W51" i="5" s="1"/>
  <c r="X51" i="5" s="1"/>
  <c r="Y51" i="5" s="1"/>
  <c r="Z51" i="5" s="1"/>
  <c r="AA51" i="5" s="1"/>
  <c r="AB51" i="5" s="1"/>
  <c r="AC51" i="5" s="1"/>
  <c r="AD51" i="5" s="1"/>
  <c r="AE51" i="5" s="1"/>
  <c r="AF51" i="5" s="1"/>
  <c r="AG51" i="5" s="1"/>
  <c r="AH51" i="5" s="1"/>
  <c r="AI51" i="5" s="1"/>
  <c r="AJ51" i="5" s="1"/>
  <c r="AK51" i="5" s="1"/>
  <c r="AL51" i="5" s="1"/>
  <c r="AM51" i="5" s="1"/>
  <c r="AN51" i="5" s="1"/>
  <c r="AO51" i="5" s="1"/>
  <c r="AP51" i="5" s="1"/>
  <c r="AQ51" i="5" s="1"/>
  <c r="AR51" i="5" s="1"/>
  <c r="AS51" i="5" s="1"/>
  <c r="AT51" i="5" s="1"/>
  <c r="AQ45" i="5"/>
  <c r="AQ7" i="7"/>
  <c r="C34" i="5"/>
  <c r="P7" i="5"/>
  <c r="AK33" i="5"/>
  <c r="AK42" i="5" s="1"/>
  <c r="AM7" i="5"/>
  <c r="AE7" i="5"/>
  <c r="AB7" i="5"/>
  <c r="H33" i="5"/>
  <c r="H42" i="5" s="1"/>
  <c r="L33" i="5"/>
  <c r="L42" i="5" s="1"/>
  <c r="W7" i="5"/>
  <c r="I33" i="5"/>
  <c r="I42" i="5" s="1"/>
  <c r="X7" i="5"/>
  <c r="F7" i="5"/>
  <c r="Q33" i="5"/>
  <c r="Q36" i="5" s="1"/>
  <c r="T7" i="5"/>
  <c r="R7" i="5"/>
  <c r="J7" i="5"/>
  <c r="AA33" i="5"/>
  <c r="AA36" i="5" s="1"/>
  <c r="U7" i="5"/>
  <c r="Y33" i="5"/>
  <c r="Y36" i="5" s="1"/>
  <c r="N7" i="5"/>
  <c r="G7" i="5"/>
  <c r="AG33" i="5"/>
  <c r="AG42" i="5" s="1"/>
  <c r="Z7" i="5"/>
  <c r="AI7" i="5"/>
  <c r="AL7" i="5"/>
  <c r="C5" i="5"/>
  <c r="AO33" i="5"/>
  <c r="AO36" i="5" s="1"/>
  <c r="S75" i="1"/>
  <c r="T75" i="1" s="1"/>
  <c r="U75" i="1" s="1"/>
  <c r="V75" i="1" s="1"/>
  <c r="W75" i="1" s="1"/>
  <c r="X75" i="1" s="1"/>
  <c r="Y75" i="1" s="1"/>
  <c r="Z75" i="1" s="1"/>
  <c r="AA75" i="1" s="1"/>
  <c r="AB75" i="1" s="1"/>
  <c r="AC75" i="1" s="1"/>
  <c r="AD75" i="1" s="1"/>
  <c r="AE75" i="1" s="1"/>
  <c r="AF75" i="1" s="1"/>
  <c r="AG75" i="1" s="1"/>
  <c r="AH75" i="1" s="1"/>
  <c r="AI75" i="1" s="1"/>
  <c r="AJ75" i="1" s="1"/>
  <c r="AK75" i="1" s="1"/>
  <c r="AL75" i="1" s="1"/>
  <c r="AM75" i="1" s="1"/>
  <c r="AN75" i="1" s="1"/>
  <c r="AO75" i="1" s="1"/>
  <c r="AP75" i="1" s="1"/>
  <c r="AQ75" i="1" s="1"/>
  <c r="D83" i="4"/>
  <c r="J78" i="1"/>
  <c r="I76" i="1"/>
  <c r="N77" i="1"/>
  <c r="J77" i="2"/>
  <c r="I76" i="2"/>
  <c r="M7" i="5"/>
  <c r="N71" i="2"/>
  <c r="AD33" i="5"/>
  <c r="AE71" i="2"/>
  <c r="AD10" i="5" s="1"/>
  <c r="AD13" i="5" s="1"/>
  <c r="C35" i="5"/>
  <c r="C6" i="5"/>
  <c r="M89" i="4"/>
  <c r="L88" i="4"/>
  <c r="AO42" i="5"/>
  <c r="D33" i="5"/>
  <c r="D7" i="5"/>
  <c r="C44" i="5"/>
  <c r="AB36" i="5"/>
  <c r="AB42" i="5"/>
  <c r="N42" i="5"/>
  <c r="N36" i="5"/>
  <c r="V42" i="5"/>
  <c r="V36" i="5"/>
  <c r="Z42" i="5"/>
  <c r="Z36" i="5"/>
  <c r="AI42" i="5"/>
  <c r="AI36" i="5"/>
  <c r="S42" i="5"/>
  <c r="S36" i="5"/>
  <c r="AM42" i="5"/>
  <c r="AM36" i="5"/>
  <c r="O42" i="5"/>
  <c r="O36" i="5"/>
  <c r="AL36" i="5"/>
  <c r="AL42" i="5"/>
  <c r="F42" i="5"/>
  <c r="F36" i="5"/>
  <c r="AC36" i="5"/>
  <c r="AC42" i="5"/>
  <c r="U42" i="5"/>
  <c r="U36" i="5"/>
  <c r="K42" i="5"/>
  <c r="K36" i="5"/>
  <c r="E42" i="5"/>
  <c r="E36" i="5"/>
  <c r="R42" i="5"/>
  <c r="R36" i="5"/>
  <c r="T42" i="5"/>
  <c r="T36" i="5"/>
  <c r="P42" i="5"/>
  <c r="P36" i="5"/>
  <c r="G42" i="5"/>
  <c r="G36" i="5"/>
  <c r="W42" i="5"/>
  <c r="W36" i="5"/>
  <c r="J42" i="5"/>
  <c r="J36" i="5"/>
  <c r="X42" i="5"/>
  <c r="X36" i="5"/>
  <c r="AE42" i="5"/>
  <c r="AE36" i="5"/>
  <c r="AG70" i="2"/>
  <c r="AF4" i="5" s="1"/>
  <c r="G48" i="24" l="1"/>
  <c r="E28" i="23"/>
  <c r="M42" i="7"/>
  <c r="S28" i="23"/>
  <c r="T28" i="23"/>
  <c r="E17" i="5"/>
  <c r="F17" i="5" s="1"/>
  <c r="D20" i="5"/>
  <c r="AM46" i="24"/>
  <c r="AN14" i="7"/>
  <c r="AG48" i="7"/>
  <c r="AG55" i="7" s="1"/>
  <c r="AG27" i="7"/>
  <c r="AM48" i="7"/>
  <c r="AM55" i="7" s="1"/>
  <c r="AM27" i="7"/>
  <c r="C12" i="7"/>
  <c r="AF19" i="7"/>
  <c r="D47" i="7"/>
  <c r="D100" i="7"/>
  <c r="E100" i="7" s="1"/>
  <c r="F100" i="7" s="1"/>
  <c r="G100" i="7" s="1"/>
  <c r="H100" i="7" s="1"/>
  <c r="I100" i="7" s="1"/>
  <c r="J100" i="7" s="1"/>
  <c r="K100" i="7" s="1"/>
  <c r="L100" i="7" s="1"/>
  <c r="M100" i="7" s="1"/>
  <c r="N100" i="7" s="1"/>
  <c r="O100" i="7" s="1"/>
  <c r="P100" i="7" s="1"/>
  <c r="Q100" i="7" s="1"/>
  <c r="R100" i="7" s="1"/>
  <c r="S100" i="7" s="1"/>
  <c r="T100" i="7" s="1"/>
  <c r="U100" i="7" s="1"/>
  <c r="V100" i="7" s="1"/>
  <c r="W100" i="7" s="1"/>
  <c r="X100" i="7" s="1"/>
  <c r="Y100" i="7" s="1"/>
  <c r="Z100" i="7" s="1"/>
  <c r="AA100" i="7" s="1"/>
  <c r="AB100" i="7" s="1"/>
  <c r="AC100" i="7" s="1"/>
  <c r="AD100" i="7" s="1"/>
  <c r="AE100" i="7" s="1"/>
  <c r="D26" i="7"/>
  <c r="D61" i="23"/>
  <c r="E61" i="23" s="1"/>
  <c r="F61" i="23" s="1"/>
  <c r="D54" i="23"/>
  <c r="D68" i="23" s="1"/>
  <c r="E68" i="23" s="1"/>
  <c r="O28" i="23"/>
  <c r="J48" i="24"/>
  <c r="Y42" i="5"/>
  <c r="I36" i="5"/>
  <c r="Y28" i="23"/>
  <c r="Q28" i="23"/>
  <c r="J42" i="7"/>
  <c r="AP14" i="23"/>
  <c r="K42" i="7"/>
  <c r="L36" i="5"/>
  <c r="J28" i="23"/>
  <c r="Q42" i="5"/>
  <c r="Q45" i="5" s="1"/>
  <c r="L28" i="23"/>
  <c r="I28" i="23"/>
  <c r="G28" i="23"/>
  <c r="E13" i="5"/>
  <c r="X28" i="23"/>
  <c r="AE28" i="23"/>
  <c r="V28" i="23"/>
  <c r="P28" i="23"/>
  <c r="AA28" i="23"/>
  <c r="AC28" i="23"/>
  <c r="W28" i="23"/>
  <c r="D46" i="23"/>
  <c r="D25" i="23"/>
  <c r="D99" i="23"/>
  <c r="E99" i="23" s="1"/>
  <c r="D7" i="23"/>
  <c r="Z28" i="23"/>
  <c r="AB28" i="23"/>
  <c r="C49" i="20"/>
  <c r="N28" i="23"/>
  <c r="F51" i="20"/>
  <c r="AN46" i="23"/>
  <c r="AN53" i="23" s="1"/>
  <c r="AN25" i="23"/>
  <c r="AN28" i="23" s="1"/>
  <c r="AN21" i="23"/>
  <c r="AF4" i="7"/>
  <c r="AE45" i="24" s="1"/>
  <c r="AF4" i="23"/>
  <c r="AK11" i="7"/>
  <c r="AK11" i="23"/>
  <c r="U46" i="7"/>
  <c r="U53" i="7" s="1"/>
  <c r="U25" i="7"/>
  <c r="L46" i="7"/>
  <c r="L53" i="7" s="1"/>
  <c r="L25" i="7"/>
  <c r="V46" i="7"/>
  <c r="V53" i="7" s="1"/>
  <c r="V25" i="7"/>
  <c r="AE46" i="7"/>
  <c r="AE53" i="7" s="1"/>
  <c r="AE25" i="7"/>
  <c r="Z46" i="7"/>
  <c r="Z53" i="7" s="1"/>
  <c r="Z25" i="7"/>
  <c r="K46" i="7"/>
  <c r="K53" i="7" s="1"/>
  <c r="K25" i="7"/>
  <c r="C35" i="24"/>
  <c r="C13" i="24"/>
  <c r="C12" i="24" s="1"/>
  <c r="C23" i="24" s="1"/>
  <c r="AO46" i="24"/>
  <c r="AO48" i="24" s="1"/>
  <c r="AP18" i="7"/>
  <c r="AP21" i="7" s="1"/>
  <c r="X46" i="7"/>
  <c r="X53" i="7" s="1"/>
  <c r="X25" i="7"/>
  <c r="W46" i="7"/>
  <c r="W53" i="7" s="1"/>
  <c r="W25" i="7"/>
  <c r="I48" i="24"/>
  <c r="AC45" i="24"/>
  <c r="AC48" i="24" s="1"/>
  <c r="AD18" i="7"/>
  <c r="Y46" i="7"/>
  <c r="Y53" i="7" s="1"/>
  <c r="Y25" i="7"/>
  <c r="AG11" i="7"/>
  <c r="AG11" i="23"/>
  <c r="M18" i="23"/>
  <c r="M7" i="23"/>
  <c r="R46" i="7"/>
  <c r="R53" i="7" s="1"/>
  <c r="R25" i="7"/>
  <c r="I46" i="7"/>
  <c r="I53" i="7" s="1"/>
  <c r="I25" i="7"/>
  <c r="K48" i="24"/>
  <c r="AA46" i="7"/>
  <c r="AA53" i="7" s="1"/>
  <c r="AA25" i="7"/>
  <c r="H46" i="7"/>
  <c r="H53" i="7" s="1"/>
  <c r="H25" i="7"/>
  <c r="C39" i="7"/>
  <c r="D17" i="24" s="1"/>
  <c r="AM11" i="7"/>
  <c r="AM11" i="23"/>
  <c r="AI11" i="7"/>
  <c r="AI11" i="23"/>
  <c r="AO11" i="7"/>
  <c r="AO11" i="23"/>
  <c r="AN14" i="23"/>
  <c r="T46" i="7"/>
  <c r="T53" i="7" s="1"/>
  <c r="T25" i="7"/>
  <c r="J46" i="7"/>
  <c r="J53" i="7" s="1"/>
  <c r="J25" i="7"/>
  <c r="O46" i="7"/>
  <c r="O53" i="7" s="1"/>
  <c r="O25" i="7"/>
  <c r="AB46" i="7"/>
  <c r="AB53" i="7" s="1"/>
  <c r="AB25" i="7"/>
  <c r="L45" i="24"/>
  <c r="L48" i="24" s="1"/>
  <c r="M18" i="7"/>
  <c r="AN18" i="7"/>
  <c r="AN21" i="7" s="1"/>
  <c r="AL11" i="7"/>
  <c r="AL11" i="23"/>
  <c r="AP46" i="23"/>
  <c r="AP53" i="23" s="1"/>
  <c r="AP25" i="23"/>
  <c r="N46" i="7"/>
  <c r="N53" i="7" s="1"/>
  <c r="N25" i="7"/>
  <c r="P46" i="7"/>
  <c r="P53" i="7" s="1"/>
  <c r="P25" i="7"/>
  <c r="S46" i="7"/>
  <c r="S53" i="7" s="1"/>
  <c r="S25" i="7"/>
  <c r="AC46" i="7"/>
  <c r="AC53" i="7" s="1"/>
  <c r="AC25" i="7"/>
  <c r="Q46" i="7"/>
  <c r="Q53" i="7" s="1"/>
  <c r="Q25" i="7"/>
  <c r="AD18" i="23"/>
  <c r="AD7" i="23"/>
  <c r="J39" i="23"/>
  <c r="C39" i="23" s="1"/>
  <c r="E17" i="24" s="1"/>
  <c r="C32" i="23"/>
  <c r="C35" i="23" s="1"/>
  <c r="F25" i="23"/>
  <c r="F28" i="23" s="1"/>
  <c r="F46" i="23"/>
  <c r="F49" i="23" s="1"/>
  <c r="F99" i="23"/>
  <c r="G99" i="23" s="1"/>
  <c r="H99" i="23" s="1"/>
  <c r="I99" i="23" s="1"/>
  <c r="J99" i="23" s="1"/>
  <c r="K99" i="23" s="1"/>
  <c r="L99" i="23" s="1"/>
  <c r="AM48" i="24"/>
  <c r="AS48" i="23"/>
  <c r="AS21" i="23"/>
  <c r="AS27" i="23"/>
  <c r="AS28" i="23" s="1"/>
  <c r="AO27" i="7"/>
  <c r="AT21" i="7"/>
  <c r="AT27" i="7"/>
  <c r="AT28" i="7" s="1"/>
  <c r="AT48" i="7"/>
  <c r="AS48" i="7"/>
  <c r="AS27" i="7"/>
  <c r="AS28" i="7" s="1"/>
  <c r="AS21" i="7"/>
  <c r="AT21" i="23"/>
  <c r="AT48" i="23"/>
  <c r="AT27" i="23"/>
  <c r="AT28" i="23" s="1"/>
  <c r="AK47" i="23"/>
  <c r="AK54" i="23" s="1"/>
  <c r="AP27" i="7"/>
  <c r="AH48" i="7"/>
  <c r="AH55" i="7" s="1"/>
  <c r="AL48" i="7"/>
  <c r="AL55" i="7" s="1"/>
  <c r="AJ27" i="7"/>
  <c r="D26" i="5"/>
  <c r="E25" i="5"/>
  <c r="E55" i="23"/>
  <c r="E56" i="23" s="1"/>
  <c r="E49" i="23"/>
  <c r="D27" i="23"/>
  <c r="D48" i="23"/>
  <c r="D101" i="23"/>
  <c r="D21" i="23"/>
  <c r="D48" i="7"/>
  <c r="D101" i="7"/>
  <c r="E101" i="7" s="1"/>
  <c r="F101" i="7" s="1"/>
  <c r="D27" i="7"/>
  <c r="E20" i="5"/>
  <c r="F19" i="5"/>
  <c r="AI48" i="7"/>
  <c r="AI55" i="7" s="1"/>
  <c r="AI27" i="7"/>
  <c r="AQ14" i="23"/>
  <c r="AQ20" i="23"/>
  <c r="C13" i="23"/>
  <c r="AF20" i="23"/>
  <c r="U27" i="23"/>
  <c r="U28" i="23" s="1"/>
  <c r="U48" i="23"/>
  <c r="U49" i="23" s="1"/>
  <c r="AP46" i="26"/>
  <c r="AP48" i="26" s="1"/>
  <c r="AQ14" i="7"/>
  <c r="AQ20" i="7"/>
  <c r="AA42" i="23"/>
  <c r="C41" i="23"/>
  <c r="E17" i="26" s="1"/>
  <c r="AN48" i="7"/>
  <c r="AN55" i="7" s="1"/>
  <c r="AN27" i="7"/>
  <c r="C12" i="5"/>
  <c r="AR14" i="23"/>
  <c r="AR20" i="23"/>
  <c r="AQ46" i="26"/>
  <c r="AQ48" i="26" s="1"/>
  <c r="AR14" i="7"/>
  <c r="AR20" i="7"/>
  <c r="AA42" i="7"/>
  <c r="C41" i="7"/>
  <c r="D17" i="26" s="1"/>
  <c r="I49" i="25"/>
  <c r="J49" i="25" s="1"/>
  <c r="K49" i="25" s="1"/>
  <c r="R24" i="5"/>
  <c r="F54" i="7"/>
  <c r="F54" i="23"/>
  <c r="R13" i="5"/>
  <c r="G100" i="23"/>
  <c r="G54" i="23"/>
  <c r="G56" i="23" s="1"/>
  <c r="G49" i="23"/>
  <c r="L42" i="23"/>
  <c r="C40" i="23"/>
  <c r="W54" i="7"/>
  <c r="N54" i="7"/>
  <c r="Z54" i="23"/>
  <c r="Z56" i="23" s="1"/>
  <c r="Z49" i="23"/>
  <c r="AG54" i="23"/>
  <c r="AC54" i="7"/>
  <c r="AL47" i="23"/>
  <c r="AL26" i="23"/>
  <c r="Q54" i="7"/>
  <c r="AI54" i="23"/>
  <c r="AJ54" i="23"/>
  <c r="AC54" i="23"/>
  <c r="AC56" i="23" s="1"/>
  <c r="AC49" i="23"/>
  <c r="P54" i="23"/>
  <c r="P56" i="23" s="1"/>
  <c r="P49" i="23"/>
  <c r="L42" i="7"/>
  <c r="C40" i="7"/>
  <c r="W54" i="23"/>
  <c r="W56" i="23" s="1"/>
  <c r="W49" i="23"/>
  <c r="AP26" i="23"/>
  <c r="AP28" i="23" s="1"/>
  <c r="AP47" i="23"/>
  <c r="AP21" i="23"/>
  <c r="AM47" i="23"/>
  <c r="AM26" i="23"/>
  <c r="AH47" i="7"/>
  <c r="AH26" i="7"/>
  <c r="Y54" i="23"/>
  <c r="Y56" i="23" s="1"/>
  <c r="Y49" i="23"/>
  <c r="X54" i="7"/>
  <c r="V54" i="23"/>
  <c r="V56" i="23" s="1"/>
  <c r="V49" i="23"/>
  <c r="AN54" i="23"/>
  <c r="AN56" i="23" s="1"/>
  <c r="AN49" i="23"/>
  <c r="O54" i="23"/>
  <c r="O56" i="23" s="1"/>
  <c r="O49" i="23"/>
  <c r="R26" i="23"/>
  <c r="R28" i="23" s="1"/>
  <c r="R21" i="23"/>
  <c r="R47" i="23"/>
  <c r="AB54" i="7"/>
  <c r="T54" i="23"/>
  <c r="T56" i="23" s="1"/>
  <c r="T49" i="23"/>
  <c r="Y54" i="7"/>
  <c r="AE54" i="7"/>
  <c r="R47" i="7"/>
  <c r="R26" i="7"/>
  <c r="P54" i="7"/>
  <c r="J54" i="23"/>
  <c r="J56" i="23" s="1"/>
  <c r="J49" i="23"/>
  <c r="AD54" i="7"/>
  <c r="M54" i="7"/>
  <c r="I54" i="23"/>
  <c r="I56" i="23" s="1"/>
  <c r="I49" i="23"/>
  <c r="N54" i="23"/>
  <c r="N56" i="23" s="1"/>
  <c r="N49" i="23"/>
  <c r="AL54" i="7"/>
  <c r="U54" i="7"/>
  <c r="J54" i="7"/>
  <c r="S54" i="7"/>
  <c r="AG47" i="7"/>
  <c r="AG26" i="7"/>
  <c r="H54" i="23"/>
  <c r="H49" i="23"/>
  <c r="H54" i="7"/>
  <c r="L54" i="7"/>
  <c r="AO54" i="23"/>
  <c r="L54" i="23"/>
  <c r="L56" i="23" s="1"/>
  <c r="L49" i="23"/>
  <c r="E52" i="20"/>
  <c r="F52" i="20" s="1"/>
  <c r="C35" i="7"/>
  <c r="V54" i="7"/>
  <c r="AP47" i="7"/>
  <c r="AP26" i="7"/>
  <c r="Q48" i="25"/>
  <c r="K54" i="7"/>
  <c r="T54" i="7"/>
  <c r="K54" i="23"/>
  <c r="K56" i="23" s="1"/>
  <c r="K49" i="23"/>
  <c r="U54" i="23"/>
  <c r="S54" i="23"/>
  <c r="S56" i="23" s="1"/>
  <c r="S49" i="23"/>
  <c r="AE54" i="23"/>
  <c r="AE56" i="23" s="1"/>
  <c r="AE49" i="23"/>
  <c r="AN47" i="7"/>
  <c r="AN26" i="7"/>
  <c r="AD54" i="23"/>
  <c r="AI54" i="7"/>
  <c r="M54" i="23"/>
  <c r="AM54" i="7"/>
  <c r="C19" i="23"/>
  <c r="AF47" i="23"/>
  <c r="AF26" i="23"/>
  <c r="AB54" i="23"/>
  <c r="AB56" i="23" s="1"/>
  <c r="AB49" i="23"/>
  <c r="O54" i="7"/>
  <c r="AA54" i="7"/>
  <c r="AA54" i="23"/>
  <c r="AA56" i="23" s="1"/>
  <c r="AA49" i="23"/>
  <c r="AO47" i="7"/>
  <c r="AO26" i="7"/>
  <c r="AJ47" i="7"/>
  <c r="AJ26" i="7"/>
  <c r="Z54" i="7"/>
  <c r="X49" i="23"/>
  <c r="X54" i="23"/>
  <c r="X56" i="23" s="1"/>
  <c r="I54" i="7"/>
  <c r="AH54" i="23"/>
  <c r="Q54" i="23"/>
  <c r="Q56" i="23" s="1"/>
  <c r="Q49" i="23"/>
  <c r="AK54" i="7"/>
  <c r="E45" i="5"/>
  <c r="E7" i="7"/>
  <c r="X45" i="5"/>
  <c r="X7" i="7"/>
  <c r="W45" i="5"/>
  <c r="W7" i="7"/>
  <c r="P45" i="5"/>
  <c r="P7" i="7"/>
  <c r="R45" i="5"/>
  <c r="K45" i="5"/>
  <c r="K7" i="7"/>
  <c r="U45" i="5"/>
  <c r="U7" i="7"/>
  <c r="Y45" i="5"/>
  <c r="Y7" i="7"/>
  <c r="L45" i="5"/>
  <c r="L7" i="7"/>
  <c r="S45" i="5"/>
  <c r="S7" i="7"/>
  <c r="Z45" i="5"/>
  <c r="Z7" i="7"/>
  <c r="N45" i="5"/>
  <c r="N7" i="7"/>
  <c r="Q7" i="7"/>
  <c r="H45" i="5"/>
  <c r="H7" i="7"/>
  <c r="AK45" i="5"/>
  <c r="AK7" i="7"/>
  <c r="R7" i="7"/>
  <c r="H17" i="5"/>
  <c r="AB45" i="5"/>
  <c r="AB7" i="7"/>
  <c r="AE45" i="5"/>
  <c r="AE7" i="7"/>
  <c r="J45" i="5"/>
  <c r="J7" i="7"/>
  <c r="G45" i="5"/>
  <c r="G7" i="7"/>
  <c r="T45" i="5"/>
  <c r="T7" i="7"/>
  <c r="AA42" i="5"/>
  <c r="AC45" i="5"/>
  <c r="AC7" i="7"/>
  <c r="F45" i="5"/>
  <c r="O45" i="5"/>
  <c r="O7" i="7"/>
  <c r="AM45" i="5"/>
  <c r="AM7" i="7"/>
  <c r="AI45" i="5"/>
  <c r="AI7" i="7"/>
  <c r="V45" i="5"/>
  <c r="V7" i="7"/>
  <c r="N75" i="2"/>
  <c r="O75" i="2" s="1"/>
  <c r="P75" i="2" s="1"/>
  <c r="Q75" i="2" s="1"/>
  <c r="R75" i="2" s="1"/>
  <c r="S75" i="2" s="1"/>
  <c r="T75" i="2" s="1"/>
  <c r="U75" i="2" s="1"/>
  <c r="V75" i="2" s="1"/>
  <c r="W75" i="2" s="1"/>
  <c r="X75" i="2" s="1"/>
  <c r="Y75" i="2" s="1"/>
  <c r="Z75" i="2" s="1"/>
  <c r="AA75" i="2" s="1"/>
  <c r="AB75" i="2" s="1"/>
  <c r="AC75" i="2" s="1"/>
  <c r="AD75" i="2" s="1"/>
  <c r="AE75" i="2" s="1"/>
  <c r="AF75" i="2" s="1"/>
  <c r="M10" i="5"/>
  <c r="AG45" i="5"/>
  <c r="AG7" i="7"/>
  <c r="I45" i="5"/>
  <c r="I7" i="7"/>
  <c r="AL45" i="5"/>
  <c r="AL7" i="7"/>
  <c r="AO45" i="5"/>
  <c r="AO7" i="7"/>
  <c r="G23" i="5"/>
  <c r="C50" i="5"/>
  <c r="C6" i="7"/>
  <c r="C51" i="5"/>
  <c r="H36" i="5"/>
  <c r="AK36" i="5"/>
  <c r="AD7" i="5"/>
  <c r="M33" i="5"/>
  <c r="M42" i="5" s="1"/>
  <c r="AG36" i="5"/>
  <c r="O77" i="1"/>
  <c r="K78" i="1"/>
  <c r="J76" i="1"/>
  <c r="AF7" i="5"/>
  <c r="AG71" i="2"/>
  <c r="J76" i="2"/>
  <c r="K77" i="2"/>
  <c r="N89" i="4"/>
  <c r="M88" i="4"/>
  <c r="D36" i="5"/>
  <c r="D42" i="5"/>
  <c r="AD42" i="5"/>
  <c r="AD36" i="5"/>
  <c r="AI70" i="2"/>
  <c r="AH4" i="5" s="1"/>
  <c r="AF26" i="7" l="1"/>
  <c r="AF47" i="7"/>
  <c r="S24" i="5"/>
  <c r="T24" i="5" s="1"/>
  <c r="U24" i="5" s="1"/>
  <c r="V24" i="5" s="1"/>
  <c r="W24" i="5" s="1"/>
  <c r="X24" i="5" s="1"/>
  <c r="Y24" i="5" s="1"/>
  <c r="Z24" i="5" s="1"/>
  <c r="AA24" i="5" s="1"/>
  <c r="AB24" i="5" s="1"/>
  <c r="AC24" i="5" s="1"/>
  <c r="AD24" i="5" s="1"/>
  <c r="AE24" i="5" s="1"/>
  <c r="AF24" i="5" s="1"/>
  <c r="AG24" i="5" s="1"/>
  <c r="AH24" i="5" s="1"/>
  <c r="AI24" i="5" s="1"/>
  <c r="AJ24" i="5" s="1"/>
  <c r="AK24" i="5" s="1"/>
  <c r="AL24" i="5" s="1"/>
  <c r="AM24" i="5" s="1"/>
  <c r="AN24" i="5" s="1"/>
  <c r="AO24" i="5" s="1"/>
  <c r="AP24" i="5" s="1"/>
  <c r="AQ24" i="5" s="1"/>
  <c r="AR24" i="5" s="1"/>
  <c r="AS24" i="5" s="1"/>
  <c r="AT24" i="5" s="1"/>
  <c r="C24" i="5"/>
  <c r="C19" i="7"/>
  <c r="AF100" i="7"/>
  <c r="AG100" i="7" s="1"/>
  <c r="AH100" i="7" s="1"/>
  <c r="AI100" i="7" s="1"/>
  <c r="AJ100" i="7" s="1"/>
  <c r="AK100" i="7" s="1"/>
  <c r="AL100" i="7" s="1"/>
  <c r="AM100" i="7" s="1"/>
  <c r="AN100" i="7" s="1"/>
  <c r="AO100" i="7" s="1"/>
  <c r="AP100" i="7" s="1"/>
  <c r="AQ100" i="7" s="1"/>
  <c r="AR100" i="7" s="1"/>
  <c r="AS100" i="7" s="1"/>
  <c r="AT100" i="7" s="1"/>
  <c r="C100" i="7" s="1"/>
  <c r="D54" i="7"/>
  <c r="D68" i="7" s="1"/>
  <c r="E68" i="7" s="1"/>
  <c r="F68" i="7" s="1"/>
  <c r="G68" i="7" s="1"/>
  <c r="H68" i="7" s="1"/>
  <c r="I68" i="7" s="1"/>
  <c r="J68" i="7" s="1"/>
  <c r="K68" i="7" s="1"/>
  <c r="L68" i="7" s="1"/>
  <c r="M68" i="7" s="1"/>
  <c r="N68" i="7" s="1"/>
  <c r="O68" i="7" s="1"/>
  <c r="P68" i="7" s="1"/>
  <c r="Q68" i="7" s="1"/>
  <c r="D61" i="7"/>
  <c r="E61" i="7" s="1"/>
  <c r="F61" i="7" s="1"/>
  <c r="G61" i="7" s="1"/>
  <c r="H61" i="7" s="1"/>
  <c r="I61" i="7" s="1"/>
  <c r="J61" i="7" s="1"/>
  <c r="K61" i="7" s="1"/>
  <c r="L61" i="7" s="1"/>
  <c r="M61" i="7" s="1"/>
  <c r="N61" i="7" s="1"/>
  <c r="O61" i="7" s="1"/>
  <c r="P61" i="7" s="1"/>
  <c r="Q61" i="7" s="1"/>
  <c r="R61" i="7" s="1"/>
  <c r="S61" i="7" s="1"/>
  <c r="T61" i="7" s="1"/>
  <c r="U61" i="7" s="1"/>
  <c r="V61" i="7" s="1"/>
  <c r="W61" i="7" s="1"/>
  <c r="X61" i="7" s="1"/>
  <c r="Y61" i="7" s="1"/>
  <c r="Z61" i="7" s="1"/>
  <c r="AA61" i="7" s="1"/>
  <c r="AB61" i="7" s="1"/>
  <c r="AC61" i="7" s="1"/>
  <c r="AD61" i="7" s="1"/>
  <c r="AE61" i="7" s="1"/>
  <c r="AF61" i="7" s="1"/>
  <c r="AG61" i="7" s="1"/>
  <c r="AH61" i="7" s="1"/>
  <c r="AI61" i="7" s="1"/>
  <c r="AJ61" i="7" s="1"/>
  <c r="AK61" i="7" s="1"/>
  <c r="AL61" i="7" s="1"/>
  <c r="AM61" i="7" s="1"/>
  <c r="AN61" i="7" s="1"/>
  <c r="AO61" i="7" s="1"/>
  <c r="AP61" i="7" s="1"/>
  <c r="AQ61" i="7" s="1"/>
  <c r="AR61" i="7" s="1"/>
  <c r="AS61" i="7" s="1"/>
  <c r="AT61" i="7" s="1"/>
  <c r="C61" i="7" s="1"/>
  <c r="D4" i="22" s="1"/>
  <c r="M99" i="23"/>
  <c r="N99" i="23" s="1"/>
  <c r="O99" i="23" s="1"/>
  <c r="P99" i="23" s="1"/>
  <c r="Q99" i="23" s="1"/>
  <c r="R99" i="23" s="1"/>
  <c r="S99" i="23" s="1"/>
  <c r="T99" i="23" s="1"/>
  <c r="U99" i="23" s="1"/>
  <c r="V99" i="23" s="1"/>
  <c r="W99" i="23" s="1"/>
  <c r="X99" i="23" s="1"/>
  <c r="Y99" i="23" s="1"/>
  <c r="Z99" i="23" s="1"/>
  <c r="AA99" i="23" s="1"/>
  <c r="AB99" i="23" s="1"/>
  <c r="AC99" i="23" s="1"/>
  <c r="AD99" i="23" s="1"/>
  <c r="AE99" i="23" s="1"/>
  <c r="D53" i="23"/>
  <c r="D67" i="23" s="1"/>
  <c r="E67" i="23" s="1"/>
  <c r="D60" i="23"/>
  <c r="E60" i="23" s="1"/>
  <c r="F60" i="23" s="1"/>
  <c r="G60" i="23" s="1"/>
  <c r="H60" i="23" s="1"/>
  <c r="I60" i="23" s="1"/>
  <c r="J60" i="23" s="1"/>
  <c r="K60" i="23" s="1"/>
  <c r="L60" i="23" s="1"/>
  <c r="D28" i="23"/>
  <c r="AL14" i="23"/>
  <c r="AL18" i="23"/>
  <c r="AO14" i="23"/>
  <c r="AO18" i="23"/>
  <c r="AM14" i="23"/>
  <c r="AM18" i="23"/>
  <c r="AG18" i="23"/>
  <c r="AG14" i="23"/>
  <c r="AD46" i="7"/>
  <c r="AD25" i="7"/>
  <c r="AJ46" i="24"/>
  <c r="AJ48" i="24" s="1"/>
  <c r="AK18" i="7"/>
  <c r="AK14" i="7"/>
  <c r="F53" i="23"/>
  <c r="AK46" i="24"/>
  <c r="AK48" i="24" s="1"/>
  <c r="AL14" i="7"/>
  <c r="AL18" i="7"/>
  <c r="AN46" i="24"/>
  <c r="AN48" i="24" s="1"/>
  <c r="AO14" i="7"/>
  <c r="AO18" i="7"/>
  <c r="AL46" i="24"/>
  <c r="AL48" i="24" s="1"/>
  <c r="AM18" i="7"/>
  <c r="AM14" i="7"/>
  <c r="M25" i="23"/>
  <c r="M28" i="23" s="1"/>
  <c r="M46" i="23"/>
  <c r="M21" i="23"/>
  <c r="AF46" i="24"/>
  <c r="AF48" i="24" s="1"/>
  <c r="AG18" i="7"/>
  <c r="AG14" i="7"/>
  <c r="AF7" i="23"/>
  <c r="AH4" i="7"/>
  <c r="AH4" i="23"/>
  <c r="AD46" i="23"/>
  <c r="AD25" i="23"/>
  <c r="AD28" i="23" s="1"/>
  <c r="AD21" i="23"/>
  <c r="AN46" i="7"/>
  <c r="AN53" i="7" s="1"/>
  <c r="AN25" i="7"/>
  <c r="AN28" i="7" s="1"/>
  <c r="AI18" i="23"/>
  <c r="AI14" i="23"/>
  <c r="M46" i="7"/>
  <c r="M25" i="7"/>
  <c r="AH46" i="24"/>
  <c r="AH48" i="24" s="1"/>
  <c r="AI14" i="7"/>
  <c r="AI18" i="7"/>
  <c r="AP46" i="7"/>
  <c r="AP53" i="7" s="1"/>
  <c r="AP25" i="7"/>
  <c r="AP28" i="7" s="1"/>
  <c r="J42" i="23"/>
  <c r="AK14" i="23"/>
  <c r="AK18" i="23"/>
  <c r="AT49" i="7"/>
  <c r="AT55" i="7"/>
  <c r="AT56" i="7" s="1"/>
  <c r="AS49" i="7"/>
  <c r="AS55" i="7"/>
  <c r="AS56" i="7" s="1"/>
  <c r="AT49" i="23"/>
  <c r="AT55" i="23"/>
  <c r="AT56" i="23" s="1"/>
  <c r="AS49" i="23"/>
  <c r="AS55" i="23"/>
  <c r="AS56" i="23" s="1"/>
  <c r="E101" i="23"/>
  <c r="D102" i="23"/>
  <c r="D62" i="23"/>
  <c r="D55" i="23"/>
  <c r="D49" i="23"/>
  <c r="G19" i="5"/>
  <c r="F20" i="5"/>
  <c r="D55" i="7"/>
  <c r="D69" i="7" s="1"/>
  <c r="E69" i="7" s="1"/>
  <c r="F69" i="7" s="1"/>
  <c r="D62" i="7"/>
  <c r="E62" i="7" s="1"/>
  <c r="F62" i="7" s="1"/>
  <c r="E26" i="5"/>
  <c r="F25" i="5"/>
  <c r="AF48" i="23"/>
  <c r="AF55" i="23" s="1"/>
  <c r="AF27" i="23"/>
  <c r="AR48" i="7"/>
  <c r="AR27" i="7"/>
  <c r="AR28" i="7" s="1"/>
  <c r="AR21" i="7"/>
  <c r="AR48" i="23"/>
  <c r="AR27" i="23"/>
  <c r="AR28" i="23" s="1"/>
  <c r="AR21" i="23"/>
  <c r="AQ48" i="7"/>
  <c r="AQ27" i="7"/>
  <c r="AQ28" i="7" s="1"/>
  <c r="AQ21" i="7"/>
  <c r="C20" i="23"/>
  <c r="AQ48" i="23"/>
  <c r="AQ27" i="23"/>
  <c r="AQ28" i="23" s="1"/>
  <c r="AQ21" i="23"/>
  <c r="U55" i="23"/>
  <c r="U56" i="23" s="1"/>
  <c r="G61" i="23"/>
  <c r="C47" i="23"/>
  <c r="H100" i="23"/>
  <c r="F68" i="23"/>
  <c r="F56" i="23"/>
  <c r="AN54" i="7"/>
  <c r="AN49" i="7"/>
  <c r="C42" i="7"/>
  <c r="D17" i="25"/>
  <c r="AO54" i="7"/>
  <c r="AP54" i="7"/>
  <c r="L49" i="25"/>
  <c r="M49" i="25" s="1"/>
  <c r="N49" i="25" s="1"/>
  <c r="O49" i="25" s="1"/>
  <c r="P49" i="25" s="1"/>
  <c r="Q49" i="25" s="1"/>
  <c r="R49" i="25" s="1"/>
  <c r="S49" i="25" s="1"/>
  <c r="T49" i="25" s="1"/>
  <c r="U49" i="25" s="1"/>
  <c r="V49" i="25" s="1"/>
  <c r="W49" i="25" s="1"/>
  <c r="X49" i="25" s="1"/>
  <c r="Y49" i="25" s="1"/>
  <c r="Z49" i="25" s="1"/>
  <c r="AA49" i="25" s="1"/>
  <c r="AB49" i="25" s="1"/>
  <c r="AC49" i="25" s="1"/>
  <c r="AD49" i="25" s="1"/>
  <c r="AE49" i="25" s="1"/>
  <c r="AF49" i="25" s="1"/>
  <c r="AG49" i="25" s="1"/>
  <c r="AH49" i="25" s="1"/>
  <c r="AI49" i="25" s="1"/>
  <c r="AJ49" i="25" s="1"/>
  <c r="AK49" i="25" s="1"/>
  <c r="AL49" i="25" s="1"/>
  <c r="AM49" i="25" s="1"/>
  <c r="AN49" i="25" s="1"/>
  <c r="AO49" i="25" s="1"/>
  <c r="AP49" i="25" s="1"/>
  <c r="AQ49" i="25" s="1"/>
  <c r="AR49" i="25" s="1"/>
  <c r="AS49" i="25" s="1"/>
  <c r="AT49" i="25" s="1"/>
  <c r="C26" i="7"/>
  <c r="D12" i="25" s="1"/>
  <c r="AF54" i="23"/>
  <c r="H56" i="23"/>
  <c r="AP54" i="23"/>
  <c r="AP56" i="23" s="1"/>
  <c r="AP49" i="23"/>
  <c r="AJ54" i="7"/>
  <c r="AM54" i="23"/>
  <c r="AL54" i="23"/>
  <c r="AG54" i="7"/>
  <c r="R54" i="23"/>
  <c r="R56" i="23" s="1"/>
  <c r="R49" i="23"/>
  <c r="C26" i="23"/>
  <c r="R54" i="7"/>
  <c r="AH54" i="7"/>
  <c r="E17" i="25"/>
  <c r="C42" i="23"/>
  <c r="D7" i="7"/>
  <c r="AG75" i="2"/>
  <c r="AH75" i="2" s="1"/>
  <c r="AF10" i="5"/>
  <c r="AF13" i="5" s="1"/>
  <c r="I17" i="5"/>
  <c r="AD45" i="5"/>
  <c r="AD7" i="7"/>
  <c r="F7" i="7"/>
  <c r="AA45" i="5"/>
  <c r="AA7" i="7"/>
  <c r="M45" i="5"/>
  <c r="M7" i="7"/>
  <c r="H23" i="5"/>
  <c r="M13" i="5"/>
  <c r="M36" i="5"/>
  <c r="AF33" i="5"/>
  <c r="AF42" i="5" s="1"/>
  <c r="P77" i="1"/>
  <c r="L78" i="1"/>
  <c r="K76" i="1"/>
  <c r="K76" i="2"/>
  <c r="L77" i="2"/>
  <c r="AH33" i="5"/>
  <c r="AI71" i="2"/>
  <c r="O89" i="4"/>
  <c r="N88" i="4"/>
  <c r="D49" i="5"/>
  <c r="D45" i="5"/>
  <c r="AF36" i="5"/>
  <c r="AK70" i="2"/>
  <c r="AJ4" i="5" s="1"/>
  <c r="AF54" i="7" l="1"/>
  <c r="C54" i="7" s="1"/>
  <c r="C47" i="7"/>
  <c r="M60" i="23"/>
  <c r="N60" i="23" s="1"/>
  <c r="O60" i="23" s="1"/>
  <c r="P60" i="23" s="1"/>
  <c r="Q60" i="23" s="1"/>
  <c r="R60" i="23" s="1"/>
  <c r="S60" i="23" s="1"/>
  <c r="T60" i="23" s="1"/>
  <c r="U60" i="23" s="1"/>
  <c r="V60" i="23" s="1"/>
  <c r="W60" i="23" s="1"/>
  <c r="X60" i="23" s="1"/>
  <c r="Y60" i="23" s="1"/>
  <c r="Z60" i="23" s="1"/>
  <c r="AA60" i="23" s="1"/>
  <c r="AB60" i="23" s="1"/>
  <c r="AC60" i="23" s="1"/>
  <c r="AD60" i="23" s="1"/>
  <c r="AE60" i="23" s="1"/>
  <c r="AP49" i="7"/>
  <c r="AP56" i="7"/>
  <c r="AO46" i="23"/>
  <c r="AO25" i="23"/>
  <c r="AO28" i="23" s="1"/>
  <c r="AO21" i="23"/>
  <c r="AM46" i="7"/>
  <c r="AM25" i="7"/>
  <c r="AM28" i="7" s="1"/>
  <c r="AM21" i="7"/>
  <c r="AK46" i="23"/>
  <c r="AK25" i="23"/>
  <c r="AK28" i="23" s="1"/>
  <c r="AK21" i="23"/>
  <c r="AH7" i="23"/>
  <c r="M53" i="23"/>
  <c r="M56" i="23" s="1"/>
  <c r="M49" i="23"/>
  <c r="AL46" i="7"/>
  <c r="AL25" i="7"/>
  <c r="AL28" i="7" s="1"/>
  <c r="AL21" i="7"/>
  <c r="AG46" i="23"/>
  <c r="AG25" i="23"/>
  <c r="AG28" i="23" s="1"/>
  <c r="AG21" i="23"/>
  <c r="AF11" i="7"/>
  <c r="AF11" i="23"/>
  <c r="AI46" i="7"/>
  <c r="AI25" i="7"/>
  <c r="AI28" i="7" s="1"/>
  <c r="AI21" i="7"/>
  <c r="AI46" i="23"/>
  <c r="AI25" i="23"/>
  <c r="AI28" i="23" s="1"/>
  <c r="AI21" i="23"/>
  <c r="AG45" i="24"/>
  <c r="AG46" i="7"/>
  <c r="AG25" i="7"/>
  <c r="AG28" i="7" s="1"/>
  <c r="AG21" i="7"/>
  <c r="AO46" i="7"/>
  <c r="AO25" i="7"/>
  <c r="AO28" i="7" s="1"/>
  <c r="AO21" i="7"/>
  <c r="F67" i="23"/>
  <c r="G67" i="23" s="1"/>
  <c r="H67" i="23" s="1"/>
  <c r="I67" i="23" s="1"/>
  <c r="J67" i="23" s="1"/>
  <c r="K67" i="23" s="1"/>
  <c r="L67" i="23" s="1"/>
  <c r="AM46" i="23"/>
  <c r="AM25" i="23"/>
  <c r="AM28" i="23" s="1"/>
  <c r="AM21" i="23"/>
  <c r="AL46" i="23"/>
  <c r="AL25" i="23"/>
  <c r="AL28" i="23" s="1"/>
  <c r="AL21" i="23"/>
  <c r="AJ4" i="7"/>
  <c r="AJ4" i="23"/>
  <c r="AN56" i="7"/>
  <c r="M53" i="7"/>
  <c r="AD53" i="23"/>
  <c r="AD56" i="23" s="1"/>
  <c r="AD49" i="23"/>
  <c r="AK46" i="7"/>
  <c r="AK25" i="7"/>
  <c r="AK28" i="7" s="1"/>
  <c r="AK21" i="7"/>
  <c r="AD53" i="7"/>
  <c r="G25" i="5"/>
  <c r="F26" i="5"/>
  <c r="E62" i="23"/>
  <c r="D63" i="23"/>
  <c r="H19" i="5"/>
  <c r="G20" i="5"/>
  <c r="E102" i="23"/>
  <c r="F101" i="23"/>
  <c r="D69" i="23"/>
  <c r="D56" i="23"/>
  <c r="C48" i="23"/>
  <c r="AQ55" i="23"/>
  <c r="AQ56" i="23" s="1"/>
  <c r="AQ49" i="23"/>
  <c r="AQ55" i="7"/>
  <c r="AQ56" i="7" s="1"/>
  <c r="AQ49" i="7"/>
  <c r="C27" i="23"/>
  <c r="E12" i="26" s="1"/>
  <c r="AR55" i="23"/>
  <c r="AR56" i="23" s="1"/>
  <c r="AR49" i="23"/>
  <c r="AR55" i="7"/>
  <c r="AR56" i="7" s="1"/>
  <c r="AR49" i="7"/>
  <c r="G68" i="23"/>
  <c r="I100" i="23"/>
  <c r="H61" i="23"/>
  <c r="C54" i="23"/>
  <c r="R68" i="7"/>
  <c r="S68" i="7" s="1"/>
  <c r="T68" i="7" s="1"/>
  <c r="U68" i="7" s="1"/>
  <c r="V68" i="7" s="1"/>
  <c r="W68" i="7" s="1"/>
  <c r="X68" i="7" s="1"/>
  <c r="Y68" i="7" s="1"/>
  <c r="Z68" i="7" s="1"/>
  <c r="AA68" i="7" s="1"/>
  <c r="AB68" i="7" s="1"/>
  <c r="AC68" i="7" s="1"/>
  <c r="AD68" i="7" s="1"/>
  <c r="AE68" i="7" s="1"/>
  <c r="AF68" i="7" s="1"/>
  <c r="AG68" i="7" s="1"/>
  <c r="AH68" i="7" s="1"/>
  <c r="AI68" i="7" s="1"/>
  <c r="AJ68" i="7" s="1"/>
  <c r="AK68" i="7" s="1"/>
  <c r="AL68" i="7" s="1"/>
  <c r="AM68" i="7" s="1"/>
  <c r="AN68" i="7" s="1"/>
  <c r="AO68" i="7" s="1"/>
  <c r="AP68" i="7" s="1"/>
  <c r="AQ68" i="7" s="1"/>
  <c r="AR68" i="7" s="1"/>
  <c r="AS68" i="7" s="1"/>
  <c r="AT68" i="7" s="1"/>
  <c r="C68" i="7" s="1"/>
  <c r="D11" i="22" s="1"/>
  <c r="D2" i="27" s="1"/>
  <c r="E12" i="25"/>
  <c r="E7" i="25"/>
  <c r="AI75" i="2"/>
  <c r="AJ75" i="2" s="1"/>
  <c r="AH10" i="5"/>
  <c r="I23" i="5"/>
  <c r="J17" i="5"/>
  <c r="AF45" i="5"/>
  <c r="AH7" i="5"/>
  <c r="M78" i="1"/>
  <c r="L76" i="1"/>
  <c r="Q77" i="1"/>
  <c r="M77" i="2"/>
  <c r="L76" i="2"/>
  <c r="D70" i="2"/>
  <c r="D85" i="2" s="1"/>
  <c r="AK71" i="2"/>
  <c r="P89" i="4"/>
  <c r="O88" i="4"/>
  <c r="D52" i="5"/>
  <c r="E49" i="5"/>
  <c r="AH42" i="5"/>
  <c r="AH36" i="5"/>
  <c r="M67" i="23" l="1"/>
  <c r="N67" i="23" s="1"/>
  <c r="O67" i="23" s="1"/>
  <c r="P67" i="23" s="1"/>
  <c r="Q67" i="23" s="1"/>
  <c r="R67" i="23" s="1"/>
  <c r="S67" i="23" s="1"/>
  <c r="T67" i="23" s="1"/>
  <c r="U67" i="23" s="1"/>
  <c r="V67" i="23" s="1"/>
  <c r="W67" i="23" s="1"/>
  <c r="X67" i="23" s="1"/>
  <c r="Y67" i="23" s="1"/>
  <c r="Z67" i="23" s="1"/>
  <c r="AA67" i="23" s="1"/>
  <c r="AB67" i="23" s="1"/>
  <c r="AC67" i="23" s="1"/>
  <c r="AD67" i="23" s="1"/>
  <c r="AE67" i="23" s="1"/>
  <c r="AJ7" i="23"/>
  <c r="C4" i="23"/>
  <c r="C7" i="23" s="1"/>
  <c r="AM53" i="23"/>
  <c r="AM56" i="23" s="1"/>
  <c r="AM49" i="23"/>
  <c r="AG53" i="7"/>
  <c r="AG56" i="7" s="1"/>
  <c r="AG49" i="7"/>
  <c r="AI53" i="7"/>
  <c r="AI56" i="7" s="1"/>
  <c r="AI49" i="7"/>
  <c r="AI45" i="24"/>
  <c r="C4" i="7"/>
  <c r="AL53" i="23"/>
  <c r="AL56" i="23" s="1"/>
  <c r="AL49" i="23"/>
  <c r="AO53" i="7"/>
  <c r="AO56" i="7" s="1"/>
  <c r="AO49" i="7"/>
  <c r="AI53" i="23"/>
  <c r="AI56" i="23" s="1"/>
  <c r="AI49" i="23"/>
  <c r="AK53" i="23"/>
  <c r="AK56" i="23" s="1"/>
  <c r="AK49" i="23"/>
  <c r="AH7" i="7"/>
  <c r="AH11" i="7"/>
  <c r="AH11" i="23"/>
  <c r="AF14" i="23"/>
  <c r="AF18" i="23"/>
  <c r="AG53" i="23"/>
  <c r="AG56" i="23" s="1"/>
  <c r="AG49" i="23"/>
  <c r="AL53" i="7"/>
  <c r="AL56" i="7" s="1"/>
  <c r="AL49" i="7"/>
  <c r="AO53" i="23"/>
  <c r="AO56" i="23" s="1"/>
  <c r="AO49" i="23"/>
  <c r="AK53" i="7"/>
  <c r="AK56" i="7" s="1"/>
  <c r="AK49" i="7"/>
  <c r="AM53" i="7"/>
  <c r="AM56" i="7" s="1"/>
  <c r="AM49" i="7"/>
  <c r="G101" i="23"/>
  <c r="F102" i="23"/>
  <c r="E63" i="23"/>
  <c r="F62" i="23"/>
  <c r="E69" i="23"/>
  <c r="D70" i="23"/>
  <c r="I19" i="5"/>
  <c r="H20" i="5"/>
  <c r="H25" i="5"/>
  <c r="G26" i="5"/>
  <c r="C55" i="23"/>
  <c r="J100" i="23"/>
  <c r="I61" i="23"/>
  <c r="H68" i="23"/>
  <c r="D23" i="25"/>
  <c r="AF7" i="7"/>
  <c r="K17" i="5"/>
  <c r="J23" i="5"/>
  <c r="D71" i="2"/>
  <c r="AJ10" i="5"/>
  <c r="AJ13" i="5" s="1"/>
  <c r="AH13" i="5"/>
  <c r="AK75" i="2"/>
  <c r="AL75" i="2" s="1"/>
  <c r="AM75" i="2" s="1"/>
  <c r="AN75" i="2" s="1"/>
  <c r="AO75" i="2" s="1"/>
  <c r="AP75" i="2" s="1"/>
  <c r="AQ75" i="2" s="1"/>
  <c r="N78" i="1"/>
  <c r="M76" i="1"/>
  <c r="R77" i="1"/>
  <c r="M76" i="2"/>
  <c r="N77" i="2"/>
  <c r="Q89" i="4"/>
  <c r="P88" i="4"/>
  <c r="F49" i="5"/>
  <c r="E52" i="5"/>
  <c r="AJ33" i="5"/>
  <c r="AJ7" i="5"/>
  <c r="C4" i="5"/>
  <c r="C7" i="5" s="1"/>
  <c r="AH45" i="5"/>
  <c r="AG46" i="24" l="1"/>
  <c r="AG48" i="24" s="1"/>
  <c r="AH14" i="7"/>
  <c r="AH18" i="7"/>
  <c r="C10" i="5"/>
  <c r="C13" i="5" s="1"/>
  <c r="AF46" i="23"/>
  <c r="AF25" i="23"/>
  <c r="AF21" i="23"/>
  <c r="AF99" i="23"/>
  <c r="AG99" i="23" s="1"/>
  <c r="AH14" i="23"/>
  <c r="AH18" i="23"/>
  <c r="G62" i="23"/>
  <c r="F63" i="23"/>
  <c r="J19" i="5"/>
  <c r="I20" i="5"/>
  <c r="I25" i="5"/>
  <c r="H26" i="5"/>
  <c r="E70" i="23"/>
  <c r="F69" i="23"/>
  <c r="H101" i="23"/>
  <c r="G102" i="23"/>
  <c r="I68" i="23"/>
  <c r="J61" i="23"/>
  <c r="K100" i="23"/>
  <c r="K23" i="5"/>
  <c r="L17" i="5"/>
  <c r="O78" i="1"/>
  <c r="N76" i="1"/>
  <c r="S77" i="1"/>
  <c r="N76" i="2"/>
  <c r="O77" i="2"/>
  <c r="R89" i="4"/>
  <c r="Q88" i="4"/>
  <c r="G49" i="5"/>
  <c r="F52" i="5"/>
  <c r="AJ42" i="5"/>
  <c r="AJ36" i="5"/>
  <c r="C33" i="5"/>
  <c r="C36" i="5" s="1"/>
  <c r="AJ11" i="7" l="1"/>
  <c r="AJ11" i="23"/>
  <c r="AH99" i="23"/>
  <c r="AI99" i="23" s="1"/>
  <c r="AH46" i="7"/>
  <c r="AH25" i="7"/>
  <c r="AH28" i="7" s="1"/>
  <c r="AH21" i="7"/>
  <c r="AH46" i="23"/>
  <c r="AH25" i="23"/>
  <c r="AH28" i="23" s="1"/>
  <c r="AH21" i="23"/>
  <c r="AF28" i="23"/>
  <c r="AF53" i="23"/>
  <c r="AF60" i="23"/>
  <c r="AG60" i="23" s="1"/>
  <c r="AF49" i="23"/>
  <c r="I101" i="23"/>
  <c r="H102" i="23"/>
  <c r="J25" i="5"/>
  <c r="I26" i="5"/>
  <c r="G69" i="23"/>
  <c r="F70" i="23"/>
  <c r="H62" i="23"/>
  <c r="G63" i="23"/>
  <c r="K19" i="5"/>
  <c r="J20" i="5"/>
  <c r="K61" i="23"/>
  <c r="L100" i="23"/>
  <c r="J68" i="23"/>
  <c r="AJ7" i="7"/>
  <c r="C7" i="7"/>
  <c r="L23" i="5"/>
  <c r="M17" i="5"/>
  <c r="T77" i="1"/>
  <c r="P78" i="1"/>
  <c r="O76" i="1"/>
  <c r="O76" i="2"/>
  <c r="P77" i="2"/>
  <c r="S89" i="4"/>
  <c r="R88" i="4"/>
  <c r="G52" i="5"/>
  <c r="H49" i="5"/>
  <c r="AJ45" i="5"/>
  <c r="C42" i="5"/>
  <c r="C45" i="5" s="1"/>
  <c r="AH60" i="23" l="1"/>
  <c r="AI60" i="23" s="1"/>
  <c r="AI46" i="24"/>
  <c r="AI48" i="24" s="1"/>
  <c r="AJ14" i="7"/>
  <c r="C11" i="7"/>
  <c r="AJ18" i="7"/>
  <c r="AH53" i="7"/>
  <c r="AH56" i="7" s="1"/>
  <c r="AH49" i="7"/>
  <c r="AH53" i="23"/>
  <c r="AH56" i="23" s="1"/>
  <c r="AH49" i="23"/>
  <c r="AF56" i="23"/>
  <c r="AF67" i="23"/>
  <c r="AG67" i="23" s="1"/>
  <c r="AJ14" i="23"/>
  <c r="AJ18" i="23"/>
  <c r="C11" i="23"/>
  <c r="C14" i="23" s="1"/>
  <c r="L19" i="5"/>
  <c r="K20" i="5"/>
  <c r="J101" i="23"/>
  <c r="I102" i="23"/>
  <c r="I62" i="23"/>
  <c r="H63" i="23"/>
  <c r="K25" i="5"/>
  <c r="J26" i="5"/>
  <c r="H69" i="23"/>
  <c r="G70" i="23"/>
  <c r="M100" i="23"/>
  <c r="K68" i="23"/>
  <c r="L61" i="23"/>
  <c r="M23" i="5"/>
  <c r="N17" i="5"/>
  <c r="U77" i="1"/>
  <c r="Q78" i="1"/>
  <c r="P76" i="1"/>
  <c r="Q77" i="2"/>
  <c r="P76" i="2"/>
  <c r="T89" i="4"/>
  <c r="S88" i="4"/>
  <c r="I49" i="5"/>
  <c r="H52" i="5"/>
  <c r="AJ46" i="23" l="1"/>
  <c r="AJ25" i="23"/>
  <c r="AJ21" i="23"/>
  <c r="C18" i="23"/>
  <c r="C21" i="23" s="1"/>
  <c r="AJ46" i="7"/>
  <c r="AJ25" i="7"/>
  <c r="AJ28" i="7" s="1"/>
  <c r="AJ21" i="7"/>
  <c r="AJ99" i="23"/>
  <c r="AK99" i="23" s="1"/>
  <c r="AL99" i="23" s="1"/>
  <c r="AM99" i="23" s="1"/>
  <c r="AN99" i="23" s="1"/>
  <c r="AO99" i="23" s="1"/>
  <c r="AP99" i="23" s="1"/>
  <c r="AQ99" i="23" s="1"/>
  <c r="AR99" i="23" s="1"/>
  <c r="AS99" i="23" s="1"/>
  <c r="AT99" i="23" s="1"/>
  <c r="C99" i="23" s="1"/>
  <c r="AH67" i="23"/>
  <c r="AI67" i="23" s="1"/>
  <c r="I69" i="23"/>
  <c r="H70" i="23"/>
  <c r="M19" i="5"/>
  <c r="L20" i="5"/>
  <c r="L25" i="5"/>
  <c r="K26" i="5"/>
  <c r="K101" i="23"/>
  <c r="J102" i="23"/>
  <c r="J62" i="23"/>
  <c r="I63" i="23"/>
  <c r="L68" i="23"/>
  <c r="M61" i="23"/>
  <c r="N100" i="23"/>
  <c r="O17" i="5"/>
  <c r="N23" i="5"/>
  <c r="V77" i="1"/>
  <c r="R78" i="1"/>
  <c r="Q76" i="1"/>
  <c r="R77" i="2"/>
  <c r="Q76" i="2"/>
  <c r="U89" i="4"/>
  <c r="T88" i="4"/>
  <c r="J49" i="5"/>
  <c r="I52" i="5"/>
  <c r="AJ53" i="7" l="1"/>
  <c r="AJ56" i="7" s="1"/>
  <c r="AJ49" i="7"/>
  <c r="AJ28" i="23"/>
  <c r="C25" i="23"/>
  <c r="AJ53" i="23"/>
  <c r="AJ67" i="23" s="1"/>
  <c r="AK67" i="23" s="1"/>
  <c r="AL67" i="23" s="1"/>
  <c r="AM67" i="23" s="1"/>
  <c r="AN67" i="23" s="1"/>
  <c r="AO67" i="23" s="1"/>
  <c r="AP67" i="23" s="1"/>
  <c r="AQ67" i="23" s="1"/>
  <c r="AR67" i="23" s="1"/>
  <c r="AS67" i="23" s="1"/>
  <c r="AT67" i="23" s="1"/>
  <c r="C67" i="23" s="1"/>
  <c r="C10" i="22" s="1"/>
  <c r="E23" i="24" s="1"/>
  <c r="AJ49" i="23"/>
  <c r="C46" i="23"/>
  <c r="C49" i="23" s="1"/>
  <c r="AJ60" i="23"/>
  <c r="AK60" i="23" s="1"/>
  <c r="AL60" i="23" s="1"/>
  <c r="AM60" i="23" s="1"/>
  <c r="AN60" i="23" s="1"/>
  <c r="AO60" i="23" s="1"/>
  <c r="AP60" i="23" s="1"/>
  <c r="AQ60" i="23" s="1"/>
  <c r="AR60" i="23" s="1"/>
  <c r="AS60" i="23" s="1"/>
  <c r="AT60" i="23" s="1"/>
  <c r="C60" i="23" s="1"/>
  <c r="C3" i="22" s="1"/>
  <c r="K62" i="23"/>
  <c r="J63" i="23"/>
  <c r="J69" i="23"/>
  <c r="I70" i="23"/>
  <c r="M25" i="5"/>
  <c r="L26" i="5"/>
  <c r="L101" i="23"/>
  <c r="K102" i="23"/>
  <c r="N19" i="5"/>
  <c r="M20" i="5"/>
  <c r="N61" i="23"/>
  <c r="O100" i="23"/>
  <c r="M68" i="23"/>
  <c r="O23" i="5"/>
  <c r="P17" i="5"/>
  <c r="W77" i="1"/>
  <c r="S78" i="1"/>
  <c r="R76" i="1"/>
  <c r="R76" i="2"/>
  <c r="S77" i="2"/>
  <c r="V89" i="4"/>
  <c r="U88" i="4"/>
  <c r="J52" i="5"/>
  <c r="K49" i="5"/>
  <c r="E12" i="24" l="1"/>
  <c r="C28" i="23"/>
  <c r="AJ56" i="23"/>
  <c r="C53" i="23"/>
  <c r="C56" i="23" s="1"/>
  <c r="O19" i="5"/>
  <c r="N20" i="5"/>
  <c r="L62" i="23"/>
  <c r="K63" i="23"/>
  <c r="M101" i="23"/>
  <c r="L102" i="23"/>
  <c r="N25" i="5"/>
  <c r="M26" i="5"/>
  <c r="K69" i="23"/>
  <c r="J70" i="23"/>
  <c r="P100" i="23"/>
  <c r="N68" i="23"/>
  <c r="O61" i="23"/>
  <c r="Q17" i="5"/>
  <c r="P23" i="5"/>
  <c r="T78" i="1"/>
  <c r="S76" i="1"/>
  <c r="X77" i="1"/>
  <c r="T77" i="2"/>
  <c r="S76" i="2"/>
  <c r="W89" i="4"/>
  <c r="V88" i="4"/>
  <c r="K52" i="5"/>
  <c r="L49" i="5"/>
  <c r="L69" i="23" l="1"/>
  <c r="K70" i="23"/>
  <c r="P19" i="5"/>
  <c r="O20" i="5"/>
  <c r="N101" i="23"/>
  <c r="M102" i="23"/>
  <c r="O25" i="5"/>
  <c r="N26" i="5"/>
  <c r="M62" i="23"/>
  <c r="L63" i="23"/>
  <c r="P61" i="23"/>
  <c r="Q100" i="23"/>
  <c r="O68" i="23"/>
  <c r="Q23" i="5"/>
  <c r="R17" i="5"/>
  <c r="Y77" i="1"/>
  <c r="U78" i="1"/>
  <c r="T76" i="1"/>
  <c r="U77" i="2"/>
  <c r="T76" i="2"/>
  <c r="X89" i="4"/>
  <c r="W88" i="4"/>
  <c r="M49" i="5"/>
  <c r="L52" i="5"/>
  <c r="N62" i="23" l="1"/>
  <c r="M63" i="23"/>
  <c r="M69" i="23"/>
  <c r="L70" i="23"/>
  <c r="O101" i="23"/>
  <c r="N102" i="23"/>
  <c r="P25" i="5"/>
  <c r="O26" i="5"/>
  <c r="Q19" i="5"/>
  <c r="P20" i="5"/>
  <c r="P68" i="23"/>
  <c r="Q61" i="23"/>
  <c r="R100" i="23"/>
  <c r="S17" i="5"/>
  <c r="R23" i="5"/>
  <c r="Z77" i="1"/>
  <c r="V78" i="1"/>
  <c r="U76" i="1"/>
  <c r="U76" i="2"/>
  <c r="V77" i="2"/>
  <c r="Y89" i="4"/>
  <c r="X88" i="4"/>
  <c r="N49" i="5"/>
  <c r="M52" i="5"/>
  <c r="R19" i="5" l="1"/>
  <c r="Q20" i="5"/>
  <c r="P101" i="23"/>
  <c r="O102" i="23"/>
  <c r="O62" i="23"/>
  <c r="N63" i="23"/>
  <c r="Q25" i="5"/>
  <c r="P26" i="5"/>
  <c r="N69" i="23"/>
  <c r="M70" i="23"/>
  <c r="R61" i="23"/>
  <c r="S100" i="23"/>
  <c r="Q68" i="23"/>
  <c r="S23" i="5"/>
  <c r="T17" i="5"/>
  <c r="AA77" i="1"/>
  <c r="W78" i="1"/>
  <c r="V76" i="1"/>
  <c r="V76" i="2"/>
  <c r="W77" i="2"/>
  <c r="Z89" i="4"/>
  <c r="Y88" i="4"/>
  <c r="O49" i="5"/>
  <c r="N52" i="5"/>
  <c r="S19" i="5" l="1"/>
  <c r="R20" i="5"/>
  <c r="O69" i="23"/>
  <c r="N70" i="23"/>
  <c r="P62" i="23"/>
  <c r="O63" i="23"/>
  <c r="R25" i="5"/>
  <c r="Q26" i="5"/>
  <c r="Q101" i="23"/>
  <c r="P102" i="23"/>
  <c r="T100" i="23"/>
  <c r="S61" i="23"/>
  <c r="R68" i="23"/>
  <c r="U17" i="5"/>
  <c r="T23" i="5"/>
  <c r="AB77" i="1"/>
  <c r="X78" i="1"/>
  <c r="W76" i="1"/>
  <c r="X77" i="2"/>
  <c r="W76" i="2"/>
  <c r="AA89" i="4"/>
  <c r="Z88" i="4"/>
  <c r="P49" i="5"/>
  <c r="O52" i="5"/>
  <c r="R101" i="23" l="1"/>
  <c r="Q102" i="23"/>
  <c r="T19" i="5"/>
  <c r="S20" i="5"/>
  <c r="Q62" i="23"/>
  <c r="P63" i="23"/>
  <c r="S25" i="5"/>
  <c r="R26" i="5"/>
  <c r="P69" i="23"/>
  <c r="O70" i="23"/>
  <c r="U100" i="23"/>
  <c r="T61" i="23"/>
  <c r="S68" i="23"/>
  <c r="U23" i="5"/>
  <c r="V17" i="5"/>
  <c r="AC77" i="1"/>
  <c r="Y78" i="1"/>
  <c r="X76" i="1"/>
  <c r="Y77" i="2"/>
  <c r="X76" i="2"/>
  <c r="AB89" i="4"/>
  <c r="AA88" i="4"/>
  <c r="Q49" i="5"/>
  <c r="P52" i="5"/>
  <c r="Q69" i="23" l="1"/>
  <c r="P70" i="23"/>
  <c r="S101" i="23"/>
  <c r="R102" i="23"/>
  <c r="R62" i="23"/>
  <c r="Q63" i="23"/>
  <c r="T25" i="5"/>
  <c r="S26" i="5"/>
  <c r="U19" i="5"/>
  <c r="T20" i="5"/>
  <c r="U61" i="23"/>
  <c r="T68" i="23"/>
  <c r="V100" i="23"/>
  <c r="W17" i="5"/>
  <c r="V23" i="5"/>
  <c r="AD77" i="1"/>
  <c r="Z78" i="1"/>
  <c r="Y76" i="1"/>
  <c r="Y76" i="2"/>
  <c r="Z77" i="2"/>
  <c r="AC89" i="4"/>
  <c r="AB88" i="4"/>
  <c r="Q52" i="5"/>
  <c r="R49" i="5"/>
  <c r="S62" i="23" l="1"/>
  <c r="R63" i="23"/>
  <c r="V19" i="5"/>
  <c r="U20" i="5"/>
  <c r="R69" i="23"/>
  <c r="Q70" i="23"/>
  <c r="U25" i="5"/>
  <c r="T26" i="5"/>
  <c r="T101" i="23"/>
  <c r="S102" i="23"/>
  <c r="U68" i="23"/>
  <c r="W100" i="23"/>
  <c r="V61" i="23"/>
  <c r="W23" i="5"/>
  <c r="X17" i="5"/>
  <c r="AE77" i="1"/>
  <c r="AA78" i="1"/>
  <c r="Z76" i="1"/>
  <c r="Z76" i="2"/>
  <c r="AA77" i="2"/>
  <c r="AD89" i="4"/>
  <c r="AC88" i="4"/>
  <c r="R52" i="5"/>
  <c r="S49" i="5"/>
  <c r="U101" i="23" l="1"/>
  <c r="T102" i="23"/>
  <c r="T62" i="23"/>
  <c r="S63" i="23"/>
  <c r="S69" i="23"/>
  <c r="R70" i="23"/>
  <c r="V25" i="5"/>
  <c r="U26" i="5"/>
  <c r="W19" i="5"/>
  <c r="V20" i="5"/>
  <c r="X100" i="23"/>
  <c r="W61" i="23"/>
  <c r="V68" i="23"/>
  <c r="Y17" i="5"/>
  <c r="X23" i="5"/>
  <c r="AF77" i="1"/>
  <c r="AB78" i="1"/>
  <c r="AA76" i="1"/>
  <c r="AA76" i="2"/>
  <c r="AB77" i="2"/>
  <c r="AE89" i="4"/>
  <c r="AD88" i="4"/>
  <c r="S52" i="5"/>
  <c r="T49" i="5"/>
  <c r="X19" i="5" l="1"/>
  <c r="W20" i="5"/>
  <c r="V101" i="23"/>
  <c r="U102" i="23"/>
  <c r="T69" i="23"/>
  <c r="S70" i="23"/>
  <c r="W25" i="5"/>
  <c r="V26" i="5"/>
  <c r="U62" i="23"/>
  <c r="T63" i="23"/>
  <c r="X61" i="23"/>
  <c r="Y100" i="23"/>
  <c r="W68" i="23"/>
  <c r="Y23" i="5"/>
  <c r="Z17" i="5"/>
  <c r="AG77" i="1"/>
  <c r="AC78" i="1"/>
  <c r="AB76" i="1"/>
  <c r="AC77" i="2"/>
  <c r="AB76" i="2"/>
  <c r="AF89" i="4"/>
  <c r="AE88" i="4"/>
  <c r="U49" i="5"/>
  <c r="T52" i="5"/>
  <c r="U69" i="23" l="1"/>
  <c r="T70" i="23"/>
  <c r="V62" i="23"/>
  <c r="U63" i="23"/>
  <c r="Y19" i="5"/>
  <c r="X20" i="5"/>
  <c r="X25" i="5"/>
  <c r="W26" i="5"/>
  <c r="W101" i="23"/>
  <c r="V102" i="23"/>
  <c r="Z100" i="23"/>
  <c r="Y61" i="23"/>
  <c r="X68" i="23"/>
  <c r="AA17" i="5"/>
  <c r="Z23" i="5"/>
  <c r="AH77" i="1"/>
  <c r="AD78" i="1"/>
  <c r="AC76" i="1"/>
  <c r="AD77" i="2"/>
  <c r="AC76" i="2"/>
  <c r="AG89" i="4"/>
  <c r="AF88" i="4"/>
  <c r="V49" i="5"/>
  <c r="U52" i="5"/>
  <c r="Z19" i="5" l="1"/>
  <c r="Y20" i="5"/>
  <c r="X101" i="23"/>
  <c r="W102" i="23"/>
  <c r="V69" i="23"/>
  <c r="U70" i="23"/>
  <c r="Y25" i="5"/>
  <c r="X26" i="5"/>
  <c r="W62" i="23"/>
  <c r="V63" i="23"/>
  <c r="Z61" i="23"/>
  <c r="Y68" i="23"/>
  <c r="AA100" i="23"/>
  <c r="AA23" i="5"/>
  <c r="AB17" i="5"/>
  <c r="AI77" i="1"/>
  <c r="AE78" i="1"/>
  <c r="AD76" i="1"/>
  <c r="AD76" i="2"/>
  <c r="AE77" i="2"/>
  <c r="AH89" i="4"/>
  <c r="AG88" i="4"/>
  <c r="V52" i="5"/>
  <c r="W49" i="5"/>
  <c r="X62" i="23" l="1"/>
  <c r="W63" i="23"/>
  <c r="W69" i="23"/>
  <c r="V70" i="23"/>
  <c r="AA19" i="5"/>
  <c r="Z20" i="5"/>
  <c r="Z25" i="5"/>
  <c r="Y26" i="5"/>
  <c r="Y101" i="23"/>
  <c r="X102" i="23"/>
  <c r="Z68" i="23"/>
  <c r="AA61" i="23"/>
  <c r="AB100" i="23"/>
  <c r="AC17" i="5"/>
  <c r="AB23" i="5"/>
  <c r="AJ77" i="1"/>
  <c r="AF78" i="1"/>
  <c r="AE76" i="1"/>
  <c r="AE76" i="2"/>
  <c r="AF77" i="2"/>
  <c r="AI89" i="4"/>
  <c r="AH88" i="4"/>
  <c r="W52" i="5"/>
  <c r="X49" i="5"/>
  <c r="Z101" i="23" l="1"/>
  <c r="Y102" i="23"/>
  <c r="Y62" i="23"/>
  <c r="X63" i="23"/>
  <c r="AB19" i="5"/>
  <c r="AA20" i="5"/>
  <c r="AA25" i="5"/>
  <c r="Z26" i="5"/>
  <c r="X69" i="23"/>
  <c r="W70" i="23"/>
  <c r="AB61" i="23"/>
  <c r="AC100" i="23"/>
  <c r="AA68" i="23"/>
  <c r="AC23" i="5"/>
  <c r="AD17" i="5"/>
  <c r="AK77" i="1"/>
  <c r="AG78" i="1"/>
  <c r="AF76" i="1"/>
  <c r="AG77" i="2"/>
  <c r="AF76" i="2"/>
  <c r="AJ89" i="4"/>
  <c r="AI88" i="4"/>
  <c r="X52" i="5"/>
  <c r="Y49" i="5"/>
  <c r="AC19" i="5" l="1"/>
  <c r="AB20" i="5"/>
  <c r="Y69" i="23"/>
  <c r="X70" i="23"/>
  <c r="AA101" i="23"/>
  <c r="Z102" i="23"/>
  <c r="AB25" i="5"/>
  <c r="AA26" i="5"/>
  <c r="Z62" i="23"/>
  <c r="Y63" i="23"/>
  <c r="AD100" i="23"/>
  <c r="AB68" i="23"/>
  <c r="AC61" i="23"/>
  <c r="AE17" i="5"/>
  <c r="AD23" i="5"/>
  <c r="AL77" i="1"/>
  <c r="AH78" i="1"/>
  <c r="AG76" i="1"/>
  <c r="AH77" i="2"/>
  <c r="AG76" i="2"/>
  <c r="AK89" i="4"/>
  <c r="AJ88" i="4"/>
  <c r="Y52" i="5"/>
  <c r="Z49" i="5"/>
  <c r="AA62" i="23" l="1"/>
  <c r="Z63" i="23"/>
  <c r="AD19" i="5"/>
  <c r="AC20" i="5"/>
  <c r="AB101" i="23"/>
  <c r="AA102" i="23"/>
  <c r="AC25" i="5"/>
  <c r="AB26" i="5"/>
  <c r="Z69" i="23"/>
  <c r="Y70" i="23"/>
  <c r="AC68" i="23"/>
  <c r="AD61" i="23"/>
  <c r="AE100" i="23"/>
  <c r="AE23" i="5"/>
  <c r="AF17" i="5"/>
  <c r="AM77" i="1"/>
  <c r="AI78" i="1"/>
  <c r="AH76" i="1"/>
  <c r="AH76" i="2"/>
  <c r="AI77" i="2"/>
  <c r="AL89" i="4"/>
  <c r="AK88" i="4"/>
  <c r="Z52" i="5"/>
  <c r="AA49" i="5"/>
  <c r="AC101" i="23" l="1"/>
  <c r="AB102" i="23"/>
  <c r="AA69" i="23"/>
  <c r="Z70" i="23"/>
  <c r="AB62" i="23"/>
  <c r="AA63" i="23"/>
  <c r="AD25" i="5"/>
  <c r="AC26" i="5"/>
  <c r="AE19" i="5"/>
  <c r="AD20" i="5"/>
  <c r="AE61" i="23"/>
  <c r="AF100" i="23"/>
  <c r="AD68" i="23"/>
  <c r="AG17" i="5"/>
  <c r="AF23" i="5"/>
  <c r="AN77" i="1"/>
  <c r="AJ78" i="1"/>
  <c r="AI76" i="1"/>
  <c r="AI76" i="2"/>
  <c r="AJ77" i="2"/>
  <c r="AM89" i="4"/>
  <c r="AL88" i="4"/>
  <c r="AA52" i="5"/>
  <c r="AB49" i="5"/>
  <c r="AC62" i="23" l="1"/>
  <c r="AB63" i="23"/>
  <c r="AD101" i="23"/>
  <c r="AC102" i="23"/>
  <c r="AF19" i="5"/>
  <c r="AE20" i="5"/>
  <c r="AE25" i="5"/>
  <c r="AD26" i="5"/>
  <c r="AB69" i="23"/>
  <c r="AA70" i="23"/>
  <c r="AG100" i="23"/>
  <c r="AE68" i="23"/>
  <c r="AF61" i="23"/>
  <c r="AG23" i="5"/>
  <c r="AH17" i="5"/>
  <c r="AO77" i="1"/>
  <c r="AK78" i="1"/>
  <c r="AJ76" i="1"/>
  <c r="AK77" i="2"/>
  <c r="AJ76" i="2"/>
  <c r="AN89" i="4"/>
  <c r="AM88" i="4"/>
  <c r="AB52" i="5"/>
  <c r="AC49" i="5"/>
  <c r="AG19" i="5" l="1"/>
  <c r="AF20" i="5"/>
  <c r="AC69" i="23"/>
  <c r="AB70" i="23"/>
  <c r="AD62" i="23"/>
  <c r="AC63" i="23"/>
  <c r="AF25" i="5"/>
  <c r="AE26" i="5"/>
  <c r="AE101" i="23"/>
  <c r="AD102" i="23"/>
  <c r="AF68" i="23"/>
  <c r="AG61" i="23"/>
  <c r="AH100" i="23"/>
  <c r="AI17" i="5"/>
  <c r="AH23" i="5"/>
  <c r="AP77" i="1"/>
  <c r="AL78" i="1"/>
  <c r="AK76" i="1"/>
  <c r="AL77" i="2"/>
  <c r="AK76" i="2"/>
  <c r="AO89" i="4"/>
  <c r="AN88" i="4"/>
  <c r="AD49" i="5"/>
  <c r="AC52" i="5"/>
  <c r="AE62" i="23" l="1"/>
  <c r="AD63" i="23"/>
  <c r="AF101" i="23"/>
  <c r="AE102" i="23"/>
  <c r="AH19" i="5"/>
  <c r="AG20" i="5"/>
  <c r="AG25" i="5"/>
  <c r="AF26" i="5"/>
  <c r="AD69" i="23"/>
  <c r="AC70" i="23"/>
  <c r="AH61" i="23"/>
  <c r="AI100" i="23"/>
  <c r="AG68" i="23"/>
  <c r="AI23" i="5"/>
  <c r="AJ17" i="5"/>
  <c r="AQ77" i="1"/>
  <c r="AM78" i="1"/>
  <c r="AL76" i="1"/>
  <c r="AL76" i="2"/>
  <c r="AM77" i="2"/>
  <c r="AP89" i="4"/>
  <c r="AO88" i="4"/>
  <c r="AD52" i="5"/>
  <c r="AE49" i="5"/>
  <c r="AI19" i="5" l="1"/>
  <c r="AH20" i="5"/>
  <c r="AE69" i="23"/>
  <c r="AD70" i="23"/>
  <c r="AF62" i="23"/>
  <c r="AE63" i="23"/>
  <c r="AH25" i="5"/>
  <c r="AG26" i="5"/>
  <c r="AG101" i="23"/>
  <c r="AF102" i="23"/>
  <c r="AJ100" i="23"/>
  <c r="AH68" i="23"/>
  <c r="AI61" i="23"/>
  <c r="AK17" i="5"/>
  <c r="AJ23" i="5"/>
  <c r="AR77" i="1"/>
  <c r="AN78" i="1"/>
  <c r="AM76" i="1"/>
  <c r="AM76" i="2"/>
  <c r="AN77" i="2"/>
  <c r="AQ89" i="4"/>
  <c r="AP88" i="4"/>
  <c r="AE52" i="5"/>
  <c r="AF49" i="5"/>
  <c r="AG62" i="23" l="1"/>
  <c r="AF63" i="23"/>
  <c r="AH101" i="23"/>
  <c r="AG102" i="23"/>
  <c r="AJ19" i="5"/>
  <c r="AI20" i="5"/>
  <c r="AI25" i="5"/>
  <c r="AH26" i="5"/>
  <c r="AF69" i="23"/>
  <c r="AE70" i="23"/>
  <c r="AI68" i="23"/>
  <c r="AJ61" i="23"/>
  <c r="AK100" i="23"/>
  <c r="AK23" i="5"/>
  <c r="AL17" i="5"/>
  <c r="AS77" i="1"/>
  <c r="AO78" i="1"/>
  <c r="AN76" i="1"/>
  <c r="AO77" i="2"/>
  <c r="AN76" i="2"/>
  <c r="AQ88" i="4"/>
  <c r="AR89" i="4"/>
  <c r="AG49" i="5"/>
  <c r="AF52" i="5"/>
  <c r="AH62" i="23" l="1"/>
  <c r="AG63" i="23"/>
  <c r="AG69" i="23"/>
  <c r="AF70" i="23"/>
  <c r="AK19" i="5"/>
  <c r="AJ20" i="5"/>
  <c r="AJ25" i="5"/>
  <c r="AI26" i="5"/>
  <c r="AI101" i="23"/>
  <c r="AH102" i="23"/>
  <c r="AK61" i="23"/>
  <c r="AL100" i="23"/>
  <c r="AJ68" i="23"/>
  <c r="AM17" i="5"/>
  <c r="AL23" i="5"/>
  <c r="AP78" i="1"/>
  <c r="AO76" i="1"/>
  <c r="AP77" i="2"/>
  <c r="AO76" i="2"/>
  <c r="AS89" i="4"/>
  <c r="AS88" i="4" s="1"/>
  <c r="AR88" i="4"/>
  <c r="AG52" i="5"/>
  <c r="AH49" i="5"/>
  <c r="AL19" i="5" l="1"/>
  <c r="AK20" i="5"/>
  <c r="AJ101" i="23"/>
  <c r="AI102" i="23"/>
  <c r="AI62" i="23"/>
  <c r="AH63" i="23"/>
  <c r="AK25" i="5"/>
  <c r="AJ26" i="5"/>
  <c r="AH69" i="23"/>
  <c r="AG70" i="23"/>
  <c r="AM100" i="23"/>
  <c r="AK68" i="23"/>
  <c r="AL61" i="23"/>
  <c r="AM23" i="5"/>
  <c r="AN17" i="5"/>
  <c r="AQ78" i="1"/>
  <c r="AP76" i="1"/>
  <c r="AP76" i="2"/>
  <c r="AQ77" i="2"/>
  <c r="AI49" i="5"/>
  <c r="AH52" i="5"/>
  <c r="AI69" i="23" l="1"/>
  <c r="AH70" i="23"/>
  <c r="AJ62" i="23"/>
  <c r="AI63" i="23"/>
  <c r="AM19" i="5"/>
  <c r="AL20" i="5"/>
  <c r="AL25" i="5"/>
  <c r="AK26" i="5"/>
  <c r="AK101" i="23"/>
  <c r="AJ102" i="23"/>
  <c r="AL68" i="23"/>
  <c r="AN100" i="23"/>
  <c r="AM61" i="23"/>
  <c r="AO17" i="5"/>
  <c r="AN23" i="5"/>
  <c r="AR78" i="1"/>
  <c r="AQ76" i="1"/>
  <c r="AQ76" i="2"/>
  <c r="AR77" i="2"/>
  <c r="AJ49" i="5"/>
  <c r="AI52" i="5"/>
  <c r="AL101" i="23" l="1"/>
  <c r="AK102" i="23"/>
  <c r="AJ69" i="23"/>
  <c r="AI70" i="23"/>
  <c r="AN19" i="5"/>
  <c r="AM20" i="5"/>
  <c r="AM25" i="5"/>
  <c r="AL26" i="5"/>
  <c r="AK62" i="23"/>
  <c r="AJ63" i="23"/>
  <c r="AO100" i="23"/>
  <c r="AN61" i="23"/>
  <c r="AM68" i="23"/>
  <c r="AO23" i="5"/>
  <c r="AP17" i="5"/>
  <c r="AS78" i="1"/>
  <c r="AS76" i="1" s="1"/>
  <c r="AR76" i="1"/>
  <c r="AS77" i="2"/>
  <c r="AS76" i="2" s="1"/>
  <c r="AR76" i="2"/>
  <c r="AK49" i="5"/>
  <c r="AJ52" i="5"/>
  <c r="AL62" i="23" l="1"/>
  <c r="AK63" i="23"/>
  <c r="AO19" i="5"/>
  <c r="AN20" i="5"/>
  <c r="AM101" i="23"/>
  <c r="AL102" i="23"/>
  <c r="AN25" i="5"/>
  <c r="AM26" i="5"/>
  <c r="AK69" i="23"/>
  <c r="AJ70" i="23"/>
  <c r="AO61" i="23"/>
  <c r="AN68" i="23"/>
  <c r="AP100" i="23"/>
  <c r="AQ17" i="5"/>
  <c r="AP23" i="5"/>
  <c r="AK52" i="5"/>
  <c r="AL49" i="5"/>
  <c r="AL69" i="23" l="1"/>
  <c r="AK70" i="23"/>
  <c r="AN101" i="23"/>
  <c r="AM102" i="23"/>
  <c r="AM62" i="23"/>
  <c r="AL63" i="23"/>
  <c r="AO25" i="5"/>
  <c r="AN26" i="5"/>
  <c r="AP19" i="5"/>
  <c r="AO20" i="5"/>
  <c r="AO68" i="23"/>
  <c r="AP61" i="23"/>
  <c r="AQ100" i="23"/>
  <c r="AQ23" i="5"/>
  <c r="AR17" i="5"/>
  <c r="AM49" i="5"/>
  <c r="AL52" i="5"/>
  <c r="AQ19" i="5" l="1"/>
  <c r="AP20" i="5"/>
  <c r="AN62" i="23"/>
  <c r="AM63" i="23"/>
  <c r="AM69" i="23"/>
  <c r="AL70" i="23"/>
  <c r="AP25" i="5"/>
  <c r="AO26" i="5"/>
  <c r="AO101" i="23"/>
  <c r="AN102" i="23"/>
  <c r="AP68" i="23"/>
  <c r="AR100" i="23"/>
  <c r="AQ61" i="23"/>
  <c r="AS17" i="5"/>
  <c r="AR23" i="5"/>
  <c r="AM52" i="5"/>
  <c r="AN49" i="5"/>
  <c r="AP101" i="23" l="1"/>
  <c r="AO102" i="23"/>
  <c r="AR19" i="5"/>
  <c r="AQ20" i="5"/>
  <c r="AN69" i="23"/>
  <c r="AM70" i="23"/>
  <c r="AQ25" i="5"/>
  <c r="AP26" i="5"/>
  <c r="AO62" i="23"/>
  <c r="AN63" i="23"/>
  <c r="AR61" i="23"/>
  <c r="AQ68" i="23"/>
  <c r="AS100" i="23"/>
  <c r="AS23" i="5"/>
  <c r="AT17" i="5"/>
  <c r="AO49" i="5"/>
  <c r="AN52" i="5"/>
  <c r="AO69" i="23" l="1"/>
  <c r="AN70" i="23"/>
  <c r="AQ101" i="23"/>
  <c r="AP102" i="23"/>
  <c r="AP62" i="23"/>
  <c r="AO63" i="23"/>
  <c r="AR25" i="5"/>
  <c r="AQ26" i="5"/>
  <c r="AS19" i="5"/>
  <c r="AR20" i="5"/>
  <c r="AR68" i="23"/>
  <c r="AT100" i="23"/>
  <c r="AS61" i="23"/>
  <c r="C17" i="5"/>
  <c r="AT23" i="5"/>
  <c r="AP49" i="5"/>
  <c r="AO52" i="5"/>
  <c r="AT19" i="5" l="1"/>
  <c r="AS20" i="5"/>
  <c r="AQ62" i="23"/>
  <c r="AP63" i="23"/>
  <c r="AP69" i="23"/>
  <c r="AO70" i="23"/>
  <c r="AS25" i="5"/>
  <c r="AR26" i="5"/>
  <c r="AR101" i="23"/>
  <c r="AQ102" i="23"/>
  <c r="AT61" i="23"/>
  <c r="AS68" i="23"/>
  <c r="C100" i="23"/>
  <c r="C23" i="5"/>
  <c r="AQ49" i="5"/>
  <c r="AP52" i="5"/>
  <c r="AQ69" i="23" l="1"/>
  <c r="AP70" i="23"/>
  <c r="C19" i="5"/>
  <c r="C20" i="5" s="1"/>
  <c r="AT20" i="5"/>
  <c r="AT25" i="5"/>
  <c r="AS26" i="5"/>
  <c r="AR62" i="23"/>
  <c r="AQ63" i="23"/>
  <c r="AS101" i="23"/>
  <c r="AR102" i="23"/>
  <c r="C61" i="23"/>
  <c r="AT68" i="23"/>
  <c r="AR49" i="5"/>
  <c r="AQ52" i="5"/>
  <c r="AT101" i="23" l="1"/>
  <c r="AS102" i="23"/>
  <c r="AR69" i="23"/>
  <c r="AQ70" i="23"/>
  <c r="AS62" i="23"/>
  <c r="AR63" i="23"/>
  <c r="C25" i="5"/>
  <c r="C26" i="5" s="1"/>
  <c r="AT26" i="5"/>
  <c r="C4" i="22"/>
  <c r="C68" i="23"/>
  <c r="AR52" i="5"/>
  <c r="AS49" i="5"/>
  <c r="AT62" i="23" l="1"/>
  <c r="AS63" i="23"/>
  <c r="C101" i="23"/>
  <c r="C102" i="23" s="1"/>
  <c r="AT102" i="23"/>
  <c r="AS69" i="23"/>
  <c r="AR70" i="23"/>
  <c r="E4" i="22"/>
  <c r="F4" i="22" s="1"/>
  <c r="C11" i="22"/>
  <c r="AS52" i="5"/>
  <c r="AT49" i="5"/>
  <c r="C62" i="23" l="1"/>
  <c r="AT63" i="23"/>
  <c r="AT69" i="23"/>
  <c r="AS70" i="23"/>
  <c r="E23" i="25"/>
  <c r="F23" i="25" s="1"/>
  <c r="E11" i="22"/>
  <c r="D1" i="27" s="1"/>
  <c r="AT52" i="5"/>
  <c r="C49" i="5"/>
  <c r="C52" i="5" s="1"/>
  <c r="P34" i="11"/>
  <c r="F11" i="22" l="1"/>
  <c r="F44" i="18"/>
  <c r="P107" i="11"/>
  <c r="P108" i="11" s="1"/>
  <c r="C5" i="22"/>
  <c r="C63" i="23"/>
  <c r="C69" i="23"/>
  <c r="AT70" i="23"/>
  <c r="F47" i="18"/>
  <c r="F41" i="18"/>
  <c r="F42" i="18"/>
  <c r="F46" i="18"/>
  <c r="F43" i="18"/>
  <c r="F45" i="18"/>
  <c r="C6" i="22" l="1"/>
  <c r="C12" i="22"/>
  <c r="C70" i="23"/>
  <c r="F48" i="18"/>
  <c r="F50" i="18" s="1"/>
  <c r="D18" i="7"/>
  <c r="D46" i="24"/>
  <c r="D48" i="24" s="1"/>
  <c r="F46" i="24"/>
  <c r="F48" i="24" s="1"/>
  <c r="C3" i="27"/>
  <c r="G3" i="27" s="1"/>
  <c r="G4" i="27" s="1"/>
  <c r="E46" i="24"/>
  <c r="E48" i="24" s="1"/>
  <c r="F14" i="7"/>
  <c r="E23" i="26" l="1"/>
  <c r="C13" i="22"/>
  <c r="G18" i="7"/>
  <c r="G25" i="7" s="1"/>
  <c r="D14" i="7"/>
  <c r="E14" i="7"/>
  <c r="F18" i="7"/>
  <c r="C46" i="24"/>
  <c r="C48" i="24" s="1"/>
  <c r="C49" i="24" s="1"/>
  <c r="E18" i="7"/>
  <c r="D25" i="7"/>
  <c r="D46" i="7"/>
  <c r="D99" i="7"/>
  <c r="D21" i="7"/>
  <c r="G46" i="7" l="1"/>
  <c r="G53" i="7" s="1"/>
  <c r="E99" i="7"/>
  <c r="D102" i="7"/>
  <c r="D28" i="7"/>
  <c r="E25" i="7"/>
  <c r="E28" i="7" s="1"/>
  <c r="E46" i="7"/>
  <c r="E21" i="7"/>
  <c r="F25" i="7"/>
  <c r="F28" i="7" s="1"/>
  <c r="F46" i="7"/>
  <c r="F21" i="7"/>
  <c r="AF18" i="7"/>
  <c r="AE46" i="24"/>
  <c r="AE48" i="24" s="1"/>
  <c r="D49" i="7"/>
  <c r="D53" i="7"/>
  <c r="D60" i="7"/>
  <c r="C51" i="26"/>
  <c r="D49" i="24"/>
  <c r="E49" i="24" l="1"/>
  <c r="D51" i="26"/>
  <c r="F53" i="7"/>
  <c r="F56" i="7" s="1"/>
  <c r="F49" i="7"/>
  <c r="F99" i="7"/>
  <c r="E102" i="7"/>
  <c r="D63" i="7"/>
  <c r="E60" i="7"/>
  <c r="AF25" i="7"/>
  <c r="AF46" i="7"/>
  <c r="C46" i="7" s="1"/>
  <c r="C18" i="7"/>
  <c r="D67" i="7"/>
  <c r="D56" i="7"/>
  <c r="E53" i="7"/>
  <c r="E56" i="7" s="1"/>
  <c r="E49" i="7"/>
  <c r="F102" i="7" l="1"/>
  <c r="G99" i="7"/>
  <c r="E51" i="26"/>
  <c r="F49" i="24"/>
  <c r="D70" i="7"/>
  <c r="E67" i="7"/>
  <c r="AF53" i="7"/>
  <c r="C25" i="7"/>
  <c r="E63" i="7"/>
  <c r="F60" i="7"/>
  <c r="D12" i="24" l="1"/>
  <c r="C53" i="7"/>
  <c r="G49" i="24"/>
  <c r="F63" i="7"/>
  <c r="G60" i="7"/>
  <c r="F67" i="7"/>
  <c r="E70" i="7"/>
  <c r="H99" i="7"/>
  <c r="I99" i="7" l="1"/>
  <c r="H60" i="7"/>
  <c r="F70" i="7"/>
  <c r="G67" i="7"/>
  <c r="H49" i="24"/>
  <c r="I49" i="24" l="1"/>
  <c r="I60" i="7"/>
  <c r="H67" i="7"/>
  <c r="J99" i="7"/>
  <c r="K99" i="7" l="1"/>
  <c r="J60" i="7"/>
  <c r="I67" i="7"/>
  <c r="J49" i="24"/>
  <c r="J67" i="7" l="1"/>
  <c r="K49" i="24"/>
  <c r="K60" i="7"/>
  <c r="L99" i="7"/>
  <c r="L49" i="24" l="1"/>
  <c r="M99" i="7"/>
  <c r="K67" i="7"/>
  <c r="L60" i="7"/>
  <c r="N99" i="7" l="1"/>
  <c r="M60" i="7"/>
  <c r="L67" i="7"/>
  <c r="M49" i="24"/>
  <c r="N49" i="24" l="1"/>
  <c r="N60" i="7"/>
  <c r="O99" i="7"/>
  <c r="M67" i="7"/>
  <c r="O60" i="7" l="1"/>
  <c r="P99" i="7"/>
  <c r="O49" i="24"/>
  <c r="N67" i="7"/>
  <c r="O67" i="7" l="1"/>
  <c r="Q99" i="7"/>
  <c r="P49" i="24"/>
  <c r="P60" i="7"/>
  <c r="R99" i="7" l="1"/>
  <c r="Q49" i="24"/>
  <c r="P67" i="7"/>
  <c r="Q60" i="7"/>
  <c r="R49" i="24" l="1"/>
  <c r="R60" i="7"/>
  <c r="Q67" i="7"/>
  <c r="S99" i="7"/>
  <c r="T99" i="7" l="1"/>
  <c r="S60" i="7"/>
  <c r="S49" i="24"/>
  <c r="R67" i="7"/>
  <c r="S67" i="7" l="1"/>
  <c r="T60" i="7"/>
  <c r="T49" i="24"/>
  <c r="U99" i="7"/>
  <c r="U60" i="7" l="1"/>
  <c r="U49" i="24"/>
  <c r="T67" i="7"/>
  <c r="V99" i="7"/>
  <c r="V49" i="24" l="1"/>
  <c r="W99" i="7"/>
  <c r="V60" i="7"/>
  <c r="U67" i="7"/>
  <c r="X99" i="7" l="1"/>
  <c r="W60" i="7"/>
  <c r="V67" i="7"/>
  <c r="W49" i="24"/>
  <c r="X60" i="7" l="1"/>
  <c r="X49" i="24"/>
  <c r="W67" i="7"/>
  <c r="Y99" i="7"/>
  <c r="Y49" i="24" l="1"/>
  <c r="Z99" i="7"/>
  <c r="X67" i="7"/>
  <c r="Y60" i="7"/>
  <c r="AA99" i="7" l="1"/>
  <c r="Y67" i="7"/>
  <c r="Z60" i="7"/>
  <c r="Z49" i="24"/>
  <c r="AA49" i="24" l="1"/>
  <c r="Z67" i="7"/>
  <c r="AA60" i="7"/>
  <c r="AB99" i="7"/>
  <c r="AA67" i="7" l="1"/>
  <c r="AB60" i="7"/>
  <c r="AC99" i="7"/>
  <c r="AB49" i="24"/>
  <c r="AC49" i="24" l="1"/>
  <c r="AC60" i="7"/>
  <c r="AD99" i="7"/>
  <c r="AB67" i="7"/>
  <c r="AD60" i="7" l="1"/>
  <c r="AE99" i="7"/>
  <c r="AC67" i="7"/>
  <c r="AD49" i="24"/>
  <c r="AE49" i="24" l="1"/>
  <c r="AF99" i="7"/>
  <c r="AE60" i="7"/>
  <c r="AD67" i="7"/>
  <c r="AG99" i="7" l="1"/>
  <c r="AE67" i="7"/>
  <c r="AF60" i="7"/>
  <c r="AF49" i="24"/>
  <c r="AF67" i="7" l="1"/>
  <c r="AG49" i="24"/>
  <c r="AH99" i="7"/>
  <c r="AG60" i="7"/>
  <c r="AH49" i="24" l="1"/>
  <c r="AG67" i="7"/>
  <c r="AH60" i="7"/>
  <c r="AI99" i="7"/>
  <c r="AJ99" i="7" l="1"/>
  <c r="AH67" i="7"/>
  <c r="AI60" i="7"/>
  <c r="AI49" i="24"/>
  <c r="AI67" i="7" l="1"/>
  <c r="AK99" i="7"/>
  <c r="AJ49" i="24"/>
  <c r="AJ60" i="7"/>
  <c r="AL99" i="7" l="1"/>
  <c r="AK60" i="7"/>
  <c r="AJ67" i="7"/>
  <c r="AK49" i="24"/>
  <c r="AL60" i="7" l="1"/>
  <c r="AL49" i="24"/>
  <c r="AK67" i="7"/>
  <c r="AM99" i="7"/>
  <c r="AM49" i="24" l="1"/>
  <c r="AN99" i="7"/>
  <c r="AL67" i="7"/>
  <c r="AM60" i="7"/>
  <c r="AO99" i="7" l="1"/>
  <c r="AN49" i="24"/>
  <c r="AN60" i="7"/>
  <c r="AM67" i="7"/>
  <c r="AO49" i="24" l="1"/>
  <c r="AN67" i="7"/>
  <c r="AP99" i="7"/>
  <c r="AO60" i="7"/>
  <c r="AO67" i="7" l="1"/>
  <c r="AP49" i="24"/>
  <c r="AP60" i="7"/>
  <c r="AQ99" i="7"/>
  <c r="AR99" i="7" l="1"/>
  <c r="AP67" i="7"/>
  <c r="AQ49" i="24"/>
  <c r="AQ60" i="7"/>
  <c r="AS99" i="7" l="1"/>
  <c r="AQ67" i="7"/>
  <c r="AR60" i="7"/>
  <c r="AR49" i="24"/>
  <c r="AS49" i="24" l="1"/>
  <c r="AT99" i="7"/>
  <c r="AR67" i="7"/>
  <c r="AS60" i="7"/>
  <c r="AT60" i="7" l="1"/>
  <c r="AT49" i="24"/>
  <c r="C99" i="7"/>
  <c r="AS67" i="7"/>
  <c r="E7" i="24" l="1"/>
  <c r="AT67" i="7"/>
  <c r="C60" i="7"/>
  <c r="D3" i="22" l="1"/>
  <c r="C67" i="7"/>
  <c r="D10" i="22" l="1"/>
  <c r="C2" i="27" s="1"/>
  <c r="E3" i="22"/>
  <c r="F3" i="22" l="1"/>
  <c r="D23" i="24"/>
  <c r="F23" i="24" s="1"/>
  <c r="E10" i="22"/>
  <c r="C1" i="27" s="1"/>
  <c r="F10" i="22" l="1"/>
  <c r="G13" i="7"/>
  <c r="Q13" i="7"/>
  <c r="J13" i="7"/>
  <c r="V13" i="7"/>
  <c r="AC13" i="7"/>
  <c r="Y13" i="7"/>
  <c r="O13" i="7"/>
  <c r="I13" i="7" l="1"/>
  <c r="H46" i="26" s="1"/>
  <c r="H48" i="26" s="1"/>
  <c r="H13" i="7"/>
  <c r="H20" i="7" s="1"/>
  <c r="Z13" i="7"/>
  <c r="K13" i="7"/>
  <c r="S13" i="7"/>
  <c r="R46" i="26" s="1"/>
  <c r="R48" i="26" s="1"/>
  <c r="P13" i="7"/>
  <c r="P20" i="7" s="1"/>
  <c r="P27" i="7" s="1"/>
  <c r="P28" i="7" s="1"/>
  <c r="AB46" i="26"/>
  <c r="AB48" i="26" s="1"/>
  <c r="AC20" i="7"/>
  <c r="AC14" i="7"/>
  <c r="I46" i="26"/>
  <c r="I48" i="26" s="1"/>
  <c r="J20" i="7"/>
  <c r="J14" i="7"/>
  <c r="X46" i="26"/>
  <c r="X48" i="26" s="1"/>
  <c r="Y20" i="7"/>
  <c r="Y14" i="7"/>
  <c r="Q20" i="7"/>
  <c r="P46" i="26"/>
  <c r="P48" i="26" s="1"/>
  <c r="Q14" i="7"/>
  <c r="U46" i="26"/>
  <c r="U48" i="26" s="1"/>
  <c r="V14" i="7"/>
  <c r="V20" i="7"/>
  <c r="N46" i="26"/>
  <c r="N48" i="26" s="1"/>
  <c r="O14" i="7"/>
  <c r="O20" i="7"/>
  <c r="AE13" i="7"/>
  <c r="G14" i="7"/>
  <c r="G20" i="7"/>
  <c r="F46" i="26"/>
  <c r="F48" i="26" s="1"/>
  <c r="F49" i="26" s="1"/>
  <c r="G5" i="22"/>
  <c r="H5" i="22" s="1"/>
  <c r="I5" i="22" s="1"/>
  <c r="N13" i="7"/>
  <c r="U13" i="7"/>
  <c r="R13" i="7"/>
  <c r="T13" i="7"/>
  <c r="I20" i="7"/>
  <c r="P21" i="7"/>
  <c r="M13" i="7"/>
  <c r="E3" i="27"/>
  <c r="I3" i="27" s="1"/>
  <c r="I4" i="27" s="1"/>
  <c r="X13" i="7"/>
  <c r="AA13" i="7"/>
  <c r="AD13" i="7"/>
  <c r="W13" i="7"/>
  <c r="AB13" i="7"/>
  <c r="I14" i="7"/>
  <c r="P14" i="7"/>
  <c r="O46" i="26"/>
  <c r="O48" i="26" s="1"/>
  <c r="P48" i="7"/>
  <c r="L13" i="7"/>
  <c r="Z14" i="7" l="1"/>
  <c r="Z20" i="7"/>
  <c r="S14" i="7"/>
  <c r="S20" i="7"/>
  <c r="K20" i="7"/>
  <c r="J46" i="26"/>
  <c r="J48" i="26" s="1"/>
  <c r="K14" i="7"/>
  <c r="Y46" i="26"/>
  <c r="Y48" i="26" s="1"/>
  <c r="G46" i="26"/>
  <c r="G48" i="26" s="1"/>
  <c r="G49" i="26" s="1"/>
  <c r="H14" i="7"/>
  <c r="V46" i="26"/>
  <c r="V48" i="26" s="1"/>
  <c r="W20" i="7"/>
  <c r="W14" i="7"/>
  <c r="F51" i="26"/>
  <c r="Y27" i="7"/>
  <c r="Y28" i="7" s="1"/>
  <c r="Y21" i="7"/>
  <c r="Y48" i="7"/>
  <c r="T20" i="7"/>
  <c r="S46" i="26"/>
  <c r="S48" i="26" s="1"/>
  <c r="T14" i="7"/>
  <c r="P49" i="7"/>
  <c r="P55" i="7"/>
  <c r="P56" i="7" s="1"/>
  <c r="AC46" i="26"/>
  <c r="AC48" i="26" s="1"/>
  <c r="AD14" i="7"/>
  <c r="AD20" i="7"/>
  <c r="I48" i="7"/>
  <c r="I27" i="7"/>
  <c r="I28" i="7" s="1"/>
  <c r="I21" i="7"/>
  <c r="Z46" i="26"/>
  <c r="Z48" i="26" s="1"/>
  <c r="AA20" i="7"/>
  <c r="AA14" i="7"/>
  <c r="S21" i="7"/>
  <c r="T46" i="26"/>
  <c r="T48" i="26" s="1"/>
  <c r="U20" i="7"/>
  <c r="U14" i="7"/>
  <c r="G48" i="7"/>
  <c r="G101" i="7"/>
  <c r="G27" i="7"/>
  <c r="G21" i="7"/>
  <c r="AD46" i="26"/>
  <c r="AD48" i="26" s="1"/>
  <c r="AE14" i="7"/>
  <c r="AE20" i="7"/>
  <c r="V27" i="7"/>
  <c r="V28" i="7" s="1"/>
  <c r="V48" i="7"/>
  <c r="V21" i="7"/>
  <c r="AC27" i="7"/>
  <c r="AC28" i="7" s="1"/>
  <c r="AC48" i="7"/>
  <c r="AC21" i="7"/>
  <c r="L20" i="7"/>
  <c r="L14" i="7"/>
  <c r="K46" i="26"/>
  <c r="K48" i="26" s="1"/>
  <c r="Z27" i="7"/>
  <c r="Z28" i="7" s="1"/>
  <c r="Z48" i="7"/>
  <c r="Z21" i="7"/>
  <c r="R20" i="7"/>
  <c r="Q46" i="26"/>
  <c r="Q48" i="26" s="1"/>
  <c r="R14" i="7"/>
  <c r="AA46" i="26"/>
  <c r="AA48" i="26" s="1"/>
  <c r="AB20" i="7"/>
  <c r="AB14" i="7"/>
  <c r="X20" i="7"/>
  <c r="X14" i="7"/>
  <c r="W46" i="26"/>
  <c r="W48" i="26" s="1"/>
  <c r="M14" i="7"/>
  <c r="L46" i="26"/>
  <c r="L48" i="26" s="1"/>
  <c r="M20" i="7"/>
  <c r="H48" i="7"/>
  <c r="H27" i="7"/>
  <c r="H28" i="7" s="1"/>
  <c r="H21" i="7"/>
  <c r="M46" i="26"/>
  <c r="M48" i="26" s="1"/>
  <c r="N20" i="7"/>
  <c r="N14" i="7"/>
  <c r="AF13" i="7"/>
  <c r="O27" i="7"/>
  <c r="O28" i="7" s="1"/>
  <c r="O48" i="7"/>
  <c r="O21" i="7"/>
  <c r="Q48" i="7"/>
  <c r="Q27" i="7"/>
  <c r="Q28" i="7" s="1"/>
  <c r="Q21" i="7"/>
  <c r="J27" i="7"/>
  <c r="J28" i="7" s="1"/>
  <c r="J48" i="7"/>
  <c r="J21" i="7"/>
  <c r="S48" i="7" l="1"/>
  <c r="S27" i="7"/>
  <c r="S28" i="7" s="1"/>
  <c r="K27" i="7"/>
  <c r="K28" i="7" s="1"/>
  <c r="K21" i="7"/>
  <c r="K48" i="7"/>
  <c r="AF20" i="7"/>
  <c r="C20" i="7" s="1"/>
  <c r="C21" i="7" s="1"/>
  <c r="AE46" i="26"/>
  <c r="AE48" i="26" s="1"/>
  <c r="AF14" i="7"/>
  <c r="X48" i="7"/>
  <c r="X27" i="7"/>
  <c r="X28" i="7" s="1"/>
  <c r="X21" i="7"/>
  <c r="Z55" i="7"/>
  <c r="Z56" i="7" s="1"/>
  <c r="Z49" i="7"/>
  <c r="L27" i="7"/>
  <c r="L28" i="7" s="1"/>
  <c r="L21" i="7"/>
  <c r="L48" i="7"/>
  <c r="G102" i="7"/>
  <c r="H101" i="7"/>
  <c r="U21" i="7"/>
  <c r="U27" i="7"/>
  <c r="U28" i="7" s="1"/>
  <c r="U48" i="7"/>
  <c r="S49" i="7"/>
  <c r="S55" i="7"/>
  <c r="S56" i="7" s="1"/>
  <c r="T27" i="7"/>
  <c r="T28" i="7" s="1"/>
  <c r="T48" i="7"/>
  <c r="T21" i="7"/>
  <c r="W27" i="7"/>
  <c r="W28" i="7" s="1"/>
  <c r="W48" i="7"/>
  <c r="W21" i="7"/>
  <c r="AE21" i="7"/>
  <c r="AE27" i="7"/>
  <c r="AE28" i="7" s="1"/>
  <c r="AE48" i="7"/>
  <c r="G28" i="7"/>
  <c r="AD27" i="7"/>
  <c r="AD28" i="7" s="1"/>
  <c r="AD21" i="7"/>
  <c r="AD48" i="7"/>
  <c r="J49" i="7"/>
  <c r="J55" i="7"/>
  <c r="J56" i="7" s="1"/>
  <c r="Q49" i="7"/>
  <c r="Q55" i="7"/>
  <c r="Q56" i="7" s="1"/>
  <c r="V49" i="7"/>
  <c r="V55" i="7"/>
  <c r="V56" i="7" s="1"/>
  <c r="G62" i="7"/>
  <c r="G55" i="7"/>
  <c r="G49" i="7"/>
  <c r="Y49" i="7"/>
  <c r="Y55" i="7"/>
  <c r="Y56" i="7" s="1"/>
  <c r="G51" i="26"/>
  <c r="H49" i="26"/>
  <c r="M27" i="7"/>
  <c r="M28" i="7" s="1"/>
  <c r="M48" i="7"/>
  <c r="M21" i="7"/>
  <c r="O49" i="7"/>
  <c r="O55" i="7"/>
  <c r="O56" i="7" s="1"/>
  <c r="N27" i="7"/>
  <c r="N28" i="7" s="1"/>
  <c r="N21" i="7"/>
  <c r="N48" i="7"/>
  <c r="H55" i="7"/>
  <c r="H56" i="7" s="1"/>
  <c r="H49" i="7"/>
  <c r="AB48" i="7"/>
  <c r="AB27" i="7"/>
  <c r="AB28" i="7" s="1"/>
  <c r="AB21" i="7"/>
  <c r="R27" i="7"/>
  <c r="R28" i="7" s="1"/>
  <c r="R21" i="7"/>
  <c r="R48" i="7"/>
  <c r="AC49" i="7"/>
  <c r="AC55" i="7"/>
  <c r="AC56" i="7" s="1"/>
  <c r="AA21" i="7"/>
  <c r="AA48" i="7"/>
  <c r="AA27" i="7"/>
  <c r="AA28" i="7" s="1"/>
  <c r="I55" i="7"/>
  <c r="I56" i="7" s="1"/>
  <c r="I49" i="7"/>
  <c r="C13" i="7"/>
  <c r="C14" i="7" s="1"/>
  <c r="K49" i="7" l="1"/>
  <c r="K55" i="7"/>
  <c r="K56" i="7" s="1"/>
  <c r="T55" i="7"/>
  <c r="T56" i="7" s="1"/>
  <c r="T49" i="7"/>
  <c r="U55" i="7"/>
  <c r="U56" i="7" s="1"/>
  <c r="U49" i="7"/>
  <c r="X55" i="7"/>
  <c r="X56" i="7" s="1"/>
  <c r="X49" i="7"/>
  <c r="AA55" i="7"/>
  <c r="AA56" i="7" s="1"/>
  <c r="AA49" i="7"/>
  <c r="G63" i="7"/>
  <c r="H62" i="7"/>
  <c r="L49" i="7"/>
  <c r="L55" i="7"/>
  <c r="L56" i="7" s="1"/>
  <c r="R49" i="7"/>
  <c r="R55" i="7"/>
  <c r="R56" i="7" s="1"/>
  <c r="N55" i="7"/>
  <c r="N56" i="7" s="1"/>
  <c r="N49" i="7"/>
  <c r="H51" i="26"/>
  <c r="I49" i="26"/>
  <c r="M55" i="7"/>
  <c r="M56" i="7" s="1"/>
  <c r="M49" i="7"/>
  <c r="AD55" i="7"/>
  <c r="AD56" i="7" s="1"/>
  <c r="AD49" i="7"/>
  <c r="AE55" i="7"/>
  <c r="AE56" i="7" s="1"/>
  <c r="AE49" i="7"/>
  <c r="W55" i="7"/>
  <c r="W56" i="7" s="1"/>
  <c r="W49" i="7"/>
  <c r="AB49" i="7"/>
  <c r="AB55" i="7"/>
  <c r="AB56" i="7" s="1"/>
  <c r="G56" i="7"/>
  <c r="G69" i="7"/>
  <c r="H102" i="7"/>
  <c r="I101" i="7"/>
  <c r="AF48" i="7"/>
  <c r="AF27" i="7"/>
  <c r="AF28" i="7" s="1"/>
  <c r="AF21" i="7"/>
  <c r="I102" i="7" l="1"/>
  <c r="J101" i="7"/>
  <c r="AF55" i="7"/>
  <c r="AF49" i="7"/>
  <c r="J49" i="26"/>
  <c r="I51" i="26"/>
  <c r="H63" i="7"/>
  <c r="I62" i="7"/>
  <c r="H69" i="7"/>
  <c r="G70" i="7"/>
  <c r="C27" i="7"/>
  <c r="C48" i="7"/>
  <c r="C49" i="7" s="1"/>
  <c r="AF56" i="7" l="1"/>
  <c r="C55" i="7"/>
  <c r="C56" i="7" s="1"/>
  <c r="D12" i="26"/>
  <c r="C28" i="7"/>
  <c r="K101" i="7"/>
  <c r="J102" i="7"/>
  <c r="I63" i="7"/>
  <c r="J62" i="7"/>
  <c r="H70" i="7"/>
  <c r="I69" i="7"/>
  <c r="J51" i="26"/>
  <c r="K49" i="26"/>
  <c r="K51" i="26" l="1"/>
  <c r="L49" i="26"/>
  <c r="K62" i="7"/>
  <c r="J63" i="7"/>
  <c r="I70" i="7"/>
  <c r="J69" i="7"/>
  <c r="L101" i="7"/>
  <c r="K102" i="7"/>
  <c r="L102" i="7" l="1"/>
  <c r="M101" i="7"/>
  <c r="L51" i="26"/>
  <c r="M49" i="26"/>
  <c r="L62" i="7"/>
  <c r="K63" i="7"/>
  <c r="J70" i="7"/>
  <c r="K69" i="7"/>
  <c r="L69" i="7" l="1"/>
  <c r="K70" i="7"/>
  <c r="M102" i="7"/>
  <c r="N101" i="7"/>
  <c r="M51" i="26"/>
  <c r="N49" i="26"/>
  <c r="M62" i="7"/>
  <c r="L63" i="7"/>
  <c r="N102" i="7" l="1"/>
  <c r="O101" i="7"/>
  <c r="M63" i="7"/>
  <c r="N62" i="7"/>
  <c r="N51" i="26"/>
  <c r="O49" i="26"/>
  <c r="M69" i="7"/>
  <c r="L70" i="7"/>
  <c r="N63" i="7" l="1"/>
  <c r="O62" i="7"/>
  <c r="M70" i="7"/>
  <c r="N69" i="7"/>
  <c r="O51" i="26"/>
  <c r="P49" i="26"/>
  <c r="O102" i="7"/>
  <c r="P101" i="7"/>
  <c r="N70" i="7" l="1"/>
  <c r="O69" i="7"/>
  <c r="P51" i="26"/>
  <c r="Q49" i="26"/>
  <c r="O63" i="7"/>
  <c r="P62" i="7"/>
  <c r="P102" i="7"/>
  <c r="Q101" i="7"/>
  <c r="Q51" i="26" l="1"/>
  <c r="R49" i="26"/>
  <c r="P69" i="7"/>
  <c r="O70" i="7"/>
  <c r="Q102" i="7"/>
  <c r="R101" i="7"/>
  <c r="Q62" i="7"/>
  <c r="P63" i="7"/>
  <c r="Q63" i="7" l="1"/>
  <c r="R62" i="7"/>
  <c r="Q69" i="7"/>
  <c r="P70" i="7"/>
  <c r="R102" i="7"/>
  <c r="S101" i="7"/>
  <c r="R51" i="26"/>
  <c r="S49" i="26"/>
  <c r="T49" i="26" l="1"/>
  <c r="S51" i="26"/>
  <c r="R63" i="7"/>
  <c r="S62" i="7"/>
  <c r="R69" i="7"/>
  <c r="Q70" i="7"/>
  <c r="S102" i="7"/>
  <c r="T101" i="7"/>
  <c r="T102" i="7" l="1"/>
  <c r="U101" i="7"/>
  <c r="S63" i="7"/>
  <c r="T62" i="7"/>
  <c r="R70" i="7"/>
  <c r="S69" i="7"/>
  <c r="T51" i="26"/>
  <c r="U49" i="26"/>
  <c r="U51" i="26" l="1"/>
  <c r="V49" i="26"/>
  <c r="U62" i="7"/>
  <c r="T63" i="7"/>
  <c r="U102" i="7"/>
  <c r="V101" i="7"/>
  <c r="T69" i="7"/>
  <c r="S70" i="7"/>
  <c r="U69" i="7" l="1"/>
  <c r="T70" i="7"/>
  <c r="U63" i="7"/>
  <c r="V62" i="7"/>
  <c r="V51" i="26"/>
  <c r="W49" i="26"/>
  <c r="V102" i="7"/>
  <c r="W101" i="7"/>
  <c r="W102" i="7" l="1"/>
  <c r="X101" i="7"/>
  <c r="V63" i="7"/>
  <c r="W62" i="7"/>
  <c r="W51" i="26"/>
  <c r="X49" i="26"/>
  <c r="V69" i="7"/>
  <c r="U70" i="7"/>
  <c r="W63" i="7" l="1"/>
  <c r="X62" i="7"/>
  <c r="W69" i="7"/>
  <c r="V70" i="7"/>
  <c r="X51" i="26"/>
  <c r="Y49" i="26"/>
  <c r="X102" i="7"/>
  <c r="Y101" i="7"/>
  <c r="X69" i="7" l="1"/>
  <c r="W70" i="7"/>
  <c r="Y102" i="7"/>
  <c r="Z101" i="7"/>
  <c r="Y51" i="26"/>
  <c r="Z49" i="26"/>
  <c r="X63" i="7"/>
  <c r="Y62" i="7"/>
  <c r="Z102" i="7" l="1"/>
  <c r="AA101" i="7"/>
  <c r="Y63" i="7"/>
  <c r="Z62" i="7"/>
  <c r="Z51" i="26"/>
  <c r="AA49" i="26"/>
  <c r="Y69" i="7"/>
  <c r="X70" i="7"/>
  <c r="AA62" i="7" l="1"/>
  <c r="Z63" i="7"/>
  <c r="AA51" i="26"/>
  <c r="AB49" i="26"/>
  <c r="AA102" i="7"/>
  <c r="AB101" i="7"/>
  <c r="Z69" i="7"/>
  <c r="Y70" i="7"/>
  <c r="AB51" i="26" l="1"/>
  <c r="AC49" i="26"/>
  <c r="Z70" i="7"/>
  <c r="AA69" i="7"/>
  <c r="AC101" i="7"/>
  <c r="AB102" i="7"/>
  <c r="AB62" i="7"/>
  <c r="AA63" i="7"/>
  <c r="AA70" i="7" l="1"/>
  <c r="AB69" i="7"/>
  <c r="AB63" i="7"/>
  <c r="AC62" i="7"/>
  <c r="AC51" i="26"/>
  <c r="AD49" i="26"/>
  <c r="AC102" i="7"/>
  <c r="AD101" i="7"/>
  <c r="AD102" i="7" l="1"/>
  <c r="AE101" i="7"/>
  <c r="AC69" i="7"/>
  <c r="AB70" i="7"/>
  <c r="AC63" i="7"/>
  <c r="AD62" i="7"/>
  <c r="AD51" i="26"/>
  <c r="AE49" i="26"/>
  <c r="AE51" i="26" l="1"/>
  <c r="AF49" i="26"/>
  <c r="AD69" i="7"/>
  <c r="AC70" i="7"/>
  <c r="AD63" i="7"/>
  <c r="AE62" i="7"/>
  <c r="AF101" i="7"/>
  <c r="AE102" i="7"/>
  <c r="AF62" i="7" l="1"/>
  <c r="AE63" i="7"/>
  <c r="AF102" i="7"/>
  <c r="AG101" i="7"/>
  <c r="AD70" i="7"/>
  <c r="AE69" i="7"/>
  <c r="AF51" i="26"/>
  <c r="AG49" i="26"/>
  <c r="AH49" i="26" l="1"/>
  <c r="AG51" i="26"/>
  <c r="AH101" i="7"/>
  <c r="AG102" i="7"/>
  <c r="AE70" i="7"/>
  <c r="AF69" i="7"/>
  <c r="AF63" i="7"/>
  <c r="AG62" i="7"/>
  <c r="AG69" i="7" l="1"/>
  <c r="AF70" i="7"/>
  <c r="AG63" i="7"/>
  <c r="AH62" i="7"/>
  <c r="AI101" i="7"/>
  <c r="AH102" i="7"/>
  <c r="AH51" i="26"/>
  <c r="AI49" i="26"/>
  <c r="AI51" i="26" l="1"/>
  <c r="AJ49" i="26"/>
  <c r="AH63" i="7"/>
  <c r="AI62" i="7"/>
  <c r="AI102" i="7"/>
  <c r="AJ101" i="7"/>
  <c r="AH69" i="7"/>
  <c r="AG70" i="7"/>
  <c r="AH70" i="7" l="1"/>
  <c r="AI69" i="7"/>
  <c r="AJ51" i="26"/>
  <c r="AK49" i="26"/>
  <c r="AI63" i="7"/>
  <c r="AJ62" i="7"/>
  <c r="AJ102" i="7"/>
  <c r="AK101" i="7"/>
  <c r="AK102" i="7" l="1"/>
  <c r="AL101" i="7"/>
  <c r="AK51" i="26"/>
  <c r="AL49" i="26"/>
  <c r="AJ63" i="7"/>
  <c r="AK62" i="7"/>
  <c r="AI70" i="7"/>
  <c r="AJ69" i="7"/>
  <c r="AK69" i="7" l="1"/>
  <c r="AJ70" i="7"/>
  <c r="AL51" i="26"/>
  <c r="AM49" i="26"/>
  <c r="AK63" i="7"/>
  <c r="AL62" i="7"/>
  <c r="AL102" i="7"/>
  <c r="AM101" i="7"/>
  <c r="AN101" i="7" l="1"/>
  <c r="AM102" i="7"/>
  <c r="AM51" i="26"/>
  <c r="AN49" i="26"/>
  <c r="AL63" i="7"/>
  <c r="AM62" i="7"/>
  <c r="AK70" i="7"/>
  <c r="AL69" i="7"/>
  <c r="AM63" i="7" l="1"/>
  <c r="AN62" i="7"/>
  <c r="AO101" i="7"/>
  <c r="AN102" i="7"/>
  <c r="AL70" i="7"/>
  <c r="AM69" i="7"/>
  <c r="AN51" i="26"/>
  <c r="AO49" i="26"/>
  <c r="AP101" i="7" l="1"/>
  <c r="AO102" i="7"/>
  <c r="AN63" i="7"/>
  <c r="AO62" i="7"/>
  <c r="AP49" i="26"/>
  <c r="AO51" i="26"/>
  <c r="AM70" i="7"/>
  <c r="AN69" i="7"/>
  <c r="AO63" i="7" l="1"/>
  <c r="AP62" i="7"/>
  <c r="AO69" i="7"/>
  <c r="AN70" i="7"/>
  <c r="AP51" i="26"/>
  <c r="AQ49" i="26"/>
  <c r="AQ101" i="7"/>
  <c r="AP102" i="7"/>
  <c r="AR101" i="7" l="1"/>
  <c r="AQ102" i="7"/>
  <c r="AP69" i="7"/>
  <c r="AO70" i="7"/>
  <c r="AR49" i="26"/>
  <c r="AQ51" i="26"/>
  <c r="AQ62" i="7"/>
  <c r="AP63" i="7"/>
  <c r="AQ63" i="7" l="1"/>
  <c r="AR62" i="7"/>
  <c r="AQ69" i="7"/>
  <c r="AP70" i="7"/>
  <c r="AR51" i="26"/>
  <c r="AS49" i="26"/>
  <c r="AS101" i="7"/>
  <c r="AR102" i="7"/>
  <c r="AS51" i="26" l="1"/>
  <c r="AT49" i="26"/>
  <c r="AS62" i="7"/>
  <c r="AR63" i="7"/>
  <c r="AT101" i="7"/>
  <c r="AS102" i="7"/>
  <c r="AR69" i="7"/>
  <c r="AQ70" i="7"/>
  <c r="AT51" i="26" l="1"/>
  <c r="E7" i="26"/>
  <c r="AR70" i="7"/>
  <c r="AS69" i="7"/>
  <c r="AT62" i="7"/>
  <c r="AS63" i="7"/>
  <c r="C101" i="7"/>
  <c r="C102" i="7" s="1"/>
  <c r="AT102" i="7"/>
  <c r="AS70" i="7" l="1"/>
  <c r="AT69" i="7"/>
  <c r="AT63" i="7"/>
  <c r="C62" i="7"/>
  <c r="C69" i="7" l="1"/>
  <c r="AT70" i="7"/>
  <c r="D5" i="22"/>
  <c r="C63" i="7"/>
  <c r="D6" i="22" l="1"/>
  <c r="E5" i="22"/>
  <c r="C70" i="7"/>
  <c r="D12" i="22"/>
  <c r="E2" i="27" s="1"/>
  <c r="E12" i="22" l="1"/>
  <c r="E1" i="27" s="1"/>
  <c r="D23" i="26"/>
  <c r="F23" i="26" s="1"/>
  <c r="D13" i="22"/>
  <c r="F5" i="22"/>
  <c r="E6" i="22"/>
  <c r="F6" i="22" s="1"/>
  <c r="F12" i="22" l="1"/>
  <c r="E13" i="22"/>
  <c r="F13" i="22" s="1"/>
</calcChain>
</file>

<file path=xl/sharedStrings.xml><?xml version="1.0" encoding="utf-8"?>
<sst xmlns="http://schemas.openxmlformats.org/spreadsheetml/2006/main" count="3373" uniqueCount="837">
  <si>
    <t>COMMERCIAL PRICE</t>
  </si>
  <si>
    <t>ADMIN PRICE</t>
  </si>
  <si>
    <t>TARGET SALES % COMM.</t>
  </si>
  <si>
    <t>TARGET SALES % ADMIN</t>
  </si>
  <si>
    <t>DELIVERY DATE(month)</t>
  </si>
  <si>
    <t>DOWN PAYMENT %</t>
  </si>
  <si>
    <t>3 MONTHS %</t>
  </si>
  <si>
    <t>DELIVERY PAYMENT %</t>
  </si>
  <si>
    <t>YEAR 1 (4Q) %</t>
  </si>
  <si>
    <t>YEAR 2 (4Q) %</t>
  </si>
  <si>
    <t>YEAR 3 (4Q) %</t>
  </si>
  <si>
    <t>YEAR 4 (4Q) %</t>
  </si>
  <si>
    <t>YEAR 5 (4Q) %</t>
  </si>
  <si>
    <t>YEAR 6 (4Q) %</t>
  </si>
  <si>
    <t>YEAR 7 (4Q) %</t>
  </si>
  <si>
    <t>YEAR 8 (4Q) %</t>
  </si>
  <si>
    <t>INSTALLMENTS (YRS)</t>
  </si>
  <si>
    <t>RETAINED%</t>
  </si>
  <si>
    <t>GREEN SQUARE</t>
  </si>
  <si>
    <t>NOTES:</t>
  </si>
  <si>
    <t xml:space="preserve">2- START OF CONSTRUCTION : MONTH 12 </t>
  </si>
  <si>
    <t>1- LAUNCH : MONTH 3</t>
  </si>
  <si>
    <t>L'AVENIR</t>
  </si>
  <si>
    <t>1- LAUNCH : MONTH 12</t>
  </si>
  <si>
    <t>2- START OF CONSTRUCTION : MONTH 24</t>
  </si>
  <si>
    <t>AT EAST</t>
  </si>
  <si>
    <t>1- LAUNCH : MONTH 9</t>
  </si>
  <si>
    <t>2- START OF CONSTRUCTION : MONTH 30</t>
  </si>
  <si>
    <t>Total Sales</t>
  </si>
  <si>
    <t>Instalments</t>
  </si>
  <si>
    <r>
      <t>BUA (M</t>
    </r>
    <r>
      <rPr>
        <b/>
        <sz val="12"/>
        <color theme="0"/>
        <rFont val="Aptos Narrow"/>
        <family val="2"/>
      </rPr>
      <t>²)</t>
    </r>
  </si>
  <si>
    <t>Bulk Payments</t>
  </si>
  <si>
    <t>M 3</t>
  </si>
  <si>
    <t>M 6</t>
  </si>
  <si>
    <t>M 12</t>
  </si>
  <si>
    <t>M 18</t>
  </si>
  <si>
    <t>M 24</t>
  </si>
  <si>
    <t>M 30</t>
  </si>
  <si>
    <t>M 36</t>
  </si>
  <si>
    <t>M 42</t>
  </si>
  <si>
    <t>M 48</t>
  </si>
  <si>
    <t>M 54</t>
  </si>
  <si>
    <t>M 60</t>
  </si>
  <si>
    <t>M 66</t>
  </si>
  <si>
    <t>M 72</t>
  </si>
  <si>
    <t>M 78</t>
  </si>
  <si>
    <t>M 84</t>
  </si>
  <si>
    <t>M 90</t>
  </si>
  <si>
    <t>M 96</t>
  </si>
  <si>
    <t>M 102</t>
  </si>
  <si>
    <t>M 108</t>
  </si>
  <si>
    <t>DOWN PAYMENT (COMMERCIAL)</t>
  </si>
  <si>
    <t>3 MONTHS (COMMERCIAL)</t>
  </si>
  <si>
    <t>DELIVERY PAYMENT (COMMERCIAL)</t>
  </si>
  <si>
    <t>MONTH 3 (COMMERCIAL)</t>
  </si>
  <si>
    <t>MONTH 6 (COMMERCIAL)</t>
  </si>
  <si>
    <t>MONTH 12 (COMMERCIAL)</t>
  </si>
  <si>
    <t>MONTH 18 (COMMERCIAL)</t>
  </si>
  <si>
    <t>MONTH 24 (COMMERCIAL)</t>
  </si>
  <si>
    <t>MONTH 30 (COMMERCIAL)</t>
  </si>
  <si>
    <t>MONTH 36 (COMMERCIAL)</t>
  </si>
  <si>
    <t>MONTH 42 (COMMERCIAL)</t>
  </si>
  <si>
    <t>MONTH 48 (COMMERCIAL)</t>
  </si>
  <si>
    <t>DOWN PAYMENT (ADMIN)</t>
  </si>
  <si>
    <t>3 MONTHS (ADMIN)</t>
  </si>
  <si>
    <t>DELIVERY PAYMENT (ADMIN)</t>
  </si>
  <si>
    <t>MONTH 3 (ADMIN)</t>
  </si>
  <si>
    <t>MONTH 6 (ADMIN)</t>
  </si>
  <si>
    <t>MONTH 12 (ADMIN)</t>
  </si>
  <si>
    <t>MONTH 18 (ADMIN)</t>
  </si>
  <si>
    <t>MONTH 24 (ADMIN)</t>
  </si>
  <si>
    <t>MONTH 30 (ADMIN)</t>
  </si>
  <si>
    <t>MONTH 36 (ADMIN)</t>
  </si>
  <si>
    <t>MONTH 42 (ADMIN)</t>
  </si>
  <si>
    <t>MONTH 48 (ADMIN)</t>
  </si>
  <si>
    <t>Total Sales(COMMERCIAL)</t>
  </si>
  <si>
    <t>Total Sales (ADMIN)</t>
  </si>
  <si>
    <t>MONTH 54 (COMMERCIAL)</t>
  </si>
  <si>
    <t>MONTH 54(ADMIN)</t>
  </si>
  <si>
    <t>MONTH 60 (COMMERCIAL)</t>
  </si>
  <si>
    <t>MONTH 60 (ADMIN)</t>
  </si>
  <si>
    <t>Green Square</t>
  </si>
  <si>
    <t>L'avenir</t>
  </si>
  <si>
    <t>Project</t>
  </si>
  <si>
    <t>M 114</t>
  </si>
  <si>
    <t>M 120</t>
  </si>
  <si>
    <t>M 126</t>
  </si>
  <si>
    <t>100% Sales</t>
  </si>
  <si>
    <t>Sales - 20% RETAINED</t>
  </si>
  <si>
    <t>ALAHLY - SABBOUR %</t>
  </si>
  <si>
    <t>M 9</t>
  </si>
  <si>
    <t>M 15</t>
  </si>
  <si>
    <t>M 21</t>
  </si>
  <si>
    <t>M 27</t>
  </si>
  <si>
    <t>M 33</t>
  </si>
  <si>
    <t>M 39</t>
  </si>
  <si>
    <t>M 45</t>
  </si>
  <si>
    <t>M 51</t>
  </si>
  <si>
    <t>M 57</t>
  </si>
  <si>
    <t>M 63</t>
  </si>
  <si>
    <t>M 69</t>
  </si>
  <si>
    <t>M 75</t>
  </si>
  <si>
    <t>M 81</t>
  </si>
  <si>
    <t>M 87</t>
  </si>
  <si>
    <t>M 93</t>
  </si>
  <si>
    <t>M 99</t>
  </si>
  <si>
    <t>M 105</t>
  </si>
  <si>
    <t>MONTH 9 (COMMERCIAL)</t>
  </si>
  <si>
    <t>MONTH 9 (ADMIN)</t>
  </si>
  <si>
    <t>MONTH 15 (COMMERCIAL)</t>
  </si>
  <si>
    <t>MONTH 15 (ADMIN)</t>
  </si>
  <si>
    <t>MONTH 21 (COMMERCIAL)</t>
  </si>
  <si>
    <t>MONTH 21 (ADMIN)</t>
  </si>
  <si>
    <t>MONTH 27 (COMMERCIAL)</t>
  </si>
  <si>
    <t>MONTH 27 (ADMIN)</t>
  </si>
  <si>
    <t>MONTH 33 (COMMERCIAL)</t>
  </si>
  <si>
    <t>MONTH 33 (ADMIN)</t>
  </si>
  <si>
    <t>MONTH 39 (COMMERCIAL)</t>
  </si>
  <si>
    <t>MONTH 39 (ADMIN)</t>
  </si>
  <si>
    <t>MONTH 45 (COMMERCIAL)</t>
  </si>
  <si>
    <t>MONTH 45 (ADMIN)</t>
  </si>
  <si>
    <t>Total</t>
  </si>
  <si>
    <t>MONTH 51 (COMMERCIAL)</t>
  </si>
  <si>
    <t>MONTH 51 (ADMIN)</t>
  </si>
  <si>
    <t>MONTH 57 (COMMERCIAL)</t>
  </si>
  <si>
    <t>MONTH 57 (ADMIN)</t>
  </si>
  <si>
    <t>M 111</t>
  </si>
  <si>
    <t>M 117</t>
  </si>
  <si>
    <t>M 123</t>
  </si>
  <si>
    <t>M 129</t>
  </si>
  <si>
    <t>ALAHLY - SABBOUR ACCUM</t>
  </si>
  <si>
    <t>Total colections</t>
  </si>
  <si>
    <t>Total Collections</t>
  </si>
  <si>
    <t>OR FACILITY MANAGEMENT COMPANY ASSIGNED BY JALOUR</t>
  </si>
  <si>
    <t>UNDER: JALOUR</t>
  </si>
  <si>
    <t>OPERATION, MANAGEMENT, MAINT.</t>
  </si>
  <si>
    <t>PROJECT NAME</t>
  </si>
  <si>
    <t>☑</t>
  </si>
  <si>
    <t>COLLECTION</t>
  </si>
  <si>
    <t>SALES</t>
  </si>
  <si>
    <t>MARKETING</t>
  </si>
  <si>
    <t>CORE &amp; SHELL</t>
  </si>
  <si>
    <t>FINISHING</t>
  </si>
  <si>
    <t>CONSTRUCTION</t>
  </si>
  <si>
    <t>PERMITS</t>
  </si>
  <si>
    <t>DESIGN</t>
  </si>
  <si>
    <t>DEVELOPER %</t>
  </si>
  <si>
    <t>60 MONTHS</t>
  </si>
  <si>
    <t>54 MONTHS</t>
  </si>
  <si>
    <t>48 MONTHS</t>
  </si>
  <si>
    <t>PROJECT DELIVERY</t>
  </si>
  <si>
    <t>EXCESS AMOUNT (YRS)</t>
  </si>
  <si>
    <t>OR 35% OF COLLECTIONS WHICHEVER HIGHER</t>
  </si>
  <si>
    <t>YEAR 7 (M)</t>
  </si>
  <si>
    <t>YEAR 6 (M)</t>
  </si>
  <si>
    <t>YEAR 5 (M)</t>
  </si>
  <si>
    <t>YEAR 4 (M)</t>
  </si>
  <si>
    <t>YEAR 3 (M)</t>
  </si>
  <si>
    <t>YEAR 2 (M)</t>
  </si>
  <si>
    <t>YEAR 1 (M)</t>
  </si>
  <si>
    <t>PAYMENT PERIOD</t>
  </si>
  <si>
    <t>2.5 B</t>
  </si>
  <si>
    <t>850 M</t>
  </si>
  <si>
    <t>800 M</t>
  </si>
  <si>
    <t>MIN. GUARANTEED</t>
  </si>
  <si>
    <t>LANDLORD %</t>
  </si>
  <si>
    <t>NOTES</t>
  </si>
  <si>
    <t>Total Sales Accumulated</t>
  </si>
  <si>
    <t>Bulk Payments Accumulated</t>
  </si>
  <si>
    <t>Instalments Accumulated</t>
  </si>
  <si>
    <t>Total Sales NPV</t>
  </si>
  <si>
    <t>Cost Of Capital</t>
  </si>
  <si>
    <t>%</t>
  </si>
  <si>
    <t>Total Sales Accumulated NPV</t>
  </si>
  <si>
    <t>MEGP</t>
  </si>
  <si>
    <t>Accumulated  MEGP</t>
  </si>
  <si>
    <t>Cash Available for Operation after - 20% RETAINED UNITS</t>
  </si>
  <si>
    <t>Total Collections MEGP</t>
  </si>
  <si>
    <t>ALAHLY - SABBOUR Payments MEGP</t>
  </si>
  <si>
    <t>Accumulated Cash Available for Operation -MEGP</t>
  </si>
  <si>
    <t>Cash Available for Operation -MEGP</t>
  </si>
  <si>
    <t>NPV Cash Available for Operation -MEGP</t>
  </si>
  <si>
    <t>Total CASH-IN FLOW JALOUR</t>
  </si>
  <si>
    <t>NPV Total CASH-IN FLOW JALOUR</t>
  </si>
  <si>
    <t>NET CASH FLOW -MEGP</t>
  </si>
  <si>
    <t>NPV NET CASH FLOW -MEGP</t>
  </si>
  <si>
    <t>NET CASH FLOW -MEGP-ACCUMULATED</t>
  </si>
  <si>
    <t>NPV NET CASH FLOW -MEGP-ACCUMULATED</t>
  </si>
  <si>
    <t>CASH OUT FLOW CAPEX -MEGP</t>
  </si>
  <si>
    <t>NPV CASH OUT FLOW CAPEX -MEGP</t>
  </si>
  <si>
    <t>ما هى BOQ اللازمة لهذا المبنى</t>
  </si>
  <si>
    <t>🗒 1. الأعمال الترابية والأساسات (Earthworks &amp; Foundations)</t>
  </si>
  <si>
    <t>🗒 2. الأعمال الخرسانية والمباني (Concrete &amp; Brickworks)</t>
  </si>
  <si>
    <t>🗒 3. أعمال العزل (Waterproofing &amp; Thermal Insulation)</t>
  </si>
  <si>
    <t>🗒 4. أعمال التشطيبات الداخلية (Internal Finishes)</t>
  </si>
  <si>
    <t>🗒 5. التشطيبات الخارجية والواجهات (External Finishes)</t>
  </si>
  <si>
    <t>🗒 6. الأعمال الميكانيكية والصحية (MEP - Mechanical &amp; Plumbing)</t>
  </si>
  <si>
    <t>🗒 7. الأعمال الكهربائية والتيار الخفيف (Electrical &amp; Light Current)</t>
  </si>
  <si>
    <t>🗒 8. أعمال الحركة العمودية والخدمات (Elevators &amp; Escalators)</t>
  </si>
  <si>
    <t>إذا أردت، يمكننا التركيز على قسم معين لمساعدتك؛ أخبرني:</t>
  </si>
  <si>
    <t>نماذج حصر مبدئية لحساب كميات الخرسانة التقريبية لهذا المسطح لكلا النظامين Flat Slab أم Post-Tension</t>
  </si>
  <si>
    <t>1️⃣ أولاً: تقدير كميات الخرسانة المسلحة (للأدوار الأربعة)</t>
  </si>
  <si>
    <t>العنصر الإنشائي</t>
  </si>
  <si>
    <t>نظام Flat Slab (بلاطات مسطحة)</t>
  </si>
  <si>
    <t>نظام Post-Tension (مسبقة الإجهاد)</t>
  </si>
  <si>
    <t>متوسط سماكة البلاطة</t>
  </si>
  <si>
    <t>22 سم إلى 24 سم</t>
  </si>
  <si>
    <t>18 سم إلى 20 سم</t>
  </si>
  <si>
    <t>كمية خرسانة الأسقف (4 أدوار)</t>
  </si>
  <si>
    <t>~ 4,140 متر مكعب</t>
  </si>
  <si>
    <t>~ 3,420 متر مكعب</t>
  </si>
  <si>
    <t>كمية خرسانة الأعمدة والحوائط</t>
  </si>
  <si>
    <t>~ 1,440 متر مكعب</t>
  </si>
  <si>
    <t>كمية خرسانة الأساسات (اللبشة)</t>
  </si>
  <si>
    <t>إجمالي الخرسانة التقريبي</t>
  </si>
  <si>
    <t>10,080 متر مكعب</t>
  </si>
  <si>
    <t>8,730 متر مكعب</t>
  </si>
  <si>
    <t>2️⃣ ثانياً: تقدير كميات حديد التسليح (مؤشر الاستهلاك)</t>
  </si>
  <si>
    <t>📊 المقارنة الرقمية لإجمالي الحديد (الأسقف فقط):</t>
  </si>
  <si>
    <t>إجمالي حديد الـ Post-Tension للأسقف:</t>
  </si>
  <si>
    <t>حديد عادي: 3,420 م³ × 80 كجم = 273.6 طن.</t>
  </si>
  <si>
    <t>كابلات صلب (Strands): 18,000 م² × 8.5 كجم = 153 طن.</t>
  </si>
  <si>
    <t>3️⃣ ثالثاً: نموذج جدول كميات (BOQ) مبدئي للمقارنة والتعاقد</t>
  </si>
  <si>
    <t>عند إعداد مستندات المشروع، يتم صياغة بنود الخرسانة في الـ BOQ كالتالي:</t>
  </si>
  <si>
    <t>[بند 1]: توريد وصب خرسانة مسلحة جاهزة جهد (Fcu = 350 Kg/cm²) للأسقف والكمرات شاملة الشدة الخشبية، العمالة، الهزازات، والمعالجة بالمياه. (بالـ م³)</t>
  </si>
  <si>
    <t>- كمية Flat Slab المتوقعة: 4,140 م³</t>
  </si>
  <si>
    <t>- كمية Post-Tension المتوقعة: 3,420 م³</t>
  </si>
  <si>
    <t>[بند 2 في حال اختيار نظام الـ PT]: توريد وتركيب وشد واختبار كابلات مسبقة الإجهاد (Post-Tensioning Strands &amp; Anchors) طبقاً للتصميم المعتمد والمسارات المحددة. (بالـ كيلوجرام أو المتر المسطح)</t>
  </si>
  <si>
    <t>- الكمية المتوقعة: 153,000 كجم (153 طن)</t>
  </si>
  <si>
    <t>⚖️ عوامل الحسم لاختيار النظام المناسب لمشروعك:</t>
  </si>
  <si>
    <r>
      <t>جداول كميات المبنى التجاري (BOQ)</t>
    </r>
    <r>
      <rPr>
        <sz val="10"/>
        <color theme="1"/>
        <rFont val="Arial"/>
        <family val="2"/>
      </rPr>
      <t xml:space="preserve"> لمشروع بمساحة إجمالية تبلغ 18,000 متر مربع (4500 متر مربع × 4 أدوار) تشمل </t>
    </r>
    <r>
      <rPr>
        <b/>
        <sz val="10"/>
        <color theme="1"/>
        <rFont val="Arial"/>
        <family val="2"/>
      </rPr>
      <t>سبعة أقسام رئيسية</t>
    </r>
    <r>
      <rPr>
        <sz val="10"/>
        <color theme="1"/>
        <rFont val="Arial"/>
        <family val="2"/>
      </rPr>
      <t xml:space="preserve"> تغطي كافة مراحل التنفيذ من الحفر حتى التشطيب والإلكتروميكانيك.</t>
    </r>
  </si>
  <si>
    <r>
      <t>الحفر والردم:</t>
    </r>
    <r>
      <rPr>
        <sz val="10"/>
        <color theme="1"/>
        <rFont val="Arial"/>
        <family val="2"/>
      </rPr>
      <t xml:space="preserve"> حفر كامل مساحة الأرض (4500 م²) للوصول لمنسوب التأسيس للجراج، ونقل ناتج الحفر.</t>
    </r>
  </si>
  <si>
    <r>
      <t>الإحلال:</t>
    </r>
    <r>
      <rPr>
        <sz val="10"/>
        <color theme="1"/>
        <rFont val="Arial"/>
        <family val="2"/>
      </rPr>
      <t xml:space="preserve"> توريد ودمك طبقات الإحلال (الرمل والسن) إذا طلبت تقرير التربة ذلك.</t>
    </r>
  </si>
  <si>
    <r>
      <t>الخرسانة العادية:</t>
    </r>
    <r>
      <rPr>
        <sz val="10"/>
        <color theme="1"/>
        <rFont val="Arial"/>
        <family val="2"/>
      </rPr>
      <t xml:space="preserve"> فرشة النظافة أسفل القواعد أو اللبشة المسلحة.</t>
    </r>
  </si>
  <si>
    <r>
      <t>الهيكل الخرساني المسلح:</t>
    </r>
    <r>
      <rPr>
        <sz val="10"/>
        <color theme="1"/>
        <rFont val="Arial"/>
        <family val="2"/>
      </rPr>
      <t xml:space="preserve"> ويشمل صب اللبشة المسلحة، حوائط الجراج الساندة (Retaining Walls)، الأعمدة، والأسقف (غالباً Flat Slab أو Post-Tension لتوفير بحور واسعة للمحلات).</t>
    </r>
  </si>
  <si>
    <r>
      <t>أعمال المبانى:</t>
    </r>
    <r>
      <rPr>
        <sz val="10"/>
        <color theme="1"/>
        <rFont val="Arial"/>
        <family val="2"/>
      </rPr>
      <t xml:space="preserve"> جدران الطوب الأحمر أو الأسمنتي لتحديد المحلات، الممرات، والخدمات.</t>
    </r>
  </si>
  <si>
    <r>
      <t>عزل الجراج:</t>
    </r>
    <r>
      <rPr>
        <sz val="10"/>
        <color theme="1"/>
        <rFont val="Arial"/>
        <family val="2"/>
      </rPr>
      <t xml:space="preserve"> عزل مائي متكامل للأرضيات والحوائط الساندة لمنع تسرب المياه الجوفية.</t>
    </r>
  </si>
  <si>
    <r>
      <t>عزل الحمامات والمطابخ:</t>
    </r>
    <r>
      <rPr>
        <sz val="10"/>
        <color theme="1"/>
        <rFont val="Arial"/>
        <family val="2"/>
      </rPr>
      <t xml:space="preserve"> عزل مائي لجميع دورات المياه في الأدوار المتكررة.</t>
    </r>
  </si>
  <si>
    <r>
      <t>عزل السطح:</t>
    </r>
    <r>
      <rPr>
        <sz val="10"/>
        <color theme="1"/>
        <rFont val="Arial"/>
        <family val="2"/>
      </rPr>
      <t xml:space="preserve"> عزل مائي وحراري للدور الأخير لحماية المبنى من الأمطار والحرارة.</t>
    </r>
  </si>
  <si>
    <r>
      <t>البياض (المحارة):</t>
    </r>
    <r>
      <rPr>
        <sz val="10"/>
        <color theme="1"/>
        <rFont val="Arial"/>
        <family val="2"/>
      </rPr>
      <t xml:space="preserve"> لياسة الجدران والأسقف الداخلية.</t>
    </r>
  </si>
  <si>
    <r>
      <t>الأرضيات:</t>
    </r>
    <r>
      <rPr>
        <sz val="10"/>
        <color theme="1"/>
        <rFont val="Arial"/>
        <family val="2"/>
      </rPr>
      <t xml:space="preserve"> رخام أو جرانيت للممرات والسلالم، بورسلين للمحلات، وخرسانة ممسوسة بهليكوبتر مع مواد مصلدة (Hardener) لأرضية الجراج.</t>
    </r>
  </si>
  <si>
    <r>
      <t>الأسقف المستعارة:</t>
    </r>
    <r>
      <rPr>
        <sz val="10"/>
        <color theme="1"/>
        <rFont val="Arial"/>
        <family val="2"/>
      </rPr>
      <t xml:space="preserve"> بلاطات جبسية أو ألومنيوم للممرات لغطاء شبكات التكييف والحرائق.</t>
    </r>
  </si>
  <si>
    <r>
      <t>الدهانات:</t>
    </r>
    <r>
      <rPr>
        <sz val="10"/>
        <color theme="1"/>
        <rFont val="Arial"/>
        <family val="2"/>
      </rPr>
      <t xml:space="preserve"> دهانات بلاستيكية مقاومة للاحتكاك ومطابقة للمواصفات.</t>
    </r>
  </si>
  <si>
    <r>
      <t>الواجهات الزجاجية (Curtain Walls):</t>
    </r>
    <r>
      <rPr>
        <sz val="10"/>
        <color theme="1"/>
        <rFont val="Arial"/>
        <family val="2"/>
      </rPr>
      <t xml:space="preserve"> تغطية واجهات المبنى التجاري بالزجاج المزدوج ومقاطع الألومنيوم.</t>
    </r>
  </si>
  <si>
    <r>
      <t>التكسيات الخارجية:</t>
    </r>
    <r>
      <rPr>
        <sz val="10"/>
        <color theme="1"/>
        <rFont val="Arial"/>
        <family val="2"/>
      </rPr>
      <t xml:space="preserve"> استخدام الكلادينج (Cladding) أو الرخام الميكانيكي لمنح المبنى مظهراً حديثاً.</t>
    </r>
  </si>
  <si>
    <r>
      <t>أنظمة التكييف (HVAC):</t>
    </r>
    <r>
      <rPr>
        <sz val="10"/>
        <color theme="1"/>
        <rFont val="Arial"/>
        <family val="2"/>
      </rPr>
      <t xml:space="preserve"> تكييف مركزي (Chillers) أو نظام VRF يناسب المساحات التجارية المفتوحة.</t>
    </r>
  </si>
  <si>
    <r>
      <t>مكافحة الحريق:</t>
    </r>
    <r>
      <rPr>
        <sz val="10"/>
        <color theme="1"/>
        <rFont val="Arial"/>
        <family val="2"/>
      </rPr>
      <t xml:space="preserve"> شبكة رشاشات مائية (Sprinklers) للجراج والمحلات، صناديق حريق، كواشف دخان، ومضخات الحريق.</t>
    </r>
  </si>
  <si>
    <r>
      <t>التغذية والصرف:</t>
    </r>
    <r>
      <rPr>
        <sz val="10"/>
        <color theme="1"/>
        <rFont val="Arial"/>
        <family val="2"/>
      </rPr>
      <t xml:space="preserve"> شبكات المياه الحلوة، خزانات المياه الأرضية والعلوية، وصرف الحمامات والمطارق.</t>
    </r>
  </si>
  <si>
    <r>
      <t>التهوية:</t>
    </r>
    <r>
      <rPr>
        <sz val="10"/>
        <color theme="1"/>
        <rFont val="Arial"/>
        <family val="2"/>
      </rPr>
      <t xml:space="preserve"> أنظمة سحب الدخان وتهوية الجراج (Jet Fans).</t>
    </r>
  </si>
  <si>
    <r>
      <t>الشبكة الرئيسية:</t>
    </r>
    <r>
      <rPr>
        <sz val="10"/>
        <color theme="1"/>
        <rFont val="Arial"/>
        <family val="2"/>
      </rPr>
      <t xml:space="preserve"> المحولات، المولد الاحتياطي (Generator)، اللوحات الكهربائية الرئيسية والفرعية، وكابلات التغذية.</t>
    </r>
  </si>
  <si>
    <r>
      <t>الإنارة والمخارج:</t>
    </r>
    <r>
      <rPr>
        <sz val="10"/>
        <color theme="1"/>
        <rFont val="Arial"/>
        <family val="2"/>
      </rPr>
      <t xml:space="preserve"> وحدات الإضاءة الداخية والخارجية، ومفاتيح التشغيل.</t>
    </r>
  </si>
  <si>
    <r>
      <t>التيار الخفيف:</t>
    </r>
    <r>
      <rPr>
        <sz val="10"/>
        <color theme="1"/>
        <rFont val="Arial"/>
        <family val="2"/>
      </rPr>
      <t xml:space="preserve"> شبكات الكاميرات (CCTV)، إنذار الحريق، الصوتيات (Sound System)، شبكات الإنترنت والدش المركزي.</t>
    </r>
  </si>
  <si>
    <r>
      <t>الأنظمة الذكية:</t>
    </r>
    <r>
      <rPr>
        <sz val="10"/>
        <color theme="1"/>
        <rFont val="Arial"/>
        <family val="2"/>
      </rPr>
      <t xml:space="preserve"> نظام إدارة المبنى (BMS) للتحكم في الطاقة والتكييف.</t>
    </r>
  </si>
  <si>
    <r>
      <t>المصاعد:</t>
    </r>
    <r>
      <rPr>
        <sz val="10"/>
        <color theme="1"/>
        <rFont val="Arial"/>
        <family val="2"/>
      </rPr>
      <t xml:space="preserve"> مصاعد ركاب ومصاعد خدمات (بضائع) بقدرات استيعابية عالية.</t>
    </r>
  </si>
  <si>
    <r>
      <t>السلالم المتحركة:</t>
    </r>
    <r>
      <rPr>
        <sz val="10"/>
        <color theme="1"/>
        <rFont val="Arial"/>
        <family val="2"/>
      </rPr>
      <t xml:space="preserve"> لتسهيل الحركة بين الدور الأرضي والأول والثاني التجاري.</t>
    </r>
  </si>
  <si>
    <r>
      <t xml:space="preserve">💡 </t>
    </r>
    <r>
      <rPr>
        <b/>
        <sz val="10"/>
        <color theme="1"/>
        <rFont val="Arial"/>
        <family val="2"/>
      </rPr>
      <t>نصيحة مالية وتخطيطية:</t>
    </r>
    <r>
      <rPr>
        <sz val="10"/>
        <color theme="1"/>
        <rFont val="Arial"/>
        <family val="2"/>
      </rPr>
      <t xml:space="preserve"> نظرًا للمساحة الكبيرة (إجمالي 18,000 متر مربع مسطح مباني)، يُنصح بفصل جداول الكميات إلى </t>
    </r>
    <r>
      <rPr>
        <b/>
        <sz val="10"/>
        <color theme="1"/>
        <rFont val="Arial"/>
        <family val="2"/>
      </rPr>
      <t>حزم تعاقدية مستقلة</t>
    </r>
    <r>
      <rPr>
        <sz val="10"/>
        <color theme="1"/>
        <rFont val="Arial"/>
        <family val="2"/>
      </rPr>
      <t xml:space="preserve"> (حزمة الخرسانات، حزمة التشطيبات، حزمة الإلكتروميكانيك) لضمان الحصول على أفضل أسعار وتنافسية بين المقاولين المتخصصين وتجنب نسب الربحية المضاعفة للمقاول العام.</t>
    </r>
  </si>
  <si>
    <r>
      <t xml:space="preserve">هل تبحث عن تفاصيل </t>
    </r>
    <r>
      <rPr>
        <b/>
        <sz val="10"/>
        <color theme="1"/>
        <rFont val="Arial"/>
        <family val="2"/>
      </rPr>
      <t>مواصفات البنود</t>
    </r>
    <r>
      <rPr>
        <sz val="10"/>
        <color theme="1"/>
        <rFont val="Arial"/>
        <family val="2"/>
      </rPr>
      <t xml:space="preserve"> (Specification) لعنصر محدد مثل التكييف أو الواجهات؟</t>
    </r>
  </si>
  <si>
    <r>
      <t xml:space="preserve">هل تحتاج إلى </t>
    </r>
    <r>
      <rPr>
        <b/>
        <sz val="10"/>
        <color theme="1"/>
        <rFont val="Arial"/>
        <family val="2"/>
      </rPr>
      <t>نماذج حصر مبدئية</t>
    </r>
    <r>
      <rPr>
        <sz val="10"/>
        <color theme="1"/>
        <rFont val="Arial"/>
        <family val="2"/>
      </rPr>
      <t xml:space="preserve"> لحساب كميات الخرسانة التقريبية لهذا المسطح؟</t>
    </r>
  </si>
  <si>
    <r>
      <t xml:space="preserve">ما هو </t>
    </r>
    <r>
      <rPr>
        <b/>
        <sz val="10"/>
        <color theme="1"/>
        <rFont val="Arial"/>
        <family val="2"/>
      </rPr>
      <t>النظام الإنشائي المستهدف</t>
    </r>
    <r>
      <rPr>
        <sz val="10"/>
        <color theme="1"/>
        <rFont val="Arial"/>
        <family val="2"/>
      </rPr>
      <t xml:space="preserve"> للسقف (Flat Slab أم Post-Tension) لنحدد بنود الخرسانة بدقة؟</t>
    </r>
  </si>
  <si>
    <r>
      <t xml:space="preserve">تعتمد الحسابات المبدئية للخرسانة وحديد التسليح لمبنى بمساحة إجمالية </t>
    </r>
    <r>
      <rPr>
        <b/>
        <sz val="10"/>
        <color theme="1"/>
        <rFont val="Arial"/>
        <family val="2"/>
      </rPr>
      <t>18,000 متر مربع</t>
    </r>
    <r>
      <rPr>
        <sz val="10"/>
        <color theme="1"/>
        <rFont val="Arial"/>
        <family val="2"/>
      </rPr>
      <t xml:space="preserve"> (4500 م² × 4 أدوار) على نسب هندسية متعارف عليها في المشاريع التجارية.</t>
    </r>
  </si>
  <si>
    <r>
      <t>إليك نماذج الحصر والتقدير المقارن بين نظام السقف ذو البلاطات المسطحة (</t>
    </r>
    <r>
      <rPr>
        <b/>
        <sz val="10"/>
        <color theme="1"/>
        <rFont val="Arial"/>
        <family val="2"/>
      </rPr>
      <t>Flat Slab</t>
    </r>
    <r>
      <rPr>
        <sz val="10"/>
        <color theme="1"/>
        <rFont val="Arial"/>
        <family val="2"/>
      </rPr>
      <t>) ونظام البلاطات مسبقة الإجهاد (</t>
    </r>
    <r>
      <rPr>
        <b/>
        <sz val="10"/>
        <color theme="1"/>
        <rFont val="Arial"/>
        <family val="2"/>
      </rPr>
      <t>Post-Tension</t>
    </r>
    <r>
      <rPr>
        <sz val="10"/>
        <color theme="1"/>
        <rFont val="Arial"/>
        <family val="2"/>
      </rPr>
      <t>).</t>
    </r>
  </si>
  <si>
    <r>
      <t xml:space="preserve">نظام </t>
    </r>
    <r>
      <rPr>
        <b/>
        <sz val="10"/>
        <color theme="1"/>
        <rFont val="Arial"/>
        <family val="2"/>
      </rPr>
      <t>Post-Tension</t>
    </r>
    <r>
      <rPr>
        <sz val="10"/>
        <color theme="1"/>
        <rFont val="Arial"/>
        <family val="2"/>
      </rPr>
      <t xml:space="preserve"> يوفر في سماكة البلاطات وبالتالي يقلل من حجم الخرسانة الإجمالي للمبنى بنسبة تتراوح بين 15% إلى 20% مقارنة بنظام الـ </t>
    </r>
    <r>
      <rPr>
        <b/>
        <sz val="10"/>
        <color theme="1"/>
        <rFont val="Arial"/>
        <family val="2"/>
      </rPr>
      <t>Flat Slab</t>
    </r>
    <r>
      <rPr>
        <sz val="10"/>
        <color theme="1"/>
        <rFont val="Arial"/>
        <family val="2"/>
      </rPr>
      <t>.</t>
    </r>
  </si>
  <si>
    <r>
      <t xml:space="preserve">~ 1,260 متر مكعب </t>
    </r>
    <r>
      <rPr>
        <i/>
        <sz val="10"/>
        <color theme="1"/>
        <rFont val="Arial"/>
        <family val="2"/>
      </rPr>
      <t>(أعمدة أقل قطاعاً)</t>
    </r>
  </si>
  <si>
    <r>
      <t xml:space="preserve">~ 4,500 متر مكعب </t>
    </r>
    <r>
      <rPr>
        <i/>
        <sz val="10"/>
        <color theme="1"/>
        <rFont val="Arial"/>
        <family val="2"/>
      </rPr>
      <t>(سماكة ~1 متر)</t>
    </r>
  </si>
  <si>
    <r>
      <t xml:space="preserve">~ 4,050 متر مكعب </t>
    </r>
    <r>
      <rPr>
        <i/>
        <sz val="10"/>
        <color theme="1"/>
        <rFont val="Arial"/>
        <family val="2"/>
      </rPr>
      <t>(أحمال مبنى أقل)</t>
    </r>
  </si>
  <si>
    <r>
      <t xml:space="preserve">💡 النتيجة: نظام الـ Post-Tension يوفر حوالي </t>
    </r>
    <r>
      <rPr>
        <b/>
        <i/>
        <sz val="10"/>
        <color theme="1"/>
        <rFont val="Arial"/>
        <family val="2"/>
      </rPr>
      <t>1,350 متر مكعب</t>
    </r>
    <r>
      <rPr>
        <i/>
        <sz val="10"/>
        <color theme="1"/>
        <rFont val="Arial"/>
        <family val="2"/>
      </rPr>
      <t xml:space="preserve"> من الخرسانة المسلحة في إجمالي المبنى.</t>
    </r>
  </si>
  <si>
    <r>
      <t xml:space="preserve">الوفر الحقيقي لنظام </t>
    </r>
    <r>
      <rPr>
        <b/>
        <sz val="10"/>
        <color theme="1"/>
        <rFont val="Arial"/>
        <family val="2"/>
      </rPr>
      <t>Post-Tension</t>
    </r>
    <r>
      <rPr>
        <sz val="10"/>
        <color theme="1"/>
        <rFont val="Arial"/>
        <family val="2"/>
      </rPr>
      <t xml:space="preserve"> يظهر بوضوح في كميات حديد التسليح التقليدي، حيث يتم استبدال جزء كبير منه بكابلات الصلب (Strands).</t>
    </r>
  </si>
  <si>
    <r>
      <t>في نظام Flat Slab:</t>
    </r>
    <r>
      <rPr>
        <sz val="10"/>
        <color theme="1"/>
        <rFont val="Arial"/>
        <family val="2"/>
      </rPr>
      <t xml:space="preserve"> متوسط استهلاك الحديد هو </t>
    </r>
    <r>
      <rPr>
        <b/>
        <sz val="10"/>
        <color theme="1"/>
        <rFont val="Arial"/>
        <family val="2"/>
      </rPr>
      <t>120 إلى 140 كجم</t>
    </r>
    <r>
      <rPr>
        <sz val="10"/>
        <color theme="1"/>
        <rFont val="Arial"/>
        <family val="2"/>
      </rPr>
      <t xml:space="preserve"> لكل متر مكعب من الخرسانة.</t>
    </r>
  </si>
  <si>
    <r>
      <t>في نظام Post-Tension:</t>
    </r>
    <r>
      <rPr>
        <sz val="10"/>
        <color theme="1"/>
        <rFont val="Arial"/>
        <family val="2"/>
      </rPr>
      <t xml:space="preserve"> متوسط استهلاك الحديد التقليدي ينخفض إلى </t>
    </r>
    <r>
      <rPr>
        <b/>
        <sz val="10"/>
        <color theme="1"/>
        <rFont val="Arial"/>
        <family val="2"/>
      </rPr>
      <t>70 إلى 85 كجم</t>
    </r>
    <r>
      <rPr>
        <sz val="10"/>
        <color theme="1"/>
        <rFont val="Arial"/>
        <family val="2"/>
      </rPr>
      <t xml:space="preserve"> لكل متر مكعب، ويُضاف إليه كابلات الـ PT بمعدل </t>
    </r>
    <r>
      <rPr>
        <b/>
        <sz val="10"/>
        <color theme="1"/>
        <rFont val="Arial"/>
        <family val="2"/>
      </rPr>
      <t>7.5 إلى 9 كجم</t>
    </r>
    <r>
      <rPr>
        <sz val="10"/>
        <color theme="1"/>
        <rFont val="Arial"/>
        <family val="2"/>
      </rPr>
      <t xml:space="preserve"> لكل متر مسطح من السقف.</t>
    </r>
  </si>
  <si>
    <r>
      <t>إجمالي حديد الـ Flat Slab للأسقف:</t>
    </r>
    <r>
      <rPr>
        <sz val="10"/>
        <color theme="1"/>
        <rFont val="Arial"/>
        <family val="2"/>
      </rPr>
      <t xml:space="preserve"> 4,140 م³ × 130 كجم = </t>
    </r>
    <r>
      <rPr>
        <b/>
        <sz val="10"/>
        <color theme="1"/>
        <rFont val="Arial"/>
        <family val="2"/>
      </rPr>
      <t>538 طن حديد تسليح</t>
    </r>
    <r>
      <rPr>
        <sz val="10"/>
        <color theme="1"/>
        <rFont val="Arial"/>
        <family val="2"/>
      </rPr>
      <t>.</t>
    </r>
  </si>
  <si>
    <r>
      <t>الإجمالي المدمج:</t>
    </r>
    <r>
      <rPr>
        <sz val="10"/>
        <color theme="1"/>
        <rFont val="Arial"/>
        <family val="2"/>
      </rPr>
      <t xml:space="preserve"> </t>
    </r>
    <r>
      <rPr>
        <b/>
        <sz val="10"/>
        <color theme="1"/>
        <rFont val="Arial"/>
        <family val="2"/>
      </rPr>
      <t>426.6 طن</t>
    </r>
    <r>
      <rPr>
        <sz val="10"/>
        <color theme="1"/>
        <rFont val="Arial"/>
        <family val="2"/>
      </rPr>
      <t xml:space="preserve"> (حديد + كابلات).</t>
    </r>
  </si>
  <si>
    <r>
      <t>1. البحور الواسعة (Spans):</t>
    </r>
    <r>
      <rPr>
        <sz val="10"/>
        <color theme="1"/>
        <rFont val="Arial"/>
        <family val="2"/>
      </rPr>
      <t xml:space="preserve"> إذا كان تصميم المحلات بالمبنى التجاري يتطلب مسافات بين الأعمدة أكبر من 8 أمتار، فإن الـ </t>
    </r>
    <r>
      <rPr>
        <b/>
        <sz val="10"/>
        <color theme="1"/>
        <rFont val="Arial"/>
        <family val="2"/>
      </rPr>
      <t>Post-Tension</t>
    </r>
    <r>
      <rPr>
        <sz val="10"/>
        <color theme="1"/>
        <rFont val="Arial"/>
        <family val="2"/>
      </rPr>
      <t xml:space="preserve"> هو الأفضل هندسياً واقتصادياً.</t>
    </r>
  </si>
  <si>
    <r>
      <t>2. الارتفاع الكلي:</t>
    </r>
    <r>
      <rPr>
        <sz val="10"/>
        <color theme="1"/>
        <rFont val="Arial"/>
        <family val="2"/>
      </rPr>
      <t xml:space="preserve"> تقليل سماكة البلاطات في الـ </t>
    </r>
    <r>
      <rPr>
        <b/>
        <sz val="10"/>
        <color theme="1"/>
        <rFont val="Arial"/>
        <family val="2"/>
      </rPr>
      <t>Post-Tension</t>
    </r>
    <r>
      <rPr>
        <sz val="10"/>
        <color theme="1"/>
        <rFont val="Arial"/>
        <family val="2"/>
      </rPr>
      <t xml:space="preserve"> بمقدار 4 سم لكل دور يوفر حوالي 16 سم من الارتفاع الكلي للمبنى، مما يقلل من تكلفة تشطيبات الواجهات الخارجية وحوائط الجراج الساندة.</t>
    </r>
  </si>
  <si>
    <r>
      <t>3. سرعة التنفيذ:</t>
    </r>
    <r>
      <rPr>
        <sz val="10"/>
        <color theme="1"/>
        <rFont val="Arial"/>
        <family val="2"/>
      </rPr>
      <t xml:space="preserve"> الـ </t>
    </r>
    <r>
      <rPr>
        <b/>
        <sz val="10"/>
        <color theme="1"/>
        <rFont val="Arial"/>
        <family val="2"/>
      </rPr>
      <t>Post-Tension</t>
    </r>
    <r>
      <rPr>
        <sz val="10"/>
        <color theme="1"/>
        <rFont val="Arial"/>
        <family val="2"/>
      </rPr>
      <t xml:space="preserve"> يتيح فك الشدات الخشبية للأسقف بسرعة أكبر (بمجرد شد الكابلات خلال 3-4 أيام من الصب)، مما يسرع الجدول الزمني للمشروع مقارنة بالـ Flat Slab الذي يتطلب بقاء الشدة لفترات أطول</t>
    </r>
  </si>
  <si>
    <t>Bill of Quantities (BOQ) - Concrete Works (Per Floor Breakdown)</t>
  </si>
  <si>
    <t>📍 1. BASEMENT FLOOR (Garage Level)</t>
  </si>
  <si>
    <t>Note: This level includes heavy retaining walls to resist lateral earth pressure.</t>
  </si>
  <si>
    <t>Item No.</t>
  </si>
  <si>
    <t>Description</t>
  </si>
  <si>
    <t>Unit</t>
  </si>
  <si>
    <t>Flat Slab Qty</t>
  </si>
  <si>
    <t>Post-Tension Qty</t>
  </si>
  <si>
    <t>m³</t>
  </si>
  <si>
    <t>kg</t>
  </si>
  <si>
    <t>N/A</t>
  </si>
  <si>
    <t>Ton</t>
  </si>
  <si>
    <t>📍 2. GROUND FLOOR (Commercial / Retail Level)</t>
  </si>
  <si>
    <t>Note: Designed for high live loads and maximum clear heights.</t>
  </si>
  <si>
    <t>📍 3. FIRST FLOOR (Commercial / Offices Level)</t>
  </si>
  <si>
    <t>📍 4. SECOND FLOOR (Roof / Top Commercial Level)</t>
  </si>
  <si>
    <t>📝 Key BOQ Technical Notes for Submissions:</t>
  </si>
  <si>
    <t>To move forward with finalizing your tender documents, please let me know:</t>
  </si>
  <si>
    <t>وصــف الـبـنـد</t>
  </si>
  <si>
    <t>طن</t>
  </si>
  <si>
    <r>
      <t>Blinding Concrete:</t>
    </r>
    <r>
      <rPr>
        <sz val="9"/>
        <color theme="1"/>
        <rFont val="Arial"/>
        <family val="2"/>
      </rPr>
      <t xml:space="preserve"> Supply and pour plain concrete (PC) lean mix for foundations layer, thickness 10cm.</t>
    </r>
  </si>
  <si>
    <r>
      <t>خرسانة عادية للأساسات:</t>
    </r>
    <r>
      <rPr>
        <sz val="9"/>
        <color theme="1"/>
        <rFont val="Arial"/>
        <family val="2"/>
      </rPr>
      <t xml:space="preserve"> توريد وصب خرسانة عادية (فرشة نظافة) أسفل الأساسات بسماكة 10 سم شاملة التسوية والدمك.</t>
    </r>
  </si>
  <si>
    <r>
      <t>Reinforced Concrete Foundations:</t>
    </r>
    <r>
      <rPr>
        <sz val="9"/>
        <color theme="1"/>
        <rFont val="Arial"/>
        <family val="2"/>
      </rPr>
      <t xml:space="preserve"> Supply and pour RC raft foundation (estimated 1.0m depth for Flat Slab vs 0.9m for PT).</t>
    </r>
  </si>
  <si>
    <r>
      <t>خرسانة مسلحة للأساسات:</t>
    </r>
    <r>
      <rPr>
        <sz val="9"/>
        <color theme="1"/>
        <rFont val="Arial"/>
        <family val="2"/>
      </rPr>
      <t xml:space="preserve"> توريد وصب خرسانة مسلحة لبشة أرضية (متوسط سماكة 1.0م للنظام العادي و 0.9م لنظام PT).</t>
    </r>
  </si>
  <si>
    <r>
      <t>RC Retaining Walls:</t>
    </r>
    <r>
      <rPr>
        <sz val="9"/>
        <color theme="1"/>
        <rFont val="Arial"/>
        <family val="2"/>
      </rPr>
      <t xml:space="preserve"> Supply and pour RC perimeter retaining walls for the basement garage.</t>
    </r>
  </si>
  <si>
    <r>
      <t>حوائط ساندة مسلحة (Retaining Walls):</t>
    </r>
    <r>
      <rPr>
        <sz val="9"/>
        <color theme="1"/>
        <rFont val="Arial"/>
        <family val="2"/>
      </rPr>
      <t xml:space="preserve"> توريد وصب خرسانة مسلحة لحوائط البدروم المحيطة والمقاومة لضغط التربة.</t>
    </r>
  </si>
  <si>
    <r>
      <t>RC Columns:</t>
    </r>
    <r>
      <rPr>
        <sz val="9"/>
        <color theme="1"/>
        <rFont val="Arial"/>
        <family val="2"/>
      </rPr>
      <t xml:space="preserve"> Supply and pour RC vertical columns for the basement floor height.</t>
    </r>
  </si>
  <si>
    <r>
      <t>أعمدة مسلحة:</t>
    </r>
    <r>
      <rPr>
        <sz val="9"/>
        <color theme="1"/>
        <rFont val="Arial"/>
        <family val="2"/>
      </rPr>
      <t xml:space="preserve"> توريد وصب خرسانة مسلحة لأعمدة دور البدروم بارتفاع الدور بالكامل.</t>
    </r>
  </si>
  <si>
    <r>
      <t>RC Basement Roof Slab:</t>
    </r>
    <r>
      <rPr>
        <sz val="9"/>
        <color theme="1"/>
        <rFont val="Arial"/>
        <family val="2"/>
      </rPr>
      <t xml:space="preserve"> Supply and pour reinforced concrete for the floor slab (Flat Slab ~24cm vs PT ~20cm).</t>
    </r>
  </si>
  <si>
    <r>
      <t>سقف دور البدروم:</t>
    </r>
    <r>
      <rPr>
        <sz val="9"/>
        <color theme="1"/>
        <rFont val="Arial"/>
        <family val="2"/>
      </rPr>
      <t xml:space="preserve"> توريد وصب خرسانة مسلحة لسقف البدروم (سماكة ~24 سم للـ Flat Slab مقابل ~20 سم للـ PT).</t>
    </r>
  </si>
  <si>
    <r>
      <t>Post-Tensioning System:</t>
    </r>
    <r>
      <rPr>
        <sz val="9"/>
        <color theme="1"/>
        <rFont val="Arial"/>
        <family val="2"/>
      </rPr>
      <t xml:space="preserve"> Supply, install, stress, and grout PT strands, anchors, and ducts for basement roof.</t>
    </r>
  </si>
  <si>
    <r>
      <t>نظام مسبق الإجهاد (PT System):</t>
    </r>
    <r>
      <rPr>
        <sz val="9"/>
        <color theme="1"/>
        <rFont val="Arial"/>
        <family val="2"/>
      </rPr>
      <t xml:space="preserve"> توريد وتركيب وشد وحقن كابلات الصلب (Strands) والملحقات الخاصة بسقف البدروم.</t>
    </r>
  </si>
  <si>
    <r>
      <t>Steel Reinforcement:</t>
    </r>
    <r>
      <rPr>
        <sz val="9"/>
        <color theme="1"/>
        <rFont val="Arial"/>
        <family val="2"/>
      </rPr>
      <t xml:space="preserve"> Supply, cut, bend, and fix high-tensile steel bars for all basement elements.</t>
    </r>
  </si>
  <si>
    <r>
      <t>حديد التسليح التقليدي:</t>
    </r>
    <r>
      <rPr>
        <sz val="9"/>
        <color theme="1"/>
        <rFont val="Arial"/>
        <family val="2"/>
      </rPr>
      <t xml:space="preserve"> توريد وتقطيع وتشكيل وتركيب حديد التسليح عالي المقاومة لكافة عناصر البدروم.</t>
    </r>
  </si>
  <si>
    <r>
      <t>RC Columns &amp; Shear Walls:</t>
    </r>
    <r>
      <rPr>
        <sz val="9"/>
        <color theme="1"/>
        <rFont val="Arial"/>
        <family val="2"/>
      </rPr>
      <t xml:space="preserve"> Supply and pour RC vertical elements from basement roof to ground roof.</t>
    </r>
  </si>
  <si>
    <r>
      <t>أعمدة وحوائط قص مسلحة:</t>
    </r>
    <r>
      <rPr>
        <sz val="9"/>
        <color theme="1"/>
        <rFont val="Arial"/>
        <family val="2"/>
      </rPr>
      <t xml:space="preserve"> توريد وصب خرسانة مسلحة للأعمدة وحوائط القص من ظهر سقف البدروم حتى سقف الأرضي.</t>
    </r>
  </si>
  <si>
    <r>
      <t>RC Ground Roof Slab:</t>
    </r>
    <r>
      <rPr>
        <sz val="9"/>
        <color theme="1"/>
        <rFont val="Arial"/>
        <family val="2"/>
      </rPr>
      <t xml:space="preserve"> Supply and pour reinforced concrete for the floor slab (Flat Slab ~23cm vs PT ~19cm).</t>
    </r>
  </si>
  <si>
    <r>
      <t>سقف الدور الأرضي:</t>
    </r>
    <r>
      <rPr>
        <sz val="9"/>
        <color theme="1"/>
        <rFont val="Arial"/>
        <family val="2"/>
      </rPr>
      <t xml:space="preserve"> توريد وصب خرسانة مسلحة لبلاطة سقف الأرضي (سماكة ~23 سم للـ Flat Slab مقابل ~19 سم للـ PT).</t>
    </r>
  </si>
  <si>
    <r>
      <t>Post-Tensioning System:</t>
    </r>
    <r>
      <rPr>
        <sz val="9"/>
        <color theme="1"/>
        <rFont val="Arial"/>
        <family val="2"/>
      </rPr>
      <t xml:space="preserve"> Supply, install, stress, and grout PT strands, anchors, and ducts for ground roof.</t>
    </r>
  </si>
  <si>
    <r>
      <t>نظام مسبق الإجهاد (PT System):</t>
    </r>
    <r>
      <rPr>
        <sz val="9"/>
        <color theme="1"/>
        <rFont val="Arial"/>
        <family val="2"/>
      </rPr>
      <t xml:space="preserve"> توريد وتركيب وشد وحقن كابلات الصلب والملحقات الخاصة بسقف الأرضي.</t>
    </r>
  </si>
  <si>
    <r>
      <t>Steel Reinforcement:</t>
    </r>
    <r>
      <rPr>
        <sz val="9"/>
        <color theme="1"/>
        <rFont val="Arial"/>
        <family val="2"/>
      </rPr>
      <t xml:space="preserve"> Supply, cut, bend, and fix high-tensile steel bars for ground floor elements.</t>
    </r>
  </si>
  <si>
    <r>
      <t>حديد التسليح التقليدي:</t>
    </r>
    <r>
      <rPr>
        <sz val="9"/>
        <color theme="1"/>
        <rFont val="Arial"/>
        <family val="2"/>
      </rPr>
      <t xml:space="preserve"> توريد وتركيب حديد التسليح عالي المقاومة لعناصر الدور الأرضي (أعمدة وسقف).</t>
    </r>
  </si>
  <si>
    <r>
      <t>RC Columns &amp; Shear Walls:</t>
    </r>
    <r>
      <rPr>
        <sz val="9"/>
        <color theme="1"/>
        <rFont val="Arial"/>
        <family val="2"/>
      </rPr>
      <t xml:space="preserve"> Supply and pour RC vertical elements from ground roof to first roof.</t>
    </r>
  </si>
  <si>
    <r>
      <t>أعمدة وحوائط قص مسلحة:</t>
    </r>
    <r>
      <rPr>
        <sz val="9"/>
        <color theme="1"/>
        <rFont val="Arial"/>
        <family val="2"/>
      </rPr>
      <t xml:space="preserve"> توريد وصب خرسانة مسلحة للأعمدة وحوائط القص من ظهر سقف الأرضي حتى سقف الأول.</t>
    </r>
  </si>
  <si>
    <r>
      <t>RC First Roof Slab:</t>
    </r>
    <r>
      <rPr>
        <sz val="9"/>
        <color theme="1"/>
        <rFont val="Arial"/>
        <family val="2"/>
      </rPr>
      <t xml:space="preserve"> Supply and pour reinforced concrete for the floor slab (Flat Slab ~22cm vs PT ~18cm).</t>
    </r>
  </si>
  <si>
    <r>
      <t>سقف الدور الأول:</t>
    </r>
    <r>
      <rPr>
        <sz val="9"/>
        <color theme="1"/>
        <rFont val="Arial"/>
        <family val="2"/>
      </rPr>
      <t xml:space="preserve"> توريد وصب خرسانة مسلحة لبلاطة سقف الأول (سماكة ~22 سم للـ Flat Slab مقابل ~18 سم للـ PT).</t>
    </r>
  </si>
  <si>
    <r>
      <t>Post-Tensioning System:</t>
    </r>
    <r>
      <rPr>
        <sz val="9"/>
        <color theme="1"/>
        <rFont val="Arial"/>
        <family val="2"/>
      </rPr>
      <t xml:space="preserve"> Supply, install, stress, and grout PT strands, anchors, and ducts for first roof.</t>
    </r>
  </si>
  <si>
    <r>
      <t>نظام مسبق الإجهاد (PT System):</t>
    </r>
    <r>
      <rPr>
        <sz val="9"/>
        <color theme="1"/>
        <rFont val="Arial"/>
        <family val="2"/>
      </rPr>
      <t xml:space="preserve"> توريد وتركيب وشد وحقن كابلات الصلب والملحقات الخاصة بسقف الأول.</t>
    </r>
  </si>
  <si>
    <r>
      <t>Steel Reinforcement:</t>
    </r>
    <r>
      <rPr>
        <sz val="9"/>
        <color theme="1"/>
        <rFont val="Arial"/>
        <family val="2"/>
      </rPr>
      <t xml:space="preserve"> Supply, cut, bend, and fix high-tensile steel bars for first floor elements.</t>
    </r>
  </si>
  <si>
    <r>
      <t>حديد التسليح التقليدي:</t>
    </r>
    <r>
      <rPr>
        <sz val="9"/>
        <color theme="1"/>
        <rFont val="Arial"/>
        <family val="2"/>
      </rPr>
      <t xml:space="preserve"> توريد وتركيب حديد التسليح عالي المقاومة لعناصر الدور الأول.</t>
    </r>
  </si>
  <si>
    <r>
      <t>RC Columns &amp; Shear Walls:</t>
    </r>
    <r>
      <rPr>
        <sz val="9"/>
        <color theme="1"/>
        <rFont val="Arial"/>
        <family val="2"/>
      </rPr>
      <t xml:space="preserve"> Supply and pour RC vertical elements from first roof to second roof.</t>
    </r>
  </si>
  <si>
    <r>
      <t>أعمدة وحوائط قص مسلحة:</t>
    </r>
    <r>
      <rPr>
        <sz val="9"/>
        <color theme="1"/>
        <rFont val="Arial"/>
        <family val="2"/>
      </rPr>
      <t xml:space="preserve"> توريد وصب خرسانة مسلحة للأعمدة وحوائط القص من ظهر سقف الأول حتى سقف الثاني.</t>
    </r>
  </si>
  <si>
    <r>
      <t>RC Second Roof Slab (Final Roof):</t>
    </r>
    <r>
      <rPr>
        <sz val="9"/>
        <color theme="1"/>
        <rFont val="Arial"/>
        <family val="2"/>
      </rPr>
      <t xml:space="preserve"> Supply and pour reinforced concrete for the final roof slab.</t>
    </r>
  </si>
  <si>
    <r>
      <t>سقف الدور الثاني (السطح النهائي):</t>
    </r>
    <r>
      <rPr>
        <sz val="9"/>
        <color theme="1"/>
        <rFont val="Arial"/>
        <family val="2"/>
      </rPr>
      <t xml:space="preserve"> توريد وصب خرسانة مسلحة لبلاطة السقف الأخير للمبنى التجاري.</t>
    </r>
  </si>
  <si>
    <r>
      <t>Post-Tensioning System:</t>
    </r>
    <r>
      <rPr>
        <sz val="9"/>
        <color theme="1"/>
        <rFont val="Arial"/>
        <family val="2"/>
      </rPr>
      <t xml:space="preserve"> Supply, install, stress, and grout PT strands, anchors, and ducts for final roof.</t>
    </r>
  </si>
  <si>
    <r>
      <t>نظام مسبق الإجهاد (PT System):</t>
    </r>
    <r>
      <rPr>
        <sz val="9"/>
        <color theme="1"/>
        <rFont val="Arial"/>
        <family val="2"/>
      </rPr>
      <t xml:space="preserve"> توريد وتركيب وشد وحقن كابلات الصلب والملحقات الخاصة بالسقف الأخير.</t>
    </r>
  </si>
  <si>
    <r>
      <t>Steel Reinforcement:</t>
    </r>
    <r>
      <rPr>
        <sz val="9"/>
        <color theme="1"/>
        <rFont val="Arial"/>
        <family val="2"/>
      </rPr>
      <t xml:space="preserve"> Supply, cut, bend, and fix high-tensile steel bars for second floor elements.</t>
    </r>
  </si>
  <si>
    <r>
      <t>حديد التسليح التقليدي:</t>
    </r>
    <r>
      <rPr>
        <sz val="9"/>
        <color theme="1"/>
        <rFont val="Arial"/>
        <family val="2"/>
      </rPr>
      <t xml:space="preserve"> توريد وتركيب حديد التسليح عالي المقاومة لعناصر الدور الثاني.</t>
    </r>
  </si>
  <si>
    <r>
      <t>Concrete Grades (Fcu):</t>
    </r>
    <r>
      <rPr>
        <sz val="9"/>
        <color theme="1"/>
        <rFont val="Arial"/>
        <family val="2"/>
      </rPr>
      <t xml:space="preserve"> Usually specified as \(F_{cu} = 400\text{ kg/cm}^2\) (40 MPa) for columns/walls, and \(F_{cu} = 350\text{ kg/cm}^2\) (35 MPa) for slabs and foundations.</t>
    </r>
  </si>
  <si>
    <r>
      <t>PT Specialist Pricing:</t>
    </r>
    <r>
      <rPr>
        <sz val="9"/>
        <color theme="1"/>
        <rFont val="Arial"/>
        <family val="2"/>
      </rPr>
      <t xml:space="preserve"> Item </t>
    </r>
    <r>
      <rPr>
        <b/>
        <sz val="9"/>
        <color theme="1"/>
        <rFont val="Arial"/>
        <family val="2"/>
      </rPr>
      <t>X.3</t>
    </r>
    <r>
      <rPr>
        <sz val="9"/>
        <color theme="1"/>
        <rFont val="Arial"/>
        <family val="2"/>
      </rPr>
      <t xml:space="preserve"> (Post-Tensioning System) is typically priced per kilogram of strands or per square meter of slab by a specialized sub-contractor, which includes design, supply, stressing, and technical sign-off.</t>
    </r>
  </si>
  <si>
    <r>
      <t>Waste Factor:</t>
    </r>
    <r>
      <rPr>
        <sz val="9"/>
        <color theme="1"/>
        <rFont val="Arial"/>
        <family val="2"/>
      </rPr>
      <t xml:space="preserve"> A </t>
    </r>
    <r>
      <rPr>
        <b/>
        <sz val="9"/>
        <color theme="1"/>
        <rFont val="Arial"/>
        <family val="2"/>
      </rPr>
      <t>3% to 5%</t>
    </r>
    <r>
      <rPr>
        <sz val="9"/>
        <color theme="1"/>
        <rFont val="Arial"/>
        <family val="2"/>
      </rPr>
      <t xml:space="preserve"> waste allowance should be added to these net structural quantities when placing commercial orders for ready-mix concrete.</t>
    </r>
  </si>
  <si>
    <t xml:space="preserve">اجمالى الخرسانات و المبانى و التكاليف غير المباشرة و الاضافية للمبنى الواحد </t>
  </si>
  <si>
    <t>Total Concrete, Masonry, and Indirect Expenses</t>
  </si>
  <si>
    <t>تكاليف اضافية + ضرائب + تأمينات</t>
  </si>
  <si>
    <t>Total additional costs, taxes, and insurance</t>
  </si>
  <si>
    <t>اختبارات</t>
  </si>
  <si>
    <t>Material testing</t>
  </si>
  <si>
    <t>غفرةوأمن</t>
  </si>
  <si>
    <t>Site guarding and security</t>
  </si>
  <si>
    <t>أمن صناعى</t>
  </si>
  <si>
    <t>Occupational safety and health</t>
  </si>
  <si>
    <t>التأمينات</t>
  </si>
  <si>
    <t>Insurance</t>
  </si>
  <si>
    <t>ضرائب المقاولات</t>
  </si>
  <si>
    <t>Contracting taxes</t>
  </si>
  <si>
    <t>تصاريح ورسوم حكومية</t>
  </si>
  <si>
    <t>Government permits and fees</t>
  </si>
  <si>
    <t>رسومات تنفيذية</t>
  </si>
  <si>
    <t>Shop drawings</t>
  </si>
  <si>
    <t>تكلفة المبنى</t>
  </si>
  <si>
    <t>Montly rent</t>
  </si>
  <si>
    <t>Price</t>
  </si>
  <si>
    <t>Qty</t>
  </si>
  <si>
    <t>Additional Costs + Taxes + Insurance</t>
  </si>
  <si>
    <t>أجمالى المصاريف غير المباشرة</t>
  </si>
  <si>
    <t>Total Indirect Expenses</t>
  </si>
  <si>
    <t>اجمالى تجهيزات الموقع</t>
  </si>
  <si>
    <t>Total site facilities cost</t>
  </si>
  <si>
    <t xml:space="preserve">مصاريف شهرية </t>
  </si>
  <si>
    <t>Monthly expenses</t>
  </si>
  <si>
    <t>يافطة</t>
  </si>
  <si>
    <t>Site signboard</t>
  </si>
  <si>
    <t>مولد</t>
  </si>
  <si>
    <t>Generator</t>
  </si>
  <si>
    <t>ونش متحرك</t>
  </si>
  <si>
    <t>Mobile crane</t>
  </si>
  <si>
    <t>معدات مساحة" توتال + 2 ميزان"</t>
  </si>
  <si>
    <t>Surveying equipment (Total station + 2 levels)</t>
  </si>
  <si>
    <t>أجهزة حاسب الى</t>
  </si>
  <si>
    <t>Computers</t>
  </si>
  <si>
    <t>كرفانات بتجهيزاتها</t>
  </si>
  <si>
    <t>Equipped site cabins</t>
  </si>
  <si>
    <t>ثالثا تجهيزات الموقع</t>
  </si>
  <si>
    <t>Site Facilities</t>
  </si>
  <si>
    <t>الاجمالى الانتقالات</t>
  </si>
  <si>
    <t>Total Transportation</t>
  </si>
  <si>
    <t>ميكروباص نقل طاقم الاشراف</t>
  </si>
  <si>
    <t>Supervision team transport bus</t>
  </si>
  <si>
    <t>ثانيا الانتقالات</t>
  </si>
  <si>
    <t>Cost</t>
  </si>
  <si>
    <t>Duration/months</t>
  </si>
  <si>
    <t>Transportation</t>
  </si>
  <si>
    <t>الاجمالى للمرتبات</t>
  </si>
  <si>
    <t>Total Salaries</t>
  </si>
  <si>
    <t>امن</t>
  </si>
  <si>
    <t>Security</t>
  </si>
  <si>
    <t>عامل نظافة</t>
  </si>
  <si>
    <t>Cleaner</t>
  </si>
  <si>
    <t>عامل البوفيه</t>
  </si>
  <si>
    <t>Office Boy</t>
  </si>
  <si>
    <t>مسئول معدات</t>
  </si>
  <si>
    <t>Equipment Officer</t>
  </si>
  <si>
    <t>DC</t>
  </si>
  <si>
    <t>Document Controller</t>
  </si>
  <si>
    <t>محاسب وادارى</t>
  </si>
  <si>
    <t>Accountant &amp; Administrator</t>
  </si>
  <si>
    <t>مهندس مكتب فنى</t>
  </si>
  <si>
    <t>Technical Office Engineer</t>
  </si>
  <si>
    <t>مشرفين اعتيادى</t>
  </si>
  <si>
    <t>Civil Supervisors</t>
  </si>
  <si>
    <t>مشرف كهرباء</t>
  </si>
  <si>
    <t>Electrical Supervisor</t>
  </si>
  <si>
    <t xml:space="preserve">مهندس كهرباء </t>
  </si>
  <si>
    <t>Electrical Engineer</t>
  </si>
  <si>
    <t>مهندس جودة</t>
  </si>
  <si>
    <t>QA/QC Engineer</t>
  </si>
  <si>
    <t>مساح</t>
  </si>
  <si>
    <t>Surveyor</t>
  </si>
  <si>
    <t>مهندس مساحة</t>
  </si>
  <si>
    <t>Surveying Engineer</t>
  </si>
  <si>
    <t>مهندس التنفيذ</t>
  </si>
  <si>
    <t>Site Engineer</t>
  </si>
  <si>
    <t>مدير المشروع</t>
  </si>
  <si>
    <t>Project Manager</t>
  </si>
  <si>
    <t xml:space="preserve">اولا : طاقم التنفيذ </t>
  </si>
  <si>
    <t>Salary</t>
  </si>
  <si>
    <t>Execution Team</t>
  </si>
  <si>
    <t>م</t>
  </si>
  <si>
    <t xml:space="preserve">تكلفة المصاريف الغير مباشرة </t>
  </si>
  <si>
    <t xml:space="preserve">Indirect Expenses </t>
  </si>
  <si>
    <t>إجمالى تكلفة المبانى للمبنى الواحد</t>
  </si>
  <si>
    <t xml:space="preserve">Total masonry cost </t>
  </si>
  <si>
    <t>إجمالى تكلفة مصنعيات المبانى</t>
  </si>
  <si>
    <t>Total cost of masonry labor</t>
  </si>
  <si>
    <t>مصنعيات المبانى</t>
  </si>
  <si>
    <t>EGP/ M3</t>
  </si>
  <si>
    <t>م3</t>
  </si>
  <si>
    <t>Masonry labor/workmanship costs</t>
  </si>
  <si>
    <t>إجمالى تكلفة اسمنت المبانى</t>
  </si>
  <si>
    <t>الاسمنت المطلوب للمبانى</t>
  </si>
  <si>
    <t>EGP/ton</t>
  </si>
  <si>
    <t>Required Sand for masonry</t>
  </si>
  <si>
    <t>كمية الرمل لكل طوبة</t>
  </si>
  <si>
    <t>Sand quantity per brick</t>
  </si>
  <si>
    <t>Total cost of masonry cement</t>
  </si>
  <si>
    <t>Required cement for masonry</t>
  </si>
  <si>
    <t>كمية الاسمنت فى مكعب المبانى</t>
  </si>
  <si>
    <t>Cement quantity per cubic meter of masonry</t>
  </si>
  <si>
    <t>إجمالى تكلفة الطوب</t>
  </si>
  <si>
    <t>Total cost of bricks/blocks</t>
  </si>
  <si>
    <t>عدد الطوب المصمت</t>
  </si>
  <si>
    <t>EGP/Brick</t>
  </si>
  <si>
    <t>طوبة</t>
  </si>
  <si>
    <t>Number of solid bricks</t>
  </si>
  <si>
    <t>عدد الطوب الاسمنتى المفرغ</t>
  </si>
  <si>
    <t>Number of hollow concrete blocks</t>
  </si>
  <si>
    <t>نسبة الطوب المصمت</t>
  </si>
  <si>
    <t>Solid bricks percentage</t>
  </si>
  <si>
    <t>نسبة الطوب الاسمنتى المفرغ</t>
  </si>
  <si>
    <t>Hollow concrete blocks percentage</t>
  </si>
  <si>
    <t>عدد الطوب فى مكعب المبانى</t>
  </si>
  <si>
    <t>Number of bricks per cubic meter of masonry</t>
  </si>
  <si>
    <t>مكعب المبانى</t>
  </si>
  <si>
    <t>Masonry volume (Cubic volume of brickwork)</t>
  </si>
  <si>
    <t>نسبة المبانى 20%</t>
  </si>
  <si>
    <t>Masonry percentage 20%</t>
  </si>
  <si>
    <t>عدد الادوار</t>
  </si>
  <si>
    <t>Number of floors</t>
  </si>
  <si>
    <t>متر مربع</t>
  </si>
  <si>
    <t>Square meter (m²)</t>
  </si>
  <si>
    <t>البيان</t>
  </si>
  <si>
    <t>Value</t>
  </si>
  <si>
    <t>الكمية</t>
  </si>
  <si>
    <t>التكلفة</t>
  </si>
  <si>
    <t>الهالك</t>
  </si>
  <si>
    <t>معدل الإستهلاك</t>
  </si>
  <si>
    <t xml:space="preserve">الوحدة </t>
  </si>
  <si>
    <t>تكلفة المبانى</t>
  </si>
  <si>
    <t>Masonry Costs</t>
  </si>
  <si>
    <t>إجمالى تكلفة خرسانات مبنى نموذج - A</t>
  </si>
  <si>
    <t>Total concrete costs</t>
  </si>
  <si>
    <t>إجمالى تكلفة بند الأسقف (شاملة السلالم و الكمرات )</t>
  </si>
  <si>
    <t>Total cost of slabs item (including stairs and beams)</t>
  </si>
  <si>
    <t xml:space="preserve">المصنعية شاملة العدة والحدادة و الفرمجة والبسكوت </t>
  </si>
  <si>
    <t>m3</t>
  </si>
  <si>
    <t>Labor/Workmanship including formwork, steel reinforcement, concrete finishing, and spacers</t>
  </si>
  <si>
    <t>نسبة الحديد</t>
  </si>
  <si>
    <t>ton</t>
  </si>
  <si>
    <t>Steel reinforcement ratio</t>
  </si>
  <si>
    <t>الخرسانة 
جهد 250 كجم\سم2
محتوى أسمنتى 350 كجم\م3</t>
  </si>
  <si>
    <t>Concrete strength: 250 kg/cm²-Cement content: 350 kg/m³</t>
  </si>
  <si>
    <t xml:space="preserve"> المتر المكعب خرسانة  أسقف   مسلحة</t>
  </si>
  <si>
    <t>Per cubic meter of reinforced concrete slabs</t>
  </si>
  <si>
    <t>إجمالى تكلفة بند  الأعمدة + الحائط الساند</t>
  </si>
  <si>
    <t>Total cost of columns + retaining wall item</t>
  </si>
  <si>
    <t xml:space="preserve"> المتر المكعب خرسانة أعمدة المبنى  + الحائط الساند</t>
  </si>
  <si>
    <t>Per cubic meter of concrete for building columns + retaining wall</t>
  </si>
  <si>
    <t>إجمالى تكلفة بند الميد المسلحة</t>
  </si>
  <si>
    <t>Total cost of reinforced tie beams item</t>
  </si>
  <si>
    <t>المتر المكعب بند الميد المسلحة</t>
  </si>
  <si>
    <t>Per cubic meter of reinforced concrete tie beams (Ground beams)</t>
  </si>
  <si>
    <t>إجمالى تكلفة بند القواعد المسلحة المنفصلة</t>
  </si>
  <si>
    <t>Total cost of reinforced isolated footings item</t>
  </si>
  <si>
    <t xml:space="preserve"> المتر المكعب خرسانة قواعد مسلحة منفصلة</t>
  </si>
  <si>
    <t>Per cubic meter of reinforced concrete isolated footings</t>
  </si>
  <si>
    <t>إجمالى تكلفة بند الحوائط المسلحة</t>
  </si>
  <si>
    <t>Total cost of reinforced walls item</t>
  </si>
  <si>
    <t xml:space="preserve"> المتر المكعب خرسانة اللبشة  المسلحة</t>
  </si>
  <si>
    <t>Per cubic meter of reinforced concrete raft foundation (RC Raft)</t>
  </si>
  <si>
    <t>إجمالى تكلفة بند القواعد العادية للحائط الساند</t>
  </si>
  <si>
    <t>Total cost of plain footings for retaining wall item</t>
  </si>
  <si>
    <t>الخرسانة 
جهد 220 كجم\سم2
محتوى أسمنتى 250 كجم\م3</t>
  </si>
  <si>
    <t>Concrete strength: 220 kg/cm²-Cement content: 250 kg/m³</t>
  </si>
  <si>
    <t xml:space="preserve"> المتر المكعب خرسانة القواعد العادية للحائط الساند</t>
  </si>
  <si>
    <t>Per cubic meter of plain concrete footings for retaining wall</t>
  </si>
  <si>
    <t>إجمالى تكلفة بند القواعد العادية المنفصلة</t>
  </si>
  <si>
    <t>Total cost of plain isolated footings item</t>
  </si>
  <si>
    <t xml:space="preserve"> المتر المكعب خرسانة القواعد العادية المنفصلة</t>
  </si>
  <si>
    <t>Per cubic meter of plain concrete isolated footings</t>
  </si>
  <si>
    <t>إجمالى تكلفة بند اللبشة العادية</t>
  </si>
  <si>
    <t>Total cost of plain raft foundation item</t>
  </si>
  <si>
    <t>Labor/Workmanship including formwork, steel reinforcement, concrete finishing, and spacers (concrete covers)</t>
  </si>
  <si>
    <t xml:space="preserve"> المتر المكعب خرسانة اللبشة العادية</t>
  </si>
  <si>
    <t>Per cubic meter of plain concrete raft foundation (Plain Raft)</t>
  </si>
  <si>
    <t>Wastage</t>
  </si>
  <si>
    <t>Usage</t>
  </si>
  <si>
    <t>UOM</t>
  </si>
  <si>
    <t>تكلفة الخراسانات</t>
  </si>
  <si>
    <t>Concrete Works Cost</t>
  </si>
  <si>
    <t>Type :A</t>
  </si>
  <si>
    <t>Post-Tensioning System: Supply, install, stress, and grout PT strands, anchors, and ducts for basement roof.</t>
  </si>
  <si>
    <t>Steel Reinforcement: Supply, cut, bend, and fix high-tensile steel bars for all basement elements.</t>
  </si>
  <si>
    <t>Post-Tensioning System: Supply, install, stress, and grout PT strands, anchors, and ducts for ground roof.</t>
  </si>
  <si>
    <t>Steel Reinforcement: Supply, cut, bend, and fix high-tensile steel bars for ground floor elements.</t>
  </si>
  <si>
    <t>Post-Tensioning System: Supply, install, stress, and grout PT strands, anchors, and ducts for first roof.</t>
  </si>
  <si>
    <t>Steel Reinforcement: Supply, cut, bend, and fix high-tensile steel bars for first floor elements.</t>
  </si>
  <si>
    <t>Post-Tensioning System: Supply, install, stress, and grout PT strands, anchors, and ducts for final roof.</t>
  </si>
  <si>
    <t>Steel Reinforcement: Supply, cut, bend, and fix high-tensile steel bars for second floor elements.</t>
  </si>
  <si>
    <t>4. SECOND FLOOR (Roof / Top Commercial Level)</t>
  </si>
  <si>
    <t>2. GROUND FLOOR (Commercial / Retail Level)</t>
  </si>
  <si>
    <t>1. BASEMENT FLOOR (Garage Level)</t>
  </si>
  <si>
    <t>3. FIRST FLOOR (Commercial / Offices Level)</t>
  </si>
  <si>
    <t xml:space="preserve">Egypt Inflation Rate cumulative: </t>
  </si>
  <si>
    <t>Egypt Inflation Rate Monthly:</t>
  </si>
  <si>
    <t xml:space="preserve">Real Estate Beta </t>
  </si>
  <si>
    <t xml:space="preserve">Inflation Impact </t>
  </si>
  <si>
    <t xml:space="preserve">FX </t>
  </si>
  <si>
    <t xml:space="preserve">USD/EGP opening </t>
  </si>
  <si>
    <t>FX change %</t>
  </si>
  <si>
    <t xml:space="preserve">Imported Material Weight: </t>
  </si>
  <si>
    <t xml:space="preserve">FX Impact </t>
  </si>
  <si>
    <t xml:space="preserve">Construction Progress Premium </t>
  </si>
  <si>
    <r>
      <t>Excavation &amp; Replacement (Backfill) :</t>
    </r>
    <r>
      <rPr>
        <sz val="10"/>
        <color theme="1"/>
        <rFont val="Calibri Light"/>
        <family val="2"/>
        <scheme val="major"/>
      </rPr>
      <t xml:space="preserve"> 5% – 10% premium.</t>
    </r>
  </si>
  <si>
    <r>
      <t>Concrete Structure :</t>
    </r>
    <r>
      <rPr>
        <sz val="10"/>
        <color theme="1"/>
        <rFont val="Calibri Light"/>
        <family val="2"/>
        <scheme val="major"/>
      </rPr>
      <t xml:space="preserve"> 5% – 10% premium.</t>
    </r>
  </si>
  <si>
    <r>
      <t>Building Works:</t>
    </r>
    <r>
      <rPr>
        <sz val="10"/>
        <color theme="1"/>
        <rFont val="Calibri Light"/>
        <family val="2"/>
        <scheme val="major"/>
      </rPr>
      <t xml:space="preserve"> 10% – 15% premium.</t>
    </r>
  </si>
  <si>
    <r>
      <t>MEP &amp; Plumbing :</t>
    </r>
    <r>
      <rPr>
        <sz val="10"/>
        <color theme="1"/>
        <rFont val="Calibri Light"/>
        <family val="2"/>
        <scheme val="major"/>
      </rPr>
      <t xml:space="preserve"> 5% – 10% premium</t>
    </r>
  </si>
  <si>
    <r>
      <t xml:space="preserve">Curtain Walls:: </t>
    </r>
    <r>
      <rPr>
        <sz val="10"/>
        <color theme="1"/>
        <rFont val="Calibri"/>
        <family val="2"/>
      </rPr>
      <t>5% – 10% premium</t>
    </r>
  </si>
  <si>
    <r>
      <t>Landscape:</t>
    </r>
    <r>
      <rPr>
        <sz val="10"/>
        <color theme="1"/>
        <rFont val="Calibri"/>
        <family val="2"/>
      </rPr>
      <t xml:space="preserve"> 10% – 15% premium.</t>
    </r>
  </si>
  <si>
    <t>Progress  Impact</t>
  </si>
  <si>
    <t>Price Increase Monthly</t>
  </si>
  <si>
    <t>Price Increase Monthly cumulative</t>
  </si>
  <si>
    <t>Cumulative Spend (EGP)</t>
  </si>
  <si>
    <t>Total Monthly Spend (EGP)</t>
  </si>
  <si>
    <t>Stage</t>
  </si>
  <si>
    <t>No.</t>
  </si>
  <si>
    <t>Stage costs are spread evenly (straight-line) across each stage's duration. Figures pull automatically from the Stage Schedule &amp; Costs sheet.</t>
  </si>
  <si>
    <t>Cash Out — Construction Spend by Stage</t>
  </si>
  <si>
    <t>Notes: Stages run sequentially (Start Month of each stage = End Month of the previous stage). MEP &amp; Plumbing duration is split evenly across the 5 floor stages. To run two stages in parallel, overwrite that stage's Start Month formula.</t>
  </si>
  <si>
    <t>Project Duration &amp; Cost</t>
  </si>
  <si>
    <t>TOTAL</t>
  </si>
  <si>
    <t>Landscape</t>
  </si>
  <si>
    <t>Curtain Walls</t>
  </si>
  <si>
    <t>Roof</t>
  </si>
  <si>
    <t>2nd Floor</t>
  </si>
  <si>
    <t>1st Floor</t>
  </si>
  <si>
    <t>Ground Floor</t>
  </si>
  <si>
    <t>Basement Floor</t>
  </si>
  <si>
    <t>MEP &amp; Plumbing</t>
  </si>
  <si>
    <t>Building Works</t>
  </si>
  <si>
    <t>Concrete Structure</t>
  </si>
  <si>
    <t>Replacement (Backfill)</t>
  </si>
  <si>
    <t>Replacement</t>
  </si>
  <si>
    <t>Excavation</t>
  </si>
  <si>
    <t>Cost / Month
(EGP)</t>
  </si>
  <si>
    <t>Stage Cost
(EGP)</t>
  </si>
  <si>
    <t>End
Month</t>
  </si>
  <si>
    <t>Start
Month</t>
  </si>
  <si>
    <t>Duration
(Months)</t>
  </si>
  <si>
    <t>Category</t>
  </si>
  <si>
    <t>Enter Duration (months) and Stage Cost (EGP) in the grey cells. All other fields calculate automatically.</t>
  </si>
  <si>
    <t>Construction Schedule &amp; Cost Plan</t>
  </si>
  <si>
    <t>M3/M2</t>
  </si>
  <si>
    <t>KG/M2</t>
  </si>
  <si>
    <t>M2</t>
  </si>
  <si>
    <t>Usage/m2</t>
  </si>
  <si>
    <t>EGP/ M2</t>
  </si>
  <si>
    <t>Labor</t>
  </si>
  <si>
    <t>Total Cost</t>
  </si>
  <si>
    <r>
      <t xml:space="preserve">Blinding Concrete: Supply and pour plain concrete (PC) lean mix for foundations layer, thickness 10cm. 
</t>
    </r>
    <r>
      <rPr>
        <b/>
        <sz val="11"/>
        <color rgb="FFC00000"/>
        <rFont val="Calibri"/>
        <family val="2"/>
        <scheme val="minor"/>
      </rPr>
      <t>Concrete strength: 220 kg/cm²-Cement content: 250 kg/m³</t>
    </r>
  </si>
  <si>
    <r>
      <t>Reinforced Concrete Foundations: Supply and pour RC raft foundation 
(estimated 1.0m depth for Flat Slab vs 0.9m for PT).</t>
    </r>
    <r>
      <rPr>
        <b/>
        <sz val="11"/>
        <color rgb="FFC00000"/>
        <rFont val="Calibri"/>
        <family val="2"/>
        <scheme val="minor"/>
      </rPr>
      <t xml:space="preserve"> Concrete strength: 250 kg/cm²-Cement content: 350 kg/m³</t>
    </r>
  </si>
  <si>
    <r>
      <t xml:space="preserve">RC Retaining Walls: Supply and pour RC perimeter retaining walls for the basement garage. 
</t>
    </r>
    <r>
      <rPr>
        <b/>
        <sz val="11"/>
        <color rgb="FFC00000"/>
        <rFont val="Calibri"/>
        <family val="2"/>
        <scheme val="minor"/>
      </rPr>
      <t>Concrete strength: 220 kg/cm²-Cement content: 250 kg/m³</t>
    </r>
  </si>
  <si>
    <r>
      <t xml:space="preserve">RC Columns: Supply and pour RC vertical columns for the basement floor height.
</t>
    </r>
    <r>
      <rPr>
        <b/>
        <sz val="11"/>
        <color rgb="FFC00000"/>
        <rFont val="Calibri"/>
        <family val="2"/>
        <scheme val="minor"/>
      </rPr>
      <t>Concrete strength: 250 kg/cm²-Cement content: 350 kg/m³</t>
    </r>
  </si>
  <si>
    <r>
      <t xml:space="preserve">RC Basement Roof Slab: Supply and pour reinforced concrete for the floor slab (Flat Slab ~24cm vs PT ~20cm).
</t>
    </r>
    <r>
      <rPr>
        <b/>
        <sz val="11"/>
        <color rgb="FFC00000"/>
        <rFont val="Calibri"/>
        <family val="2"/>
        <scheme val="minor"/>
      </rPr>
      <t>Concrete strength: 250 kg/cm²-Cement content: 350 kg/m³</t>
    </r>
  </si>
  <si>
    <r>
      <t xml:space="preserve">RC Columns &amp; Shear Walls: Supply and pour RC vertical elements from basement roof to ground roof.
</t>
    </r>
    <r>
      <rPr>
        <b/>
        <sz val="11"/>
        <color rgb="FFC00000"/>
        <rFont val="Calibri"/>
        <family val="2"/>
        <scheme val="minor"/>
      </rPr>
      <t>Concrete strength: 250 kg/cm²-Cement content: 350 kg/m³</t>
    </r>
  </si>
  <si>
    <r>
      <t xml:space="preserve">RC Ground Roof Slab: Supply and pour reinforced concrete for the floor slab (Flat Slab ~23cm vs PT ~19cm).
</t>
    </r>
    <r>
      <rPr>
        <b/>
        <sz val="11"/>
        <color rgb="FFC00000"/>
        <rFont val="Calibri"/>
        <family val="2"/>
        <scheme val="minor"/>
      </rPr>
      <t>Concrete strength: 250 kg/cm²-Cement content: 350 kg/m³</t>
    </r>
  </si>
  <si>
    <r>
      <t xml:space="preserve">RC Columns &amp; Shear Walls: Supply and pour RC vertical elements from ground roof to first roof.
</t>
    </r>
    <r>
      <rPr>
        <b/>
        <sz val="11"/>
        <color rgb="FFC00000"/>
        <rFont val="Calibri"/>
        <family val="2"/>
        <scheme val="minor"/>
      </rPr>
      <t>Concrete strength: 250 kg/cm²-Cement content: 350 kg/m³</t>
    </r>
  </si>
  <si>
    <r>
      <t xml:space="preserve">RC First Roof Slab: Supply and pour reinforced concrete for the floor slab (Flat Slab ~22cm vs PT ~18cm).
</t>
    </r>
    <r>
      <rPr>
        <b/>
        <sz val="11"/>
        <color rgb="FFC00000"/>
        <rFont val="Calibri"/>
        <family val="2"/>
        <scheme val="minor"/>
      </rPr>
      <t>Concrete strength: 250 kg/cm²-Cement content: 350 kg/m³</t>
    </r>
  </si>
  <si>
    <r>
      <t xml:space="preserve">RC Columns &amp; Shear Walls: Supply and pour RC vertical elements from first roof to second roof.
</t>
    </r>
    <r>
      <rPr>
        <b/>
        <sz val="11"/>
        <color rgb="FFC00000"/>
        <rFont val="Calibri"/>
        <family val="2"/>
        <scheme val="minor"/>
      </rPr>
      <t>Concrete strength: 250 kg/cm²-Cement content: 350 kg/m³</t>
    </r>
  </si>
  <si>
    <r>
      <t xml:space="preserve">RC Second Roof Slab (Final Roof): Supply and pour reinforced concrete for the final roof slab.
</t>
    </r>
    <r>
      <rPr>
        <b/>
        <sz val="11"/>
        <color rgb="FFC00000"/>
        <rFont val="Calibri"/>
        <family val="2"/>
        <scheme val="minor"/>
      </rPr>
      <t>Concrete strength: 250 kg/cm²-Cement content: 350 kg/m³</t>
    </r>
  </si>
  <si>
    <t>Pick-up for Site</t>
  </si>
  <si>
    <t>لتوزيع المالي التفصيلي لبنود الـ MEP (مصر 2026)</t>
  </si>
  <si>
    <t>النظام الهندسي</t>
  </si>
  <si>
    <t>نسبة الاستحواذ من بند الـ MEP</t>
  </si>
  <si>
    <t>متوسط سعر المتر المربع (ج.م)</t>
  </si>
  <si>
    <t>إجمالي تكلفة النظام للمشروع (جنيه مصري)</t>
  </si>
  <si>
    <t>التكييف والتهوية (HVAC)</t>
  </si>
  <si>
    <t>2,800 - 4,200 ج.م</t>
  </si>
  <si>
    <t>63,000,000 - 94,500,000 ج.م</t>
  </si>
  <si>
    <t>الكهرباء والتيار الخفيف (Electrical)</t>
  </si>
  <si>
    <t>2,450 - 3,675 ج.م</t>
  </si>
  <si>
    <t>55,125,000 - 82,687,500 ج.م</t>
  </si>
  <si>
    <t>مكافحة الحريق والإنذار (Fire System)</t>
  </si>
  <si>
    <t>1,050 - 1,575 ج.م</t>
  </si>
  <si>
    <t>23,625,000 - 35,437,500 ج.م</t>
  </si>
  <si>
    <t>الصرف والسباكة (Plumbing)</t>
  </si>
  <si>
    <t>490 - 735 ج.م</t>
  </si>
  <si>
    <t>11,025,000 - 16,537,500 ج.م</t>
  </si>
  <si>
    <t>إدارة المبنى الذكي (BMS)</t>
  </si>
  <si>
    <t>210 - 315 ج.م</t>
  </si>
  <si>
    <t>4,725,000 - 7,087,500 ج.م</t>
  </si>
  <si>
    <t>الإجمالي التقريبي</t>
  </si>
  <si>
    <t>7,000 - 10,500 ج.م</t>
  </si>
  <si>
    <t>157,500,000 - 236,250,000 ج.م</t>
  </si>
  <si>
    <t>🔍 تفصيل محتويات التكلفة لكل نظام</t>
  </si>
  <si>
    <r>
      <t>أنظمة HVAC:</t>
    </r>
    <r>
      <rPr>
        <sz val="8"/>
        <color theme="1"/>
        <rFont val="Arial"/>
        <family val="2"/>
      </rPr>
      <t xml:space="preserve"> تشمل المبردات المركزية (Chillers)، الدلايات، مجاري الهواء (Ducts) المعزولة، ومخمدات الحريق الأوتوماتيكية.</t>
    </r>
  </si>
  <si>
    <r>
      <t>الأنظمة الكهربائية:</t>
    </r>
    <r>
      <rPr>
        <sz val="8"/>
        <color theme="1"/>
        <rFont val="Arial"/>
        <family val="2"/>
      </rPr>
      <t xml:space="preserve"> تغطي كابلات النحاس الرئيسية، المولد الاحتياطي (Generator)، لوحات المزامنة (ATS)، وشبكة الكاميرات وربط الإنترنت بالألياف الضوئية.</t>
    </r>
  </si>
  <si>
    <r>
      <t>أنظمة مكافحة الحريق:</t>
    </r>
    <r>
      <rPr>
        <sz val="8"/>
        <color theme="1"/>
        <rFont val="Arial"/>
        <family val="2"/>
      </rPr>
      <t xml:space="preserve"> تتضمن شبكة الأنابيب غير الملحومة (Seamless)، مضخات الحريق المعتمدة (UL/FM)، وغازات الإطفاء الذاتي لغرف البيانات.</t>
    </r>
  </si>
  <si>
    <r>
      <t>أنظمة السباكة:</t>
    </r>
    <r>
      <rPr>
        <sz val="8"/>
        <color theme="1"/>
        <rFont val="Arial"/>
        <family val="2"/>
      </rPr>
      <t xml:space="preserve"> تشمل محطة تحلية أو تنقية مياه مركزية، مضخات رفع وضغط ذكية، ومواسير عالية الجودة عازلة للصوت.</t>
    </r>
  </si>
  <si>
    <r>
      <t>نظام BMS:</t>
    </r>
    <r>
      <rPr>
        <sz val="8"/>
        <color theme="1"/>
        <rFont val="Arial"/>
        <family val="2"/>
      </rPr>
      <t xml:space="preserve"> يغطي الحساسات، لوحات التحكم الرقمية (DDC)، وبرمجيات مراقبة استهلاك الطاقة والتحكم بالإنارة والتكييف.</t>
    </r>
  </si>
  <si>
    <t>إذا كنت ترغب في تحسين هذه الأرقام، يمكننا مناقشة:</t>
  </si>
  <si>
    <r>
      <t xml:space="preserve">مقارنة التكلفة بين </t>
    </r>
    <r>
      <rPr>
        <b/>
        <sz val="8"/>
        <color theme="1"/>
        <rFont val="Arial"/>
        <family val="2"/>
      </rPr>
      <t>نظام Chillers</t>
    </r>
    <r>
      <rPr>
        <sz val="8"/>
        <color theme="1"/>
        <rFont val="Arial"/>
        <family val="2"/>
      </rPr>
      <t xml:space="preserve"> و</t>
    </r>
    <r>
      <rPr>
        <b/>
        <sz val="8"/>
        <color theme="1"/>
        <rFont val="Arial"/>
        <family val="2"/>
      </rPr>
      <t>نظام VRF</t>
    </r>
    <r>
      <rPr>
        <sz val="8"/>
        <color theme="1"/>
        <rFont val="Arial"/>
        <family val="2"/>
      </rPr>
      <t xml:space="preserve"> لمشروعك.</t>
    </r>
  </si>
  <si>
    <r>
      <t xml:space="preserve">تأثير </t>
    </r>
    <r>
      <rPr>
        <b/>
        <sz val="8"/>
        <color theme="1"/>
        <rFont val="Arial"/>
        <family val="2"/>
      </rPr>
      <t>تقسيم الأدوار</t>
    </r>
    <r>
      <rPr>
        <sz val="8"/>
        <color theme="1"/>
        <rFont val="Arial"/>
        <family val="2"/>
      </rPr>
      <t xml:space="preserve"> (مساحات مفتوحة Open Space أم مكاتب مغلقة) على ميزانية التكييف.</t>
    </r>
  </si>
  <si>
    <r>
      <t xml:space="preserve">جدولة </t>
    </r>
    <r>
      <rPr>
        <b/>
        <sz val="8"/>
        <color theme="1"/>
        <rFont val="Arial"/>
        <family val="2"/>
      </rPr>
      <t>الدفعة المقدمة والمراحل التمويلية</t>
    </r>
    <r>
      <rPr>
        <sz val="8"/>
        <color theme="1"/>
        <rFont val="Arial"/>
        <family val="2"/>
      </rPr>
      <t xml:space="preserve"> الخاصة بشركات المقاولات الإلكتروميكانيكية.</t>
    </r>
  </si>
  <si>
    <r>
      <t xml:space="preserve">ما هي </t>
    </r>
    <r>
      <rPr>
        <b/>
        <sz val="8"/>
        <color theme="1"/>
        <rFont val="Arial"/>
        <family val="2"/>
      </rPr>
      <t>النقطة التمويلية</t>
    </r>
    <r>
      <rPr>
        <sz val="8"/>
        <color theme="1"/>
        <rFont val="Arial"/>
        <family val="2"/>
      </rPr>
      <t xml:space="preserve"> التي تود استكشافها الآن؟</t>
    </r>
  </si>
  <si>
    <t>Budget Share (%)</t>
  </si>
  <si>
    <t>Avg. Cost / m² (EGP)</t>
  </si>
  <si>
    <t>Total Estimated Cost (EGP)</t>
  </si>
  <si>
    <t>Total Estimated Cost (USD)</t>
  </si>
  <si>
    <t>HVAC (Heating, Ventilation, Air Cond.)</t>
  </si>
  <si>
    <t>2,800 - 4,200 EGP</t>
  </si>
  <si>
    <t>63,000,000 - 94,500,000 EGP</t>
  </si>
  <si>
    <t>$1.31M - $1.97M</t>
  </si>
  <si>
    <t>Electrical &amp; Light Current</t>
  </si>
  <si>
    <t>2,450 - 3,675 EGP</t>
  </si>
  <si>
    <t>55,125,000 - 82,687,500 EGP</t>
  </si>
  <si>
    <t>$1.15M - $1.72M</t>
  </si>
  <si>
    <t>Firefighting &amp; Alarm Systems</t>
  </si>
  <si>
    <t>1,050 - 1,575 EGP</t>
  </si>
  <si>
    <t>23,625,000 - 35,437,500 EGP</t>
  </si>
  <si>
    <t>$492K - $738K</t>
  </si>
  <si>
    <t>Plumbing &amp; Drainage (Sanitary)</t>
  </si>
  <si>
    <t>490 - 735 EGP</t>
  </si>
  <si>
    <t>11,025,000 - 16,537,500 EGP</t>
  </si>
  <si>
    <t>$230K - $345K</t>
  </si>
  <si>
    <t>BMS (Building Management System)</t>
  </si>
  <si>
    <t>210 - 315 EGP</t>
  </si>
  <si>
    <t>4,725,000 - 7,087,500 EGP</t>
  </si>
  <si>
    <t>$98K - $148K</t>
  </si>
  <si>
    <t>Total Estimated MEP Budget</t>
  </si>
  <si>
    <t>7,000 - 10,500 EGP</t>
  </si>
  <si>
    <t>157,500,000 - 236,250,000 EGP</t>
  </si>
  <si>
    <t>$3.28M - $4.92M</t>
  </si>
  <si>
    <t>Note: Calculations are based on a currency conversion rate of 1 USD = 48 EGP.</t>
  </si>
  <si>
    <t>🔍 Cost Drivers &amp; Technical Inclusions</t>
  </si>
  <si>
    <r>
      <t>HVAC System:</t>
    </r>
    <r>
      <rPr>
        <sz val="8"/>
        <color theme="1"/>
        <rFont val="Arial"/>
        <family val="2"/>
      </rPr>
      <t xml:space="preserve"> Includes high-efficiency Water-Cooled Chillers or VRF systems, Air Handling Units (AHUs) for fresh air delivery, smoke management exhaust fans, and motorized fire dampers within the ductwork.</t>
    </r>
  </si>
  <si>
    <r>
      <t>Electrical &amp; Light Current:</t>
    </r>
    <r>
      <rPr>
        <sz val="8"/>
        <color theme="1"/>
        <rFont val="Arial"/>
        <family val="2"/>
      </rPr>
      <t xml:space="preserve"> Covers main copper feeding cables, medium voltage transformers, an emergency diesel generator backup system, ATS panels, IP CCTV networks, access control systems, and fiber-optic data backbones.</t>
    </r>
  </si>
  <si>
    <r>
      <t>Firefighting &amp; Alarm:</t>
    </r>
    <r>
      <rPr>
        <sz val="8"/>
        <color theme="1"/>
        <rFont val="Arial"/>
        <family val="2"/>
      </rPr>
      <t xml:space="preserve"> Includes UL/FM approved fire pumps, seamless pip</t>
    </r>
  </si>
  <si>
    <t>Price/Montly rent</t>
  </si>
  <si>
    <t>Itemized MEP Cost Breakdown Table (Egypt 2026)</t>
  </si>
  <si>
    <t>Detailed Procurement Item</t>
  </si>
  <si>
    <t>Budget Share</t>
  </si>
  <si>
    <t>Total Cost Range (EGP)</t>
  </si>
  <si>
    <t>Total Cost Range (USD)</t>
  </si>
  <si>
    <t>1. HVAC</t>
  </si>
  <si>
    <t>Chillers / VRF Outdoor Units</t>
  </si>
  <si>
    <t>22,000,000 - 33,000,000</t>
  </si>
  <si>
    <t>$458K - $687K</t>
  </si>
  <si>
    <t>(40% total)</t>
  </si>
  <si>
    <t>AHUs &amp; Fan Coil Units (FCUs)</t>
  </si>
  <si>
    <t>15,700,000 - 23,600,000</t>
  </si>
  <si>
    <t>$327K - $492K</t>
  </si>
  <si>
    <t>Ductwork, Dampers &amp; Insulation</t>
  </si>
  <si>
    <t>12,600,000 - 18,900,000</t>
  </si>
  <si>
    <t>$262K - $394K</t>
  </si>
  <si>
    <t>Chilled Water Piping &amp; Pumps</t>
  </si>
  <si>
    <t>6,300,000 - 9,500,000</t>
  </si>
  <si>
    <t>$131K - $198K</t>
  </si>
  <si>
    <t>Smoke Ventilation &amp; Exhaust</t>
  </si>
  <si>
    <t>6,400,000 - 9,500,000</t>
  </si>
  <si>
    <t>$133K - $198K</t>
  </si>
  <si>
    <t>2. Electrical</t>
  </si>
  <si>
    <t>Transformers &amp; MV Switchgears</t>
  </si>
  <si>
    <t>11,000,000 - 16,500,000</t>
  </si>
  <si>
    <t>$229K - $344K</t>
  </si>
  <si>
    <t>(35% total)</t>
  </si>
  <si>
    <t>Diesel Generators &amp; ATS Panels</t>
  </si>
  <si>
    <t>8,300,000 - 12,400,000</t>
  </si>
  <si>
    <t>$173K - $258K</t>
  </si>
  <si>
    <t>Main Cables, Busways &amp; Trays</t>
  </si>
  <si>
    <t>13,800,000 - 20,700,000</t>
  </si>
  <si>
    <t>$287K - $431K</t>
  </si>
  <si>
    <t>Distribution Boards (MDBs/SMDBs)</t>
  </si>
  <si>
    <t>5,500,000 - 8,300,000</t>
  </si>
  <si>
    <t>$115K - $173K</t>
  </si>
  <si>
    <t>Light Current (CCTV, Access, Data)</t>
  </si>
  <si>
    <t>Earthing &amp; Lightning Protection</t>
  </si>
  <si>
    <t>5,525,000 - 8,287,500</t>
  </si>
  <si>
    <t>3. Fire Systems</t>
  </si>
  <si>
    <t>Fire Pump Station (UL/FM Package)</t>
  </si>
  <si>
    <t>4,700,000 - 7,100,000</t>
  </si>
  <si>
    <t>(15% total)</t>
  </si>
  <si>
    <t>Sprinkler Network &amp; Fire Cabinets</t>
  </si>
  <si>
    <t>10,600,000 - 15,900,000</t>
  </si>
  <si>
    <t>$221K - $331K</t>
  </si>
  <si>
    <t>Addressable Fire Alarm System</t>
  </si>
  <si>
    <t>Clean Agent Gas Suppression</t>
  </si>
  <si>
    <t>3,625,000 - 5,337,500</t>
  </si>
  <si>
    <t>$75K - $111K</t>
  </si>
  <si>
    <t>4. Plumbing</t>
  </si>
  <si>
    <t>Water Booster &amp; Transfer Pumps</t>
  </si>
  <si>
    <t>2,200,000 - 3,300,000</t>
  </si>
  <si>
    <t>$46K - $69K</t>
  </si>
  <si>
    <t>(7% total)</t>
  </si>
  <si>
    <t>Water Supply Piping (PPR/PEX)</t>
  </si>
  <si>
    <t>3,300,000 - 5,000,000</t>
  </si>
  <si>
    <t>$69K - $104K</t>
  </si>
  <si>
    <t>Acoustic Drainage &amp; Sewage Pipes</t>
  </si>
  <si>
    <t>3,800,000 - 5,700,000</t>
  </si>
  <si>
    <t>$79K - $119K</t>
  </si>
  <si>
    <t>Central Filtration &amp; Tank Acc.</t>
  </si>
  <si>
    <t>1,725,000 - 2,537,500</t>
  </si>
  <si>
    <t>$36K - $53K</t>
  </si>
  <si>
    <t>5. BMS</t>
  </si>
  <si>
    <t>Software, Workstations &amp; Licenses</t>
  </si>
  <si>
    <t>1,400,000 - 2,100,000</t>
  </si>
  <si>
    <t>$29K - $44K</t>
  </si>
  <si>
    <t>(3% total)</t>
  </si>
  <si>
    <t>DDC Panels &amp; Field Controllers</t>
  </si>
  <si>
    <t>1,900,000 - 2,800,000</t>
  </si>
  <si>
    <t>$40K - $58K</t>
  </si>
  <si>
    <t>Sensors &amp; Smart Energy Meters</t>
  </si>
  <si>
    <t>1,425,000 - 2,187,500</t>
  </si>
  <si>
    <t>$30K - $46K</t>
  </si>
  <si>
    <t>TOTALS</t>
  </si>
  <si>
    <t>Complete Electro-Mechanical Package</t>
  </si>
  <si>
    <t>157,500,000 - 236,250,000</t>
  </si>
  <si>
    <t>If you need to move forward with project planning, let me know:</t>
  </si>
  <si>
    <r>
      <t xml:space="preserve">Should I generate a </t>
    </r>
    <r>
      <rPr>
        <b/>
        <sz val="8"/>
        <color theme="1"/>
        <rFont val="Arial"/>
        <family val="2"/>
      </rPr>
      <t>cash-flow projection chart</t>
    </r>
    <r>
      <rPr>
        <sz val="8"/>
        <color theme="1"/>
        <rFont val="Arial"/>
        <family val="2"/>
      </rPr>
      <t xml:space="preserve"> showing how these payments are split across a 12 or 24-month construction timeline?</t>
    </r>
  </si>
  <si>
    <r>
      <t xml:space="preserve">Do you want to list the </t>
    </r>
    <r>
      <rPr>
        <b/>
        <sz val="8"/>
        <color theme="1"/>
        <rFont val="Arial"/>
        <family val="2"/>
      </rPr>
      <t>top-tier approved brands</t>
    </r>
    <r>
      <rPr>
        <sz val="8"/>
        <color theme="1"/>
        <rFont val="Arial"/>
        <family val="2"/>
      </rPr>
      <t xml:space="preserve"> (Vendor List) for the high-value equipment items like chillers and transformers?</t>
    </r>
  </si>
  <si>
    <t>Min Cost</t>
  </si>
  <si>
    <t>Max Cost</t>
  </si>
  <si>
    <t>Average</t>
  </si>
  <si>
    <t>Total MEP Cost</t>
  </si>
  <si>
    <t>MEP Cost</t>
  </si>
  <si>
    <t>Building 1</t>
  </si>
  <si>
    <t>Building 2</t>
  </si>
  <si>
    <t>Building 3</t>
  </si>
  <si>
    <t>Facade 1</t>
  </si>
  <si>
    <t>Facade 2</t>
  </si>
  <si>
    <t>Facade 3</t>
  </si>
  <si>
    <t>Facade 4</t>
  </si>
  <si>
    <t>Hight</t>
  </si>
  <si>
    <t xml:space="preserve"> Glass Qty M2</t>
  </si>
  <si>
    <t>Total Curtain Walls</t>
  </si>
  <si>
    <t>3rd Floor</t>
  </si>
  <si>
    <t>Total Without Downpayment</t>
  </si>
  <si>
    <t>Total With Downpayment</t>
  </si>
  <si>
    <t xml:space="preserve"> Downpayment</t>
  </si>
  <si>
    <t>Diff</t>
  </si>
  <si>
    <t>Diff %</t>
  </si>
  <si>
    <t>Contingency (% of Construction Cost) — rate</t>
  </si>
  <si>
    <t>Professional Fees (% of Construction Cost) — rate</t>
  </si>
  <si>
    <t>G&amp;A / Overhead (EGP, full horizon)</t>
  </si>
  <si>
    <t>Construction Cost</t>
  </si>
  <si>
    <t>Sales Commission</t>
  </si>
  <si>
    <t>SGA&amp; Others Cost</t>
  </si>
  <si>
    <t xml:space="preserve">G+2 </t>
  </si>
  <si>
    <t xml:space="preserve">m² </t>
  </si>
  <si>
    <t xml:space="preserve">Land Area: </t>
  </si>
  <si>
    <t xml:space="preserve">Height: </t>
  </si>
  <si>
    <t>Retail:</t>
  </si>
  <si>
    <t>Offices:</t>
  </si>
  <si>
    <t xml:space="preserve">Total BUA: </t>
  </si>
  <si>
    <t xml:space="preserve">footprint %  : </t>
  </si>
  <si>
    <t xml:space="preserve">footprint  : </t>
  </si>
  <si>
    <t>RETAINED %:</t>
  </si>
  <si>
    <t>COMMERCIAL</t>
  </si>
  <si>
    <t>ADMIN</t>
  </si>
  <si>
    <t>Total Sales 100%</t>
  </si>
  <si>
    <t>Total Sales 80%</t>
  </si>
  <si>
    <t>CASH INFLOW JALOUR</t>
  </si>
  <si>
    <t>CASH OUTFLOW JALOUR</t>
  </si>
  <si>
    <t>NET CASH FLOW JALOUR -MEGP</t>
  </si>
  <si>
    <t>Green Square EL-Mostakbal City -Summary</t>
  </si>
  <si>
    <t>NPV-With DP</t>
  </si>
  <si>
    <t>L'avenir EL-Mostakbal City -Summary</t>
  </si>
  <si>
    <t>At East EL-Mostakbal City -Summary</t>
  </si>
  <si>
    <t xml:space="preserve">Downpayment </t>
  </si>
  <si>
    <t>Net Cash Flow</t>
  </si>
  <si>
    <t>Net Cash Flow-Accum</t>
  </si>
  <si>
    <t>NPV-Without DP</t>
  </si>
  <si>
    <t>Construction Start:</t>
  </si>
  <si>
    <t>Construction Duration :</t>
  </si>
  <si>
    <t>Month</t>
  </si>
  <si>
    <t>Sales Start:</t>
  </si>
  <si>
    <t>Project Delivery :</t>
  </si>
  <si>
    <t>Maximum Cash Shortage :</t>
  </si>
  <si>
    <t>Downpayment %</t>
  </si>
  <si>
    <t>NPV Diff with vs without downpayments</t>
  </si>
  <si>
    <t>NPV with DP</t>
  </si>
  <si>
    <t>Landlord Share of Collections</t>
  </si>
  <si>
    <t>Minimum Guaranteed Amount</t>
  </si>
  <si>
    <t>Payment Period</t>
  </si>
  <si>
    <t>Downpayment Amount (m)</t>
  </si>
  <si>
    <t>Year 1 (m)</t>
  </si>
  <si>
    <t>Year 2 (m)</t>
  </si>
  <si>
    <t>Year 3 (m)</t>
  </si>
  <si>
    <t>Year 4 (m)</t>
  </si>
  <si>
    <t>Year 5 (m)</t>
  </si>
  <si>
    <t>Year 6 (m)</t>
  </si>
  <si>
    <t>Settlement of excess over guarantee</t>
  </si>
  <si>
    <t>Year 7 (m)</t>
  </si>
  <si>
    <t>Developer Share of Collections</t>
  </si>
  <si>
    <t>Design</t>
  </si>
  <si>
    <t>Jalour</t>
  </si>
  <si>
    <t>Permits &amp; License</t>
  </si>
  <si>
    <t>Construction</t>
  </si>
  <si>
    <t>Finishing Standard</t>
  </si>
  <si>
    <t>Marketing, Sales and Collections</t>
  </si>
  <si>
    <t>Project Branding</t>
  </si>
  <si>
    <t>Operation, Management&amp; Maintenance</t>
  </si>
  <si>
    <t>Jalour /FM co.</t>
  </si>
  <si>
    <t>Project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</si>
</sst>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_(* #,##0_);_(* \(#,##0\);_(* &quot;-&quot;??_);_(@_)"/>
    <numFmt numFmtId="165" formatCode="0.000%"/>
    <numFmt numFmtId="166" formatCode="#,##0.00000"/>
    <numFmt numFmtId="167" formatCode="_(* #,##0.0_);_(* \(#,##0.0\);_(* &quot;-&quot;??_);_(@_)"/>
    <numFmt numFmtId="168" formatCode="0.0%"/>
    <numFmt numFmtId="169" formatCode="#,##0;\(#,##0\);\-"/>
    <numFmt numFmtId="170" formatCode="\M0"/>
    <numFmt numFmtId="171" formatCode="0.0"/>
    <numFmt numFmtId="172" formatCode="#,##0.000_);[Red]\(#,##0.000\)"/>
  </numFmts>
  <fonts count="88" x14ac:knownFonts="1">
    <font>
      <sz val="11"/>
      <color theme="1"/>
      <name val="Calibri"/>
      <family val="2"/>
      <scheme val="minor"/>
    </font>
    <font>
      <sz val="12"/>
      <color theme="1"/>
      <name val="Calibri"/>
      <family val="2"/>
      <scheme val="minor"/>
    </font>
    <font>
      <b/>
      <sz val="12"/>
      <color theme="1"/>
      <name val="Calibri"/>
      <family val="2"/>
      <scheme val="minor"/>
    </font>
    <font>
      <sz val="11"/>
      <color theme="1"/>
      <name val="Calibri"/>
      <family val="2"/>
      <scheme val="minor"/>
    </font>
    <font>
      <sz val="8"/>
      <name val="Calibri"/>
      <family val="2"/>
      <scheme val="minor"/>
    </font>
    <font>
      <b/>
      <sz val="12"/>
      <color theme="0"/>
      <name val="Calibri"/>
      <family val="2"/>
      <scheme val="minor"/>
    </font>
    <font>
      <b/>
      <sz val="12"/>
      <color rgb="FFFF0000"/>
      <name val="Calibri"/>
      <family val="2"/>
      <scheme val="minor"/>
    </font>
    <font>
      <b/>
      <sz val="12"/>
      <color theme="0"/>
      <name val="Aptos Narrow"/>
      <family val="2"/>
    </font>
    <font>
      <sz val="12"/>
      <color rgb="FF002060"/>
      <name val="Calibri"/>
      <family val="2"/>
      <scheme val="minor"/>
    </font>
    <font>
      <b/>
      <sz val="12"/>
      <color rgb="FF002060"/>
      <name val="Calibri"/>
      <family val="2"/>
      <scheme val="minor"/>
    </font>
    <font>
      <b/>
      <sz val="22"/>
      <color rgb="FFFF0000"/>
      <name val="Calibri"/>
      <family val="2"/>
      <scheme val="minor"/>
    </font>
    <font>
      <b/>
      <sz val="9"/>
      <color rgb="FFFF0000"/>
      <name val="Segoe UI"/>
      <family val="2"/>
    </font>
    <font>
      <sz val="9"/>
      <color theme="1"/>
      <name val="Segoe UI"/>
      <family val="2"/>
    </font>
    <font>
      <b/>
      <sz val="9"/>
      <color theme="0"/>
      <name val="Segoe UI"/>
      <family val="2"/>
    </font>
    <font>
      <b/>
      <sz val="9"/>
      <color theme="1"/>
      <name val="Segoe UI"/>
      <family val="2"/>
    </font>
    <font>
      <b/>
      <sz val="9"/>
      <color rgb="FF002060"/>
      <name val="Segoe UI"/>
      <family val="2"/>
    </font>
    <font>
      <b/>
      <sz val="12"/>
      <color rgb="FF00B050"/>
      <name val="Calibri"/>
      <family val="2"/>
      <scheme val="minor"/>
    </font>
    <font>
      <sz val="12"/>
      <color rgb="FFFF0000"/>
      <name val="Calibri"/>
      <family val="2"/>
      <scheme val="minor"/>
    </font>
    <font>
      <sz val="12"/>
      <color rgb="FF00B050"/>
      <name val="Calibri"/>
      <family val="2"/>
      <scheme val="minor"/>
    </font>
    <font>
      <b/>
      <sz val="14"/>
      <color theme="1"/>
      <name val="Calibri"/>
      <family val="2"/>
      <scheme val="minor"/>
    </font>
    <font>
      <b/>
      <sz val="12"/>
      <color theme="1"/>
      <name val="Aptos Narrow"/>
      <family val="2"/>
    </font>
    <font>
      <b/>
      <sz val="14"/>
      <color theme="1"/>
      <name val="Aptos Narrow"/>
      <family val="2"/>
    </font>
    <font>
      <sz val="10"/>
      <color rgb="FF000000"/>
      <name val="Times New Roman"/>
      <family val="1"/>
    </font>
    <font>
      <b/>
      <sz val="10"/>
      <color rgb="FFFFFFFF"/>
      <name val="Calibri"/>
      <family val="2"/>
      <scheme val="minor"/>
    </font>
    <font>
      <b/>
      <sz val="10"/>
      <color rgb="FFFF0000"/>
      <name val="Segoe UI"/>
      <family val="2"/>
    </font>
    <font>
      <sz val="9"/>
      <color theme="9" tint="0.39997558519241921"/>
      <name val="Segoe UI"/>
      <family val="2"/>
    </font>
    <font>
      <b/>
      <sz val="9"/>
      <color theme="9" tint="0.39997558519241921"/>
      <name val="Segoe UI"/>
      <family val="2"/>
    </font>
    <font>
      <b/>
      <sz val="11"/>
      <color theme="0"/>
      <name val="Calibri"/>
      <family val="2"/>
      <scheme val="minor"/>
    </font>
    <font>
      <b/>
      <sz val="11"/>
      <color theme="1"/>
      <name val="Calibri"/>
      <family val="2"/>
      <scheme val="minor"/>
    </font>
    <font>
      <sz val="11"/>
      <color theme="0"/>
      <name val="Calibri"/>
      <family val="2"/>
      <scheme val="minor"/>
    </font>
    <font>
      <sz val="8"/>
      <color theme="1"/>
      <name val="Arial"/>
      <family val="2"/>
    </font>
    <font>
      <b/>
      <sz val="8"/>
      <color theme="1"/>
      <name val="Arial"/>
      <family val="2"/>
    </font>
    <font>
      <sz val="12"/>
      <color theme="1"/>
      <name val="Arial"/>
      <family val="2"/>
    </font>
    <font>
      <sz val="7"/>
      <color theme="1"/>
      <name val="Arial"/>
      <family val="2"/>
    </font>
    <font>
      <b/>
      <sz val="7"/>
      <color theme="1"/>
      <name val="Arial"/>
      <family val="2"/>
    </font>
    <font>
      <i/>
      <sz val="7"/>
      <color theme="1"/>
      <name val="Arial"/>
      <family val="2"/>
    </font>
    <font>
      <i/>
      <sz val="8"/>
      <color theme="1"/>
      <name val="Arial"/>
      <family val="2"/>
    </font>
    <font>
      <sz val="10"/>
      <color theme="1"/>
      <name val="Arial"/>
      <family val="2"/>
    </font>
    <font>
      <sz val="9"/>
      <color theme="1"/>
      <name val="Arial"/>
      <family val="2"/>
    </font>
    <font>
      <sz val="9"/>
      <color theme="1"/>
      <name val="Calibri"/>
      <family val="2"/>
      <scheme val="minor"/>
    </font>
    <font>
      <b/>
      <sz val="9"/>
      <color theme="1"/>
      <name val="Arial"/>
      <family val="2"/>
    </font>
    <font>
      <sz val="9"/>
      <color theme="1"/>
      <name val="Arial"/>
      <family val="2"/>
    </font>
    <font>
      <i/>
      <sz val="9"/>
      <color theme="1"/>
      <name val="Arial"/>
      <family val="2"/>
    </font>
    <font>
      <sz val="9"/>
      <color theme="1"/>
      <name val="Arial"/>
      <family val="2"/>
    </font>
    <font>
      <sz val="10"/>
      <color theme="1"/>
      <name val="Arial"/>
      <family val="2"/>
    </font>
    <font>
      <sz val="10"/>
      <color theme="1"/>
      <name val="Calibri"/>
      <family val="2"/>
      <scheme val="minor"/>
    </font>
    <font>
      <b/>
      <sz val="10"/>
      <color theme="1"/>
      <name val="Arial"/>
      <family val="2"/>
    </font>
    <font>
      <sz val="10"/>
      <color theme="1"/>
      <name val="Arial"/>
      <family val="2"/>
    </font>
    <font>
      <i/>
      <sz val="10"/>
      <color theme="1"/>
      <name val="Arial"/>
      <family val="2"/>
    </font>
    <font>
      <b/>
      <i/>
      <sz val="10"/>
      <color theme="1"/>
      <name val="Arial"/>
      <family val="2"/>
    </font>
    <font>
      <sz val="10"/>
      <color theme="1"/>
      <name val="Courier New"/>
      <family val="3"/>
    </font>
    <font>
      <sz val="18"/>
      <color theme="0"/>
      <name val="Calibri"/>
      <family val="2"/>
      <scheme val="minor"/>
    </font>
    <font>
      <b/>
      <sz val="18"/>
      <color theme="0"/>
      <name val="Calibri"/>
      <family val="2"/>
      <scheme val="minor"/>
    </font>
    <font>
      <b/>
      <sz val="11"/>
      <color rgb="FFFF0000"/>
      <name val="Calibri"/>
      <family val="2"/>
      <scheme val="minor"/>
    </font>
    <font>
      <b/>
      <i/>
      <u val="singleAccounting"/>
      <sz val="16"/>
      <color theme="1"/>
      <name val="Calibri"/>
      <family val="2"/>
      <scheme val="minor"/>
    </font>
    <font>
      <sz val="22"/>
      <color theme="0"/>
      <name val="Calibri"/>
      <family val="2"/>
      <scheme val="minor"/>
    </font>
    <font>
      <b/>
      <sz val="18"/>
      <color rgb="FFFF0000"/>
      <name val="Calibri"/>
      <family val="2"/>
      <scheme val="minor"/>
    </font>
    <font>
      <sz val="11"/>
      <color theme="1"/>
      <name val="Calibri"/>
      <family val="2"/>
    </font>
    <font>
      <b/>
      <sz val="10"/>
      <color theme="0"/>
      <name val="Calibri Light"/>
      <family val="2"/>
      <scheme val="major"/>
    </font>
    <font>
      <sz val="10"/>
      <color theme="1"/>
      <name val="Calibri Light"/>
      <family val="2"/>
      <scheme val="major"/>
    </font>
    <font>
      <b/>
      <sz val="10"/>
      <color rgb="FFFF0000"/>
      <name val="Calibri Light"/>
      <family val="2"/>
      <scheme val="major"/>
    </font>
    <font>
      <b/>
      <sz val="10"/>
      <color rgb="FF002060"/>
      <name val="Calibri Light"/>
      <family val="2"/>
      <scheme val="major"/>
    </font>
    <font>
      <sz val="10"/>
      <name val="Arial"/>
      <family val="2"/>
    </font>
    <font>
      <sz val="10"/>
      <name val="Calibri Light"/>
      <family val="2"/>
      <scheme val="major"/>
    </font>
    <font>
      <b/>
      <sz val="10"/>
      <color theme="1"/>
      <name val="Calibri Light"/>
      <family val="2"/>
      <scheme val="major"/>
    </font>
    <font>
      <sz val="10"/>
      <color theme="1"/>
      <name val="Calibri"/>
      <family val="2"/>
    </font>
    <font>
      <b/>
      <sz val="10"/>
      <color theme="1"/>
      <name val="Calibri"/>
      <family val="2"/>
    </font>
    <font>
      <b/>
      <sz val="11"/>
      <color rgb="FFFFFFFF"/>
      <name val="Calibri"/>
      <family val="2"/>
    </font>
    <font>
      <i/>
      <sz val="10"/>
      <color rgb="FF595959"/>
      <name val="Calibri"/>
      <family val="2"/>
    </font>
    <font>
      <b/>
      <sz val="16"/>
      <color rgb="FF1F3864"/>
      <name val="Calibri"/>
      <family val="2"/>
    </font>
    <font>
      <b/>
      <sz val="11"/>
      <color rgb="FFC00000"/>
      <name val="Calibri"/>
      <family val="2"/>
      <scheme val="minor"/>
    </font>
    <font>
      <b/>
      <i/>
      <u val="singleAccounting"/>
      <sz val="11"/>
      <color theme="1"/>
      <name val="Calibri"/>
      <family val="2"/>
      <scheme val="minor"/>
    </font>
    <font>
      <sz val="11"/>
      <color theme="1"/>
      <name val="Calibri"/>
      <charset val="1"/>
    </font>
    <font>
      <b/>
      <sz val="10"/>
      <color theme="1"/>
      <name val="Calibri"/>
      <charset val="1"/>
    </font>
    <font>
      <sz val="10"/>
      <color theme="1"/>
      <name val="Calibri"/>
      <charset val="1"/>
    </font>
    <font>
      <b/>
      <sz val="11"/>
      <color rgb="FFFFFFFF"/>
      <name val="Calibri"/>
      <charset val="1"/>
    </font>
    <font>
      <i/>
      <sz val="10"/>
      <color rgb="FF595959"/>
      <name val="Calibri"/>
      <charset val="1"/>
    </font>
    <font>
      <b/>
      <sz val="16"/>
      <color rgb="FF1F3864"/>
      <name val="Calibri"/>
      <charset val="1"/>
    </font>
    <font>
      <b/>
      <sz val="11"/>
      <color theme="1"/>
      <name val="Calibri"/>
      <family val="2"/>
    </font>
    <font>
      <b/>
      <sz val="11"/>
      <color theme="0"/>
      <name val="Calibri"/>
      <family val="2"/>
    </font>
    <font>
      <b/>
      <sz val="10"/>
      <color theme="0"/>
      <name val="Calibri"/>
      <family val="2"/>
    </font>
    <font>
      <b/>
      <sz val="11"/>
      <color rgb="FF002060"/>
      <name val="Calibri"/>
      <family val="2"/>
    </font>
    <font>
      <b/>
      <sz val="10"/>
      <color rgb="FF002060"/>
      <name val="Calibri"/>
      <family val="2"/>
    </font>
    <font>
      <b/>
      <sz val="11"/>
      <color rgb="FF002060"/>
      <name val="Calibri"/>
      <family val="2"/>
      <scheme val="minor"/>
    </font>
    <font>
      <b/>
      <sz val="12"/>
      <color rgb="FFC00000"/>
      <name val="Calibri"/>
      <family val="2"/>
      <scheme val="minor"/>
    </font>
    <font>
      <sz val="10"/>
      <color rgb="FF000000"/>
      <name val="Lucida Sans Unicode"/>
      <family val="2"/>
    </font>
    <font>
      <sz val="10"/>
      <color theme="1"/>
      <name val="Lucida Sans Unicode"/>
      <family val="2"/>
    </font>
    <font>
      <sz val="10"/>
      <color theme="1"/>
      <name val="Times New Roman"/>
      <family val="1"/>
    </font>
  </fonts>
  <fills count="2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1" tint="0.34998626667073579"/>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rgb="FFFF0000"/>
        <bgColor indexed="64"/>
      </patternFill>
    </fill>
    <fill>
      <patternFill patternType="solid">
        <fgColor rgb="FF00B0F0"/>
        <bgColor indexed="64"/>
      </patternFill>
    </fill>
    <fill>
      <patternFill patternType="solid">
        <fgColor rgb="FFFFC000"/>
        <bgColor indexed="64"/>
      </patternFill>
    </fill>
    <fill>
      <patternFill patternType="solid">
        <fgColor theme="0"/>
        <bgColor indexed="64"/>
      </patternFill>
    </fill>
    <fill>
      <patternFill patternType="solid">
        <fgColor theme="8" tint="-0.249977111117893"/>
        <bgColor indexed="64"/>
      </patternFill>
    </fill>
    <fill>
      <patternFill patternType="solid">
        <fgColor rgb="FFFCE5B4"/>
        <bgColor rgb="FFF4CCCC"/>
      </patternFill>
    </fill>
    <fill>
      <patternFill patternType="solid">
        <fgColor rgb="FFF2F2F2"/>
        <bgColor rgb="FFFFFFFF"/>
      </patternFill>
    </fill>
    <fill>
      <patternFill patternType="solid">
        <fgColor rgb="FF1F3864"/>
        <bgColor rgb="FF1F2937"/>
      </patternFill>
    </fill>
    <fill>
      <patternFill patternType="solid">
        <fgColor rgb="FFD9D9D9"/>
        <bgColor rgb="FFF4CCCC"/>
      </patternFill>
    </fill>
    <fill>
      <patternFill patternType="solid">
        <fgColor theme="4" tint="0.79998168889431442"/>
        <bgColor rgb="FFFFFFFF"/>
      </patternFill>
    </fill>
    <fill>
      <patternFill patternType="solid">
        <fgColor theme="9" tint="0.59999389629810485"/>
        <bgColor indexed="64"/>
      </patternFill>
    </fill>
    <fill>
      <patternFill patternType="solid">
        <fgColor theme="9" tint="0.59999389629810485"/>
        <bgColor rgb="FFFFFFFF"/>
      </patternFill>
    </fill>
    <fill>
      <patternFill patternType="solid">
        <fgColor theme="5" tint="0.79998168889431442"/>
        <bgColor indexed="64"/>
      </patternFill>
    </fill>
    <fill>
      <patternFill patternType="solid">
        <fgColor theme="5" tint="0.79998168889431442"/>
        <bgColor rgb="FFFFFFFF"/>
      </patternFill>
    </fill>
    <fill>
      <patternFill patternType="solid">
        <fgColor rgb="FF002060"/>
        <bgColor rgb="FFFFFFFF"/>
      </patternFill>
    </fill>
    <fill>
      <patternFill patternType="solid">
        <fgColor theme="0" tint="-0.249977111117893"/>
        <bgColor indexed="64"/>
      </patternFill>
    </fill>
    <fill>
      <patternFill patternType="solid">
        <fgColor rgb="FFD9D9D9"/>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BEBEBE"/>
      </left>
      <right style="thin">
        <color rgb="FFBEBEBE"/>
      </right>
      <top style="thin">
        <color rgb="FFBEBEBE"/>
      </top>
      <bottom style="thin">
        <color rgb="FFBEBEBE"/>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auto="1"/>
      </left>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indexed="64"/>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auto="1"/>
      </left>
      <right/>
      <top/>
      <bottom/>
      <diagonal/>
    </border>
    <border>
      <left style="thin">
        <color indexed="64"/>
      </left>
      <right style="thin">
        <color indexed="64"/>
      </right>
      <top/>
      <bottom/>
      <diagonal/>
    </border>
    <border>
      <left/>
      <right style="thin">
        <color indexed="64"/>
      </right>
      <top/>
      <bottom/>
      <diagonal/>
    </border>
    <border>
      <left style="thin">
        <color rgb="FFD9D9D9"/>
      </left>
      <right style="thin">
        <color rgb="FFD9D9D9"/>
      </right>
      <top style="thin">
        <color rgb="FFD9D9D9"/>
      </top>
      <bottom style="thin">
        <color rgb="FFD9D9D9"/>
      </bottom>
      <diagonal/>
    </border>
  </borders>
  <cellStyleXfs count="13">
    <xf numFmtId="0" fontId="0" fillId="0" borderId="0"/>
    <xf numFmtId="43" fontId="3" fillId="0" borderId="0" applyFont="0" applyFill="0" applyBorder="0" applyAlignment="0" applyProtection="0"/>
    <xf numFmtId="9" fontId="3" fillId="0" borderId="0" applyFont="0" applyFill="0" applyBorder="0" applyAlignment="0" applyProtection="0"/>
    <xf numFmtId="0" fontId="22" fillId="0" borderId="0"/>
    <xf numFmtId="0" fontId="22" fillId="0" borderId="0"/>
    <xf numFmtId="43" fontId="3" fillId="0" borderId="0" applyFont="0" applyFill="0" applyBorder="0" applyAlignment="0" applyProtection="0"/>
    <xf numFmtId="0" fontId="3" fillId="0" borderId="0"/>
    <xf numFmtId="43" fontId="3" fillId="0" borderId="0" applyFont="0" applyFill="0" applyBorder="0" applyAlignment="0" applyProtection="0"/>
    <xf numFmtId="9" fontId="3" fillId="0" borderId="0" applyFont="0" applyFill="0" applyBorder="0" applyAlignment="0" applyProtection="0"/>
    <xf numFmtId="0" fontId="57" fillId="0" borderId="0"/>
    <xf numFmtId="9" fontId="62" fillId="0" borderId="0" applyBorder="0" applyAlignment="0" applyProtection="0"/>
    <xf numFmtId="43" fontId="62" fillId="0" borderId="0" applyBorder="0" applyAlignment="0" applyProtection="0"/>
    <xf numFmtId="0" fontId="72" fillId="0" borderId="0"/>
  </cellStyleXfs>
  <cellXfs count="438">
    <xf numFmtId="0" fontId="0" fillId="0" borderId="0" xfId="0"/>
    <xf numFmtId="0" fontId="1" fillId="0" borderId="0" xfId="0" applyFont="1"/>
    <xf numFmtId="0" fontId="2" fillId="0" borderId="0" xfId="0" applyFont="1" applyAlignment="1">
      <alignment horizontal="center"/>
    </xf>
    <xf numFmtId="0" fontId="1" fillId="0" borderId="0" xfId="0" applyFont="1" applyAlignment="1">
      <alignment horizontal="center"/>
    </xf>
    <xf numFmtId="0" fontId="5" fillId="2" borderId="0" xfId="0" applyFont="1" applyFill="1" applyAlignment="1">
      <alignment horizontal="center" vertical="center"/>
    </xf>
    <xf numFmtId="0" fontId="2" fillId="0" borderId="0" xfId="0" applyFont="1" applyAlignment="1">
      <alignment horizontal="center" vertical="center"/>
    </xf>
    <xf numFmtId="0" fontId="5" fillId="2" borderId="0" xfId="0" applyFont="1" applyFill="1"/>
    <xf numFmtId="164" fontId="5" fillId="2" borderId="0" xfId="0" applyNumberFormat="1" applyFont="1" applyFill="1" applyAlignment="1">
      <alignment horizontal="center"/>
    </xf>
    <xf numFmtId="0" fontId="6" fillId="3" borderId="0" xfId="0" applyFont="1" applyFill="1"/>
    <xf numFmtId="3" fontId="9" fillId="0" borderId="0" xfId="0" applyNumberFormat="1" applyFont="1" applyAlignment="1">
      <alignment horizontal="center"/>
    </xf>
    <xf numFmtId="3" fontId="1" fillId="0" borderId="0" xfId="1" applyNumberFormat="1" applyFont="1" applyBorder="1" applyAlignment="1">
      <alignment horizontal="center"/>
    </xf>
    <xf numFmtId="3" fontId="1" fillId="0" borderId="0" xfId="0" applyNumberFormat="1" applyFont="1" applyAlignment="1">
      <alignment horizontal="center"/>
    </xf>
    <xf numFmtId="43" fontId="1" fillId="0" borderId="0" xfId="0" applyNumberFormat="1" applyFont="1"/>
    <xf numFmtId="3" fontId="5" fillId="2" borderId="0" xfId="0" applyNumberFormat="1" applyFont="1" applyFill="1" applyAlignment="1">
      <alignment horizontal="center"/>
    </xf>
    <xf numFmtId="3" fontId="5" fillId="2" borderId="0" xfId="1" applyNumberFormat="1" applyFont="1" applyFill="1" applyBorder="1" applyAlignment="1">
      <alignment horizontal="center"/>
    </xf>
    <xf numFmtId="0" fontId="2" fillId="0" borderId="0" xfId="0" applyFont="1"/>
    <xf numFmtId="164" fontId="1" fillId="0" borderId="0" xfId="1" applyNumberFormat="1" applyFont="1" applyBorder="1" applyAlignment="1">
      <alignment horizontal="center"/>
    </xf>
    <xf numFmtId="43" fontId="2" fillId="0" borderId="0" xfId="0" applyNumberFormat="1" applyFont="1" applyAlignment="1">
      <alignment horizontal="center"/>
    </xf>
    <xf numFmtId="0" fontId="5" fillId="0" borderId="0" xfId="0" applyFont="1"/>
    <xf numFmtId="164" fontId="5" fillId="0" borderId="0" xfId="0" applyNumberFormat="1" applyFont="1" applyAlignment="1">
      <alignment horizontal="center"/>
    </xf>
    <xf numFmtId="0" fontId="9" fillId="0" borderId="0" xfId="0" applyFont="1"/>
    <xf numFmtId="164" fontId="9" fillId="0" borderId="0" xfId="0" applyNumberFormat="1" applyFont="1" applyAlignment="1">
      <alignment horizontal="center"/>
    </xf>
    <xf numFmtId="164" fontId="9" fillId="0" borderId="0" xfId="1" applyNumberFormat="1" applyFont="1" applyFill="1" applyBorder="1" applyAlignment="1">
      <alignment horizontal="center"/>
    </xf>
    <xf numFmtId="0" fontId="8" fillId="0" borderId="0" xfId="0" applyFont="1"/>
    <xf numFmtId="0" fontId="10" fillId="0" borderId="0" xfId="0" applyFont="1" applyAlignment="1">
      <alignment horizontal="center" vertical="center"/>
    </xf>
    <xf numFmtId="38" fontId="11" fillId="0" borderId="0" xfId="0" applyNumberFormat="1" applyFont="1" applyAlignment="1">
      <alignment horizontal="left"/>
    </xf>
    <xf numFmtId="0" fontId="12" fillId="0" borderId="0" xfId="0" applyFont="1"/>
    <xf numFmtId="0" fontId="13" fillId="2" borderId="0" xfId="0" applyFont="1" applyFill="1" applyAlignment="1">
      <alignment horizontal="center" vertical="center"/>
    </xf>
    <xf numFmtId="0" fontId="14" fillId="0" borderId="0" xfId="0" applyFont="1" applyAlignment="1">
      <alignment horizontal="center" vertical="center"/>
    </xf>
    <xf numFmtId="38" fontId="15" fillId="0" borderId="0" xfId="0" applyNumberFormat="1" applyFont="1" applyAlignment="1">
      <alignment horizontal="center"/>
    </xf>
    <xf numFmtId="43" fontId="13" fillId="2" borderId="0" xfId="1" applyFont="1" applyFill="1" applyAlignment="1">
      <alignment horizontal="center" vertical="center"/>
    </xf>
    <xf numFmtId="38" fontId="13" fillId="2" borderId="0" xfId="1" applyNumberFormat="1" applyFont="1" applyFill="1" applyAlignment="1">
      <alignment horizontal="center" vertical="center"/>
    </xf>
    <xf numFmtId="43" fontId="13" fillId="0" borderId="0" xfId="1" applyFont="1" applyFill="1" applyAlignment="1">
      <alignment horizontal="center" vertical="center"/>
    </xf>
    <xf numFmtId="38" fontId="13" fillId="0" borderId="0" xfId="1" applyNumberFormat="1" applyFont="1" applyFill="1" applyAlignment="1">
      <alignment horizontal="center" vertical="center"/>
    </xf>
    <xf numFmtId="9" fontId="11" fillId="0" borderId="0" xfId="2" applyFont="1" applyFill="1" applyAlignment="1">
      <alignment horizontal="center"/>
    </xf>
    <xf numFmtId="0" fontId="12" fillId="4" borderId="0" xfId="0" applyFont="1" applyFill="1"/>
    <xf numFmtId="0" fontId="12" fillId="0" borderId="0" xfId="0" applyFont="1" applyAlignment="1">
      <alignment horizontal="center"/>
    </xf>
    <xf numFmtId="38" fontId="12" fillId="0" borderId="0" xfId="0" applyNumberFormat="1" applyFont="1" applyAlignment="1">
      <alignment horizontal="center"/>
    </xf>
    <xf numFmtId="0" fontId="12" fillId="4" borderId="0" xfId="0" applyFont="1" applyFill="1" applyAlignment="1">
      <alignment horizontal="center"/>
    </xf>
    <xf numFmtId="3" fontId="2" fillId="0" borderId="0" xfId="0" applyNumberFormat="1" applyFont="1" applyAlignment="1">
      <alignment horizontal="center"/>
    </xf>
    <xf numFmtId="3" fontId="9" fillId="0" borderId="0" xfId="1" applyNumberFormat="1" applyFont="1" applyFill="1" applyBorder="1" applyAlignment="1">
      <alignment horizontal="center"/>
    </xf>
    <xf numFmtId="3" fontId="5" fillId="0" borderId="0" xfId="0" applyNumberFormat="1" applyFont="1" applyAlignment="1">
      <alignment horizontal="center"/>
    </xf>
    <xf numFmtId="38" fontId="1" fillId="0" borderId="0" xfId="0" applyNumberFormat="1" applyFont="1" applyAlignment="1">
      <alignment horizontal="center"/>
    </xf>
    <xf numFmtId="38" fontId="9" fillId="0" borderId="0" xfId="0" applyNumberFormat="1" applyFont="1" applyAlignment="1">
      <alignment horizontal="center"/>
    </xf>
    <xf numFmtId="38" fontId="9" fillId="0" borderId="0" xfId="1" applyNumberFormat="1" applyFont="1" applyFill="1" applyBorder="1" applyAlignment="1">
      <alignment horizontal="center"/>
    </xf>
    <xf numFmtId="38" fontId="5" fillId="2" borderId="0" xfId="0" applyNumberFormat="1" applyFont="1" applyFill="1" applyAlignment="1">
      <alignment horizontal="center"/>
    </xf>
    <xf numFmtId="38" fontId="5" fillId="0" borderId="0" xfId="0" applyNumberFormat="1" applyFont="1" applyAlignment="1">
      <alignment horizontal="center"/>
    </xf>
    <xf numFmtId="38" fontId="2" fillId="0" borderId="0" xfId="0" applyNumberFormat="1" applyFont="1" applyAlignment="1">
      <alignment horizontal="center"/>
    </xf>
    <xf numFmtId="38" fontId="1" fillId="0" borderId="0" xfId="1" applyNumberFormat="1" applyFont="1" applyBorder="1" applyAlignment="1">
      <alignment horizontal="center"/>
    </xf>
    <xf numFmtId="38" fontId="5" fillId="2" borderId="0" xfId="1" applyNumberFormat="1" applyFont="1" applyFill="1" applyBorder="1" applyAlignment="1">
      <alignment horizontal="center"/>
    </xf>
    <xf numFmtId="38" fontId="8" fillId="0" borderId="0" xfId="0" applyNumberFormat="1" applyFont="1" applyAlignment="1">
      <alignment horizontal="center"/>
    </xf>
    <xf numFmtId="43" fontId="1" fillId="0" borderId="0" xfId="1" applyFont="1" applyAlignment="1">
      <alignment horizontal="center"/>
    </xf>
    <xf numFmtId="38" fontId="11" fillId="3" borderId="0" xfId="0" applyNumberFormat="1" applyFont="1" applyFill="1" applyAlignment="1">
      <alignment horizontal="left"/>
    </xf>
    <xf numFmtId="0" fontId="12" fillId="3" borderId="0" xfId="0" applyFont="1" applyFill="1" applyAlignment="1">
      <alignment horizontal="center"/>
    </xf>
    <xf numFmtId="164" fontId="6" fillId="0" borderId="0" xfId="1" applyNumberFormat="1" applyFont="1" applyFill="1" applyBorder="1" applyAlignment="1">
      <alignment horizontal="center"/>
    </xf>
    <xf numFmtId="0" fontId="16" fillId="0" borderId="0" xfId="0" applyFont="1" applyAlignment="1">
      <alignment horizontal="center"/>
    </xf>
    <xf numFmtId="3" fontId="17" fillId="0" borderId="0" xfId="0" applyNumberFormat="1" applyFont="1" applyAlignment="1">
      <alignment horizontal="center"/>
    </xf>
    <xf numFmtId="0" fontId="18" fillId="0" borderId="0" xfId="0" applyFont="1" applyAlignment="1">
      <alignment horizontal="center"/>
    </xf>
    <xf numFmtId="0" fontId="2" fillId="0" borderId="1" xfId="0" applyFont="1" applyBorder="1" applyAlignment="1">
      <alignment horizontal="center" vertical="center"/>
    </xf>
    <xf numFmtId="0" fontId="19" fillId="0" borderId="1" xfId="0" applyFont="1" applyBorder="1" applyAlignment="1">
      <alignment horizontal="center" vertical="center"/>
    </xf>
    <xf numFmtId="0" fontId="2" fillId="0" borderId="1" xfId="0" applyFont="1" applyBorder="1" applyAlignment="1">
      <alignment horizontal="center" vertical="center" wrapText="1"/>
    </xf>
    <xf numFmtId="0" fontId="20" fillId="0" borderId="1" xfId="0" applyFont="1" applyBorder="1" applyAlignment="1">
      <alignment horizontal="center" vertical="center"/>
    </xf>
    <xf numFmtId="0" fontId="19" fillId="0" borderId="1" xfId="0" applyFont="1" applyBorder="1" applyAlignment="1">
      <alignment horizontal="center" vertical="center" wrapText="1"/>
    </xf>
    <xf numFmtId="0" fontId="21" fillId="0" borderId="1" xfId="0" applyFont="1" applyBorder="1" applyAlignment="1">
      <alignment horizontal="center" vertical="center"/>
    </xf>
    <xf numFmtId="9" fontId="2" fillId="0" borderId="1" xfId="0" applyNumberFormat="1" applyFont="1" applyBorder="1" applyAlignment="1">
      <alignment horizontal="center" vertical="center"/>
    </xf>
    <xf numFmtId="0" fontId="0" fillId="0" borderId="1" xfId="0" applyBorder="1" applyAlignment="1">
      <alignment vertical="center" wrapText="1"/>
    </xf>
    <xf numFmtId="0" fontId="19" fillId="0" borderId="0" xfId="0" applyFont="1" applyAlignment="1">
      <alignment horizontal="center" vertical="center"/>
    </xf>
    <xf numFmtId="0" fontId="22" fillId="0" borderId="0" xfId="3" applyAlignment="1">
      <alignment horizontal="center" vertical="center"/>
    </xf>
    <xf numFmtId="0" fontId="22" fillId="0" borderId="0" xfId="3" applyAlignment="1">
      <alignment horizontal="left" vertical="top"/>
    </xf>
    <xf numFmtId="4" fontId="23" fillId="2" borderId="2" xfId="4" applyNumberFormat="1" applyFont="1" applyFill="1" applyBorder="1" applyAlignment="1">
      <alignment horizontal="center" vertical="center"/>
    </xf>
    <xf numFmtId="0" fontId="9" fillId="5" borderId="0" xfId="0" applyFont="1" applyFill="1"/>
    <xf numFmtId="9" fontId="9" fillId="5" borderId="0" xfId="2" applyFont="1" applyFill="1"/>
    <xf numFmtId="0" fontId="9" fillId="6" borderId="0" xfId="0" applyFont="1" applyFill="1"/>
    <xf numFmtId="38" fontId="9" fillId="6" borderId="0" xfId="0" applyNumberFormat="1" applyFont="1" applyFill="1" applyAlignment="1">
      <alignment horizontal="center"/>
    </xf>
    <xf numFmtId="38" fontId="9" fillId="6" borderId="0" xfId="1" applyNumberFormat="1" applyFont="1" applyFill="1" applyBorder="1" applyAlignment="1">
      <alignment horizontal="center"/>
    </xf>
    <xf numFmtId="0" fontId="15" fillId="6" borderId="0" xfId="0" applyFont="1" applyFill="1" applyAlignment="1">
      <alignment horizontal="center" vertical="center"/>
    </xf>
    <xf numFmtId="43" fontId="15" fillId="6" borderId="0" xfId="1" applyFont="1" applyFill="1" applyAlignment="1">
      <alignment horizontal="center" vertical="center"/>
    </xf>
    <xf numFmtId="38" fontId="15" fillId="6" borderId="0" xfId="1" applyNumberFormat="1" applyFont="1" applyFill="1" applyAlignment="1">
      <alignment horizontal="center" vertical="center"/>
    </xf>
    <xf numFmtId="38" fontId="24" fillId="0" borderId="0" xfId="0" applyNumberFormat="1" applyFont="1" applyAlignment="1">
      <alignment horizontal="left"/>
    </xf>
    <xf numFmtId="38" fontId="6" fillId="0" borderId="0" xfId="0" applyNumberFormat="1" applyFont="1" applyAlignment="1">
      <alignment horizontal="right"/>
    </xf>
    <xf numFmtId="3" fontId="6" fillId="0" borderId="0" xfId="0" applyNumberFormat="1" applyFont="1" applyAlignment="1">
      <alignment horizontal="right"/>
    </xf>
    <xf numFmtId="0" fontId="6" fillId="0" borderId="0" xfId="0" applyFont="1" applyAlignment="1">
      <alignment horizontal="right"/>
    </xf>
    <xf numFmtId="38" fontId="11" fillId="0" borderId="3" xfId="0" applyNumberFormat="1" applyFont="1" applyBorder="1" applyAlignment="1">
      <alignment horizontal="left"/>
    </xf>
    <xf numFmtId="0" fontId="12" fillId="0" borderId="4" xfId="0" applyFont="1" applyBorder="1" applyAlignment="1">
      <alignment horizontal="center"/>
    </xf>
    <xf numFmtId="9" fontId="11" fillId="0" borderId="4" xfId="2" applyFont="1" applyFill="1" applyBorder="1" applyAlignment="1">
      <alignment horizontal="center"/>
    </xf>
    <xf numFmtId="0" fontId="12" fillId="0" borderId="4" xfId="0" applyFont="1" applyBorder="1"/>
    <xf numFmtId="0" fontId="12" fillId="0" borderId="5" xfId="0" applyFont="1" applyBorder="1"/>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38" fontId="15" fillId="0" borderId="6" xfId="0" applyNumberFormat="1" applyFont="1" applyBorder="1" applyAlignment="1">
      <alignment horizontal="center"/>
    </xf>
    <xf numFmtId="38" fontId="12" fillId="0" borderId="7" xfId="0" applyNumberFormat="1" applyFont="1" applyBorder="1" applyAlignment="1">
      <alignment horizontal="center"/>
    </xf>
    <xf numFmtId="43" fontId="13" fillId="2" borderId="6" xfId="1" applyFont="1" applyFill="1" applyBorder="1" applyAlignment="1">
      <alignment horizontal="center" vertical="center"/>
    </xf>
    <xf numFmtId="38" fontId="13" fillId="2" borderId="0" xfId="1" applyNumberFormat="1" applyFont="1" applyFill="1" applyBorder="1" applyAlignment="1">
      <alignment horizontal="center" vertical="center"/>
    </xf>
    <xf numFmtId="38" fontId="13" fillId="2" borderId="7" xfId="1" applyNumberFormat="1" applyFont="1" applyFill="1" applyBorder="1" applyAlignment="1">
      <alignment horizontal="center" vertical="center"/>
    </xf>
    <xf numFmtId="0" fontId="12" fillId="0" borderId="6" xfId="0" applyFont="1" applyBorder="1"/>
    <xf numFmtId="0" fontId="12" fillId="0" borderId="7" xfId="0" applyFont="1" applyBorder="1"/>
    <xf numFmtId="38" fontId="11" fillId="0" borderId="6" xfId="0" applyNumberFormat="1" applyFont="1" applyBorder="1" applyAlignment="1">
      <alignment horizontal="left"/>
    </xf>
    <xf numFmtId="9" fontId="11" fillId="0" borderId="0" xfId="2" applyFont="1" applyFill="1" applyBorder="1" applyAlignment="1">
      <alignment horizontal="center"/>
    </xf>
    <xf numFmtId="0" fontId="15" fillId="6" borderId="6" xfId="0" applyFont="1" applyFill="1" applyBorder="1" applyAlignment="1">
      <alignment horizontal="center" vertical="center"/>
    </xf>
    <xf numFmtId="0" fontId="15" fillId="6" borderId="7" xfId="0" applyFont="1" applyFill="1" applyBorder="1" applyAlignment="1">
      <alignment horizontal="center" vertical="center"/>
    </xf>
    <xf numFmtId="43" fontId="15" fillId="6" borderId="8" xfId="1" applyFont="1" applyFill="1" applyBorder="1" applyAlignment="1">
      <alignment horizontal="center" vertical="center"/>
    </xf>
    <xf numFmtId="38" fontId="15" fillId="6" borderId="9" xfId="1" applyNumberFormat="1" applyFont="1" applyFill="1" applyBorder="1" applyAlignment="1">
      <alignment horizontal="center" vertical="center"/>
    </xf>
    <xf numFmtId="38" fontId="15" fillId="6" borderId="10" xfId="1" applyNumberFormat="1" applyFont="1" applyFill="1" applyBorder="1" applyAlignment="1">
      <alignment horizontal="center" vertical="center"/>
    </xf>
    <xf numFmtId="0" fontId="25" fillId="7" borderId="0" xfId="0" applyFont="1" applyFill="1"/>
    <xf numFmtId="0" fontId="26" fillId="7" borderId="0" xfId="0" applyFont="1" applyFill="1" applyAlignment="1">
      <alignment horizontal="center" vertical="center"/>
    </xf>
    <xf numFmtId="0" fontId="12" fillId="8" borderId="0" xfId="0" applyFont="1" applyFill="1"/>
    <xf numFmtId="0" fontId="14" fillId="8" borderId="0" xfId="0" applyFont="1" applyFill="1" applyAlignment="1">
      <alignment horizontal="center" vertical="center"/>
    </xf>
    <xf numFmtId="0" fontId="25" fillId="3" borderId="0" xfId="0" applyFont="1" applyFill="1"/>
    <xf numFmtId="0" fontId="26" fillId="3" borderId="0" xfId="0" applyFont="1" applyFill="1" applyAlignment="1">
      <alignment horizontal="center" vertical="center"/>
    </xf>
    <xf numFmtId="0" fontId="25" fillId="9" borderId="0" xfId="0" applyFont="1" applyFill="1"/>
    <xf numFmtId="0" fontId="26" fillId="9" borderId="0" xfId="0" applyFont="1" applyFill="1" applyAlignment="1">
      <alignment horizontal="center" vertical="center"/>
    </xf>
    <xf numFmtId="0" fontId="30" fillId="0" borderId="0" xfId="0" applyFont="1" applyAlignment="1">
      <alignment vertical="center"/>
    </xf>
    <xf numFmtId="0" fontId="32" fillId="0" borderId="0" xfId="0" applyFont="1" applyAlignment="1">
      <alignment vertical="center"/>
    </xf>
    <xf numFmtId="0" fontId="31" fillId="0" borderId="0" xfId="0" applyFont="1" applyAlignment="1">
      <alignment horizontal="left" vertical="center" indent="1"/>
    </xf>
    <xf numFmtId="0" fontId="30" fillId="0" borderId="0" xfId="0" applyFont="1" applyAlignment="1">
      <alignment horizontal="left" vertical="center" indent="1"/>
    </xf>
    <xf numFmtId="0" fontId="34" fillId="0" borderId="0" xfId="0" applyFont="1" applyAlignment="1">
      <alignment horizontal="center" vertical="center" wrapText="1"/>
    </xf>
    <xf numFmtId="0" fontId="34" fillId="0" borderId="0" xfId="0" applyFont="1" applyAlignment="1">
      <alignment vertical="center" wrapText="1"/>
    </xf>
    <xf numFmtId="0" fontId="33" fillId="0" borderId="0" xfId="0" applyFont="1" applyAlignment="1">
      <alignment vertical="center" wrapText="1"/>
    </xf>
    <xf numFmtId="0" fontId="36" fillId="0" borderId="0" xfId="0" applyFont="1" applyAlignment="1">
      <alignment vertical="center"/>
    </xf>
    <xf numFmtId="0" fontId="38" fillId="0" borderId="0" xfId="0" applyFont="1" applyAlignment="1">
      <alignment vertical="center"/>
    </xf>
    <xf numFmtId="0" fontId="40" fillId="0" borderId="0" xfId="0" applyFont="1" applyAlignment="1">
      <alignment vertical="center"/>
    </xf>
    <xf numFmtId="0" fontId="41"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45" fillId="0" borderId="0" xfId="0" applyFont="1"/>
    <xf numFmtId="0" fontId="46" fillId="0" borderId="0" xfId="0" applyFont="1" applyAlignment="1">
      <alignment horizontal="center" vertical="center" wrapText="1"/>
    </xf>
    <xf numFmtId="0" fontId="46" fillId="0" borderId="0" xfId="0" applyFont="1" applyAlignment="1">
      <alignment vertical="center" wrapText="1"/>
    </xf>
    <xf numFmtId="0" fontId="44" fillId="0" borderId="0" xfId="0" applyFont="1" applyAlignment="1">
      <alignment vertical="center" wrapText="1"/>
    </xf>
    <xf numFmtId="0" fontId="45" fillId="0" borderId="0" xfId="0" applyFont="1" applyAlignment="1">
      <alignment wrapText="1"/>
    </xf>
    <xf numFmtId="0" fontId="47" fillId="0" borderId="0" xfId="0" applyFont="1" applyAlignment="1">
      <alignment vertical="center" wrapText="1"/>
    </xf>
    <xf numFmtId="0" fontId="46" fillId="0" borderId="0" xfId="0" applyFont="1" applyAlignment="1">
      <alignment horizontal="left" vertical="center" wrapText="1"/>
    </xf>
    <xf numFmtId="0" fontId="44" fillId="0" borderId="0" xfId="0" applyFont="1" applyAlignment="1">
      <alignment horizontal="left" vertical="center" wrapText="1"/>
    </xf>
    <xf numFmtId="0" fontId="48" fillId="0" borderId="0" xfId="0" applyFont="1" applyAlignment="1">
      <alignment vertical="center" wrapText="1"/>
    </xf>
    <xf numFmtId="0" fontId="37" fillId="0" borderId="0" xfId="0" applyFont="1" applyAlignment="1">
      <alignment vertical="center" wrapText="1"/>
    </xf>
    <xf numFmtId="0" fontId="50" fillId="0" borderId="0" xfId="0" applyFont="1" applyAlignment="1">
      <alignment vertical="center" wrapText="1"/>
    </xf>
    <xf numFmtId="0" fontId="45" fillId="0" borderId="0" xfId="0" applyFont="1" applyAlignment="1">
      <alignment vertical="center" wrapText="1"/>
    </xf>
    <xf numFmtId="0" fontId="45" fillId="0" borderId="0" xfId="0" applyFont="1" applyAlignment="1">
      <alignment horizontal="center"/>
    </xf>
    <xf numFmtId="0" fontId="35" fillId="0" borderId="0" xfId="0" applyFont="1" applyAlignment="1">
      <alignment vertical="center" wrapText="1"/>
    </xf>
    <xf numFmtId="0" fontId="39" fillId="0" borderId="0" xfId="0" applyFont="1"/>
    <xf numFmtId="0" fontId="40" fillId="0" borderId="0" xfId="0" applyFont="1" applyAlignment="1">
      <alignment horizontal="center" vertical="center"/>
    </xf>
    <xf numFmtId="3" fontId="38" fillId="0" borderId="0" xfId="0" applyNumberFormat="1" applyFont="1" applyAlignment="1">
      <alignment vertical="center"/>
    </xf>
    <xf numFmtId="0" fontId="40" fillId="0" borderId="0" xfId="0" applyFont="1" applyAlignment="1">
      <alignment horizontal="left" vertical="center"/>
    </xf>
    <xf numFmtId="3" fontId="38" fillId="3" borderId="0" xfId="0" applyNumberFormat="1" applyFont="1" applyFill="1" applyAlignment="1">
      <alignment vertical="center"/>
    </xf>
    <xf numFmtId="0" fontId="38" fillId="9" borderId="0" xfId="0" applyFont="1" applyFill="1" applyAlignment="1">
      <alignment vertical="center"/>
    </xf>
    <xf numFmtId="3" fontId="38" fillId="10" borderId="0" xfId="0" applyNumberFormat="1" applyFont="1" applyFill="1" applyAlignment="1">
      <alignment vertical="center"/>
    </xf>
    <xf numFmtId="0" fontId="38" fillId="10" borderId="0" xfId="0" applyFont="1" applyFill="1" applyAlignment="1">
      <alignment vertical="center"/>
    </xf>
    <xf numFmtId="0" fontId="3" fillId="0" borderId="0" xfId="6"/>
    <xf numFmtId="0" fontId="3" fillId="0" borderId="0" xfId="6" applyAlignment="1">
      <alignment horizontal="center" vertical="center"/>
    </xf>
    <xf numFmtId="3" fontId="0" fillId="0" borderId="0" xfId="7" applyNumberFormat="1" applyFont="1" applyAlignment="1">
      <alignment horizontal="center" vertical="center"/>
    </xf>
    <xf numFmtId="164" fontId="0" fillId="0" borderId="0" xfId="7" applyNumberFormat="1" applyFont="1" applyAlignment="1">
      <alignment horizontal="center" vertical="center"/>
    </xf>
    <xf numFmtId="0" fontId="51" fillId="2" borderId="11" xfId="6" applyFont="1" applyFill="1" applyBorder="1" applyAlignment="1">
      <alignment horizontal="center" vertical="center"/>
    </xf>
    <xf numFmtId="3" fontId="52" fillId="2" borderId="1" xfId="7" applyNumberFormat="1" applyFont="1" applyFill="1" applyBorder="1" applyAlignment="1">
      <alignment horizontal="center" vertical="center"/>
    </xf>
    <xf numFmtId="43" fontId="52" fillId="2" borderId="1" xfId="7" applyFont="1" applyFill="1" applyBorder="1" applyAlignment="1">
      <alignment vertical="center"/>
    </xf>
    <xf numFmtId="0" fontId="51" fillId="2" borderId="12" xfId="6" applyFont="1" applyFill="1" applyBorder="1" applyAlignment="1">
      <alignment horizontal="center" vertical="center"/>
    </xf>
    <xf numFmtId="0" fontId="51" fillId="2" borderId="13" xfId="6" applyFont="1" applyFill="1" applyBorder="1" applyAlignment="1">
      <alignment horizontal="center" vertical="center"/>
    </xf>
    <xf numFmtId="0" fontId="30" fillId="0" borderId="0" xfId="6" applyFont="1" applyAlignment="1">
      <alignment vertical="center"/>
    </xf>
    <xf numFmtId="0" fontId="51" fillId="2" borderId="1" xfId="6" applyFont="1" applyFill="1" applyBorder="1" applyAlignment="1">
      <alignment horizontal="center" vertical="center"/>
    </xf>
    <xf numFmtId="0" fontId="31" fillId="0" borderId="0" xfId="6" applyFont="1" applyAlignment="1">
      <alignment horizontal="left" vertical="center" indent="1"/>
    </xf>
    <xf numFmtId="9" fontId="0" fillId="0" borderId="0" xfId="8" applyFont="1" applyAlignment="1">
      <alignment horizontal="center" vertical="center"/>
    </xf>
    <xf numFmtId="9" fontId="51" fillId="2" borderId="1" xfId="6" applyNumberFormat="1" applyFont="1" applyFill="1" applyBorder="1" applyAlignment="1">
      <alignment horizontal="center" vertical="center"/>
    </xf>
    <xf numFmtId="0" fontId="3" fillId="0" borderId="1" xfId="6" applyBorder="1" applyAlignment="1">
      <alignment horizontal="center"/>
    </xf>
    <xf numFmtId="3" fontId="0" fillId="0" borderId="1" xfId="7" applyNumberFormat="1" applyFont="1" applyBorder="1" applyAlignment="1">
      <alignment horizontal="center" vertical="center"/>
    </xf>
    <xf numFmtId="3" fontId="3" fillId="0" borderId="1" xfId="6" applyNumberFormat="1" applyBorder="1" applyAlignment="1">
      <alignment horizontal="center" vertical="center"/>
    </xf>
    <xf numFmtId="9" fontId="0" fillId="0" borderId="1" xfId="8" applyFont="1" applyBorder="1" applyAlignment="1">
      <alignment horizontal="center" vertical="center"/>
    </xf>
    <xf numFmtId="0" fontId="53" fillId="0" borderId="1" xfId="6" applyFont="1" applyBorder="1" applyAlignment="1">
      <alignment horizontal="center" vertical="center"/>
    </xf>
    <xf numFmtId="0" fontId="44" fillId="0" borderId="0" xfId="6" applyFont="1" applyAlignment="1">
      <alignment vertical="center"/>
    </xf>
    <xf numFmtId="3" fontId="6" fillId="11" borderId="1" xfId="7" applyNumberFormat="1" applyFont="1" applyFill="1" applyBorder="1" applyAlignment="1">
      <alignment horizontal="center" vertical="center"/>
    </xf>
    <xf numFmtId="164" fontId="53" fillId="0" borderId="1" xfId="7" applyNumberFormat="1" applyFont="1" applyBorder="1" applyAlignment="1">
      <alignment horizontal="center" vertical="center"/>
    </xf>
    <xf numFmtId="0" fontId="6" fillId="11" borderId="1" xfId="6" applyFont="1" applyFill="1" applyBorder="1" applyAlignment="1">
      <alignment horizontal="center" vertical="center"/>
    </xf>
    <xf numFmtId="0" fontId="5" fillId="12" borderId="1" xfId="6" applyFont="1" applyFill="1" applyBorder="1" applyAlignment="1">
      <alignment horizontal="center" vertical="center"/>
    </xf>
    <xf numFmtId="3" fontId="5" fillId="12" borderId="1" xfId="7" applyNumberFormat="1" applyFont="1" applyFill="1" applyBorder="1" applyAlignment="1">
      <alignment horizontal="center" vertical="center"/>
    </xf>
    <xf numFmtId="164" fontId="5" fillId="12" borderId="1" xfId="7" applyNumberFormat="1" applyFont="1" applyFill="1" applyBorder="1" applyAlignment="1">
      <alignment horizontal="center" vertical="center"/>
    </xf>
    <xf numFmtId="3" fontId="5" fillId="12" borderId="1" xfId="6" applyNumberFormat="1" applyFont="1" applyFill="1" applyBorder="1" applyAlignment="1">
      <alignment horizontal="center" vertical="center"/>
    </xf>
    <xf numFmtId="0" fontId="31" fillId="0" borderId="0" xfId="6" applyFont="1" applyAlignment="1">
      <alignment vertical="center"/>
    </xf>
    <xf numFmtId="164" fontId="0" fillId="0" borderId="0" xfId="7" applyNumberFormat="1" applyFont="1" applyBorder="1" applyAlignment="1">
      <alignment horizontal="center" vertical="center"/>
    </xf>
    <xf numFmtId="165" fontId="0" fillId="0" borderId="0" xfId="8" applyNumberFormat="1" applyFont="1" applyAlignment="1">
      <alignment horizontal="center" vertical="center"/>
    </xf>
    <xf numFmtId="3" fontId="3" fillId="0" borderId="0" xfId="6" applyNumberFormat="1" applyAlignment="1">
      <alignment horizontal="center"/>
    </xf>
    <xf numFmtId="3" fontId="3" fillId="0" borderId="0" xfId="6" applyNumberFormat="1"/>
    <xf numFmtId="3" fontId="0" fillId="0" borderId="0" xfId="7" applyNumberFormat="1" applyFont="1" applyBorder="1" applyAlignment="1">
      <alignment horizontal="center" vertical="center"/>
    </xf>
    <xf numFmtId="0" fontId="5" fillId="12" borderId="14" xfId="6" applyFont="1" applyFill="1" applyBorder="1" applyAlignment="1">
      <alignment horizontal="center" vertical="center"/>
    </xf>
    <xf numFmtId="3" fontId="5" fillId="12" borderId="15" xfId="7" applyNumberFormat="1" applyFont="1" applyFill="1" applyBorder="1" applyAlignment="1">
      <alignment horizontal="center" vertical="center"/>
    </xf>
    <xf numFmtId="164" fontId="5" fillId="12" borderId="15" xfId="7" applyNumberFormat="1" applyFont="1" applyFill="1" applyBorder="1" applyAlignment="1">
      <alignment horizontal="center" vertical="center"/>
    </xf>
    <xf numFmtId="0" fontId="5" fillId="12" borderId="16" xfId="6" applyFont="1" applyFill="1" applyBorder="1" applyAlignment="1">
      <alignment horizontal="center" vertical="center"/>
    </xf>
    <xf numFmtId="0" fontId="5" fillId="12" borderId="17" xfId="6" applyFont="1" applyFill="1" applyBorder="1" applyAlignment="1">
      <alignment horizontal="center" vertical="center"/>
    </xf>
    <xf numFmtId="3" fontId="5" fillId="12" borderId="17" xfId="6" applyNumberFormat="1" applyFont="1" applyFill="1" applyBorder="1" applyAlignment="1">
      <alignment horizontal="center" vertical="center"/>
    </xf>
    <xf numFmtId="164" fontId="6" fillId="11" borderId="1" xfId="7" applyNumberFormat="1" applyFont="1" applyFill="1" applyBorder="1" applyAlignment="1">
      <alignment horizontal="center" vertical="center"/>
    </xf>
    <xf numFmtId="0" fontId="53" fillId="0" borderId="18" xfId="6" applyFont="1" applyBorder="1" applyAlignment="1">
      <alignment horizontal="center" vertical="center"/>
    </xf>
    <xf numFmtId="3" fontId="53" fillId="0" borderId="19" xfId="7" applyNumberFormat="1" applyFont="1" applyBorder="1" applyAlignment="1">
      <alignment horizontal="center" vertical="center"/>
    </xf>
    <xf numFmtId="164" fontId="53" fillId="0" borderId="19" xfId="7" applyNumberFormat="1" applyFont="1" applyBorder="1" applyAlignment="1">
      <alignment horizontal="center" vertical="center"/>
    </xf>
    <xf numFmtId="0" fontId="53" fillId="0" borderId="19" xfId="6" applyFont="1" applyBorder="1" applyAlignment="1">
      <alignment horizontal="center" vertical="center"/>
    </xf>
    <xf numFmtId="3" fontId="53" fillId="0" borderId="19" xfId="6" applyNumberFormat="1" applyFont="1" applyBorder="1" applyAlignment="1">
      <alignment horizontal="center" vertical="center"/>
    </xf>
    <xf numFmtId="0" fontId="1" fillId="0" borderId="0" xfId="6" applyFont="1"/>
    <xf numFmtId="0" fontId="5" fillId="12" borderId="20" xfId="6" applyFont="1" applyFill="1" applyBorder="1" applyAlignment="1">
      <alignment horizontal="center" vertical="center"/>
    </xf>
    <xf numFmtId="3" fontId="5" fillId="12" borderId="21" xfId="7" applyNumberFormat="1" applyFont="1" applyFill="1" applyBorder="1" applyAlignment="1">
      <alignment horizontal="center" vertical="center"/>
    </xf>
    <xf numFmtId="164" fontId="5" fillId="12" borderId="21" xfId="7" applyNumberFormat="1" applyFont="1" applyFill="1" applyBorder="1" applyAlignment="1">
      <alignment horizontal="center" vertical="center"/>
    </xf>
    <xf numFmtId="164" fontId="5" fillId="12" borderId="22" xfId="7" applyNumberFormat="1" applyFont="1" applyFill="1" applyBorder="1" applyAlignment="1">
      <alignment horizontal="center" vertical="center"/>
    </xf>
    <xf numFmtId="164" fontId="5" fillId="12" borderId="20" xfId="7" applyNumberFormat="1" applyFont="1" applyFill="1" applyBorder="1" applyAlignment="1">
      <alignment horizontal="center" vertical="center"/>
    </xf>
    <xf numFmtId="0" fontId="5" fillId="12" borderId="21" xfId="6" applyFont="1" applyFill="1" applyBorder="1" applyAlignment="1">
      <alignment horizontal="center" vertical="center"/>
    </xf>
    <xf numFmtId="164" fontId="54" fillId="0" borderId="0" xfId="7" applyNumberFormat="1" applyFont="1" applyAlignment="1">
      <alignment horizontal="center" vertical="center"/>
    </xf>
    <xf numFmtId="0" fontId="55" fillId="2" borderId="9" xfId="6" applyFont="1" applyFill="1" applyBorder="1" applyAlignment="1">
      <alignment horizontal="center" vertical="center"/>
    </xf>
    <xf numFmtId="0" fontId="3" fillId="2" borderId="0" xfId="6" applyFill="1"/>
    <xf numFmtId="0" fontId="5" fillId="12" borderId="23" xfId="6" applyFont="1" applyFill="1" applyBorder="1" applyAlignment="1">
      <alignment horizontal="center" vertical="center"/>
    </xf>
    <xf numFmtId="3" fontId="5" fillId="12" borderId="24" xfId="7" applyNumberFormat="1" applyFont="1" applyFill="1" applyBorder="1" applyAlignment="1">
      <alignment horizontal="center" vertical="center"/>
    </xf>
    <xf numFmtId="164" fontId="5" fillId="12" borderId="24" xfId="7" applyNumberFormat="1" applyFont="1" applyFill="1" applyBorder="1" applyAlignment="1">
      <alignment horizontal="center" vertical="center"/>
    </xf>
    <xf numFmtId="0" fontId="5" fillId="12" borderId="25" xfId="6" applyFont="1" applyFill="1" applyBorder="1" applyAlignment="1">
      <alignment horizontal="center" vertical="center"/>
    </xf>
    <xf numFmtId="0" fontId="5" fillId="12" borderId="0" xfId="6" applyFont="1" applyFill="1" applyAlignment="1">
      <alignment horizontal="center" vertical="center"/>
    </xf>
    <xf numFmtId="0" fontId="3" fillId="0" borderId="1" xfId="6" applyBorder="1" applyAlignment="1">
      <alignment horizontal="center" vertical="center"/>
    </xf>
    <xf numFmtId="164" fontId="0" fillId="0" borderId="1" xfId="7" applyNumberFormat="1" applyFont="1" applyBorder="1" applyAlignment="1">
      <alignment horizontal="center" vertical="center"/>
    </xf>
    <xf numFmtId="9" fontId="3" fillId="0" borderId="1" xfId="6" applyNumberFormat="1" applyBorder="1" applyAlignment="1">
      <alignment horizontal="center" vertical="center"/>
    </xf>
    <xf numFmtId="3" fontId="5" fillId="12" borderId="0" xfId="6" applyNumberFormat="1" applyFont="1" applyFill="1" applyAlignment="1">
      <alignment horizontal="center" vertical="center"/>
    </xf>
    <xf numFmtId="166" fontId="0" fillId="0" borderId="1" xfId="7" applyNumberFormat="1" applyFont="1" applyBorder="1" applyAlignment="1">
      <alignment horizontal="center" vertical="center"/>
    </xf>
    <xf numFmtId="4" fontId="0" fillId="0" borderId="1" xfId="7" applyNumberFormat="1" applyFont="1" applyBorder="1" applyAlignment="1">
      <alignment horizontal="center" vertical="center"/>
    </xf>
    <xf numFmtId="167" fontId="0" fillId="0" borderId="1" xfId="7" applyNumberFormat="1" applyFont="1" applyBorder="1" applyAlignment="1">
      <alignment horizontal="center" vertical="center"/>
    </xf>
    <xf numFmtId="3" fontId="3" fillId="0" borderId="1" xfId="6" applyNumberFormat="1" applyBorder="1" applyAlignment="1">
      <alignment horizontal="center"/>
    </xf>
    <xf numFmtId="9" fontId="3" fillId="0" borderId="1" xfId="6" applyNumberFormat="1" applyBorder="1" applyAlignment="1">
      <alignment horizontal="center"/>
    </xf>
    <xf numFmtId="3" fontId="0" fillId="0" borderId="1" xfId="7" applyNumberFormat="1" applyFont="1" applyBorder="1" applyAlignment="1">
      <alignment horizontal="center"/>
    </xf>
    <xf numFmtId="0" fontId="53" fillId="6" borderId="1" xfId="6" applyFont="1" applyFill="1" applyBorder="1" applyAlignment="1">
      <alignment horizontal="center"/>
    </xf>
    <xf numFmtId="3" fontId="53" fillId="6" borderId="1" xfId="7" applyNumberFormat="1" applyFont="1" applyFill="1" applyBorder="1" applyAlignment="1">
      <alignment horizontal="center" vertical="center"/>
    </xf>
    <xf numFmtId="164" fontId="53" fillId="6" borderId="1" xfId="7" applyNumberFormat="1" applyFont="1" applyFill="1" applyBorder="1" applyAlignment="1">
      <alignment horizontal="center" vertical="center"/>
    </xf>
    <xf numFmtId="0" fontId="53" fillId="6" borderId="1" xfId="6" applyFont="1" applyFill="1" applyBorder="1" applyAlignment="1">
      <alignment horizontal="center" vertical="center"/>
    </xf>
    <xf numFmtId="0" fontId="3" fillId="0" borderId="11" xfId="6" applyBorder="1" applyAlignment="1">
      <alignment horizontal="center" vertical="center"/>
    </xf>
    <xf numFmtId="0" fontId="5" fillId="12" borderId="11" xfId="6" applyFont="1" applyFill="1" applyBorder="1" applyAlignment="1">
      <alignment horizontal="center" vertical="center"/>
    </xf>
    <xf numFmtId="0" fontId="5" fillId="12" borderId="12" xfId="6" applyFont="1" applyFill="1" applyBorder="1" applyAlignment="1">
      <alignment horizontal="center" vertical="center"/>
    </xf>
    <xf numFmtId="0" fontId="5" fillId="12" borderId="13" xfId="6" applyFont="1" applyFill="1" applyBorder="1" applyAlignment="1">
      <alignment horizontal="center" vertical="center"/>
    </xf>
    <xf numFmtId="3" fontId="5" fillId="12" borderId="13" xfId="6" applyNumberFormat="1" applyFont="1" applyFill="1" applyBorder="1" applyAlignment="1">
      <alignment horizontal="center" vertical="center"/>
    </xf>
    <xf numFmtId="0" fontId="6" fillId="0" borderId="18" xfId="6" applyFont="1" applyBorder="1" applyAlignment="1">
      <alignment horizontal="center" vertical="center"/>
    </xf>
    <xf numFmtId="3" fontId="6" fillId="0" borderId="19" xfId="7" applyNumberFormat="1" applyFont="1" applyBorder="1" applyAlignment="1">
      <alignment horizontal="center" vertical="center"/>
    </xf>
    <xf numFmtId="164" fontId="6" fillId="0" borderId="19" xfId="7" applyNumberFormat="1" applyFont="1" applyBorder="1" applyAlignment="1">
      <alignment horizontal="center" vertical="center"/>
    </xf>
    <xf numFmtId="0" fontId="6" fillId="0" borderId="19" xfId="6" applyFont="1" applyBorder="1" applyAlignment="1">
      <alignment horizontal="center" vertical="center"/>
    </xf>
    <xf numFmtId="3" fontId="6" fillId="0" borderId="19" xfId="6" applyNumberFormat="1" applyFont="1" applyBorder="1" applyAlignment="1">
      <alignment horizontal="center" vertical="center"/>
    </xf>
    <xf numFmtId="0" fontId="1" fillId="0" borderId="0" xfId="6" applyFont="1" applyAlignment="1">
      <alignment horizontal="center"/>
    </xf>
    <xf numFmtId="0" fontId="56" fillId="0" borderId="0" xfId="6" applyFont="1" applyAlignment="1">
      <alignment horizontal="left" vertical="center"/>
    </xf>
    <xf numFmtId="0" fontId="58" fillId="2" borderId="0" xfId="9" applyFont="1" applyFill="1"/>
    <xf numFmtId="17" fontId="58" fillId="2" borderId="0" xfId="9" applyNumberFormat="1" applyFont="1" applyFill="1"/>
    <xf numFmtId="0" fontId="59" fillId="0" borderId="0" xfId="9" applyFont="1"/>
    <xf numFmtId="0" fontId="60" fillId="0" borderId="0" xfId="9" applyFont="1"/>
    <xf numFmtId="10" fontId="60" fillId="0" borderId="0" xfId="9" applyNumberFormat="1" applyFont="1"/>
    <xf numFmtId="0" fontId="61" fillId="6" borderId="0" xfId="9" applyFont="1" applyFill="1" applyAlignment="1">
      <alignment horizontal="left" vertical="center" indent="1"/>
    </xf>
    <xf numFmtId="10" fontId="61" fillId="6" borderId="0" xfId="9" applyNumberFormat="1" applyFont="1" applyFill="1"/>
    <xf numFmtId="4" fontId="60" fillId="0" borderId="0" xfId="9" applyNumberFormat="1" applyFont="1"/>
    <xf numFmtId="168" fontId="63" fillId="0" borderId="0" xfId="10" applyNumberFormat="1" applyFont="1"/>
    <xf numFmtId="9" fontId="59" fillId="0" borderId="0" xfId="9" applyNumberFormat="1" applyFont="1"/>
    <xf numFmtId="0" fontId="64" fillId="0" borderId="0" xfId="9" applyFont="1"/>
    <xf numFmtId="0" fontId="64" fillId="0" borderId="0" xfId="9" applyFont="1" applyAlignment="1">
      <alignment horizontal="left" vertical="center" indent="1"/>
    </xf>
    <xf numFmtId="10" fontId="59" fillId="0" borderId="0" xfId="9" applyNumberFormat="1" applyFont="1"/>
    <xf numFmtId="0" fontId="58" fillId="2" borderId="0" xfId="9" applyFont="1" applyFill="1" applyAlignment="1">
      <alignment horizontal="left" vertical="center" indent="1"/>
    </xf>
    <xf numFmtId="10" fontId="58" fillId="2" borderId="0" xfId="9" applyNumberFormat="1" applyFont="1" applyFill="1"/>
    <xf numFmtId="0" fontId="57" fillId="0" borderId="0" xfId="9"/>
    <xf numFmtId="169" fontId="66" fillId="13" borderId="26" xfId="9" applyNumberFormat="1" applyFont="1" applyFill="1" applyBorder="1"/>
    <xf numFmtId="0" fontId="66" fillId="0" borderId="0" xfId="9" applyFont="1"/>
    <xf numFmtId="169" fontId="65" fillId="0" borderId="26" xfId="9" applyNumberFormat="1" applyFont="1" applyBorder="1" applyAlignment="1">
      <alignment horizontal="right"/>
    </xf>
    <xf numFmtId="0" fontId="66" fillId="0" borderId="26" xfId="9" applyFont="1" applyBorder="1"/>
    <xf numFmtId="0" fontId="65" fillId="0" borderId="26" xfId="9" applyFont="1" applyBorder="1"/>
    <xf numFmtId="169" fontId="65" fillId="14" borderId="26" xfId="9" applyNumberFormat="1" applyFont="1" applyFill="1" applyBorder="1" applyAlignment="1">
      <alignment horizontal="right"/>
    </xf>
    <xf numFmtId="0" fontId="66" fillId="14" borderId="26" xfId="9" applyFont="1" applyFill="1" applyBorder="1"/>
    <xf numFmtId="0" fontId="65" fillId="14" borderId="26" xfId="9" applyFont="1" applyFill="1" applyBorder="1"/>
    <xf numFmtId="170" fontId="67" fillId="15" borderId="26" xfId="9" applyNumberFormat="1" applyFont="1" applyFill="1" applyBorder="1" applyAlignment="1">
      <alignment horizontal="center" vertical="center"/>
    </xf>
    <xf numFmtId="0" fontId="67" fillId="15" borderId="26" xfId="9" applyFont="1" applyFill="1" applyBorder="1" applyAlignment="1">
      <alignment horizontal="center" vertical="center"/>
    </xf>
    <xf numFmtId="3" fontId="66" fillId="13" borderId="0" xfId="9" applyNumberFormat="1" applyFont="1" applyFill="1"/>
    <xf numFmtId="171" fontId="66" fillId="13" borderId="0" xfId="9" applyNumberFormat="1" applyFont="1" applyFill="1"/>
    <xf numFmtId="3" fontId="65" fillId="13" borderId="26" xfId="9" applyNumberFormat="1" applyFont="1" applyFill="1" applyBorder="1"/>
    <xf numFmtId="164" fontId="62" fillId="0" borderId="0" xfId="11" applyNumberFormat="1"/>
    <xf numFmtId="171" fontId="65" fillId="13" borderId="26" xfId="9" applyNumberFormat="1" applyFont="1" applyFill="1" applyBorder="1"/>
    <xf numFmtId="171" fontId="65" fillId="16" borderId="26" xfId="9" applyNumberFormat="1" applyFont="1" applyFill="1" applyBorder="1"/>
    <xf numFmtId="0" fontId="67" fillId="15" borderId="26" xfId="9" applyFont="1" applyFill="1" applyBorder="1" applyAlignment="1">
      <alignment horizontal="center" vertical="center" wrapText="1"/>
    </xf>
    <xf numFmtId="0" fontId="53" fillId="0" borderId="1" xfId="6" applyFont="1" applyBorder="1" applyAlignment="1">
      <alignment horizontal="center" vertical="center" wrapText="1"/>
    </xf>
    <xf numFmtId="172" fontId="53" fillId="0" borderId="1" xfId="6" applyNumberFormat="1" applyFont="1" applyBorder="1" applyAlignment="1">
      <alignment horizontal="center" vertical="center"/>
    </xf>
    <xf numFmtId="164" fontId="28" fillId="0" borderId="0" xfId="7" applyNumberFormat="1" applyFont="1" applyAlignment="1">
      <alignment horizontal="center" vertical="center"/>
    </xf>
    <xf numFmtId="164" fontId="28" fillId="0" borderId="1" xfId="7" applyNumberFormat="1" applyFont="1" applyBorder="1" applyAlignment="1">
      <alignment horizontal="center" vertical="center"/>
    </xf>
    <xf numFmtId="0" fontId="28" fillId="0" borderId="0" xfId="6" applyFont="1"/>
    <xf numFmtId="0" fontId="28" fillId="0" borderId="0" xfId="6" applyFont="1" applyAlignment="1">
      <alignment horizontal="center" vertical="center"/>
    </xf>
    <xf numFmtId="167" fontId="28" fillId="0" borderId="1" xfId="7" applyNumberFormat="1" applyFont="1" applyBorder="1" applyAlignment="1">
      <alignment horizontal="center" vertical="center"/>
    </xf>
    <xf numFmtId="3" fontId="28" fillId="0" borderId="0" xfId="7" applyNumberFormat="1" applyFont="1" applyAlignment="1">
      <alignment horizontal="center" vertical="center"/>
    </xf>
    <xf numFmtId="3" fontId="53" fillId="0" borderId="1" xfId="6" applyNumberFormat="1" applyFont="1" applyBorder="1" applyAlignment="1">
      <alignment horizontal="center" vertical="center"/>
    </xf>
    <xf numFmtId="3" fontId="53" fillId="0" borderId="1" xfId="7" applyNumberFormat="1" applyFont="1" applyBorder="1" applyAlignment="1">
      <alignment horizontal="center" vertical="center"/>
    </xf>
    <xf numFmtId="164" fontId="3" fillId="0" borderId="0" xfId="7" applyNumberFormat="1" applyFont="1" applyAlignment="1">
      <alignment horizontal="center" vertical="center"/>
    </xf>
    <xf numFmtId="3" fontId="3" fillId="0" borderId="0" xfId="7" applyNumberFormat="1" applyFont="1" applyAlignment="1">
      <alignment horizontal="center" vertical="center"/>
    </xf>
    <xf numFmtId="0" fontId="3" fillId="0" borderId="0" xfId="6" applyAlignment="1">
      <alignment vertical="center"/>
    </xf>
    <xf numFmtId="0" fontId="3" fillId="2" borderId="1" xfId="6" applyFill="1" applyBorder="1" applyAlignment="1">
      <alignment vertical="center"/>
    </xf>
    <xf numFmtId="0" fontId="3" fillId="0" borderId="1" xfId="6" applyBorder="1" applyAlignment="1">
      <alignment horizontal="center" vertical="center" wrapText="1"/>
    </xf>
    <xf numFmtId="172" fontId="3" fillId="0" borderId="1" xfId="6" applyNumberFormat="1" applyBorder="1" applyAlignment="1">
      <alignment horizontal="center" vertical="center"/>
    </xf>
    <xf numFmtId="164" fontId="3" fillId="0" borderId="1" xfId="7" applyNumberFormat="1" applyFont="1" applyBorder="1" applyAlignment="1">
      <alignment horizontal="center" vertical="center"/>
    </xf>
    <xf numFmtId="3" fontId="3" fillId="0" borderId="1" xfId="7" applyNumberFormat="1" applyFont="1" applyBorder="1" applyAlignment="1">
      <alignment horizontal="center" vertical="center"/>
    </xf>
    <xf numFmtId="0" fontId="3" fillId="0" borderId="0" xfId="6" applyAlignment="1">
      <alignment horizontal="center" vertical="center" wrapText="1"/>
    </xf>
    <xf numFmtId="172" fontId="3" fillId="0" borderId="0" xfId="6" applyNumberFormat="1" applyAlignment="1">
      <alignment horizontal="center" vertical="center"/>
    </xf>
    <xf numFmtId="0" fontId="3" fillId="2" borderId="1" xfId="6" applyFill="1" applyBorder="1"/>
    <xf numFmtId="0" fontId="3" fillId="0" borderId="1" xfId="6" applyBorder="1"/>
    <xf numFmtId="3" fontId="3" fillId="0" borderId="1" xfId="7" applyNumberFormat="1" applyFont="1" applyBorder="1" applyAlignment="1">
      <alignment horizontal="center"/>
    </xf>
    <xf numFmtId="167" fontId="3" fillId="0" borderId="1" xfId="7" applyNumberFormat="1" applyFont="1" applyBorder="1" applyAlignment="1">
      <alignment horizontal="center" vertical="center"/>
    </xf>
    <xf numFmtId="4" fontId="3" fillId="0" borderId="1" xfId="7" applyNumberFormat="1" applyFont="1" applyBorder="1" applyAlignment="1">
      <alignment horizontal="center" vertical="center"/>
    </xf>
    <xf numFmtId="166" fontId="3" fillId="0" borderId="1" xfId="7" applyNumberFormat="1" applyFont="1" applyBorder="1" applyAlignment="1">
      <alignment horizontal="center" vertical="center"/>
    </xf>
    <xf numFmtId="9" fontId="3" fillId="0" borderId="0" xfId="8" applyFont="1" applyAlignment="1">
      <alignment horizontal="center" vertical="center"/>
    </xf>
    <xf numFmtId="165" fontId="3" fillId="0" borderId="0" xfId="8" applyNumberFormat="1" applyFont="1" applyAlignment="1">
      <alignment horizontal="center" vertical="center"/>
    </xf>
    <xf numFmtId="164" fontId="3" fillId="0" borderId="0" xfId="7" applyNumberFormat="1" applyFont="1" applyBorder="1" applyAlignment="1">
      <alignment horizontal="center" vertical="center"/>
    </xf>
    <xf numFmtId="9" fontId="3" fillId="0" borderId="1" xfId="8" applyFont="1" applyBorder="1" applyAlignment="1">
      <alignment horizontal="center" vertical="center"/>
    </xf>
    <xf numFmtId="0" fontId="53" fillId="0" borderId="0" xfId="6" applyFont="1" applyAlignment="1">
      <alignment horizontal="left" vertical="center"/>
    </xf>
    <xf numFmtId="0" fontId="53" fillId="0" borderId="0" xfId="6" applyFont="1" applyAlignment="1">
      <alignment horizontal="left" vertical="center" wrapText="1"/>
    </xf>
    <xf numFmtId="172" fontId="53" fillId="0" borderId="0" xfId="6" applyNumberFormat="1" applyFont="1" applyAlignment="1">
      <alignment horizontal="left" vertical="center"/>
    </xf>
    <xf numFmtId="0" fontId="29" fillId="2" borderId="1" xfId="6" applyFont="1" applyFill="1" applyBorder="1" applyAlignment="1">
      <alignment horizontal="center" vertical="center"/>
    </xf>
    <xf numFmtId="172" fontId="29" fillId="2" borderId="1" xfId="6" applyNumberFormat="1" applyFont="1" applyFill="1" applyBorder="1" applyAlignment="1">
      <alignment horizontal="center" vertical="center"/>
    </xf>
    <xf numFmtId="0" fontId="27" fillId="2" borderId="1" xfId="6" applyFont="1" applyFill="1" applyBorder="1" applyAlignment="1">
      <alignment horizontal="center" vertical="center"/>
    </xf>
    <xf numFmtId="0" fontId="29" fillId="2" borderId="9" xfId="6" applyFont="1" applyFill="1" applyBorder="1" applyAlignment="1">
      <alignment horizontal="center" vertical="center"/>
    </xf>
    <xf numFmtId="0" fontId="27" fillId="12" borderId="1" xfId="6" applyFont="1" applyFill="1" applyBorder="1" applyAlignment="1">
      <alignment horizontal="center" vertical="center"/>
    </xf>
    <xf numFmtId="0" fontId="27" fillId="12" borderId="1" xfId="6" applyFont="1" applyFill="1" applyBorder="1" applyAlignment="1">
      <alignment horizontal="center" vertical="center" wrapText="1"/>
    </xf>
    <xf numFmtId="172" fontId="27" fillId="12" borderId="1" xfId="6" applyNumberFormat="1" applyFont="1" applyFill="1" applyBorder="1" applyAlignment="1">
      <alignment horizontal="center" vertical="center"/>
    </xf>
    <xf numFmtId="164" fontId="27" fillId="12" borderId="1" xfId="7" applyNumberFormat="1" applyFont="1" applyFill="1" applyBorder="1" applyAlignment="1">
      <alignment horizontal="center" vertical="center"/>
    </xf>
    <xf numFmtId="0" fontId="27" fillId="12" borderId="1" xfId="6" applyFont="1" applyFill="1" applyBorder="1" applyAlignment="1">
      <alignment vertical="center"/>
    </xf>
    <xf numFmtId="3" fontId="27" fillId="12" borderId="1" xfId="7" applyNumberFormat="1" applyFont="1" applyFill="1" applyBorder="1" applyAlignment="1">
      <alignment horizontal="center" vertical="center"/>
    </xf>
    <xf numFmtId="0" fontId="27" fillId="12" borderId="20" xfId="6" applyFont="1" applyFill="1" applyBorder="1" applyAlignment="1">
      <alignment horizontal="center" vertical="center"/>
    </xf>
    <xf numFmtId="38" fontId="27" fillId="12" borderId="1" xfId="6" applyNumberFormat="1" applyFont="1" applyFill="1" applyBorder="1" applyAlignment="1">
      <alignment horizontal="center" vertical="center"/>
    </xf>
    <xf numFmtId="3" fontId="27" fillId="12" borderId="1" xfId="6" applyNumberFormat="1" applyFont="1" applyFill="1" applyBorder="1" applyAlignment="1">
      <alignment horizontal="center" vertical="center"/>
    </xf>
    <xf numFmtId="0" fontId="3" fillId="0" borderId="1" xfId="6" applyBorder="1" applyAlignment="1">
      <alignment vertical="center"/>
    </xf>
    <xf numFmtId="3" fontId="29" fillId="2" borderId="1" xfId="6" applyNumberFormat="1" applyFont="1" applyFill="1" applyBorder="1" applyAlignment="1">
      <alignment horizontal="center" vertical="center"/>
    </xf>
    <xf numFmtId="43" fontId="27" fillId="2" borderId="1" xfId="7" applyFont="1" applyFill="1" applyBorder="1" applyAlignment="1">
      <alignment vertical="center"/>
    </xf>
    <xf numFmtId="3" fontId="27" fillId="2" borderId="1" xfId="7" applyNumberFormat="1" applyFont="1" applyFill="1" applyBorder="1" applyAlignment="1">
      <alignment horizontal="center" vertical="center"/>
    </xf>
    <xf numFmtId="0" fontId="27" fillId="12" borderId="14" xfId="6" applyFont="1" applyFill="1" applyBorder="1" applyAlignment="1">
      <alignment horizontal="center" vertical="center"/>
    </xf>
    <xf numFmtId="0" fontId="27" fillId="12" borderId="23" xfId="6" applyFont="1" applyFill="1" applyBorder="1" applyAlignment="1">
      <alignment horizontal="center" vertical="center"/>
    </xf>
    <xf numFmtId="164" fontId="71" fillId="0" borderId="0" xfId="7" applyNumberFormat="1" applyFont="1" applyAlignment="1">
      <alignment horizontal="center" vertical="center"/>
    </xf>
    <xf numFmtId="0" fontId="53" fillId="11" borderId="1" xfId="6" applyFont="1" applyFill="1" applyBorder="1" applyAlignment="1">
      <alignment horizontal="center" vertical="center"/>
    </xf>
    <xf numFmtId="3" fontId="53" fillId="11" borderId="1" xfId="7" applyNumberFormat="1" applyFont="1" applyFill="1" applyBorder="1" applyAlignment="1">
      <alignment horizontal="center" vertical="center"/>
    </xf>
    <xf numFmtId="9" fontId="29" fillId="2" borderId="1" xfId="6" applyNumberFormat="1" applyFont="1" applyFill="1" applyBorder="1" applyAlignment="1">
      <alignment horizontal="center" vertical="center"/>
    </xf>
    <xf numFmtId="0" fontId="29" fillId="2" borderId="11" xfId="6" applyFont="1" applyFill="1" applyBorder="1" applyAlignment="1">
      <alignment horizontal="center" vertical="center"/>
    </xf>
    <xf numFmtId="9" fontId="33" fillId="0" borderId="0" xfId="0" applyNumberFormat="1" applyFont="1" applyAlignment="1">
      <alignment vertical="center" wrapText="1"/>
    </xf>
    <xf numFmtId="9" fontId="34" fillId="0" borderId="0" xfId="0" applyNumberFormat="1" applyFont="1" applyAlignment="1">
      <alignment vertical="center" wrapText="1"/>
    </xf>
    <xf numFmtId="10" fontId="33" fillId="0" borderId="0" xfId="0" applyNumberFormat="1" applyFont="1" applyAlignment="1">
      <alignment vertical="center" wrapText="1"/>
    </xf>
    <xf numFmtId="43" fontId="0" fillId="0" borderId="0" xfId="1" applyFont="1"/>
    <xf numFmtId="43" fontId="34" fillId="0" borderId="0" xfId="1" applyFont="1" applyAlignment="1">
      <alignment horizontal="center" vertical="center" wrapText="1"/>
    </xf>
    <xf numFmtId="43" fontId="33" fillId="0" borderId="0" xfId="1" applyFont="1" applyAlignment="1">
      <alignment vertical="center" wrapText="1"/>
    </xf>
    <xf numFmtId="43" fontId="34" fillId="0" borderId="0" xfId="1" applyFont="1" applyAlignment="1">
      <alignment vertical="center" wrapText="1"/>
    </xf>
    <xf numFmtId="0" fontId="70" fillId="6" borderId="1" xfId="6" applyFont="1" applyFill="1" applyBorder="1" applyAlignment="1">
      <alignment horizontal="center" vertical="center"/>
    </xf>
    <xf numFmtId="0" fontId="70" fillId="6" borderId="1" xfId="6" applyFont="1" applyFill="1" applyBorder="1" applyAlignment="1">
      <alignment horizontal="center" vertical="center" wrapText="1"/>
    </xf>
    <xf numFmtId="3" fontId="70" fillId="6" borderId="1" xfId="6" applyNumberFormat="1" applyFont="1" applyFill="1" applyBorder="1" applyAlignment="1">
      <alignment horizontal="center" vertical="center"/>
    </xf>
    <xf numFmtId="164" fontId="70" fillId="6" borderId="1" xfId="7" applyNumberFormat="1" applyFont="1" applyFill="1" applyBorder="1" applyAlignment="1">
      <alignment horizontal="center" vertical="center"/>
    </xf>
    <xf numFmtId="172" fontId="70" fillId="6" borderId="1" xfId="6" applyNumberFormat="1" applyFont="1" applyFill="1" applyBorder="1" applyAlignment="1">
      <alignment horizontal="center" vertical="center"/>
    </xf>
    <xf numFmtId="0" fontId="52" fillId="2" borderId="1" xfId="6" applyFont="1" applyFill="1" applyBorder="1" applyAlignment="1">
      <alignment horizontal="center" vertical="center" wrapText="1"/>
    </xf>
    <xf numFmtId="0" fontId="52" fillId="2" borderId="1" xfId="6" applyFont="1" applyFill="1" applyBorder="1" applyAlignment="1">
      <alignment horizontal="center" vertical="center"/>
    </xf>
    <xf numFmtId="38" fontId="3" fillId="0" borderId="0" xfId="7" applyNumberFormat="1" applyFont="1" applyAlignment="1">
      <alignment horizontal="center" vertical="center"/>
    </xf>
    <xf numFmtId="38" fontId="29" fillId="2" borderId="1" xfId="6" applyNumberFormat="1" applyFont="1" applyFill="1" applyBorder="1" applyAlignment="1">
      <alignment horizontal="center" vertical="center"/>
    </xf>
    <xf numFmtId="38" fontId="27" fillId="12" borderId="1" xfId="7" applyNumberFormat="1" applyFont="1" applyFill="1" applyBorder="1" applyAlignment="1">
      <alignment horizontal="center" vertical="center"/>
    </xf>
    <xf numFmtId="38" fontId="53" fillId="0" borderId="1" xfId="7" applyNumberFormat="1" applyFont="1" applyBorder="1" applyAlignment="1">
      <alignment horizontal="center" vertical="center"/>
    </xf>
    <xf numFmtId="38" fontId="3" fillId="0" borderId="1" xfId="7" applyNumberFormat="1" applyFont="1" applyBorder="1" applyAlignment="1">
      <alignment horizontal="center" vertical="center"/>
    </xf>
    <xf numFmtId="38" fontId="70" fillId="6" borderId="1" xfId="7" applyNumberFormat="1" applyFont="1" applyFill="1" applyBorder="1" applyAlignment="1">
      <alignment horizontal="center" vertical="center"/>
    </xf>
    <xf numFmtId="38" fontId="27" fillId="2" borderId="1" xfId="7" applyNumberFormat="1" applyFont="1" applyFill="1" applyBorder="1" applyAlignment="1">
      <alignment vertical="center"/>
    </xf>
    <xf numFmtId="38" fontId="3" fillId="0" borderId="0" xfId="6" applyNumberFormat="1" applyAlignment="1">
      <alignment horizontal="center" vertical="center"/>
    </xf>
    <xf numFmtId="38" fontId="53" fillId="6" borderId="1" xfId="7" applyNumberFormat="1" applyFont="1" applyFill="1" applyBorder="1" applyAlignment="1">
      <alignment horizontal="center" vertical="center"/>
    </xf>
    <xf numFmtId="38" fontId="3" fillId="0" borderId="1" xfId="6" applyNumberFormat="1" applyBorder="1" applyAlignment="1">
      <alignment horizontal="center" vertical="center"/>
    </xf>
    <xf numFmtId="0" fontId="72" fillId="0" borderId="0" xfId="12"/>
    <xf numFmtId="169" fontId="73" fillId="13" borderId="26" xfId="12" applyNumberFormat="1" applyFont="1" applyFill="1" applyBorder="1"/>
    <xf numFmtId="0" fontId="73" fillId="0" borderId="0" xfId="12" applyFont="1"/>
    <xf numFmtId="169" fontId="74" fillId="0" borderId="26" xfId="12" applyNumberFormat="1" applyFont="1" applyBorder="1" applyAlignment="1">
      <alignment horizontal="right"/>
    </xf>
    <xf numFmtId="0" fontId="73" fillId="0" borderId="26" xfId="12" applyFont="1" applyBorder="1"/>
    <xf numFmtId="0" fontId="74" fillId="0" borderId="26" xfId="12" applyFont="1" applyBorder="1"/>
    <xf numFmtId="169" fontId="74" fillId="14" borderId="26" xfId="12" applyNumberFormat="1" applyFont="1" applyFill="1" applyBorder="1" applyAlignment="1">
      <alignment horizontal="right"/>
    </xf>
    <xf numFmtId="0" fontId="73" fillId="14" borderId="26" xfId="12" applyFont="1" applyFill="1" applyBorder="1"/>
    <xf numFmtId="0" fontId="74" fillId="14" borderId="26" xfId="12" applyFont="1" applyFill="1" applyBorder="1"/>
    <xf numFmtId="170" fontId="75" fillId="15" borderId="26" xfId="12" applyNumberFormat="1" applyFont="1" applyFill="1" applyBorder="1" applyAlignment="1">
      <alignment horizontal="center" vertical="center"/>
    </xf>
    <xf numFmtId="0" fontId="75" fillId="15" borderId="26" xfId="12" applyFont="1" applyFill="1" applyBorder="1" applyAlignment="1">
      <alignment horizontal="center" vertical="center"/>
    </xf>
    <xf numFmtId="3" fontId="73" fillId="13" borderId="0" xfId="12" applyNumberFormat="1" applyFont="1" applyFill="1"/>
    <xf numFmtId="171" fontId="73" fillId="13" borderId="0" xfId="12" applyNumberFormat="1" applyFont="1" applyFill="1"/>
    <xf numFmtId="3" fontId="74" fillId="13" borderId="26" xfId="12" applyNumberFormat="1" applyFont="1" applyFill="1" applyBorder="1"/>
    <xf numFmtId="3" fontId="74" fillId="16" borderId="26" xfId="12" applyNumberFormat="1" applyFont="1" applyFill="1" applyBorder="1"/>
    <xf numFmtId="171" fontId="74" fillId="13" borderId="26" xfId="12" applyNumberFormat="1" applyFont="1" applyFill="1" applyBorder="1"/>
    <xf numFmtId="171" fontId="74" fillId="16" borderId="26" xfId="12" applyNumberFormat="1" applyFont="1" applyFill="1" applyBorder="1"/>
    <xf numFmtId="0" fontId="75" fillId="15" borderId="26" xfId="12" applyFont="1" applyFill="1" applyBorder="1" applyAlignment="1">
      <alignment horizontal="center" vertical="center" wrapText="1"/>
    </xf>
    <xf numFmtId="164" fontId="72" fillId="0" borderId="0" xfId="1" applyNumberFormat="1" applyFont="1"/>
    <xf numFmtId="38" fontId="12" fillId="3" borderId="0" xfId="0" applyNumberFormat="1" applyFont="1" applyFill="1" applyAlignment="1">
      <alignment horizontal="center"/>
    </xf>
    <xf numFmtId="43" fontId="15" fillId="6" borderId="9" xfId="1" applyFont="1" applyFill="1" applyBorder="1" applyAlignment="1">
      <alignment horizontal="center" vertical="center"/>
    </xf>
    <xf numFmtId="0" fontId="78" fillId="6" borderId="0" xfId="12" applyFont="1" applyFill="1"/>
    <xf numFmtId="169" fontId="66" fillId="17" borderId="26" xfId="12" applyNumberFormat="1" applyFont="1" applyFill="1" applyBorder="1" applyAlignment="1">
      <alignment horizontal="right"/>
    </xf>
    <xf numFmtId="0" fontId="78" fillId="18" borderId="0" xfId="12" applyFont="1" applyFill="1"/>
    <xf numFmtId="169" fontId="66" fillId="19" borderId="26" xfId="12" applyNumberFormat="1" applyFont="1" applyFill="1" applyBorder="1" applyAlignment="1">
      <alignment horizontal="right"/>
    </xf>
    <xf numFmtId="0" fontId="78" fillId="20" borderId="0" xfId="12" applyFont="1" applyFill="1"/>
    <xf numFmtId="169" fontId="66" fillId="21" borderId="26" xfId="12" applyNumberFormat="1" applyFont="1" applyFill="1" applyBorder="1" applyAlignment="1">
      <alignment horizontal="right"/>
    </xf>
    <xf numFmtId="3" fontId="6" fillId="0" borderId="0" xfId="0" applyNumberFormat="1" applyFont="1" applyAlignment="1">
      <alignment horizontal="center"/>
    </xf>
    <xf numFmtId="0" fontId="79" fillId="2" borderId="0" xfId="12" applyFont="1" applyFill="1"/>
    <xf numFmtId="169" fontId="80" fillId="22" borderId="0" xfId="12" applyNumberFormat="1" applyFont="1" applyFill="1" applyAlignment="1">
      <alignment horizontal="right"/>
    </xf>
    <xf numFmtId="38" fontId="78" fillId="18" borderId="0" xfId="1" applyNumberFormat="1" applyFont="1" applyFill="1" applyAlignment="1">
      <alignment horizontal="center"/>
    </xf>
    <xf numFmtId="38" fontId="80" fillId="22" borderId="0" xfId="12" applyNumberFormat="1" applyFont="1" applyFill="1" applyAlignment="1">
      <alignment horizontal="center"/>
    </xf>
    <xf numFmtId="38" fontId="72" fillId="0" borderId="0" xfId="12" applyNumberFormat="1" applyAlignment="1">
      <alignment horizontal="center"/>
    </xf>
    <xf numFmtId="38" fontId="72" fillId="20" borderId="0" xfId="12" applyNumberFormat="1" applyFill="1" applyAlignment="1">
      <alignment horizontal="center"/>
    </xf>
    <xf numFmtId="38" fontId="78" fillId="6" borderId="0" xfId="1" applyNumberFormat="1" applyFont="1" applyFill="1" applyAlignment="1">
      <alignment horizontal="center"/>
    </xf>
    <xf numFmtId="9" fontId="80" fillId="22" borderId="0" xfId="2" applyFont="1" applyFill="1" applyBorder="1" applyAlignment="1">
      <alignment horizontal="center"/>
    </xf>
    <xf numFmtId="0" fontId="81" fillId="0" borderId="0" xfId="12" applyFont="1"/>
    <xf numFmtId="169" fontId="82" fillId="0" borderId="0" xfId="12" applyNumberFormat="1" applyFont="1" applyAlignment="1">
      <alignment horizontal="right"/>
    </xf>
    <xf numFmtId="38" fontId="81" fillId="0" borderId="0" xfId="1" applyNumberFormat="1" applyFont="1" applyFill="1" applyAlignment="1">
      <alignment horizontal="center"/>
    </xf>
    <xf numFmtId="164" fontId="72" fillId="0" borderId="0" xfId="1" applyNumberFormat="1" applyFont="1" applyFill="1"/>
    <xf numFmtId="168" fontId="0" fillId="16" borderId="0" xfId="0" applyNumberFormat="1" applyFill="1" applyAlignment="1">
      <alignment horizontal="center"/>
    </xf>
    <xf numFmtId="0" fontId="15" fillId="6" borderId="3" xfId="0" applyFont="1" applyFill="1" applyBorder="1" applyAlignment="1">
      <alignment horizontal="center" vertical="center"/>
    </xf>
    <xf numFmtId="0" fontId="15" fillId="6" borderId="4" xfId="0" applyFont="1" applyFill="1" applyBorder="1" applyAlignment="1">
      <alignment horizontal="center" vertical="center"/>
    </xf>
    <xf numFmtId="0" fontId="15" fillId="6" borderId="5" xfId="0" applyFont="1" applyFill="1" applyBorder="1" applyAlignment="1">
      <alignment horizontal="center" vertical="center"/>
    </xf>
    <xf numFmtId="38" fontId="0" fillId="0" borderId="0" xfId="0" applyNumberFormat="1" applyAlignment="1">
      <alignment horizontal="center"/>
    </xf>
    <xf numFmtId="9" fontId="0" fillId="0" borderId="7" xfId="2" applyFont="1" applyBorder="1" applyAlignment="1">
      <alignment horizontal="center"/>
    </xf>
    <xf numFmtId="9" fontId="15" fillId="6" borderId="10" xfId="2" applyFont="1" applyFill="1" applyBorder="1" applyAlignment="1">
      <alignment horizontal="center" vertical="center"/>
    </xf>
    <xf numFmtId="43" fontId="15" fillId="0" borderId="6" xfId="1" applyFont="1" applyFill="1" applyBorder="1" applyAlignment="1">
      <alignment horizontal="center" vertical="center"/>
    </xf>
    <xf numFmtId="43" fontId="15" fillId="0" borderId="0" xfId="1" applyFont="1" applyFill="1" applyBorder="1" applyAlignment="1">
      <alignment horizontal="center" vertical="center"/>
    </xf>
    <xf numFmtId="38" fontId="15" fillId="0" borderId="0" xfId="1" applyNumberFormat="1" applyFont="1" applyFill="1" applyBorder="1" applyAlignment="1">
      <alignment horizontal="center" vertical="center"/>
    </xf>
    <xf numFmtId="9" fontId="15" fillId="0" borderId="0" xfId="2" applyFont="1" applyFill="1" applyBorder="1" applyAlignment="1">
      <alignment horizontal="center" vertical="center"/>
    </xf>
    <xf numFmtId="38" fontId="1" fillId="0" borderId="0" xfId="1" applyNumberFormat="1" applyFont="1" applyAlignment="1">
      <alignment horizontal="center"/>
    </xf>
    <xf numFmtId="38" fontId="0" fillId="0" borderId="0" xfId="1" applyNumberFormat="1" applyFont="1" applyAlignment="1">
      <alignment horizontal="center"/>
    </xf>
    <xf numFmtId="9" fontId="1" fillId="0" borderId="0" xfId="2" applyFont="1" applyAlignment="1">
      <alignment horizontal="center"/>
    </xf>
    <xf numFmtId="0" fontId="0" fillId="0" borderId="0" xfId="0" applyAlignment="1">
      <alignment horizontal="right"/>
    </xf>
    <xf numFmtId="9" fontId="0" fillId="0" borderId="0" xfId="0" applyNumberFormat="1"/>
    <xf numFmtId="0" fontId="83" fillId="6" borderId="0" xfId="0" applyFont="1" applyFill="1"/>
    <xf numFmtId="38" fontId="83" fillId="6" borderId="0" xfId="1" applyNumberFormat="1" applyFont="1" applyFill="1" applyAlignment="1">
      <alignment horizontal="center"/>
    </xf>
    <xf numFmtId="0" fontId="27" fillId="2" borderId="0" xfId="0" applyFont="1" applyFill="1"/>
    <xf numFmtId="38" fontId="27" fillId="2" borderId="0" xfId="1" applyNumberFormat="1" applyFont="1" applyFill="1" applyAlignment="1">
      <alignment horizontal="center"/>
    </xf>
    <xf numFmtId="0" fontId="70" fillId="3" borderId="0" xfId="0" applyFont="1" applyFill="1"/>
    <xf numFmtId="38" fontId="70" fillId="3" borderId="0" xfId="1" applyNumberFormat="1" applyFont="1" applyFill="1" applyAlignment="1">
      <alignment horizontal="center"/>
    </xf>
    <xf numFmtId="38" fontId="70" fillId="0" borderId="0" xfId="1" applyNumberFormat="1" applyFont="1" applyAlignment="1">
      <alignment horizontal="center"/>
    </xf>
    <xf numFmtId="0" fontId="0" fillId="0" borderId="0" xfId="0" applyAlignment="1">
      <alignment horizontal="center"/>
    </xf>
    <xf numFmtId="9" fontId="83" fillId="6" borderId="0" xfId="2" applyFont="1" applyFill="1"/>
    <xf numFmtId="0" fontId="70" fillId="0" borderId="0" xfId="0" applyFont="1"/>
    <xf numFmtId="0" fontId="70" fillId="0" borderId="0" xfId="0" applyFont="1" applyAlignment="1">
      <alignment horizontal="center"/>
    </xf>
    <xf numFmtId="0" fontId="84" fillId="3" borderId="0" xfId="0" applyFont="1" applyFill="1"/>
    <xf numFmtId="169" fontId="66" fillId="19" borderId="0" xfId="12" applyNumberFormat="1" applyFont="1" applyFill="1" applyAlignment="1">
      <alignment horizontal="right"/>
    </xf>
    <xf numFmtId="169" fontId="66" fillId="21" borderId="0" xfId="12" applyNumberFormat="1" applyFont="1" applyFill="1" applyAlignment="1">
      <alignment horizontal="right"/>
    </xf>
    <xf numFmtId="169" fontId="66" fillId="17" borderId="0" xfId="12" applyNumberFormat="1" applyFont="1" applyFill="1" applyAlignment="1">
      <alignment horizontal="right"/>
    </xf>
    <xf numFmtId="43" fontId="11" fillId="0" borderId="0" xfId="1" applyFont="1" applyFill="1" applyBorder="1" applyAlignment="1">
      <alignment horizontal="center"/>
    </xf>
    <xf numFmtId="43" fontId="12" fillId="0" borderId="0" xfId="1" applyFont="1" applyAlignment="1">
      <alignment horizontal="center"/>
    </xf>
    <xf numFmtId="38" fontId="70" fillId="23" borderId="0" xfId="1" applyNumberFormat="1" applyFont="1" applyFill="1" applyAlignment="1">
      <alignment horizontal="center"/>
    </xf>
    <xf numFmtId="38" fontId="0" fillId="0" borderId="0" xfId="0" applyNumberFormat="1"/>
    <xf numFmtId="0" fontId="77" fillId="0" borderId="0" xfId="12" applyFont="1"/>
    <xf numFmtId="0" fontId="76" fillId="0" borderId="0" xfId="12" applyFont="1"/>
    <xf numFmtId="0" fontId="69" fillId="0" borderId="0" xfId="9" applyFont="1"/>
    <xf numFmtId="0" fontId="68" fillId="0" borderId="0" xfId="9" applyFont="1"/>
    <xf numFmtId="0" fontId="87" fillId="24" borderId="1" xfId="0" applyFont="1" applyFill="1" applyBorder="1" applyAlignment="1">
      <alignment horizontal="left" vertical="center" wrapText="1"/>
    </xf>
    <xf numFmtId="0" fontId="85" fillId="24" borderId="1" xfId="0" applyFont="1" applyFill="1" applyBorder="1" applyAlignment="1">
      <alignment horizontal="center" vertical="center" wrapText="1"/>
    </xf>
    <xf numFmtId="0" fontId="86" fillId="0" borderId="1" xfId="0" applyFont="1" applyBorder="1" applyAlignment="1">
      <alignment horizontal="center" vertical="center" wrapText="1"/>
    </xf>
    <xf numFmtId="9" fontId="86" fillId="0" borderId="1" xfId="0" applyNumberFormat="1" applyFont="1" applyBorder="1" applyAlignment="1">
      <alignment horizontal="center" vertical="center" wrapText="1"/>
    </xf>
    <xf numFmtId="0" fontId="87" fillId="24" borderId="1" xfId="0" applyFont="1" applyFill="1" applyBorder="1" applyAlignment="1">
      <alignment horizontal="center" vertical="center" wrapText="1"/>
    </xf>
    <xf numFmtId="0" fontId="45" fillId="0" borderId="0" xfId="0" applyFont="1" applyAlignment="1">
      <alignment horizontal="center" vertical="center"/>
    </xf>
    <xf numFmtId="38" fontId="45" fillId="0" borderId="0" xfId="0" applyNumberFormat="1" applyFont="1" applyAlignment="1">
      <alignment horizontal="center" vertical="center"/>
    </xf>
    <xf numFmtId="0" fontId="45" fillId="0" borderId="1" xfId="0" applyFont="1" applyBorder="1" applyAlignment="1">
      <alignment horizontal="center" vertical="center"/>
    </xf>
    <xf numFmtId="9" fontId="45" fillId="0" borderId="1" xfId="0" applyNumberFormat="1" applyFont="1" applyBorder="1" applyAlignment="1">
      <alignment horizontal="center" vertical="center"/>
    </xf>
    <xf numFmtId="38" fontId="45" fillId="0" borderId="1" xfId="0" applyNumberFormat="1" applyFont="1" applyBorder="1" applyAlignment="1">
      <alignment horizontal="center" vertical="center"/>
    </xf>
    <xf numFmtId="0" fontId="45" fillId="0" borderId="1" xfId="0" applyFont="1" applyBorder="1" applyAlignment="1">
      <alignment vertical="center" wrapText="1"/>
    </xf>
    <xf numFmtId="1" fontId="45" fillId="0" borderId="1" xfId="0" applyNumberFormat="1" applyFont="1" applyBorder="1" applyAlignment="1">
      <alignment horizontal="center" vertical="center"/>
    </xf>
    <xf numFmtId="0" fontId="45" fillId="0" borderId="1" xfId="0" applyFont="1" applyBorder="1" applyAlignment="1">
      <alignment horizontal="center" vertical="center" wrapText="1"/>
    </xf>
  </cellXfs>
  <cellStyles count="13">
    <cellStyle name="Comma" xfId="1" builtinId="3"/>
    <cellStyle name="Comma 2" xfId="5" xr:uid="{CBA268E8-A8C3-4FA7-A41D-C00895C5B0E4}"/>
    <cellStyle name="Comma 3" xfId="7" xr:uid="{48909D0F-215E-4039-87CB-F916371C3FF4}"/>
    <cellStyle name="Comma 4" xfId="11" xr:uid="{187070E9-B9C6-4AC4-BA62-4425C13C4645}"/>
    <cellStyle name="Normal" xfId="0" builtinId="0"/>
    <cellStyle name="Normal 2" xfId="3" xr:uid="{4E7D8649-EE12-444D-9171-064B4A83B77A}"/>
    <cellStyle name="Normal 3" xfId="6" xr:uid="{0012D25F-049C-471C-A7FF-FBD0C822C90E}"/>
    <cellStyle name="Normal 4" xfId="9" xr:uid="{E65B72BD-1083-4A4B-9FE3-E7C4D79394FE}"/>
    <cellStyle name="Normal 47" xfId="4" xr:uid="{31450518-CBE1-462A-9F2D-ADDC43237AAB}"/>
    <cellStyle name="Normal 5" xfId="12" xr:uid="{BD0656EB-634F-49D9-BE70-F9902F34F9CA}"/>
    <cellStyle name="Percent" xfId="2" builtinId="5"/>
    <cellStyle name="Percent 2" xfId="8" xr:uid="{B4863FC9-0065-42B8-B243-FA269B4B56F2}"/>
    <cellStyle name="Percent 3" xfId="10" xr:uid="{1BDA7AAB-5E96-47B9-96CB-F2CED61C09F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externalLink" Target="externalLinks/externalLink16.xml"/><Relationship Id="rId47" Type="http://schemas.openxmlformats.org/officeDocument/2006/relationships/externalLink" Target="externalLinks/externalLink21.xml"/><Relationship Id="rId50" Type="http://schemas.openxmlformats.org/officeDocument/2006/relationships/externalLink" Target="externalLinks/externalLink24.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3.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externalLink" Target="externalLinks/externalLink14.xml"/><Relationship Id="rId45" Type="http://schemas.openxmlformats.org/officeDocument/2006/relationships/externalLink" Target="externalLinks/externalLink19.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externalLink" Target="externalLinks/externalLink18.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externalLink" Target="externalLinks/externalLink17.xml"/><Relationship Id="rId48" Type="http://schemas.openxmlformats.org/officeDocument/2006/relationships/externalLink" Target="externalLinks/externalLink22.xml"/><Relationship Id="rId8" Type="http://schemas.openxmlformats.org/officeDocument/2006/relationships/worksheet" Target="worksheets/sheet8.xml"/><Relationship Id="rId51" Type="http://schemas.openxmlformats.org/officeDocument/2006/relationships/externalLink" Target="externalLinks/externalLink2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 Id="rId46" Type="http://schemas.openxmlformats.org/officeDocument/2006/relationships/externalLink" Target="externalLinks/externalLink20.xml"/><Relationship Id="rId20" Type="http://schemas.openxmlformats.org/officeDocument/2006/relationships/worksheet" Target="worksheets/sheet20.xml"/><Relationship Id="rId41" Type="http://schemas.openxmlformats.org/officeDocument/2006/relationships/externalLink" Target="externalLinks/externalLink15.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49" Type="http://schemas.openxmlformats.org/officeDocument/2006/relationships/externalLink" Target="externalLinks/externalLink2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6</xdr:col>
      <xdr:colOff>310776</xdr:colOff>
      <xdr:row>0</xdr:row>
      <xdr:rowOff>22412</xdr:rowOff>
    </xdr:from>
    <xdr:to>
      <xdr:col>12</xdr:col>
      <xdr:colOff>552823</xdr:colOff>
      <xdr:row>23</xdr:row>
      <xdr:rowOff>19051</xdr:rowOff>
    </xdr:to>
    <xdr:pic>
      <xdr:nvPicPr>
        <xdr:cNvPr id="2" name="Picture 1">
          <a:extLst>
            <a:ext uri="{FF2B5EF4-FFF2-40B4-BE49-F238E27FC236}">
              <a16:creationId xmlns:a16="http://schemas.microsoft.com/office/drawing/2014/main" id="{0D31BBC4-3F73-BB85-D6A4-71BDDDCAF0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213600" y="22412"/>
          <a:ext cx="3917576" cy="43295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244287</xdr:colOff>
      <xdr:row>0</xdr:row>
      <xdr:rowOff>0</xdr:rowOff>
    </xdr:from>
    <xdr:to>
      <xdr:col>12</xdr:col>
      <xdr:colOff>306294</xdr:colOff>
      <xdr:row>23</xdr:row>
      <xdr:rowOff>86659</xdr:rowOff>
    </xdr:to>
    <xdr:pic>
      <xdr:nvPicPr>
        <xdr:cNvPr id="3" name="Picture 2">
          <a:extLst>
            <a:ext uri="{FF2B5EF4-FFF2-40B4-BE49-F238E27FC236}">
              <a16:creationId xmlns:a16="http://schemas.microsoft.com/office/drawing/2014/main" id="{7F3E3B11-8F1D-725D-3F38-D8CEA25B95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72934" y="0"/>
          <a:ext cx="3737537" cy="4419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268941</xdr:colOff>
      <xdr:row>0</xdr:row>
      <xdr:rowOff>67235</xdr:rowOff>
    </xdr:from>
    <xdr:to>
      <xdr:col>13</xdr:col>
      <xdr:colOff>37353</xdr:colOff>
      <xdr:row>23</xdr:row>
      <xdr:rowOff>97120</xdr:rowOff>
    </xdr:to>
    <xdr:grpSp>
      <xdr:nvGrpSpPr>
        <xdr:cNvPr id="5" name="Group 4">
          <a:extLst>
            <a:ext uri="{FF2B5EF4-FFF2-40B4-BE49-F238E27FC236}">
              <a16:creationId xmlns:a16="http://schemas.microsoft.com/office/drawing/2014/main" id="{6EAC2088-986E-4A59-48A9-7E2165FAD730}"/>
            </a:ext>
          </a:extLst>
        </xdr:cNvPr>
        <xdr:cNvGrpSpPr/>
      </xdr:nvGrpSpPr>
      <xdr:grpSpPr>
        <a:xfrm>
          <a:off x="8068235" y="67235"/>
          <a:ext cx="4035612" cy="4243297"/>
          <a:chOff x="4565650" y="12700"/>
          <a:chExt cx="3282950" cy="4051300"/>
        </a:xfrm>
      </xdr:grpSpPr>
      <xdr:pic>
        <xdr:nvPicPr>
          <xdr:cNvPr id="3" name="Picture 2">
            <a:extLst>
              <a:ext uri="{FF2B5EF4-FFF2-40B4-BE49-F238E27FC236}">
                <a16:creationId xmlns:a16="http://schemas.microsoft.com/office/drawing/2014/main" id="{AE724C91-F613-64A5-9A06-90A92F54B3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65650" y="2095500"/>
            <a:ext cx="3282950" cy="196850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4" name="Picture 3">
            <a:extLst>
              <a:ext uri="{FF2B5EF4-FFF2-40B4-BE49-F238E27FC236}">
                <a16:creationId xmlns:a16="http://schemas.microsoft.com/office/drawing/2014/main" id="{15E255E9-7FFC-BAD1-8E2E-7947F47A2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603750" y="12700"/>
            <a:ext cx="3232150" cy="20828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J:\PROP\DA0630\INQ'Y\STEEL\DA0463BQ.XLW"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RVER\DATA\DataFile\O\DB9604\RevMay97\SHOPLIS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RV01\Projects\WINDOWS\TEMP\Projects\dummey\Book1.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CSRV01\Projects\Documents\DOCS\Dummy.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COTECBACKUP\Public\DMA%20Documents\26%20-%20Sawary%20II\Sawari-2%20EE%20Calc%20R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benny\Jazira\boq%20contract%20rev10Jul%20IC.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S-jeddah01\020_engineering\benny\Jazira\boq%20contract%20rev10Jul%20I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A:\Bk1Insul.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COTECBACKUP\Public\STKT\XLS\boq%20contract%20rev10Jul%20IC.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aheemmachine\c\LUBEOIL\Foster%20Wheeler\Bk2Paint.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CSRV01\Projects\SE6380\TOP1\MISS_&#9426;&#247;\ORIGINAL\&#9426;&#247;_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S-jeddah01\020_engineering\Documents%20and%20Settings\CH_020\My%20Documents\Project\Yanbu\boq%20contract%20rev10Jul%20IC.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N:\MGT-DRT\MGT-IMPR\MGT-SC@\BA0397\INSULT'N\INS\ASK\PIPE-03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CSRV01\Projects\MMOHSEN%20FILES\MY%20DOSUMENTS\Contract\Cairo\CFC\cash%20flow\BILL-20-11-0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CSRV01\Projects\MMOHSEN%20FILES\MY%20DOSUMENTS\Contract\Cairo\CFC\cash%20flow\BILL-20-3-11am.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N:\MGT-DRT\MGT-IMPR\MGT-SC@\DA0463\QTN-INSN\WILLICH\INSUL.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CSRV01\Projects\User\Document\MakeBQ2\makeBQ2.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ECOTECBACKUP\Public\benny\Jazira\boq%20contract%20rev10Jul%20IC.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Mmohsenmachine\c\EXCEL\DOCS\AYOUN\QQQ\QQQ\VARIETY\CEMENT.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CSRV01\Projects\EVERYONE\Tezuka\INSUBQ.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CSRV01\Projects\DOCUME~1\AELGHU~1\LOCALS~1\Temp\1011%20Butadiene%20production%20plant\SIAC%201\3.%20RFP%20Form%20of%20Proposal.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c-server\Tender%20Department\Flash\Est-Sheet%20Cataract%20Mech%20Revised%20Disc%20%20-%20Septm%2013%20site%20layout%20deleted-.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A:\QQQ\QQQ\VARIETY\CEMENT.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pa\cost_share$\B7-Alam%20Sons\B7-Alam%20Sons.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file:///C:\ALJALAL\Projects\ALAHLY-SABBOUR\OLD\ALAHLY-SABBOUR%20GREEN%20SQUARE.xlsx" TargetMode="External"/><Relationship Id="rId1" Type="http://schemas.openxmlformats.org/officeDocument/2006/relationships/externalLinkPath" Target="file:///C:\ALJALAL\Projects\ALAHLY-SABBOUR\OLD\ALAHLY-SABBOUR%20GREEN%20SQUAR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Q FORM FOR INQUIRY"/>
      <sheetName val="FORM OF PROPOSAL RFP-003"/>
      <sheetName val="合成単価作成表-BLDG"/>
      <sheetName val="뜃맟뭁돽띿맟?-BLDG"/>
      <sheetName val="‡¬’P‰¿ì¬?-BLDG"/>
      <sheetName val="合成??作成表-BLDG"/>
      <sheetName val="??-BLDG"/>
      <sheetName val="?-BLDG"/>
      <sheetName val="????·???·-BLDGL-03E.X"/>
      <sheetName val="‡¬’P‰¿ì¬E-BLDG"/>
      <sheetName val="¬P¿ì¬E-BLDG"/>
      <sheetName val="崌惉扨壙嶌惉?-BLDG"/>
      <sheetName val="Proposal Schedule"/>
      <sheetName val="???????-BLDG"/>
      <sheetName val="合成単価作成・-BLDG"/>
      <sheetName val="‡¬’P‰¿ì_x0010_¬?-BLDG"/>
      <sheetName val="뜃맟뭁돽띿맟__BLDG"/>
      <sheetName val="合成単価作成表_BLDG"/>
      <sheetName val="piping"/>
      <sheetName val="노임단가"/>
      <sheetName val="Administrative Prices"/>
      <sheetName val="Summary"/>
      <sheetName val="기계내역서"/>
      <sheetName val="POWER"/>
      <sheetName val="________BLDG"/>
      <sheetName val="목포전화국"/>
      <sheetName val="단가조사"/>
      <sheetName val="DA0463BQ"/>
      <sheetName val="손익차총괄2"/>
      <sheetName val="PI"/>
      <sheetName val="견적대비표"/>
      <sheetName val="상반기손익차2총괄"/>
      <sheetName val="주요물량"/>
      <sheetName val="기기리스트"/>
      <sheetName val="BM DATA SHEET"/>
      <sheetName val="‡¬’@‰¿ì¬?-BLDG"/>
      <sheetName val="?-BLDG"/>
      <sheetName val="合成単価作成表_BLD_x0007_"/>
      <sheetName val="PIPE"/>
      <sheetName val="FLANGE"/>
      <sheetName val="VALVE"/>
      <sheetName val="D-623D"/>
      <sheetName val="현금"/>
      <sheetName val="갑지"/>
      <sheetName val="뜃맟뭁돽띿맟_-BLDG"/>
      <sheetName val="合成__作成表-BLDG"/>
      <sheetName val="__-BLDG"/>
      <sheetName val="_-BLDG"/>
      <sheetName val="‡¬’P‰¿ì¬_-BLDG"/>
      <sheetName val="_______-BLDG"/>
      <sheetName val="____·___·-BLDGL-03E.X"/>
      <sheetName val="崌惉扨壙嶌惉_-BLDG"/>
      <sheetName val="‡¬’P‰¿ì_x0010_¬_-BLDG"/>
      <sheetName val="‡¬’@‰¿ì¬_-BLDG"/>
      <sheetName val="_-BLDG"/>
      <sheetName val="CalCu"/>
      <sheetName val="당초"/>
      <sheetName val="다이꾸"/>
      <sheetName val="WORK-VOL"/>
      <sheetName val="WIND"/>
      <sheetName val="손익차9월2"/>
      <sheetName val="CAT_5"/>
      <sheetName val="M-EQPT-Z"/>
      <sheetName val="inter"/>
      <sheetName val="COVER"/>
      <sheetName val="Cable Ladder Detail"/>
      <sheetName val="SILICATE"/>
      <sheetName val="‡¬’P‰¿ì_x005f_x0010_¬_-BLDG"/>
      <sheetName val="合成単価作成表_BLD_x005f_x0007_"/>
      <sheetName val="도급양식"/>
      <sheetName val="V-101 &amp; V201"/>
      <sheetName val="명세서"/>
      <sheetName val="MIJIBI"/>
      <sheetName val="예가표"/>
      <sheetName val="전기공사"/>
      <sheetName val="Sheet1"/>
      <sheetName val="1련박스"/>
      <sheetName val="준공조서갑지"/>
      <sheetName val="RPP 12 SEPT"/>
      <sheetName val="??????__BLDG"/>
      <sheetName val="‡¬’P‰¿ì_x005f_x005f_x005f_x0010_¬_-BLDG"/>
      <sheetName val="合成単価作成表_BLD_x005f_x005f_x005f_x0007_"/>
      <sheetName val="PUMP"/>
      <sheetName val="‡¬’P‰¿ì_x005f_x0010_¬?-BLDG"/>
      <sheetName val="Main"/>
      <sheetName val="Data"/>
      <sheetName val="‡¬’P‰¿ì_x005f_x005f_x005f_x005f_x005f_x005f_x0"/>
      <sheetName val="合成単価作成表_BLD_x005f_x005f_x005f_x005f_x005f_x005f_x"/>
      <sheetName val="EQUIPMENT -2"/>
      <sheetName val="06C7450-S300X"/>
      <sheetName val="Vessel Size"/>
      <sheetName val="NIML"/>
      <sheetName val="INST"/>
      <sheetName val="Take-Off"/>
      <sheetName val="Breakdown"/>
      <sheetName val="배관내역서"/>
      <sheetName val="#REF"/>
      <sheetName val="CB"/>
      <sheetName val="대우기성"/>
      <sheetName val="C1"/>
      <sheetName val="BLR-S"/>
      <sheetName val="계측 내역서"/>
      <sheetName val="sum"/>
      <sheetName val="N賃率-職"/>
      <sheetName val="NM2"/>
      <sheetName val="NW1"/>
      <sheetName val="NW2"/>
      <sheetName val="PW3"/>
      <sheetName val="PW4"/>
      <sheetName val="SC1"/>
      <sheetName val="DNW"/>
      <sheetName val="N+"/>
      <sheetName val="NE"/>
      <sheetName val="P+"/>
      <sheetName val="PE"/>
      <sheetName val="PM"/>
      <sheetName val="TR"/>
      <sheetName val="member design"/>
      <sheetName val="design criteria"/>
      <sheetName val="working load at the btm ft."/>
      <sheetName val="plan&amp;section of foundation"/>
      <sheetName val="soil bearing check"/>
      <sheetName val="예산서"/>
      <sheetName val="LinerWt"/>
      <sheetName val="Chart"/>
      <sheetName val="SPT vs PHI"/>
      <sheetName val="ITB COST"/>
      <sheetName val="SCHE"/>
      <sheetName val="배명(단가)"/>
      <sheetName val="프랜트면허"/>
      <sheetName val="토목주소"/>
      <sheetName val="공통(20-91)"/>
      <sheetName val="loaddata"/>
      <sheetName val="预算"/>
      <sheetName val="‡¬’P‰¿ì_x005f_x005f_x005f_x0010_¬?-BLDG"/>
      <sheetName val="2.1 受電設備棟"/>
      <sheetName val="2.2 受・防火水槽"/>
      <sheetName val="2.3 排水処理設備棟"/>
      <sheetName val="2.4 倉庫棟"/>
      <sheetName val="2.5 守衛棟"/>
      <sheetName val="BOQ_FORM_FOR_INQUIRY"/>
      <sheetName val="FORM_OF_PROPOSAL_RFP-003"/>
      <sheetName val="????·???·-BLDGL-03E_X"/>
      <sheetName val="Proposal_Schedule"/>
      <sheetName val="‡¬’P‰¿ì¬?-BLDG"/>
      <sheetName val="Administrative_Prices"/>
      <sheetName val="合成単価作成表_BLD"/>
      <sheetName val="eq_data"/>
      <sheetName val="KLHT"/>
      <sheetName val="崌惉扨壙嶌惉昞-BLDG"/>
      <sheetName val="??扨壙嶌?昞-BLDG"/>
      <sheetName val="??滿氎浉?-BLDG"/>
      <sheetName val="RFP003"/>
      <sheetName val="RFP002"/>
      <sheetName val="Estimate Summary"/>
      <sheetName val="Process Piping"/>
      <sheetName val="BOQ_FORM_FOR_INQUIRY1"/>
      <sheetName val="FORM_OF_PROPOSAL_RFP-0031"/>
      <sheetName val="????·???·-BLDGL-03E_X1"/>
      <sheetName val="Proposal_Schedule1"/>
      <sheetName val="Administrative_Prices1"/>
      <sheetName val="入力"/>
      <sheetName val="LEGEND"/>
      <sheetName val="cable_data"/>
      <sheetName val="3core_6_6kv"/>
      <sheetName val="4core_400V"/>
      <sheetName val="NEWCA"/>
      <sheetName val="Overall_Load_List"/>
      <sheetName val="General_Data"/>
      <sheetName val="약품설비"/>
      <sheetName val="DATE"/>
      <sheetName val="BM"/>
      <sheetName val="BAND(200)"/>
      <sheetName val="OUTER AREA(겹침없음)"/>
      <sheetName val="90EL JACKET"/>
      <sheetName val="JACKET(50,50)"/>
      <sheetName val="내역서"/>
      <sheetName val="Factor"/>
      <sheetName val="EL 표면적"/>
      <sheetName val="M3산출"/>
      <sheetName val="Est Concrete, Mortar"/>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u}}ary"/>
      <sheetName val="SHOPLIST"/>
      <sheetName val="icmal"/>
      <sheetName val="BQ"/>
      <sheetName val="BQ External"/>
      <sheetName val="Notes"/>
      <sheetName val="Basis"/>
      <sheetName val="SubmitCal"/>
      <sheetName val="TAS"/>
      <sheetName val="Penthouse Apartment"/>
      <sheetName val="#REF"/>
      <sheetName val="Option"/>
      <sheetName val="Chiet tinh dz22"/>
      <sheetName val="Chiet tinh dz35"/>
      <sheetName val="_______"/>
      <sheetName val="核算项目余额表"/>
      <sheetName val="Criteria"/>
      <sheetName val="Assumptions"/>
      <sheetName val="@risk rents and incentives"/>
      <sheetName val="Car park lease"/>
      <sheetName val="Net rent analysis"/>
      <sheetName val="Poz-1 "/>
      <sheetName val="차액보증"/>
      <sheetName val="StattCo yCharges"/>
      <sheetName val="GFA_HQ_Building"/>
      <sheetName val="GFA_Conference"/>
      <sheetName val="Lab Cum Hist"/>
      <sheetName val="D-623D"/>
      <sheetName val="Cash2"/>
      <sheetName val="Z"/>
      <sheetName val="Raw Data"/>
      <sheetName val="ancillary"/>
      <sheetName val="Graph Data (DO NOT PRINT)"/>
      <sheetName val="1"/>
      <sheetName val="CT Thang Mo"/>
      <sheetName val="LABOUR HISTOGRAM"/>
      <sheetName val="Currencies"/>
      <sheetName val="BOQ"/>
      <sheetName val="CASHFLOWS"/>
      <sheetName val="LEVEL SHEET"/>
      <sheetName val="BQ_External"/>
      <sheetName val="Bill_1"/>
      <sheetName val="Bill_2"/>
      <sheetName val="Bill_3"/>
      <sheetName val="Bill_4"/>
      <sheetName val="Bill_5"/>
      <sheetName val="Bill_6"/>
      <sheetName val="Bill_7"/>
      <sheetName val="Bill No. 2"/>
      <sheetName val="budget summary (2)"/>
      <sheetName val="Budget Analysis Summary"/>
      <sheetName val="Sheet2"/>
      <sheetName val="CT  PL"/>
      <sheetName val="改加胶玻璃、室外栏杆"/>
      <sheetName val=""/>
      <sheetName val="Projet, methodes &amp; couts"/>
      <sheetName val="Macro1"/>
      <sheetName val="Planning"/>
      <sheetName val="TAHRIR"/>
      <sheetName val="Bases"/>
      <sheetName val="Risques majeurs &amp; Frais Ind."/>
      <sheetName val="Bouclage"/>
      <sheetName val="AREG_05"/>
      <sheetName val="FOL - Bar"/>
      <sheetName val="SPT vs PHI"/>
      <sheetName val="ANNEXURE-A"/>
      <sheetName val="Sheet1"/>
      <sheetName val="intr stool brkup"/>
      <sheetName val="Budget"/>
      <sheetName val="LABOUR_HISTOGRAM"/>
      <sheetName val="JAS"/>
      <sheetName val="Customize Your Invoice"/>
      <sheetName val="B"/>
      <sheetName val="HVAC BoQ"/>
      <sheetName val="PriceSummary"/>
      <sheetName val="企业表一"/>
      <sheetName val="M-5C"/>
      <sheetName val="M-5A"/>
      <sheetName val="Rate analysis"/>
      <sheetName val="ConferenceCentre_x0000_옰ʒ䄂ʒ鵠ʐ䄂ʒ閐̐䄂ʒ蕈̐"/>
      <sheetName val="HQ-TO"/>
      <sheetName val="Body Sheet"/>
      <sheetName val="1.0 Executive Summary"/>
      <sheetName val="Data"/>
      <sheetName val="Tender Summary"/>
      <sheetName val="Insurance Ext"/>
      <sheetName val="Prelims"/>
      <sheetName val="GFA_HQ_Building1"/>
      <sheetName val="Top sheet"/>
      <sheetName val="COC"/>
      <sheetName val="Bill 2"/>
      <sheetName val="POWER"/>
      <sheetName val="MTP"/>
      <sheetName val="List"/>
      <sheetName val="GFA_Conference1"/>
      <sheetName val="BQ_External1"/>
      <sheetName val="Penthouse_Apartment"/>
      <sheetName val="StattCo_yCharges"/>
      <sheetName val="Raw_Data"/>
      <sheetName val="@risk_rents_and_incentives"/>
      <sheetName val="Car_park_lease"/>
      <sheetName val="Net_rent_analysis"/>
      <sheetName val="Poz-1_"/>
      <sheetName val="Chiet_tinh_dz22"/>
      <sheetName val="Chiet_tinh_dz35"/>
      <sheetName val="Lab_Cum_Hist"/>
      <sheetName val="Graph_Data_(DO_NOT_PRINT)"/>
      <sheetName val="Projet,_methodes_&amp;_couts"/>
      <sheetName val="Risques_majeurs_&amp;_Frais_Ind_"/>
      <sheetName val="CT_Thang_Mo"/>
      <sheetName val="Bill_No__2"/>
      <sheetName val="SPT_vs_PHI"/>
      <sheetName val="budget_summary_(2)"/>
      <sheetName val="Budget_Analysis_Summary"/>
      <sheetName val="CT__PL"/>
      <sheetName val="LEVEL_SHEET"/>
      <sheetName val="FOL_-_Bar"/>
      <sheetName val="Geneí¬_x0008_i_x0000__x0000__x0014__x0000_0."/>
      <sheetName val="70_x0000_,/0_x0000_s«_x0008_i_x0000_Æø_x0003_í¬_x0008_i_x0000_"/>
      <sheetName val="LABOUR_HISTOGRAM1"/>
      <sheetName val="Inputs"/>
      <sheetName val="WITHOUT C&amp;I PROFIT (3)"/>
      <sheetName val="250mm"/>
      <sheetName val="200mm"/>
      <sheetName val="160mm"/>
      <sheetName val="FITTINGS"/>
      <sheetName val="VALVE CHAMBERS"/>
      <sheetName val="Fire Hydrants"/>
      <sheetName val="B.GATE VALVE"/>
      <sheetName val="Sub G1 Fire"/>
      <sheetName val="Sub G12 Fire"/>
      <sheetName val="Bill 1"/>
      <sheetName val="Bill 3"/>
      <sheetName val="Bill 4"/>
      <sheetName val="Bill 5"/>
      <sheetName val="Bill 6"/>
      <sheetName val="Bill 7"/>
      <sheetName val="Ap A"/>
      <sheetName val="Tender_Summary"/>
      <sheetName val="Insurance_Ext"/>
      <sheetName val="_x0000__x0000__x0000__x0000__x0000__x0000__x0000__x0000_"/>
      <sheetName val="POWER ASSUMPTIONS"/>
      <sheetName val="2 Div 14 "/>
      <sheetName val="기계내역서"/>
      <sheetName val="Customize_Your_Invoice"/>
      <sheetName val="HVAC_BoQ"/>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udget_summary_(2)1"/>
      <sheetName val="Budget_Analysis_Summary1"/>
      <sheetName val="Body_Sheet1"/>
      <sheetName val="1_0_Executive_Summary1"/>
      <sheetName val="Projet,_methodes_&amp;_couts1"/>
      <sheetName val="Risques_majeurs_&amp;_Frais_Ind_1"/>
      <sheetName val="CT__PL1"/>
      <sheetName val="Top_sheet1"/>
      <sheetName val="intr_stool_brkup1"/>
      <sheetName val="Rate_analysis1"/>
      <sheetName val="GFA_HQ_Building2"/>
      <sheetName val="GFA_Conference2"/>
      <sheetName val="StattCo_yCharges1"/>
      <sheetName val="BQ_External2"/>
      <sheetName val="Penthouse_Apartment1"/>
      <sheetName val="LABOUR_HISTOGRAM2"/>
      <sheetName val="Chiet_tinh_dz221"/>
      <sheetName val="Chiet_tinh_dz351"/>
      <sheetName val="CT_Thang_Mo1"/>
      <sheetName val="Raw_Data1"/>
      <sheetName val="@risk_rents_and_incentives1"/>
      <sheetName val="Car_park_lease1"/>
      <sheetName val="Net_rent_analysis1"/>
      <sheetName val="Poz-1_1"/>
      <sheetName val="Lab_Cum_Hist1"/>
      <sheetName val="Graph_Data_(DO_NOT_PRINT)1"/>
      <sheetName val="LEVEL_SHEET1"/>
      <sheetName val="Bill_No__21"/>
      <sheetName val="Tender_Summary1"/>
      <sheetName val="Insurance_Ext1"/>
      <sheetName val="FOL_-_Bar1"/>
      <sheetName val="SPT_vs_PHI1"/>
      <sheetName val="Customize_Your_Invoice1"/>
      <sheetName val="HVAC_BoQ1"/>
      <sheetName val="Body_Sheet"/>
      <sheetName val="1_0_Executive_Summary"/>
      <sheetName val="Top_sheet"/>
      <sheetName val="intr_stool_brkup"/>
      <sheetName val="Rate_analysis"/>
      <sheetName val="Dubai golf"/>
      <sheetName val="concrete"/>
      <sheetName val="beam-reinft-IIInd floor"/>
      <sheetName val="beam-reinft-machine rm"/>
      <sheetName val="girder"/>
      <sheetName val="Rocker"/>
      <sheetName val="98Price"/>
      <sheetName val="DATAS"/>
      <sheetName val="SHOPLIST.xls"/>
      <sheetName val="PROJECT BRIEF"/>
      <sheetName val="C (3)"/>
      <sheetName val="SAP"/>
      <sheetName val="ACT_SPS"/>
      <sheetName val="SPSF"/>
      <sheetName val="Invoice Summary"/>
      <sheetName val="공종별_집계금액"/>
      <sheetName val="Sheet3"/>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Civil Boq"/>
      <sheetName val="Bill_21"/>
      <sheetName val="2_Div_14_"/>
      <sheetName val="Wall"/>
      <sheetName val="Activity List"/>
      <sheetName val="sal"/>
      <sheetName val="CODE"/>
      <sheetName val="XV10017"/>
      <sheetName val="마산월령동골조물량변경"/>
      <sheetName val="Softscape Buildup"/>
      <sheetName val="Mat'l Rate"/>
      <sheetName val="BILL COV"/>
      <sheetName val="Ra  stair"/>
      <sheetName val="HIRED LABOUR CODE"/>
      <sheetName val="PA- Consutant "/>
      <sheetName val="Design"/>
      <sheetName val="upa"/>
      <sheetName val="foot-slab reinft"/>
      <sheetName val="Geneí¬_x0008_i"/>
      <sheetName val="70"/>
      <sheetName val="GFA_HQ_Building6"/>
      <sheetName val="MOS"/>
      <sheetName val="GPL Revenu Update"/>
      <sheetName val="DO NOT TOUCH"/>
      <sheetName val="Work Type"/>
      <sheetName val="Ap_A"/>
      <sheetName val="ABSTRACT"/>
      <sheetName val="DETAILED  BOQ"/>
      <sheetName val="M-Book for Conc"/>
      <sheetName val="M-Book for FW"/>
      <sheetName val="Vehicles"/>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C_(3)"/>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Materials Cost(PCC)"/>
      <sheetName val="India F&amp;S Template"/>
      <sheetName val="Annex"/>
      <sheetName val="factors"/>
      <sheetName val="P4-B"/>
      <sheetName val="Break_Up"/>
      <sheetName val="RESULT"/>
      <sheetName val="IO LIST"/>
      <sheetName val="Formulas"/>
      <sheetName val="Material "/>
      <sheetName val="Quote Sheet"/>
      <sheetName val="Day work"/>
      <sheetName val="GFA_HQ_Building7"/>
      <sheetName val="Rate_analysis4"/>
      <sheetName val="Softscape_Buildup"/>
      <sheetName val="Mat'l_Rate"/>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Mat'l_Rate1"/>
      <sheetName val="CERTIFICATE"/>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갑지"/>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VALVE_CHAMBERS2"/>
      <sheetName val="Fire_Hydrants2"/>
      <sheetName val="B_GATE_VALVE2"/>
      <sheetName val="Sub_G1_Fire2"/>
      <sheetName val="Sub_G12_Fire2"/>
      <sheetName val="VALVE_CHAMBERS3"/>
      <sheetName val="Fire_Hydrants3"/>
      <sheetName val="B_GATE_VALVE3"/>
      <sheetName val="Sub_G1_Fire3"/>
      <sheetName val="Sub_G12_Fire3"/>
      <sheetName val="CHART OF ACCOUNTS"/>
      <sheetName val="E-Bill No.6 A-O"/>
      <sheetName val="MEP"/>
      <sheetName val="IRR"/>
      <sheetName val="Working for RCC"/>
      <sheetName val="Gra¦_x0004_)_x0000__x0000__x0000_VW_x0000__x0000__x0000__x0000__x0000__x0000__x0000__x0000__x0000_ U"/>
      <sheetName val="/VW_x0000_VU_x0000_)_x0000__x0000__x0000_)_x0000__x0000__x0000__x0001__x0000__x0000__x0000_tÏØ0 _x0008__x0000__x0000_ _x0008_"/>
      <sheetName val="/VW_x0000_VU_x0000_)_x0000__x0000__x0000_)_x0000__x0000__x0000__x0001__x0000__x0000__x0000_tÏØ0_x0009__x0008__x0000__x0000__x0009__x0008_"/>
      <sheetName val="ConferenceCentre?옰ʒ䄂ʒ鵠ʐ䄂ʒ閐̐䄂ʒ蕈̐"/>
      <sheetName val="Toolbox"/>
      <sheetName val="Data_Summary"/>
      <sheetName val="房屋及建筑物"/>
      <sheetName val="XL4Poppy"/>
      <sheetName val="B185-B-2"/>
      <sheetName val="B185-B-3"/>
      <sheetName val="B185-B-4"/>
      <sheetName val="B185-B-5"/>
      <sheetName val="B185-B-6"/>
      <sheetName val="B185-B-7"/>
      <sheetName val="B185-B-8"/>
      <sheetName val="B185-B-9.1"/>
      <sheetName val="B185-B-9.2"/>
      <sheetName val="INSTR"/>
      <sheetName val="Day_work"/>
      <sheetName val="RA-markate"/>
      <sheetName val="BOQ_Direct_selling cost"/>
      <sheetName val="15-MECH"/>
      <sheetName val="B03"/>
      <sheetName val="B09.1"/>
      <sheetName val="PMWeb_data"/>
      <sheetName val="SS_MH"/>
      <sheetName val="PMWeb data"/>
      <sheetName val="SS MH"/>
      <sheetName val="Eq. Mobilization"/>
      <sheetName val="w't table"/>
      <sheetName val="cp-e1"/>
      <sheetName val="COLUMN"/>
      <sheetName val="UOM"/>
      <sheetName val="Contract Division"/>
      <sheetName val="SubContract Type"/>
      <sheetName val="Service Type"/>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ropdown"/>
      <sheetName val="Elemental Buildup"/>
      <sheetName val="77S(O)"/>
      <sheetName val="PointNo.5"/>
      <sheetName val="11-hsd"/>
      <sheetName val="13-septic"/>
      <sheetName val="7-ug"/>
      <sheetName val="2-utility"/>
      <sheetName val="18-misc"/>
      <sheetName val="5-pipe"/>
      <sheetName val="DETAILED__BOQ1"/>
      <sheetName val="M-Book_for_Conc1"/>
      <sheetName val="M-Book_for_FW1"/>
      <sheetName val="HIRED_LABOUR_CODE1"/>
      <sheetName val="PA-_Consutant_1"/>
      <sheetName val="foot-slab_reinft1"/>
      <sheetName val="DETAILED__BOQ2"/>
      <sheetName val="M-Book_for_Conc2"/>
      <sheetName val="M-Book_for_FW2"/>
      <sheetName val="Ra__stair1"/>
      <sheetName val="HIRED_LABOUR_CODE2"/>
      <sheetName val="PA-_Consutant_2"/>
      <sheetName val="foot-slab_reinft2"/>
      <sheetName val="BILL_COV1"/>
      <sheetName val="[SHOPLIST.xls][SHOPLIST.xls]70_x0000_"/>
      <sheetName val="[SHOPLIST.xls][SHOPLIST.xls]70,"/>
      <sheetName val="[SHOPLIST.xls][SHOPLIST.xls][SH"/>
      <sheetName val="[SHOPLIST.xls]70_x0000_,/0_x0000_s«_x0008_i_x0000_Æø_x0003_í¬"/>
      <sheetName val="[SHOPLIST.xls]70,/0s«iÆøí¬i"/>
      <sheetName val="[SHOPLIST.xls]/VW_x0000_VU_x0000_)_x0000__x0000__x0000_)_x0000__x0000__x0000_"/>
      <sheetName val="Material List "/>
      <sheetName val="2.2)Revised Cash Flow"/>
      <sheetName val="입찰내역 발주처 양식"/>
      <sheetName val="col-reinft1"/>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집계표(OPTION)"/>
      <sheetName val="Materials_Cost(PCC)"/>
      <sheetName val="India_F&amp;S_Template"/>
      <sheetName val="IO_LIST"/>
      <sheetName val="Material_"/>
      <sheetName val="Quote_Sheet"/>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SStaff-Sept2013"/>
      <sheetName val="Index List"/>
      <sheetName val="Type List"/>
      <sheetName val="File Types"/>
      <sheetName val="Day_work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ConferenceCentre_x005f_x0000_옰ʒ䄂ʒ鵠ʐ䄂ʒ"/>
      <sheetName val="Geneí¬_x005f_x0008_i_x005f_x0000__x005f_x0000__x0"/>
      <sheetName val="70_x005f_x0000_,_0_x005f_x0000_s«_x005f_x0008_i_x"/>
      <sheetName val="Geneí¬_x005f_x0008_i"/>
      <sheetName val="escalation"/>
      <sheetName val="ANAL"/>
      <sheetName val="Quantity"/>
      <sheetName val="PNT-QUOT-#3"/>
      <sheetName val="COAT&amp;WRAP-QIOT-#3"/>
      <sheetName val="Earthwork"/>
      <sheetName val="GIAVLIEU"/>
      <sheetName val="Project Cost Breakdown"/>
      <sheetName val="Gra¦_x0004_)"/>
      <sheetName val="/VW"/>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BLDG"/>
      <sheetName val="ml"/>
      <sheetName val="GFA_HQ_Building11"/>
      <sheetName val="GFA_Conference10"/>
      <sheetName val="BQ_External10"/>
      <sheetName val="LEVEL_SHEET9"/>
      <sheetName val="Raw_Data9"/>
      <sheetName val="Penthouse_Apartment9"/>
      <sheetName val="@risk_rents_and_incentives9"/>
      <sheetName val="Car_park_lease9"/>
      <sheetName val="Net_rent_analysis9"/>
      <sheetName val="Poz-1_9"/>
      <sheetName val="Chiet_tinh_dz229"/>
      <sheetName val="Chiet_tinh_dz359"/>
      <sheetName val="StattCo_yCharges9"/>
      <sheetName val="CT_Thang_Mo9"/>
      <sheetName val="LABOUR_HISTOGRAM10"/>
      <sheetName val="Lab_Cum_Hist9"/>
      <sheetName val="Graph_Data_(DO_NOT_PRINT)9"/>
      <sheetName val="CT__PL8"/>
      <sheetName val="Projet,_methodes_&amp;_couts8"/>
      <sheetName val="Risques_majeurs_&amp;_Frais_Ind_8"/>
      <sheetName val="Bill_No__29"/>
      <sheetName val="FOL_-_Bar9"/>
      <sheetName val="SPT_vs_PHI9"/>
      <sheetName val="budget_summary_(2)8"/>
      <sheetName val="Budget_Analysis_Summary8"/>
      <sheetName val="Customize_Your_Invoice9"/>
      <sheetName val="HVAC_BoQ9"/>
      <sheetName val="Tender_Summary9"/>
      <sheetName val="Insurance_Ext9"/>
      <sheetName val="intr_stool_brkup8"/>
      <sheetName val="Top_sheet8"/>
      <sheetName val="Rate_analysis8"/>
      <sheetName val="Body_Sheet8"/>
      <sheetName val="1_0_Executive_Summary8"/>
      <sheetName val="Materials_Cost(PCC)2"/>
      <sheetName val="India_F&amp;S_Template2"/>
      <sheetName val="IO_LIST2"/>
      <sheetName val="Material_2"/>
      <sheetName val="Quote_Sheet2"/>
      <sheetName val="BILL_COV2"/>
      <sheetName val="Ra__stair2"/>
      <sheetName val="Day_work2"/>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BS"/>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LIST DO NOT REMOVE"/>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Eq__Mobilization"/>
      <sheetName val="Working_for_RCC"/>
      <sheetName val="B185-B-9_1"/>
      <sheetName val="B185-B-9_2"/>
      <sheetName val="BOQ_Direct_selling_cost"/>
      <sheetName val="CHART_OF_ACCOUNTS"/>
      <sheetName val="E-Bill_No_6_A-O"/>
      <sheetName val="B09_1"/>
      <sheetName val="HIRED_LABOUR_CODE3"/>
      <sheetName val="PA-_Consutant_3"/>
      <sheetName val="foot-slab_reinft3"/>
      <sheetName val="DETAILED__BOQ3"/>
      <sheetName val="M-Book_for_Conc3"/>
      <sheetName val="M-Book_for_FW3"/>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PRECAST lightconc-II"/>
      <sheetName val="P&amp;L-BDMC"/>
      <sheetName val="final abstract"/>
      <sheetName val="Detail"/>
      <sheetName val="p&amp;m"/>
      <sheetName val="Voucher"/>
      <sheetName val="GRSummary"/>
      <sheetName val="SIEMENS"/>
      <sheetName val="%"/>
      <sheetName val="Staffing and Rates IA"/>
      <sheetName val="Chiet t"/>
      <sheetName val="_x005f_x0000__x005f_x0000__x005f_x0000__x005f_x0000__x0"/>
      <sheetName val="Staff Acco."/>
      <sheetName val="TBAL9697 -group wise  sdpl"/>
      <sheetName val="Summary of Work"/>
      <sheetName val="B6.2 "/>
      <sheetName val="PointNo_5"/>
      <sheetName val="Elemental_Buildup"/>
      <sheetName val="Gra¦)VW_U"/>
      <sheetName val="/VWVU))tÏØ0  "/>
      <sheetName val="/VWVU))tÏØ0__"/>
      <sheetName val="Lists"/>
      <sheetName val="2_2)Revised_Cash_Flow"/>
      <sheetName val="Employee List"/>
      <sheetName val="BG"/>
      <sheetName val="RAB AR&amp;STR"/>
      <sheetName val="Prices"/>
      <sheetName val="Rate summary"/>
      <sheetName val="#REF!"/>
      <sheetName val="SW-TEO"/>
      <sheetName val="科目余额表正式"/>
      <sheetName val="Annex 1 Sect 3a"/>
      <sheetName val="Annex 1 Sect 3a.1"/>
      <sheetName val="Annex 1 Sect 3b"/>
      <sheetName val="Annex 1 Sect 3c"/>
      <sheetName val="HOURLY RATES"/>
      <sheetName val="GFA_HQ_Building12"/>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ub_G1_Five"/>
      <sheetName val="[SHOPLIST.xls][SHOPLIST.xls]/VW"/>
      <sheetName val="Data Validation"/>
      <sheetName val="__-BLDG"/>
      <sheetName val="TOSHIBA-Structure"/>
      <sheetName val="NKC6"/>
      <sheetName val="Div26 - Elect"/>
      <sheetName val="CHUNG CU CARRILON"/>
      <sheetName val="Div.07 Thermal &amp; Moisture"/>
      <sheetName val="Geneí¬ i_x0000__x0000_ _x0000_0."/>
      <sheetName val="70_x0000_,/0_x0000_s« i_x0000_Æø í¬ i_x0000_"/>
      <sheetName val="Demand"/>
      <sheetName val="Occ"/>
      <sheetName val="SITE WORK"/>
      <sheetName val="Old"/>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Elemental_Buildup1"/>
      <sheetName val="PointNo_51"/>
      <sheetName val="B6_2_"/>
      <sheetName val="LIST_DO_NOT_REMOVE"/>
      <sheetName val="VCH-SLC"/>
      <sheetName val="Item- Compact"/>
      <sheetName val="Supplier"/>
      <sheetName val="BLK2"/>
      <sheetName val="BLK3"/>
      <sheetName val="E &amp; R"/>
      <sheetName val="radar"/>
      <sheetName val="UG"/>
      <sheetName val="Рабочий лист"/>
      <sheetName val="ФМ"/>
      <sheetName val="Сравнение"/>
      <sheetName val="Table"/>
      <sheetName val="Back up"/>
      <sheetName val="BASE_APR17_HISTOGRAMS"/>
      <sheetName val="PRJDATA"/>
      <sheetName val="Master"/>
      <sheetName val="Risk Breakdown Structure"/>
      <sheetName val="Lookup"/>
      <sheetName val="Header"/>
      <sheetName val="70_x005f_x0000_,/0_x005f_x0000_s«_x005f_x0008_i_x"/>
      <sheetName val="Map"/>
      <sheetName val="train cash"/>
      <sheetName val="accom cash"/>
      <sheetName val="ConferenceCentre_x0000_옰ʒ䄂ʒ鵠ʐ䄂ʒ"/>
      <sheetName val="Geneí¬_x0008_i_x0000__x0000__x0"/>
      <sheetName val="70_x0000_,_0_x0000_s«_x0008_i_x"/>
      <sheetName val="_x0000__x0000__x0000__x0000__x0"/>
      <sheetName val="INDIGINEOUS ITEMS "/>
      <sheetName val="office"/>
      <sheetName val="Lab"/>
      <sheetName val="Mall waterproofing"/>
      <sheetName val="MSCP waterproofing"/>
      <sheetName val="-----------------"/>
      <sheetName val="PT 141- Site A Landscape"/>
      <sheetName val="d-safe DELUXE"/>
      <sheetName val="Materials_Cost(PCC)3"/>
      <sheetName val="India_F&amp;S_Template3"/>
      <sheetName val="IO_LIST3"/>
      <sheetName val="Material_3"/>
      <sheetName val="Quote_Sheet3"/>
      <sheetName val="Day_work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70,_0s«iÆøí¬i"/>
      <sheetName val="References"/>
      <sheetName val="Duct Accesories"/>
      <sheetName val="ConferenceCentre_옰ʒ䄂ʒ鵠ʐ䄂ʒ閐̐䄂ʒ蕈̐"/>
      <sheetName val="GFA_HQ_Building13"/>
      <sheetName val="GFA_Conference12"/>
      <sheetName val="BQ_External12"/>
      <sheetName val="Graph_Data_(DO_NOT_PRINT)11"/>
      <sheetName val="Penthouse_Apartment11"/>
      <sheetName val="LABOUR_HISTOGRAM12"/>
      <sheetName val="StattCo_yCharges11"/>
      <sheetName val="Projet,_methodes_&amp;_couts10"/>
      <sheetName val="Risques_majeurs_&amp;_Frais_Ind_10"/>
      <sheetName val="Raw_Data11"/>
      <sheetName val="Chiet_tinh_dz2211"/>
      <sheetName val="Chiet_tinh_dz3511"/>
      <sheetName val="@risk_rents_and_incentives11"/>
      <sheetName val="Car_park_lease11"/>
      <sheetName val="Net_rent_analysis11"/>
      <sheetName val="Poz-1_11"/>
      <sheetName val="Lab_Cum_Hist11"/>
      <sheetName val="CT_Thang_Mo11"/>
      <sheetName val="LEVEL_SHEET11"/>
      <sheetName val="SPT_vs_PHI11"/>
      <sheetName val="CT__PL10"/>
      <sheetName val="FOL_-_Bar11"/>
      <sheetName val="Customize_Your_Invoice11"/>
      <sheetName val="HVAC_BoQ11"/>
      <sheetName val="Bill_No__211"/>
      <sheetName val="Tender_Summary11"/>
      <sheetName val="Insurance_Ext11"/>
      <sheetName val="budget_summary_(2)10"/>
      <sheetName val="Budget_Analysis_Summary10"/>
      <sheetName val="Body_Sheet10"/>
      <sheetName val="1_0_Executive_Summary10"/>
      <sheetName val="2_Div_14_8"/>
      <sheetName val="Top_sheet10"/>
      <sheetName val="intr_stool_brkup10"/>
      <sheetName val="Bill_18"/>
      <sheetName val="Bill_29"/>
      <sheetName val="Bill_38"/>
      <sheetName val="Bill_48"/>
      <sheetName val="Bill_58"/>
      <sheetName val="Bill_68"/>
      <sheetName val="Bill_78"/>
      <sheetName val="Ap_A8"/>
      <sheetName val="Rate_analysis10"/>
      <sheetName val="POWER_ASSUMPTIONS7"/>
      <sheetName val="Dubai_golf7"/>
      <sheetName val="beam-reinft-IIInd_floor7"/>
      <sheetName val="beam-reinft-machine_rm7"/>
      <sheetName val="SHOPLIST_xls7"/>
      <sheetName val="PROJECT_BRIEF8"/>
      <sheetName val="Invoice_Summary7"/>
      <sheetName val="Civil_Boq6"/>
      <sheetName val="C_(3)8"/>
      <sheetName val="WITHOUT_C&amp;I_PROFIT_(3)6"/>
      <sheetName val="DETAILED__BOQ5"/>
      <sheetName val="M-Book_for_Conc5"/>
      <sheetName val="M-Book_for_FW5"/>
      <sheetName val="BILL_COV4"/>
      <sheetName val="Ra__stair4"/>
      <sheetName val="Activity_List6"/>
      <sheetName val="Softscape_Buildup6"/>
      <sheetName val="Mat'l_Rate6"/>
      <sheetName val="VALVE_CHAMBERS4"/>
      <sheetName val="Fire_Hydrants4"/>
      <sheetName val="B_GATE_VALVE4"/>
      <sheetName val="Sub_G1_Fire4"/>
      <sheetName val="Sub_G12_Fire4"/>
      <sheetName val="PA-_Consutant_5"/>
      <sheetName val="HIRED_LABOUR_CODE5"/>
      <sheetName val="foot-slab_reinft5"/>
      <sheetName val="CHART_OF_ACCOUNTS2"/>
      <sheetName val="E-Bill_No_6_A-O2"/>
      <sheetName val="B185-B-9_12"/>
      <sheetName val="B185-B-9_22"/>
      <sheetName val="B09_12"/>
      <sheetName val="BOQ_Direct_selling_cost2"/>
      <sheetName val="PMWeb_data2"/>
      <sheetName val="SS_MH2"/>
      <sheetName val="Eq__Mobilization2"/>
      <sheetName val="w't_table2"/>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Working_for_RCC2"/>
      <sheetName val="2_2)Revised_Cash_Flow1"/>
      <sheetName val="Material_List_1"/>
      <sheetName val="Chiet_t1"/>
      <sheetName val="Staffing_and_Rates_IA1"/>
      <sheetName val="Index_List1"/>
      <sheetName val="Type_List1"/>
      <sheetName val="File_Types1"/>
      <sheetName val="입찰내역_발주처_양식1"/>
      <sheetName val="Summary_of_Work"/>
      <sheetName val="Employee_List"/>
      <sheetName val="PRECAST_lightconc-II"/>
      <sheetName val="final_abstract"/>
      <sheetName val="/VWVU))tÏØ0__1"/>
      <sheetName val="Staff_Acco_"/>
      <sheetName val="TBAL9697_-group_wise__sdpl"/>
      <sheetName val="ConferenceCentre?옰ʒ䄂ʒ鵠ʐ䄂ʒ閐̐脭め_x0005__x0000_"/>
      <sheetName val="MA"/>
      <sheetName val="Rebars"/>
      <sheetName val="合成単価作成表-BLDG"/>
      <sheetName val="???? ??? ??"/>
      <sheetName val="200205C"/>
      <sheetName val="Headings"/>
      <sheetName val="Selections"/>
      <sheetName val="Common Variables"/>
      <sheetName val="PTS-1"/>
      <sheetName val="Labour &amp; Plant"/>
      <sheetName val="Geneí¬ i"/>
      <sheetName val="COSTING"/>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BILL_COV5"/>
      <sheetName val="Activity_List7"/>
      <sheetName val="Softscape_Buildup7"/>
      <sheetName val="Mat'l_Rate7"/>
      <sheetName val="Day_work4"/>
      <sheetName val="CHART_OF_ACCOUNTS3"/>
      <sheetName val="E-Bill_No_6_A-O3"/>
      <sheetName val="Eq__Mobilization3"/>
      <sheetName val="BOQ_Direct_selling_cost3"/>
      <sheetName val="PointNo_52"/>
      <sheetName val="Elemental_Buildup2"/>
      <sheetName val="Working_for_RCC3"/>
      <sheetName val="B185-B-9_13"/>
      <sheetName val="B185-B-9_23"/>
      <sheetName val="B09_13"/>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TESİSAT"/>
      <sheetName val="Definitions"/>
      <sheetName val="PROJECT BRIEF(EX.NEW)"/>
      <sheetName val="Sheet7"/>
      <sheetName val="AREA OF APPLICATION"/>
      <sheetName val="Steel"/>
      <sheetName val="[SHOPLIST.xls]70_x0000_,/0_x0000_s« i_x0000_Æø í¬"/>
      <sheetName val="Resumo Empreitadas"/>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x005f_x0000__x005f_x0000__x005"/>
      <sheetName val="Geneí¬_x005f_x0008_i_x000"/>
      <sheetName val="dv_info"/>
      <sheetName val="[SHOPLIST.xls]/VW"/>
      <sheetName val="做法表"/>
      <sheetName val="_SHOPLIST.xls_70"/>
      <sheetName val="_SHOPLIST.xls_70,_0s«iÆøí¬i"/>
      <sheetName val="工程量"/>
      <sheetName val="6.2 Floor Finishes"/>
      <sheetName val="Lagoons Breakdown Prices"/>
      <sheetName val="Cover HW Z2 "/>
      <sheetName val="TOTAL WORK"/>
      <sheetName val="part 3"/>
      <sheetName val="pile Length for Easter fence"/>
      <sheetName val="Source"/>
      <sheetName val="Home"/>
      <sheetName val="instructions"/>
      <sheetName val="INDEX"/>
      <sheetName val="LIST_DO_NOT_REMOVE1"/>
      <sheetName val="Project_Cost_Breakdown"/>
      <sheetName val="B6_2_1"/>
      <sheetName val="Annex_1_Sect_3a"/>
      <sheetName val="Annex_1_Sect_3a_1"/>
      <sheetName val="Annex_1_Sect_3b"/>
      <sheetName val="Annex_1_Sect_3c"/>
      <sheetName val="HOURLY_RATES"/>
      <sheetName val="Item-_Compact"/>
      <sheetName val="Floor Box "/>
      <sheetName val="PE"/>
      <sheetName val="VALVE_CHAMBERS5"/>
      <sheetName val="Fire_Hydrants5"/>
      <sheetName val="B_GATE_VALVE5"/>
      <sheetName val="Sub_G1_Fire5"/>
      <sheetName val="Sub_G12_Fire5"/>
      <sheetName val="DETAILED__BOQ6"/>
      <sheetName val="M-Book_for_Conc6"/>
      <sheetName val="M-Book_for_FW6"/>
      <sheetName val="PA-_Consutant_6"/>
      <sheetName val="HIRED_LABOUR_CODE6"/>
      <sheetName val="foot-slab_reinft6"/>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t_table3"/>
      <sheetName val="Elemental_Buildup3"/>
      <sheetName val="PointNo_53"/>
      <sheetName val="LIST_DO_NOT_REMOVE2"/>
      <sheetName val="Summary_of_Work1"/>
      <sheetName val="Employee_List1"/>
      <sheetName val="B6_2_2"/>
      <sheetName val="Staff_Acco_1"/>
      <sheetName val="TBAL9697_-group_wise__sdpl1"/>
      <sheetName val="Item-_Compact1"/>
      <sheetName val="E_&amp;_R1"/>
      <sheetName val="Project_Cost_Breakdown1"/>
      <sheetName val="Рабочий_лист"/>
      <sheetName val="Annex_1_Sect_3a1"/>
      <sheetName val="Annex_1_Sect_3a_11"/>
      <sheetName val="Annex_1_Sect_3b1"/>
      <sheetName val="Annex_1_Sect_3c1"/>
      <sheetName val="HOURLY_RATES1"/>
      <sheetName val="RAB_AR&amp;STR"/>
      <sheetName val="SITE_WORK"/>
      <sheetName val="Rate_summary"/>
      <sheetName val="Coding"/>
      <sheetName val="Vendors"/>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BILL_COV6"/>
      <sheetName val="Ra__stair6"/>
      <sheetName val="WITHOUT_C&amp;I_PROFIT_(3)8"/>
      <sheetName val="Civil_Boq8"/>
      <sheetName val="Activity_List8"/>
      <sheetName val="B185-B-9_14"/>
      <sheetName val="B185-B-9_24"/>
      <sheetName val="Day_work5"/>
      <sheetName val="Working_for_RCC4"/>
      <sheetName val="CHART_OF_ACCOUNTS4"/>
      <sheetName val="E-Bill_No_6_A-O4"/>
      <sheetName val="PMWeb_data4"/>
      <sheetName val="SS_MH4"/>
      <sheetName val="Eq__Mobilization4"/>
      <sheetName val="B09_14"/>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입찰내역_발주처_양식3"/>
      <sheetName val="Chiet_t3"/>
      <sheetName val="Staffing_and_Rates_IA3"/>
      <sheetName val="/VWVU))tÏØ0__3"/>
      <sheetName val="PT_141-_Site_A_Landscape"/>
      <sheetName val="Geneí¬_i_0_"/>
      <sheetName val="70,/0s«_iÆø_í¬_i"/>
      <sheetName val="d-safe_DELUXE"/>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rojects"/>
      <sheetName val=" Estimate  "/>
      <sheetName val="Z- GENERAL PRICE SUMMARY"/>
      <sheetName val="Equip."/>
      <sheetName val="Book1"/>
      <sheetName val="GPL_Revenu_Update"/>
      <sheetName val="DO_NOT_TOUCH"/>
      <sheetName val="Work_Type"/>
      <sheetName val="Base_Data"/>
      <sheetName val="P-100.MRF.DB.R1"/>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RMOPS"/>
      <sheetName val="Finansal tamamlanma Eğrisi"/>
      <sheetName val="Risk_Breakdown_Structure"/>
      <sheetName val="1.2 Staff Schedule"/>
      <sheetName val="Materials_Cost(PCC)5"/>
      <sheetName val="India_F&amp;S_Template5"/>
      <sheetName val="IO_LIST5"/>
      <sheetName val="Material_5"/>
      <sheetName val="Quote_Sheet5"/>
      <sheetName val="BOQ_Direct_selling_cost5"/>
      <sheetName val="PRECAST_lightconc-II5"/>
      <sheetName val="final_abstract5"/>
      <sheetName val="Labour_&amp;_Plant"/>
      <sheetName val="TRIAL_BALANCE"/>
      <sheetName val="Ave_wtd_rates"/>
      <sheetName val="Debits_as_on_12_04_08"/>
      <sheetName val="STAFFSCHED_"/>
      <sheetName val="[SHOPLIST_xls][SHOPLIST_xls]70"/>
      <sheetName val="[SHOPLIST_xls][SHOPLIST_xls]70,"/>
      <sheetName val="BUAs and Sales Forecast"/>
      <sheetName val="steel total"/>
      <sheetName val="ELE BOQ"/>
      <sheetName val="主材价格"/>
      <sheetName val="_SHOPLIST.xls__SHOPLIST.xls_70"/>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_SHOPLIST.xls__SHOPLIST.xls_70_"/>
      <sheetName val="SRC-B3U2"/>
      <sheetName val="Summ"/>
      <sheetName val="analysis"/>
      <sheetName val="calculation_LC"/>
      <sheetName val="Internet"/>
      <sheetName val="[SHOPLIST_xls]70,/0s«iÆøí¬"/>
      <sheetName val="[SHOPLIST_xls]70,/0s«iÆøí¬i"/>
      <sheetName val="Z-_GENERAL_PRICE_SUMMARY"/>
      <sheetName val="Confidential"/>
      <sheetName val="1-G1"/>
      <sheetName val="PPA Summary"/>
      <sheetName val="Interior"/>
      <sheetName val="금융비용"/>
      <sheetName val="Final"/>
      <sheetName val="Cashflow projection"/>
      <sheetName val="superseded"/>
      <sheetName val="Equipment Rates"/>
      <sheetName val="CostPlan"/>
      <sheetName val="Database"/>
      <sheetName val="Payment"/>
      <sheetName val="Input"/>
      <sheetName val="70,"/>
      <sheetName val="ConferenceCentre?옰ʒ䄂ʒ鵠ʐ䄂ʒ閐̐脭め_x0005_"/>
      <sheetName val="opstat"/>
      <sheetName val="costs"/>
      <sheetName val="[SHOPLIST.xls][SHOPLIST.xls]70_"/>
      <sheetName val="E H - H. W.P."/>
      <sheetName val="E. H. Treatment for pile cap"/>
      <sheetName val="FORM5"/>
      <sheetName val="[SHOPLIST.xls]/VWVU))tÏØ0  "/>
      <sheetName val="[SHOPLIST.xls]/VWVU))tÏØ0__"/>
      <sheetName val="A1-Continuous"/>
      <sheetName val="Hic_150EOffice"/>
      <sheetName val="Mix Design"/>
      <sheetName val="std-rates"/>
      <sheetName val="[SHOPLIST.xls]70"/>
      <sheetName val="[SHOPLIST.xls]70,"/>
      <sheetName val="Auswahl"/>
      <sheetName val="Areas_with_SF"/>
      <sheetName val="Area Breakdown PER LEVEL_LINK"/>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K"/>
      <sheetName val="L"/>
      <sheetName val="M"/>
      <sheetName val="N"/>
      <sheetName val="O"/>
      <sheetName val="T"/>
      <sheetName val="U"/>
      <sheetName val="M&amp;A D"/>
      <sheetName val="M&amp;A E"/>
      <sheetName val="M&amp;A G"/>
      <sheetName val="Base BM-rebar"/>
      <sheetName val="Results"/>
      <sheetName val="Materials "/>
      <sheetName val="Labour"/>
      <sheetName val="MAchinery(R1)"/>
      <sheetName val="Sheet Index"/>
      <sheetName val="door"/>
      <sheetName val="window"/>
      <sheetName val="Dropdowns"/>
      <sheetName val="GFA_HQ_Building16"/>
      <sheetName val="GFA_Conference15"/>
      <sheetName val="BQ_External15"/>
      <sheetName val="Raw_Data14"/>
      <sheetName val="Penthouse_Apartment14"/>
      <sheetName val="StattCo_yCharges14"/>
      <sheetName val="LABOUR_HISTOGRAM15"/>
      <sheetName val="Graph_Data_(DO_NOT_PRINT)14"/>
      <sheetName val="Chiet_tinh_dz2214"/>
      <sheetName val="Chiet_tinh_dz3514"/>
      <sheetName val="@risk_rents_and_incentives14"/>
      <sheetName val="Car_park_lease14"/>
      <sheetName val="Net_rent_analysis14"/>
      <sheetName val="Poz-1_14"/>
      <sheetName val="Lab_Cum_Hist14"/>
      <sheetName val="FOL_-_Bar14"/>
      <sheetName val="budget_summary_(2)13"/>
      <sheetName val="Budget_Analysis_Summary13"/>
      <sheetName val="CT_Thang_Mo14"/>
      <sheetName val="CT__PL13"/>
      <sheetName val="LEVEL_SHEET14"/>
      <sheetName val="SPT_vs_PHI14"/>
      <sheetName val="Bill_No__214"/>
      <sheetName val="Tender_Summary14"/>
      <sheetName val="Insurance_Ext14"/>
      <sheetName val="Customize_Your_Invoice14"/>
      <sheetName val="HVAC_BoQ14"/>
      <sheetName val="Projet,_methodes_&amp;_couts13"/>
      <sheetName val="Risques_majeurs_&amp;_Frais_Ind_13"/>
      <sheetName val="Top_sheet13"/>
      <sheetName val="intr_stool_brkup13"/>
      <sheetName val="Body_Sheet13"/>
      <sheetName val="1_0_Executive_Summary13"/>
      <sheetName val="Ap_A11"/>
      <sheetName val="Bill_111"/>
      <sheetName val="Bill_212"/>
      <sheetName val="Bill_311"/>
      <sheetName val="Bill_411"/>
      <sheetName val="Bill_511"/>
      <sheetName val="Bill_611"/>
      <sheetName val="Bill_711"/>
      <sheetName val="SHOPLIST_xls10"/>
      <sheetName val="Invoice_Summary10"/>
      <sheetName val="2_Div_14_11"/>
      <sheetName val="PROJECT_BRIEF11"/>
      <sheetName val="beam-reinft-IIInd_floor10"/>
      <sheetName val="POWER_ASSUMPTIONS10"/>
      <sheetName val="Softscape_Buildup9"/>
      <sheetName val="Mat'l_Rate9"/>
      <sheetName val="Dubai_golf10"/>
      <sheetName val="beam-reinft-machine_rm10"/>
      <sheetName val="C_(3)11"/>
      <sheetName val="PA-_Consutant_7"/>
      <sheetName val="BILL_COV7"/>
      <sheetName val="Ra__stair7"/>
      <sheetName val="WITHOUT_C&amp;I_PROFIT_(3)9"/>
      <sheetName val="Civil_Boq9"/>
      <sheetName val="Activity_List9"/>
      <sheetName val="HIRED_LABOUR_CODE7"/>
      <sheetName val="foot-slab_reinft7"/>
      <sheetName val="DETAILED__BOQ7"/>
      <sheetName val="M-Book_for_Conc7"/>
      <sheetName val="M-Book_for_FW7"/>
      <sheetName val="VALVE_CHAMBERS6"/>
      <sheetName val="Fire_Hydrants6"/>
      <sheetName val="B_GATE_VALVE6"/>
      <sheetName val="Sub_G1_Fire6"/>
      <sheetName val="Sub_G12_Fire6"/>
      <sheetName val="B185-B-9_15"/>
      <sheetName val="B185-B-9_25"/>
      <sheetName val="Day_work6"/>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Working_for_RCC5"/>
      <sheetName val="Elemental_Buildup4"/>
      <sheetName val="CHART_OF_ACCOUNTS5"/>
      <sheetName val="E-Bill_No_6_A-O5"/>
      <sheetName val="PMWeb_data5"/>
      <sheetName val="SS_MH5"/>
      <sheetName val="Eq__Mobilization5"/>
      <sheetName val="w't_table4"/>
      <sheetName val="B09_15"/>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PointNo_54"/>
      <sheetName val="Index_List4"/>
      <sheetName val="Type_List4"/>
      <sheetName val="File_Types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2_2)Revised_Cash_Flow4"/>
      <sheetName val="Material_List_4"/>
      <sheetName val="Employee_List2"/>
      <sheetName val="입찰내역_발주처_양식4"/>
      <sheetName val="Chiet_t4"/>
      <sheetName val="Staffing_and_Rates_IA4"/>
      <sheetName val="Summary_of_Work2"/>
      <sheetName val="/VWVU))tÏØ0__4"/>
      <sheetName val="Рабочий_лист1"/>
      <sheetName val="PT_141-_Site_A_Landscape1"/>
      <sheetName val="d-safe_DELUXE1"/>
      <sheetName val="Rate_summary1"/>
      <sheetName val="SITE_WORK1"/>
      <sheetName val="RAB_AR&amp;STR1"/>
      <sheetName val="Back_up1"/>
      <sheetName val="INDIGINEOUS_ITEMS_1"/>
      <sheetName val="Mall_waterproofing1"/>
      <sheetName val="MSCP_waterproofing1"/>
      <sheetName val="Duct_Accesories1"/>
      <sheetName val="????_???_??1"/>
      <sheetName val="train_cash1"/>
      <sheetName val="accom_cash1"/>
      <sheetName val="Common_Variables"/>
      <sheetName val="ConferenceCentre?옰ʒ䄂ʒ鵠ʐ䄂ʒ閐̐脭め"/>
      <sheetName val="Geneí¬i___0_"/>
      <sheetName val="70_,_0_s«i_Æøí¬i_"/>
      <sheetName val="C1ㅇ"/>
      <sheetName val="AC"/>
      <sheetName val="PNTEXT"/>
      <sheetName val="PROJECT_BRIEF(EX_NEW)"/>
      <sheetName val="BaseWeight"/>
      <sheetName val="Architect"/>
      <sheetName val="Food"/>
      <sheetName val="mw"/>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ￒlￒmￒnￒaￒSￒmￒaￒy"/>
      <sheetName val="Materials_Cost(PCC)6"/>
      <sheetName val="India_F&amp;S_Template6"/>
      <sheetName val="IO_LIST6"/>
      <sheetName val="Material_6"/>
      <sheetName val="Quote_Sheet6"/>
      <sheetName val="BOQ_Direct_selling_cost6"/>
      <sheetName val="PRECAST_lightconc-II6"/>
      <sheetName val="final_abstract6"/>
      <sheetName val="Staff_Acco_2"/>
      <sheetName val="TBAL9697_-group_wise__sdpl2"/>
      <sheetName val="E_&amp;_R2"/>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AREA_OF_APPLICATION"/>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Floor_Box_"/>
      <sheetName val="GFA_HQ_Building17"/>
      <sheetName val="GFA_Conference16"/>
      <sheetName val="StattCo_yCharges15"/>
      <sheetName val="BQ_External16"/>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Graph_Data_(DO_NOT_PRINT)15"/>
      <sheetName val="Raw_Data15"/>
      <sheetName val="CT_Thang_Mo15"/>
      <sheetName val="LEVEL_SHEET15"/>
      <sheetName val="SPT_vs_PHI15"/>
      <sheetName val="Projet,_methodes_&amp;_couts14"/>
      <sheetName val="Risques_majeurs_&amp;_Frais_Ind_14"/>
      <sheetName val="Bill_No__215"/>
      <sheetName val="FOL_-_Bar15"/>
      <sheetName val="CT__PL14"/>
      <sheetName val="budget_summary_(2)14"/>
      <sheetName val="Budget_Analysis_Summary14"/>
      <sheetName val="Customize_Your_Invoice15"/>
      <sheetName val="HVAC_BoQ15"/>
      <sheetName val="intr_stool_brkup14"/>
      <sheetName val="Tender_Summary15"/>
      <sheetName val="Insurance_Ext15"/>
      <sheetName val="Body_Sheet14"/>
      <sheetName val="1_0_Executive_Summary14"/>
      <sheetName val="Top_sheet14"/>
      <sheetName val="Bill_213"/>
      <sheetName val="2_Div_14_12"/>
      <sheetName val="SHOPLIST_xls11"/>
      <sheetName val="PROJECT_BRIEF12"/>
      <sheetName val="Ap_A12"/>
      <sheetName val="Bill_112"/>
      <sheetName val="Bill_312"/>
      <sheetName val="Bill_412"/>
      <sheetName val="Bill_512"/>
      <sheetName val="Bill_612"/>
      <sheetName val="Bill_712"/>
      <sheetName val="beam-reinft-IIInd_floor11"/>
      <sheetName val="Dubai_golf11"/>
      <sheetName val="Invoice_Summary11"/>
      <sheetName val="beam-reinft-machine_rm11"/>
      <sheetName val="POWER_ASSUMPTIONS11"/>
      <sheetName val="C_(3)12"/>
      <sheetName val="Civil_Boq10"/>
      <sheetName val="PA-_Consutant_8"/>
      <sheetName val="DETAILED__BOQ8"/>
      <sheetName val="M-Book_for_Conc8"/>
      <sheetName val="M-Book_for_FW8"/>
      <sheetName val="WITHOUT_C&amp;I_PROFIT_(3)10"/>
      <sheetName val="Activity_List10"/>
      <sheetName val="Softscape_Buildup10"/>
      <sheetName val="Mat'l_Rate10"/>
      <sheetName val="Day_work7"/>
      <sheetName val="BILL_COV8"/>
      <sheetName val="HIRED_LABOUR_CODE8"/>
      <sheetName val="foot-slab_reinft8"/>
      <sheetName val="Ra__stair8"/>
      <sheetName val="VALVE_CHAMBERS7"/>
      <sheetName val="Fire_Hydrants7"/>
      <sheetName val="B_GATE_VALVE7"/>
      <sheetName val="Sub_G1_Fire7"/>
      <sheetName val="Sub_G12_Fire7"/>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Elemental_Buildup5"/>
      <sheetName val="w't_table5"/>
      <sheetName val="PointNo_5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CHART_OF_ACCOUNTS6"/>
      <sheetName val="B185-B-9_16"/>
      <sheetName val="B185-B-9_26"/>
      <sheetName val="E-Bill_No_6_A-O6"/>
      <sheetName val="Working_for_RCC6"/>
      <sheetName val="PMWeb_data6"/>
      <sheetName val="Material_List_5"/>
      <sheetName val="Project_Cost_Breakdown3"/>
      <sheetName val="Index_List5"/>
      <sheetName val="Type_List5"/>
      <sheetName val="File_Types5"/>
      <sheetName val="SS_MH6"/>
      <sheetName val="2_2)Revised_Cash_Flow5"/>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Rate_summary2"/>
      <sheetName val="/VWVU))tÏØ0__5"/>
      <sheetName val="Summary_of_Work3"/>
      <sheetName val="Staffing_and_Rates_IA5"/>
      <sheetName val="Chiet_t5"/>
      <sheetName val="B6_2_4"/>
      <sheetName val="Employee_List3"/>
      <sheetName val="Item-_Compact3"/>
      <sheetName val="E_&amp;_R3"/>
      <sheetName val="Staff_Acco_3"/>
      <sheetName val="TBAL9697_-group_wise__sdpl3"/>
      <sheetName val="RAB_AR&amp;STR2"/>
      <sheetName val="Рабочий_лист2"/>
      <sheetName val="SITE_WORK2"/>
      <sheetName val="Annex_1_Sect_3a3"/>
      <sheetName val="Annex_1_Sect_3a_13"/>
      <sheetName val="Annex_1_Sect_3b3"/>
      <sheetName val="Annex_1_Sect_3c3"/>
      <sheetName val="HOURLY_RATES3"/>
      <sheetName val="INDIGINEOUS_ITEMS_2"/>
      <sheetName val="train_cash2"/>
      <sheetName val="accom_cash2"/>
      <sheetName val="PT_141-_Site_A_Landscape2"/>
      <sheetName val="d-safe_DELUXE2"/>
      <sheetName val="Back_up2"/>
      <sheetName val="Mall_waterproofing2"/>
      <sheetName val="MSCP_waterproofing2"/>
      <sheetName val="Duct_Accesories2"/>
      <sheetName val="????_???_??2"/>
      <sheetName val="Geneí¬_i1"/>
      <sheetName val="AREA_OF_APPLICATION1"/>
      <sheetName val="Floor_Box_1"/>
      <sheetName val="Equip"/>
      <sheetName val="PRJ_DATA"/>
      <sheetName val="VIABILITY"/>
      <sheetName val="Materials_Cost(PCC)7"/>
      <sheetName val="India_F&amp;S_Template7"/>
      <sheetName val="IO_LIST7"/>
      <sheetName val="Material_7"/>
      <sheetName val="Quote_Sheet7"/>
      <sheetName val="BOQ_Direct_selling_cost7"/>
      <sheetName val="PRECAST_lightconc-II7"/>
      <sheetName val="final_abstract7"/>
      <sheetName val="Common_Variables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Risk_Breakdown_Structure1"/>
      <sheetName val="steel_total1"/>
      <sheetName val="ELE_BOQ1"/>
      <sheetName val="steel_total"/>
      <sheetName val="ELE_BOQ"/>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SHOPLIST.xls]/VWVU))tÏØ0__1"/>
      <sheetName val="공문"/>
      <sheetName val="[SHOPLIST.xls]/VWVU))tÏØ0__2"/>
      <sheetName val="Rates"/>
      <sheetName val="SO"/>
      <sheetName val="Gra¦)_x0"/>
      <sheetName val="_VWVU)_x"/>
      <sheetName val="Equipment_Rates"/>
      <sheetName val="Rate_analysis11"/>
      <sheetName val="SubS2"/>
      <sheetName val="LMP"/>
      <sheetName val="Attach 4-18"/>
      <sheetName val="TTL"/>
      <sheetName val="Data I (2)"/>
      <sheetName val="rEFERENCES "/>
      <sheetName val="DIV2"/>
      <sheetName val="DIV3"/>
      <sheetName val="DIV4"/>
      <sheetName val="DIV7"/>
      <sheetName val="DIV9"/>
      <sheetName val="KAP-2_C1_ALBAHA_GRID_POINT_NGL"/>
      <sheetName val="Flight-1"/>
      <sheetName val="ACC"/>
      <sheetName val="Project"/>
      <sheetName val="PRICE INFO"/>
      <sheetName val="RC SUMMARY"/>
      <sheetName val="LABOUR PRODUCTIVITY-TAV"/>
      <sheetName val="MATERIAL PRICES"/>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1_2_Staff_Schedule"/>
      <sheetName val="Data Sheet"/>
      <sheetName val="allowances"/>
      <sheetName val="tender allowances"/>
      <sheetName val=" Summary BKG 034"/>
      <sheetName val="BILL 3R"/>
      <sheetName val="anti-termite"/>
      <sheetName val="BLOCK-A (MEA.SHEET)"/>
      <sheetName val="Bill.10"/>
      <sheetName val="CSC"/>
      <sheetName val="Material&amp;equipment"/>
      <sheetName val="Cost Heading"/>
      <sheetName val="Labour Costs"/>
      <sheetName val="sheet6"/>
      <sheetName val="Ewaan Show Kitchen (2)"/>
      <sheetName val="Cash Flow Working"/>
      <sheetName val="MN T.B."/>
      <sheetName val="COMPLEXALL"/>
      <sheetName val="D &amp; W sizes"/>
      <sheetName val="DetEst"/>
      <sheetName val="SOPMA DD"/>
      <sheetName val="Site Dev BOQ"/>
      <sheetName val="Estimation"/>
      <sheetName val="May 05"/>
      <sheetName val="April 05"/>
      <sheetName val="Aug 05"/>
      <sheetName val="July 05"/>
      <sheetName val="June 05"/>
      <sheetName val="Nov 05"/>
      <sheetName val="Oct 05"/>
      <sheetName val="Sep 05"/>
      <sheetName val="[SHOPLIST.xls]/VWVU))tÏØ0__3"/>
      <sheetName val="[SHOPLIST.xls]70,/0s«_iÆø_í¬_i"/>
      <sheetName val="[SHOPLIST.xls]70?,/0?s«i?Æøí¬i?"/>
      <sheetName val="PRL"/>
      <sheetName val="precast RC element"/>
      <sheetName val="pile Fabrication"/>
      <sheetName val="New Bld"/>
      <sheetName val="BHANDUP"/>
      <sheetName val="Bill-1"/>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_VWVU))tÏØ0__1"/>
      <sheetName val="Dash board"/>
      <sheetName val="Qtys ZamZam (Del. before)"/>
      <sheetName val="Qtys Relocation (Del before)"/>
      <sheetName val=" Qtys Sub &amp; Tents (Del. before)"/>
      <sheetName val="Qtys  Signages (Del. before)"/>
      <sheetName val="Qtys Temporary Passages (Del)"/>
      <sheetName val=" Qtys Ser. Rooms (Del before)"/>
      <sheetName val="BOQp4"/>
      <sheetName val="11"/>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2 Plex"/>
      <sheetName val="Sheet1 (2)"/>
      <sheetName val="4 Plex"/>
      <sheetName val="6 Plex "/>
      <sheetName val="Detailed Summary"/>
      <sheetName val="Sheet1 (3)"/>
      <sheetName val="Sheet1 (4)"/>
      <sheetName val="Print"/>
      <sheetName val="Config-C"/>
      <sheetName val="Service"/>
      <sheetName val="Appendix B"/>
      <sheetName val="2F 회의실견적(5_14 일대)"/>
      <sheetName val=" HIT-&gt;HMC 견적(3900)"/>
      <sheetName val="DATI_CONS"/>
      <sheetName val="STAIR-A"/>
      <sheetName val="B1"/>
      <sheetName val="HB CEC schd 4.2"/>
      <sheetName val="HB CEC schd 4.3"/>
      <sheetName val="HB CEC schd 5.2"/>
      <sheetName val="HB CEC schd 6.2"/>
      <sheetName val="HB CEC schd 7.2"/>
      <sheetName val="HB CEC schd 9.2"/>
      <sheetName val="Doha Farm"/>
      <sheetName val="Dropdown List"/>
      <sheetName val="PB"/>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AREAS"/>
      <sheetName val="Labour Rate "/>
      <sheetName val="(M+L)"/>
      <sheetName val="Names&amp;Cases"/>
      <sheetName val="Tables"/>
      <sheetName val="Asset Allocation (CR)"/>
      <sheetName val="Project Benchmarking"/>
      <sheetName val="Calculations"/>
      <sheetName val="GS"/>
      <sheetName val="1 - Main Building"/>
      <sheetName val="1 - Summary"/>
      <sheetName val="2 - Landscaping Works"/>
      <sheetName val="2 - Summary"/>
      <sheetName val="4 - Bldg Infra"/>
      <sheetName val="4 - Summary"/>
      <sheetName val="[SHOPLIST_xls]70"/>
      <sheetName val="[SHOPLIST_xls]70,"/>
      <sheetName val="[SHOPLIST_xls]/VW"/>
      <sheetName val="[SHOPLIST_xls]/VWVU))tÏØ0__"/>
      <sheetName val="[SHOPLIST_xls]/VWVU))tÏØ0__1"/>
      <sheetName val="Materials_"/>
      <sheetName val="Dashboard (1)"/>
      <sheetName val="Remeasure"/>
      <sheetName val="VO Agreed to Unifier Sum"/>
      <sheetName val="VO Not yet Agreed to Unifier"/>
      <sheetName val="VO Anticipated to Unifier"/>
      <sheetName val="EW to Unifier"/>
      <sheetName val="Prov Sums"/>
      <sheetName val="Claims"/>
      <sheetName val="Other Amounts"/>
      <sheetName val="LANGUAGE"/>
      <sheetName val="Detbal"/>
      <sheetName val="Harewood"/>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VU))"/>
      <sheetName val="[SHOPLIST_xls][SHOPLIST_xls][SH"/>
      <sheetName val="Site_Dev_BOQ"/>
      <sheetName val="Dash_board"/>
      <sheetName val="Base_BM-rebar"/>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Balance Sheet"/>
      <sheetName val="Contractor Application"/>
      <sheetName val="General Summary"/>
      <sheetName val="08 MEP Summary"/>
      <sheetName val="03B1"/>
      <sheetName val="03B2"/>
      <sheetName val="Addnl works"/>
      <sheetName val="VARIATIONS"/>
      <sheetName val="B3. Material on Site-Detail"/>
      <sheetName val="Report"/>
      <sheetName val="70_x0000_,/0_x0000_s«_x0008_i_x"/>
      <sheetName val="[SHOPLIST.xls][SHOPLIST.xls]70"/>
      <sheetName val="IO"/>
      <sheetName val="FAL intern"/>
      <sheetName val="PDT(L)1"/>
      <sheetName val="CPA33-34"/>
      <sheetName val="Indices"/>
      <sheetName val="BQLIST"/>
      <sheetName val="conc-foot-gradeslab"/>
      <sheetName val="税费"/>
      <sheetName val="Comp equip"/>
      <sheetName val="Cover Page"/>
      <sheetName val="Approved INR Claimed Log (2)"/>
      <sheetName val="Chart2"/>
      <sheetName val="INR Data"/>
      <sheetName val="Sheet5"/>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02"/>
      <sheetName val="03"/>
      <sheetName val="04"/>
      <sheetName val="01"/>
      <sheetName val="钢筋"/>
      <sheetName val="PLT-SUM"/>
      <sheetName val="Model"/>
      <sheetName val="CONSTRUCTION COMPONENT"/>
      <sheetName val="Summary "/>
      <sheetName val="B04-A - DIA SUDEER"/>
      <sheetName val="04D - Tanmyat"/>
      <sheetName val="13- B04-B &amp; C"/>
      <sheetName val=" SITE 09 B04-B&amp;C-AFAQ"/>
      <sheetName val="[SHOPLIST.xls]/VWVU))tÏØ0__4"/>
      <sheetName val="ConferenceCentre_x005f_x005f_x0"/>
      <sheetName val="Geneí¬_x005f_x005f_x005f_x0008_"/>
      <sheetName val="70_x005f_x005f_x005f_x0000_,_0_"/>
      <sheetName val="B-3.2 EB"/>
      <sheetName val="Ragama"/>
      <sheetName val="B-3"/>
      <sheetName val="Trade Summary"/>
      <sheetName val="PROCTOR"/>
      <sheetName val="Status Summary"/>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abs-boq"/>
      <sheetName val="New Rates"/>
      <sheetName val="IRR_CHAMBER"/>
      <sheetName val="material"/>
      <sheetName val="Labour Rates"/>
      <sheetName val="machinery"/>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Rate_analysis12"/>
      <sheetName val="Rate_analysis13"/>
      <sheetName val="[SHOPLIST.xls]/VWVU))tÏØ0__5"/>
      <sheetName val="[SHOPLIST.xls]/VWVU))tÏØ0__6"/>
      <sheetName val="[SHOPLIST.xls]/VWVU))tÏØ0__7"/>
      <sheetName val="AOP Summary-2"/>
      <sheetName val="ce"/>
      <sheetName val="CIF COST ITEM"/>
      <sheetName val="Rates for public areas"/>
      <sheetName val="Qty-UG"/>
      <sheetName val="70,/0s«iÆøí¬"/>
      <sheetName val="DDL"/>
      <sheetName val="____ ___ __"/>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SHOPLIST.xls]/VWVU))tÏØ0__8"/>
      <sheetName val="[SHOPLIST.xls]70_x0000_,/0_x0000_s«_x0008_i_x"/>
      <sheetName val="[SHOPLIST.xls]/VWVU))tÏØ0__9"/>
      <sheetName val="[SHOPLIST.xls]/VWVU))tÏØ0__10"/>
      <sheetName val="[SHOPLIST.xls]/VWVU))tÏØ0__11"/>
      <sheetName val="[SHOPLIST.xls]70,/0s«iÆøí¬"/>
      <sheetName val="HWDG"/>
      <sheetName val="slipsumpR"/>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B09_112"/>
      <sheetName val="BOQ_Direct_selling_cost13"/>
      <sheetName val="Working_for_RCC12"/>
      <sheetName val="B185-B-9_112"/>
      <sheetName val="B185-B-9_212"/>
      <sheetName val="CHART_OF_ACCOUNTS12"/>
      <sheetName val="E-Bill_No_6_A-O12"/>
      <sheetName val="Elemental_Buildup11"/>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PointNo_511"/>
      <sheetName val="2_2)Revised_Cash_Flow11"/>
      <sheetName val="Employee_List9"/>
      <sheetName val="SS_MH12"/>
      <sheetName val="Index_List11"/>
      <sheetName val="Type_List11"/>
      <sheetName val="File_Types11"/>
      <sheetName val="Chiet_t11"/>
      <sheetName val="Staffing_and_Rates_IA11"/>
      <sheetName val="입찰내역_발주처_양식11"/>
      <sheetName val="Summary_of_Work9"/>
      <sheetName val="/VWVU))tÏØ0__12"/>
      <sheetName val="LIST_DO_NOT_REMOVE10"/>
      <sheetName val="Material_List_11"/>
      <sheetName val="PRECAST_lightconc-II13"/>
      <sheetName val="final_abstract13"/>
      <sheetName val="B6_2_10"/>
      <sheetName val="Staff_Acco_9"/>
      <sheetName val="TBAL9697_-group_wise__sdpl9"/>
      <sheetName val="Project_Cost_Breakdown9"/>
      <sheetName val="Item-_Compact9"/>
      <sheetName val="E_&amp;_R9"/>
      <sheetName val="Рабочий_лист8"/>
      <sheetName val="Annex_1_Sect_3a9"/>
      <sheetName val="Annex_1_Sect_3a_19"/>
      <sheetName val="Annex_1_Sect_3b9"/>
      <sheetName val="Annex_1_Sect_3c9"/>
      <sheetName val="HOURLY_RATES9"/>
      <sheetName val="PT_141-_Site_A_Landscape8"/>
      <sheetName val="SITE_WORK8"/>
      <sheetName val="Rate_summary8"/>
      <sheetName val="d-safe_DELUXE8"/>
      <sheetName val="Back_up8"/>
      <sheetName val="RAB_AR&amp;STR8"/>
      <sheetName val="Duct_Accesories8"/>
      <sheetName val="train_cash8"/>
      <sheetName val="accom_cash8"/>
      <sheetName val="INDIGINEOUS_ITEMS_8"/>
      <sheetName val="Common_Variables8"/>
      <sheetName val="Mall_waterproofing8"/>
      <sheetName val="MSCP_waterproofing8"/>
      <sheetName val="[SHOPLIST_xls]70,/0s«iÆøí¬i8"/>
      <sheetName val="GPL_Revenu_Update8"/>
      <sheetName val="DO_NOT_TOUCH8"/>
      <sheetName val="Work_Type8"/>
      <sheetName val="????_???_??8"/>
      <sheetName val="Labour_&amp;_Plant8"/>
      <sheetName val="Ave_wtd_rates8"/>
      <sheetName val="Debits_as_on_12_04_088"/>
      <sheetName val="STAFFSCHED_8"/>
      <sheetName val="TRIAL_BALANCE8"/>
      <sheetName val="[SHOPLIST_xls][SHOPLIST_xls]710"/>
      <sheetName val="PROJECT_BRIEF(EX_NEW)8"/>
      <sheetName val="PPA_Summary4"/>
      <sheetName val="Mix_Design4"/>
      <sheetName val="AREA_OF_APPLICATION7"/>
      <sheetName val="Risk_Breakdown_Structure7"/>
      <sheetName val="Geneí¬_i7"/>
      <sheetName val="steel_total7"/>
      <sheetName val="ELE_BOQ7"/>
      <sheetName val="Z-_GENERAL_PRICE_SUMMARY4"/>
      <sheetName val="Resumo_Empreitadas4"/>
      <sheetName val="%_prog_figs_-u5_and_total4"/>
      <sheetName val="_VWVU))tÏØ0__5"/>
      <sheetName val="Floor_Box_5"/>
      <sheetName val="[SHOPLIST_xls]/VW3"/>
      <sheetName val="[SHOPLIST_xls]/VWVU))tÏØ0__8"/>
      <sheetName val="[SHOPLIST_xls]/VWVU))tÏØ0__9"/>
      <sheetName val="Equipment_Rates3"/>
      <sheetName val="Cashflow_projection3"/>
      <sheetName val="[SHOPLIST_xls][SHOPLIST_xls]711"/>
      <sheetName val="E_H_-_H__W_P_3"/>
      <sheetName val="E__H__Treatment_for_pile_cap3"/>
      <sheetName val="[SHOPLIST_xls][SHOPLIST_xls][S3"/>
      <sheetName val="Materials_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Site_Dev_BOQ3"/>
      <sheetName val="1_2_Staff_Schedule4"/>
      <sheetName val="[SHOPLIST_xls]/VWVU))tÏØ0__14"/>
      <sheetName val="[SHOPLIST_xls]/VWVU))tÏØ0__23"/>
      <sheetName val="Cost_Heading"/>
      <sheetName val="D_&amp;_W_sizes"/>
      <sheetName val="SOPMA_DD"/>
      <sheetName val="PRICE_INFO"/>
      <sheetName val="RC_SUMMARY"/>
      <sheetName val="LABOUR_PRODUCTIVITY-TAV"/>
      <sheetName val="MATERIAL_PRICES"/>
      <sheetName val="P-100_MRF_DB_R1"/>
      <sheetName val="Base_BM-rebar3"/>
      <sheetName val="Contract_Division1"/>
      <sheetName val="SubContract_Type1"/>
      <sheetName val="Service_Type1"/>
      <sheetName val="Attach_4-18"/>
      <sheetName val="Area_Breakdown_PER_LEVEL_LINK3"/>
      <sheetName val="CF_Input3"/>
      <sheetName val="DATA_INPUT3"/>
      <sheetName val="Vordruck-Nr__7_1_3_D3"/>
      <sheetName val="M&amp;A_D3"/>
      <sheetName val="M&amp;A_E3"/>
      <sheetName val="M&amp;A_G3"/>
      <sheetName val="_SHOPLIST_xls_70"/>
      <sheetName val="_SHOPLIST_xls_70,_0s«iÆøí¬i"/>
      <sheetName val="Data_Sheet3"/>
      <sheetName val="tender_allowances3"/>
      <sheetName val="_Summary_BKG_0343"/>
      <sheetName val="BILL_3R3"/>
      <sheetName val="BLOCK-A_(MEA_SHEET)3"/>
      <sheetName val="Bill_103"/>
      <sheetName val="Labour_Costs3"/>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SHOPLIST_xls]/VWVU))tÏØ0__33"/>
      <sheetName val="[SHOPLIST_xls]70,/0s«_iÆø_í¬_i3"/>
      <sheetName val="[SHOPLIST_xls]70?,/0?s«i?Æøí¬i3"/>
      <sheetName val="2F_회의실견적(5_14_일대)"/>
      <sheetName val="_HIT-&gt;HMC_견적(3900)"/>
      <sheetName val="Appendix_B"/>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Estimate for approval"/>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Abs PMRL"/>
      <sheetName val="T&amp;M"/>
      <sheetName val="Det_Des"/>
      <sheetName val="_Estimate__"/>
      <sheetName val="Equip_"/>
      <sheetName val="6_2_Floor_Finishes"/>
      <sheetName val="[SHOPLIST_xls][SHOPLIST_xls]/VW"/>
      <sheetName val="_SHOPLIST_xls__SHOPLIST_xls_70"/>
      <sheetName val="_SHOPLIST_xls__SHOPLIST_xls_70,"/>
      <sheetName val="70,_0"/>
      <sheetName val="_x005"/>
      <sheetName val="Geneí¬i_x000"/>
      <sheetName val="70_,_0_s«i_Æøí¬_x"/>
      <sheetName val="_SHOPLIST_xls__SHOPLIST_xls_70_"/>
      <sheetName val="Finansal_tamamlanma_Eğrisi"/>
      <sheetName val="70,/0s«i_x"/>
      <sheetName val="Trade_Summary"/>
      <sheetName val="Sheet_Index"/>
      <sheetName val="2_Plex"/>
      <sheetName val="Sheet1_(2)"/>
      <sheetName val="4_Plex"/>
      <sheetName val="6_Plex_"/>
      <sheetName val="Detailed_Summary"/>
      <sheetName val="Sheet1_(3)"/>
      <sheetName val="Sheet1_(4)"/>
      <sheetName val="1_-_Main_Building"/>
      <sheetName val="1_-_Summary"/>
      <sheetName val="2_-_Landscaping_Works"/>
      <sheetName val="2_-_Summary"/>
      <sheetName val="4_-_Bldg_Infra"/>
      <sheetName val="4_-_Summary"/>
      <sheetName val="Asset_Allocation_(CR)"/>
      <sheetName val="Project_Benchmarking"/>
      <sheetName val="Dashboard_(1)"/>
      <sheetName val="VO_Agreed_to_Unifier_Sum"/>
      <sheetName val="VO_Not_yet_Agreed_to_Unifier"/>
      <sheetName val="VO_Anticipated_to_Unifier"/>
      <sheetName val="EW_to_Unifier"/>
      <sheetName val="Prov_Sums"/>
      <sheetName val="Other_Amounts"/>
      <sheetName val="New_Bld"/>
      <sheetName val="Summary_"/>
      <sheetName val="B04-A_-_DIA_SUDEER"/>
      <sheetName val="04D_-_Tanmyat"/>
      <sheetName val="13-_B04-B_&amp;_C"/>
      <sheetName val="_SITE_09_B04-B&amp;C-AFAQ"/>
      <sheetName val="Status_Summary"/>
      <sheetName val="Lagoons_Breakdown_Prices"/>
      <sheetName val="Cover_HW_Z2_"/>
      <sheetName val="TOTAL_WORK"/>
      <sheetName val="part_3"/>
      <sheetName val="pile_Length_for_Easter_fence"/>
      <sheetName val="BUAs_and_Sales_Forecast"/>
      <sheetName val="Specialist"/>
      <sheetName val="Manpower"/>
      <sheetName val="Deliverables"/>
      <sheetName val="IS"/>
      <sheetName val="Configurations"/>
      <sheetName val="4"/>
      <sheetName val="Core Data"/>
      <sheetName val="P1926-H2B Pkg 2A&amp;2B"/>
      <sheetName val="P1940-H2B Pkg 1 Guestrooms"/>
      <sheetName val="P1929-DHCT"/>
      <sheetName val="ARBQ"/>
      <sheetName val="Cost_any"/>
      <sheetName val="Set"/>
      <sheetName val="P-Sum-Cab"/>
      <sheetName val="Estimate_for_approval"/>
      <sheetName val="Laundry"/>
      <sheetName val="KP1590_E"/>
      <sheetName val="Build-up"/>
      <sheetName val="[SHOPLIST.xls][SH"/>
      <sheetName val="Master data"/>
      <sheetName val="Drop Down Data"/>
      <sheetName val="Rules "/>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L3-WBS Mapping"/>
      <sheetName val="BAFO CCL Submission"/>
      <sheetName val="___________"/>
      <sheetName val="Sec__A-PQ"/>
      <sheetName val="Preamble_B"/>
      <sheetName val="Sec__C-Dayworks"/>
      <sheetName val="d5_"/>
      <sheetName val="HB_CEC_schd_4_2"/>
      <sheetName val="HB_CEC_schd_4_3"/>
      <sheetName val="HB_CEC_schd_5_2"/>
      <sheetName val="HB_CEC_schd_6_2"/>
      <sheetName val="HB_CEC_schd_7_2"/>
      <sheetName val="HB_CEC_schd_9_2"/>
      <sheetName val="Doha_Farm"/>
      <sheetName val="Dropdown_List"/>
      <sheetName val="2gii"/>
      <sheetName val="BOQ.1.92"/>
      <sheetName val="Section_by_layers_old"/>
      <sheetName val="Steel-Circular"/>
      <sheetName val="Backup"/>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DRUM"/>
      <sheetName val="[SHOPLIST.xls]70_"/>
      <sheetName val="70,/0s«iÆøí¬i1"/>
      <sheetName val="70,/0s«_iÆø_í¬"/>
      <sheetName val="70,/0s«iÆøí¬i2"/>
      <sheetName val="70,/0s«iÆøí¬i3"/>
      <sheetName val="[SHOPLIST_xls]70_"/>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SCHEDULE"/>
      <sheetName val="Recon Template"/>
      <sheetName val="B2-DV No.02"/>
      <sheetName val="[SHOPLIST_xls][SH"/>
      <sheetName val="piedathot"/>
      <sheetName val="projcasflo"/>
      <sheetName val="supdata"/>
      <sheetName val="devbud"/>
      <sheetName val="Other Cost Norms"/>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Bill No.1"/>
      <sheetName val="S"/>
      <sheetName val="TBEAM"/>
      <sheetName val="electrical"/>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PRELIMINARIES"/>
      <sheetName val="SITE WORKS"/>
      <sheetName val="MASONRY"/>
      <sheetName val="METAL"/>
      <sheetName val="WOOD WORK"/>
      <sheetName val="THERMAL &amp; MOISTURE "/>
      <sheetName val="DOORS &amp; WINDOWS"/>
      <sheetName val="FINISHES"/>
      <sheetName val="SPECIALITIES"/>
      <sheetName val="MECHANICAL"/>
      <sheetName val="Additional Items"/>
      <sheetName val="집계표"/>
      <sheetName val="개시대사 (2)"/>
      <sheetName val="[SHOPLIST.xls]70___0_s__i_____2"/>
      <sheetName val="[SHOPLIST.xls]_VW__VU_________2"/>
      <sheetName val="[SHOPLIST.xls]_VW__VU_________3"/>
      <sheetName val="[SHOPLIST.xls][SHOPLIST.xls]7_2"/>
      <sheetName val="[SHOPLIST.xls][SHOPLIST.xls]7_3"/>
      <sheetName val="[SHOPLIST.xls][SHOPLIST.xls]__2"/>
      <sheetName val="[SHOPLIST.xls]70_x005f_x0000___0_x0_2"/>
      <sheetName val="[SHOPLIST.xls][SHOPLIST.xls]__3"/>
      <sheetName val="[SHOPLIST.xls]70___0_s__i_____3"/>
      <sheetName val="[SHOPLIST.xls]70___0_s__i_____4"/>
      <sheetName val="[SHOPLIST.xls][SHOPLIST_xls]7_2"/>
      <sheetName val="[SHOPLIST.xls][SHOPLIST_xls]7_3"/>
      <sheetName val="[SHOPLIST.xls][SHOPLIST.xls]7_4"/>
      <sheetName val="[SHOPLIST.xls][SHOPLIST.xls]__4"/>
      <sheetName val="[SHOPLIST.xls][SHOPLIST.xls]__5"/>
      <sheetName val="[SHOPLIST.xls][SHOPLIST.xls]__6"/>
      <sheetName val="[SHOPLIST.xls][SHOPLIST_xls]7_4"/>
      <sheetName val="[SHOPLIST.xls][SHOPLIST_xls]7_5"/>
      <sheetName val="[SHOPLIST.xls][SHOPLIST_xls]7_6"/>
      <sheetName val="[SHOPLIST.xls][SHOPLIST_xls]7_7"/>
      <sheetName val="[SHOPLIST.xls][SHOPLIST_xls]7_8"/>
      <sheetName val="[SHOPLIST.xls][SHOPLIST.xls]__7"/>
      <sheetName val="[SHOPLIST.xls][SHOPLIST.xls]__8"/>
      <sheetName val="[SHOPLIST.xls][SHOPLIST_xls]7_9"/>
      <sheetName val="[SHOPLIST.xls][SHOPLIST_xls]__2"/>
      <sheetName val="[SHOPLIST.xls][SHOPLIST_xls]__3"/>
      <sheetName val="[SHOPLIST.xls][SHOPLIST_xls]__4"/>
      <sheetName val="[SHOPLIST.xls][SHOPLIST_xls]__5"/>
      <sheetName val="[SHOPLIST.xls][SHOPLIST.xls]__9"/>
      <sheetName val="[SHOPLIST.xls][SHOPLIST.xls]7_5"/>
      <sheetName val="[SHOPLIST.xls][SHOPLIST.xls]7_6"/>
      <sheetName val="[SHOPLIST.xls][SHOPLIST.xls]_10"/>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70,/0s«i_x"/>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_xls]_29"/>
      <sheetName val="[SHOPLIST.xls][SHOPLIST.xls]_11"/>
      <sheetName val="[SHOPLIST.xls][SHOPLIST.xls]_12"/>
      <sheetName val="[SHOPLIST.xls][SHOPLIST.xls]_13"/>
      <sheetName val="Rate_analysis15"/>
      <sheetName val="Balance_Sheet"/>
      <sheetName val="EE-PROP"/>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Ref Arch"/>
      <sheetName val="Ledger"/>
      <sheetName val="Data "/>
      <sheetName val="L (4)"/>
      <sheetName val="ICM"/>
      <sheetName val="C-1"/>
      <sheetName val="C-10"/>
      <sheetName val="C-11"/>
      <sheetName val="C-12"/>
      <sheetName val="C-2"/>
      <sheetName val="C-3"/>
      <sheetName val="C-4"/>
      <sheetName val="C-5"/>
      <sheetName val="C-5A"/>
      <sheetName val="C-6"/>
      <sheetName val="C-6A"/>
      <sheetName val="C-7"/>
      <sheetName val="C-8"/>
      <sheetName val="C-9"/>
      <sheetName val="STAND98"/>
      <sheetName val="辽电初设.XLS 定额"/>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Finansal_tamamlanma_Eğrisi2"/>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precast_RC_element2"/>
      <sheetName val="pile_Fabrication2"/>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HB_CEC_schd_4_22"/>
      <sheetName val="HB_CEC_schd_4_32"/>
      <sheetName val="HB_CEC_schd_5_22"/>
      <sheetName val="HB_CEC_schd_6_22"/>
      <sheetName val="HB_CEC_schd_7_22"/>
      <sheetName val="HB_CEC_schd_9_22"/>
      <sheetName val="Doha_Farm2"/>
      <sheetName val="Dropdown_List2"/>
      <sheetName val="New_Bld2"/>
      <sheetName val="Balance_Sheet1"/>
      <sheetName val="Estimate_for_approval1"/>
      <sheetName val="CONSTRUCTION_COMPONENT"/>
      <sheetName val="Summary_1"/>
      <sheetName val="B04-A_-_DIA_SUDEER1"/>
      <sheetName val="04D_-_Tanmyat1"/>
      <sheetName val="13-_B04-B_&amp;_C1"/>
      <sheetName val="_SITE_09_B04-B&amp;C-AFAQ1"/>
      <sheetName val="[SHOPLIST_xls]/VWVU))tÏØ0__60"/>
      <sheetName val="[SHOPLIST_xls][SHOPLIST_xls]728"/>
      <sheetName val="B-3_2_EB"/>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re_Data"/>
      <sheetName val="BOQ_1_92"/>
      <sheetName val="CIF_COST_ITEM"/>
      <sheetName val="Rates_for_public_areas"/>
      <sheetName val="[SHOPLIST_xls]/VWVU))tÏØ0__62"/>
      <sheetName val="[SHOPLIST_xls]/VWVU))tÏØ0__63"/>
      <sheetName val="[SHOPLIST_xls]/VWVU))tÏØ0__71"/>
      <sheetName val="Abs_PMRL"/>
      <sheetName val="Recon_Template"/>
      <sheetName val="Drop_Down_Data"/>
      <sheetName val="Rules_"/>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_SHOPLIST_xls_70,_0_x000"/>
      <sheetName val="_SHOPLIST_xls__SHOPLIST_xls_704"/>
      <sheetName val="_SHOPLIST_xls__SHOPLIST_xls_705"/>
      <sheetName val="quotation_"/>
      <sheetName val="Bill_5_-_Carpark"/>
      <sheetName val="BOQ_-_summary__3"/>
      <sheetName val="NKSC_thue"/>
      <sheetName val="05__Data_Cash_Flow"/>
      <sheetName val="MTO_REV_2(ARMOR)"/>
      <sheetName val="L3-WBS_Mapping"/>
      <sheetName val="BAFO_CCL_Submission"/>
      <sheetName val="[SHOPLIST_xls]/VWVU))tÏØ0__81"/>
      <sheetName val="[SHOPLIST_xls]/VWVU))tÏØ0__91"/>
      <sheetName val="_SHOPLIST_xls__SHOPLIST_xls_706"/>
      <sheetName val="___________2"/>
      <sheetName val="[SHOPLIST_xls]70_1"/>
      <sheetName val="P1926-H2B_Pkg_2A&amp;2B"/>
      <sheetName val="P1940-H2B_Pkg_1_Guestrooms"/>
      <sheetName val="B2-DV_No_02"/>
      <sheetName val="[SHOPLIST_xls]70,/0s«i_x"/>
      <sheetName val="Ref_Arch"/>
      <sheetName val="Data_"/>
      <sheetName val="GENERAL_SUMMARY"/>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Pivots"/>
      <sheetName val="Basic Rate"/>
      <sheetName val="MASTER_RATE ANALYSIS"/>
      <sheetName val="MAIN SUMMARY"/>
      <sheetName val="Process"/>
      <sheetName val="Refinery"/>
      <sheetName val="Fructose"/>
      <sheetName val="Utilities"/>
      <sheetName val="Pipesizes"/>
      <sheetName val="WIP"/>
      <sheetName val="WATER DUCT - IC 21"/>
      <sheetName val="Initial Data"/>
      <sheetName val="Package Status"/>
      <sheetName val="3"/>
      <sheetName val="Appendix-A -GRAND SUMMARY"/>
      <sheetName val="D9 (New Rate)"/>
      <sheetName val="Validation"/>
      <sheetName val="Portfolio List"/>
      <sheetName val="[SHOPLIST_xls]/VWVU))tÏØ0  "/>
      <sheetName val="Staff"/>
      <sheetName val="Staff OLD "/>
      <sheetName val="Gene��_x0008_i_x0000__x0000__x0014__x0000_0."/>
      <sheetName val="70_x0000_,/0_x0000_s�_x0008_i_x0000_��_x0003_��_x0008_i_x0000_"/>
      <sheetName val="Top_sh_x0000__x0000__x0001_Ԁ"/>
      <sheetName val="المعادلات"/>
      <sheetName val="BoQ-22-8-2019"/>
      <sheetName val="Tech"/>
      <sheetName val="Asset Desc"/>
      <sheetName val="Cumulative Rail "/>
      <sheetName val="Div 10-Specialities "/>
      <sheetName val="MALE &amp; FEMALE "/>
      <sheetName val="DISABLE"/>
      <sheetName val="VIP"/>
      <sheetName val="ABLUTION"/>
      <sheetName val="JANITOR"/>
      <sheetName val="Div Summary"/>
      <sheetName val="/VWVU))"/>
      <sheetName val="701"/>
      <sheetName val="70,1"/>
      <sheetName val="[SHOPLIST_xls][S1"/>
      <sheetName val="702"/>
      <sheetName val="70,2"/>
      <sheetName val="[SHOPLIST_xls][S2"/>
      <sheetName val="BORDGC"/>
      <sheetName val="Grand Summary "/>
      <sheetName val="Bill No.01 - GI "/>
      <sheetName val="combined "/>
      <sheetName val="summary-Optional "/>
      <sheetName val="B14.02 "/>
      <sheetName val="B21"/>
      <sheetName val="B22"/>
      <sheetName val="B27"/>
      <sheetName val="Prov.Sum "/>
      <sheetName val="_board7"/>
      <sheetName val="_boaboard (1)"/>
      <sheetName val="Joseph Record"/>
      <sheetName val="Drop down"/>
      <sheetName val="SLHW"/>
      <sheetName val="Wordsdata"/>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MATERIALS"/>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70,/0s«iÆøí¬i1"/>
      <sheetName val="[SHOPLIST.xls]70,/0s«_iÆø_í¬"/>
      <sheetName val="[SHOPLIST.xls]70,/0s«iÆøí¬i2"/>
      <sheetName val="[SHOPLIST.xls]70,/0s«iÆøí¬i3"/>
      <sheetName val="[SHOPLIST.xls][SHOPLIST.xls]7_8"/>
      <sheetName val="[SHOPLIST.xls]/VWVU))"/>
      <sheetName val="[SHOPLIST.xls]70_x005f_x005f_x005f_x0000__2"/>
      <sheetName val="[SHOPLIST.xls]_SHOPLIST_xls_101"/>
      <sheetName val="[SHOPLIST.xls]_SHOPLIST_xls_102"/>
      <sheetName val="[SHOPLIST.xls]_SHOPLIST_xls_103"/>
      <sheetName val="Technical"/>
      <sheetName val="contents "/>
      <sheetName val="Div.8 - Opening"/>
      <sheetName val="Div .9- Finishes"/>
      <sheetName val="Total "/>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sheetData sheetId="147"/>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sheetData sheetId="165"/>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sheetData sheetId="175"/>
      <sheetData sheetId="176"/>
      <sheetData sheetId="177"/>
      <sheetData sheetId="178"/>
      <sheetData sheetId="179"/>
      <sheetData sheetId="180"/>
      <sheetData sheetId="181"/>
      <sheetData sheetId="182"/>
      <sheetData sheetId="183"/>
      <sheetData sheetId="184"/>
      <sheetData sheetId="185"/>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sheetData sheetId="336"/>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sheetData sheetId="352" refreshError="1"/>
      <sheetData sheetId="353" refreshError="1"/>
      <sheetData sheetId="354" refreshError="1"/>
      <sheetData sheetId="355" refreshError="1"/>
      <sheetData sheetId="356" refreshError="1"/>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sheetData sheetId="450"/>
      <sheetData sheetId="451" refreshError="1"/>
      <sheetData sheetId="452" refreshError="1"/>
      <sheetData sheetId="453" refreshError="1"/>
      <sheetData sheetId="454" refreshError="1"/>
      <sheetData sheetId="455" refreshError="1"/>
      <sheetData sheetId="456" refreshError="1"/>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refreshError="1"/>
      <sheetData sheetId="590" refreshError="1"/>
      <sheetData sheetId="591"/>
      <sheetData sheetId="592"/>
      <sheetData sheetId="593" refreshError="1"/>
      <sheetData sheetId="594"/>
      <sheetData sheetId="595"/>
      <sheetData sheetId="596"/>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refreshError="1"/>
      <sheetData sheetId="655" refreshError="1"/>
      <sheetData sheetId="656" refreshError="1"/>
      <sheetData sheetId="657" refreshError="1"/>
      <sheetData sheetId="658"/>
      <sheetData sheetId="659"/>
      <sheetData sheetId="660"/>
      <sheetData sheetId="661"/>
      <sheetData sheetId="662"/>
      <sheetData sheetId="663" refreshError="1"/>
      <sheetData sheetId="664"/>
      <sheetData sheetId="665"/>
      <sheetData sheetId="666"/>
      <sheetData sheetId="667"/>
      <sheetData sheetId="668"/>
      <sheetData sheetId="669"/>
      <sheetData sheetId="670" refreshError="1"/>
      <sheetData sheetId="671"/>
      <sheetData sheetId="672" refreshError="1"/>
      <sheetData sheetId="673" refreshError="1"/>
      <sheetData sheetId="674" refreshError="1"/>
      <sheetData sheetId="675"/>
      <sheetData sheetId="676" refreshError="1"/>
      <sheetData sheetId="677" refreshError="1"/>
      <sheetData sheetId="678" refreshError="1"/>
      <sheetData sheetId="679" refreshError="1"/>
      <sheetData sheetId="680" refreshError="1"/>
      <sheetData sheetId="681" refreshError="1"/>
      <sheetData sheetId="682"/>
      <sheetData sheetId="683"/>
      <sheetData sheetId="684"/>
      <sheetData sheetId="685"/>
      <sheetData sheetId="686"/>
      <sheetData sheetId="687"/>
      <sheetData sheetId="688"/>
      <sheetData sheetId="689"/>
      <sheetData sheetId="690"/>
      <sheetData sheetId="691"/>
      <sheetData sheetId="692"/>
      <sheetData sheetId="693"/>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refreshError="1"/>
      <sheetData sheetId="903" refreshError="1"/>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refreshError="1"/>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refreshError="1"/>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refreshError="1"/>
      <sheetData sheetId="1016" refreshError="1"/>
      <sheetData sheetId="1017" refreshError="1"/>
      <sheetData sheetId="1018" refreshError="1"/>
      <sheetData sheetId="1019" refreshError="1"/>
      <sheetData sheetId="1020" refreshError="1"/>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sheetData sheetId="1131"/>
      <sheetData sheetId="1132"/>
      <sheetData sheetId="1133"/>
      <sheetData sheetId="1134"/>
      <sheetData sheetId="1135"/>
      <sheetData sheetId="1136"/>
      <sheetData sheetId="1137" refreshError="1"/>
      <sheetData sheetId="1138"/>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refreshError="1"/>
      <sheetData sheetId="1173" refreshError="1"/>
      <sheetData sheetId="1174"/>
      <sheetData sheetId="1175" refreshError="1"/>
      <sheetData sheetId="1176" refreshError="1"/>
      <sheetData sheetId="1177" refreshError="1"/>
      <sheetData sheetId="1178"/>
      <sheetData sheetId="1179" refreshError="1"/>
      <sheetData sheetId="1180"/>
      <sheetData sheetId="118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refreshError="1"/>
      <sheetData sheetId="1346" refreshError="1"/>
      <sheetData sheetId="1347" refreshError="1"/>
      <sheetData sheetId="1348" refreshError="1"/>
      <sheetData sheetId="1349" refreshError="1"/>
      <sheetData sheetId="1350" refreshError="1"/>
      <sheetData sheetId="1351"/>
      <sheetData sheetId="1352"/>
      <sheetData sheetId="1353"/>
      <sheetData sheetId="1354"/>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sheetData sheetId="1397"/>
      <sheetData sheetId="1398" refreshError="1"/>
      <sheetData sheetId="1399" refreshError="1"/>
      <sheetData sheetId="1400"/>
      <sheetData sheetId="1401"/>
      <sheetData sheetId="1402"/>
      <sheetData sheetId="1403"/>
      <sheetData sheetId="1404"/>
      <sheetData sheetId="1405" refreshError="1"/>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refreshError="1"/>
      <sheetData sheetId="1428" refreshError="1"/>
      <sheetData sheetId="1429" refreshError="1"/>
      <sheetData sheetId="1430" refreshError="1"/>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refreshError="1"/>
      <sheetData sheetId="1600"/>
      <sheetData sheetId="1601"/>
      <sheetData sheetId="1602"/>
      <sheetData sheetId="1603"/>
      <sheetData sheetId="1604"/>
      <sheetData sheetId="1605"/>
      <sheetData sheetId="1606"/>
      <sheetData sheetId="1607"/>
      <sheetData sheetId="1608"/>
      <sheetData sheetId="1609"/>
      <sheetData sheetId="1610"/>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refreshError="1"/>
      <sheetData sheetId="1743" refreshError="1"/>
      <sheetData sheetId="1744" refreshError="1"/>
      <sheetData sheetId="1745" refreshError="1"/>
      <sheetData sheetId="1746" refreshError="1"/>
      <sheetData sheetId="1747" refreshError="1"/>
      <sheetData sheetId="1748"/>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sheetData sheetId="1759" refreshError="1"/>
      <sheetData sheetId="1760" refreshError="1"/>
      <sheetData sheetId="1761" refreshError="1"/>
      <sheetData sheetId="1762" refreshError="1"/>
      <sheetData sheetId="1763" refreshError="1"/>
      <sheetData sheetId="1764" refreshError="1"/>
      <sheetData sheetId="1765" refreshError="1"/>
      <sheetData sheetId="1766"/>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sheetData sheetId="1801"/>
      <sheetData sheetId="1802"/>
      <sheetData sheetId="1803"/>
      <sheetData sheetId="1804"/>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refreshError="1"/>
      <sheetData sheetId="1962" refreshError="1"/>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refreshError="1"/>
      <sheetData sheetId="2076" refreshError="1"/>
      <sheetData sheetId="2077" refreshError="1"/>
      <sheetData sheetId="2078" refreshError="1"/>
      <sheetData sheetId="2079" refreshError="1"/>
      <sheetData sheetId="2080"/>
      <sheetData sheetId="2081"/>
      <sheetData sheetId="2082"/>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refreshError="1"/>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refreshError="1"/>
      <sheetData sheetId="2112" refreshError="1"/>
      <sheetData sheetId="2113"/>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sheetData sheetId="2130"/>
      <sheetData sheetId="213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sheetData sheetId="2153"/>
      <sheetData sheetId="2154"/>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refreshError="1"/>
      <sheetData sheetId="2436" refreshError="1"/>
      <sheetData sheetId="2437" refreshError="1"/>
      <sheetData sheetId="2438"/>
      <sheetData sheetId="2439" refreshError="1"/>
      <sheetData sheetId="2440"/>
      <sheetData sheetId="2441" refreshError="1"/>
      <sheetData sheetId="2442" refreshError="1"/>
      <sheetData sheetId="2443" refreshError="1"/>
      <sheetData sheetId="2444"/>
      <sheetData sheetId="2445"/>
      <sheetData sheetId="2446"/>
      <sheetData sheetId="2447" refreshError="1"/>
      <sheetData sheetId="2448" refreshError="1"/>
      <sheetData sheetId="2449"/>
      <sheetData sheetId="2450"/>
      <sheetData sheetId="2451"/>
      <sheetData sheetId="2452"/>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refreshError="1"/>
      <sheetData sheetId="2758" refreshError="1"/>
      <sheetData sheetId="2759" refreshError="1"/>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refreshError="1"/>
      <sheetData sheetId="3058"/>
      <sheetData sheetId="3059" refreshError="1"/>
      <sheetData sheetId="3060" refreshError="1"/>
      <sheetData sheetId="3061"/>
      <sheetData sheetId="3062"/>
      <sheetData sheetId="3063"/>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sheetData sheetId="3135"/>
      <sheetData sheetId="3136"/>
      <sheetData sheetId="3137"/>
      <sheetData sheetId="3138"/>
      <sheetData sheetId="3139"/>
      <sheetData sheetId="3140"/>
      <sheetData sheetId="3141"/>
      <sheetData sheetId="3142"/>
      <sheetData sheetId="3143"/>
      <sheetData sheetId="3144"/>
      <sheetData sheetId="3145" refreshError="1"/>
      <sheetData sheetId="3146" refreshError="1"/>
      <sheetData sheetId="3147" refreshError="1"/>
      <sheetData sheetId="3148" refreshError="1"/>
      <sheetData sheetId="3149" refreshError="1"/>
      <sheetData sheetId="3150" refreshError="1"/>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refreshError="1"/>
      <sheetData sheetId="3428"/>
      <sheetData sheetId="3429"/>
      <sheetData sheetId="3430"/>
      <sheetData sheetId="3431"/>
      <sheetData sheetId="3432"/>
      <sheetData sheetId="3433"/>
      <sheetData sheetId="3434" refreshError="1"/>
      <sheetData sheetId="3435" refreshError="1"/>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sheetData sheetId="3559" refreshError="1"/>
      <sheetData sheetId="3560" refreshError="1"/>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refreshError="1"/>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refreshError="1"/>
      <sheetData sheetId="3896"/>
      <sheetData sheetId="3897"/>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refreshError="1"/>
      <sheetData sheetId="4615" refreshError="1"/>
      <sheetData sheetId="4616" refreshError="1"/>
      <sheetData sheetId="4617" refreshError="1"/>
      <sheetData sheetId="4618" refreshError="1"/>
      <sheetData sheetId="4619" refreshError="1"/>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sheetData sheetId="4662" refreshError="1"/>
      <sheetData sheetId="4663" refreshError="1"/>
      <sheetData sheetId="4664" refreshError="1"/>
      <sheetData sheetId="4665" refreshError="1"/>
      <sheetData sheetId="4666"/>
      <sheetData sheetId="4667"/>
      <sheetData sheetId="4668"/>
      <sheetData sheetId="4669"/>
      <sheetData sheetId="4670"/>
      <sheetData sheetId="4671"/>
      <sheetData sheetId="4672"/>
      <sheetData sheetId="4673"/>
      <sheetData sheetId="4674"/>
      <sheetData sheetId="4675" refreshError="1"/>
      <sheetData sheetId="4676" refreshError="1"/>
      <sheetData sheetId="4677"/>
      <sheetData sheetId="4678" refreshError="1"/>
      <sheetData sheetId="4679" refreshError="1"/>
      <sheetData sheetId="4680"/>
      <sheetData sheetId="4681"/>
      <sheetData sheetId="4682"/>
      <sheetData sheetId="4683" refreshError="1"/>
      <sheetData sheetId="4684" refreshError="1"/>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refreshError="1"/>
      <sheetData sheetId="5739" refreshError="1"/>
      <sheetData sheetId="5740" refreshError="1"/>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refreshError="1"/>
      <sheetData sheetId="6114" refreshError="1"/>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refreshError="1"/>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refreshError="1"/>
      <sheetData sheetId="7634" refreshError="1"/>
      <sheetData sheetId="7635" refreshError="1"/>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refreshError="1"/>
      <sheetData sheetId="7690" refreshError="1"/>
      <sheetData sheetId="7691" refreshError="1"/>
      <sheetData sheetId="7692" refreshError="1"/>
      <sheetData sheetId="7693"/>
      <sheetData sheetId="7694"/>
      <sheetData sheetId="7695"/>
      <sheetData sheetId="7696" refreshError="1"/>
      <sheetData sheetId="7697" refreshError="1"/>
      <sheetData sheetId="7698" refreshError="1"/>
      <sheetData sheetId="7699" refreshError="1"/>
      <sheetData sheetId="7700"/>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sheetData sheetId="7762"/>
      <sheetData sheetId="7763"/>
      <sheetData sheetId="7764"/>
      <sheetData sheetId="7765"/>
      <sheetData sheetId="7766"/>
      <sheetData sheetId="7767"/>
      <sheetData sheetId="7768"/>
      <sheetData sheetId="7769"/>
      <sheetData sheetId="7770"/>
      <sheetData sheetId="7771"/>
      <sheetData sheetId="7772"/>
      <sheetData sheetId="7773"/>
      <sheetData sheetId="7774" refreshError="1"/>
      <sheetData sheetId="7775"/>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refreshError="1"/>
      <sheetData sheetId="7889" refreshError="1"/>
      <sheetData sheetId="7890" refreshError="1"/>
      <sheetData sheetId="7891" refreshError="1"/>
      <sheetData sheetId="7892" refreshError="1"/>
      <sheetData sheetId="7893"/>
      <sheetData sheetId="7894"/>
      <sheetData sheetId="7895" refreshError="1"/>
      <sheetData sheetId="7896" refreshError="1"/>
      <sheetData sheetId="7897"/>
      <sheetData sheetId="7898" refreshError="1"/>
      <sheetData sheetId="7899" refreshError="1"/>
      <sheetData sheetId="7900"/>
      <sheetData sheetId="7901"/>
      <sheetData sheetId="7902" refreshError="1"/>
      <sheetData sheetId="7903"/>
      <sheetData sheetId="7904"/>
      <sheetData sheetId="7905"/>
      <sheetData sheetId="7906"/>
      <sheetData sheetId="7907"/>
      <sheetData sheetId="7908"/>
      <sheetData sheetId="7909"/>
      <sheetData sheetId="7910"/>
      <sheetData sheetId="7911"/>
      <sheetData sheetId="7912"/>
      <sheetData sheetId="7913"/>
      <sheetData sheetId="7914" refreshError="1"/>
      <sheetData sheetId="7915" refreshError="1"/>
      <sheetData sheetId="7916" refreshError="1"/>
      <sheetData sheetId="7917" refreshError="1"/>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refreshError="1"/>
      <sheetData sheetId="7948" refreshError="1"/>
      <sheetData sheetId="7949" refreshError="1"/>
      <sheetData sheetId="7950"/>
      <sheetData sheetId="7951"/>
      <sheetData sheetId="7952" refreshError="1"/>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refreshError="1"/>
      <sheetData sheetId="8407"/>
      <sheetData sheetId="8408"/>
      <sheetData sheetId="8409"/>
      <sheetData sheetId="8410"/>
      <sheetData sheetId="8411"/>
      <sheetData sheetId="8412"/>
      <sheetData sheetId="8413"/>
      <sheetData sheetId="8414"/>
      <sheetData sheetId="8415"/>
      <sheetData sheetId="8416"/>
      <sheetData sheetId="8417"/>
      <sheetData sheetId="8418" refreshError="1"/>
      <sheetData sheetId="8419" refreshError="1"/>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sheetData sheetId="8448"/>
      <sheetData sheetId="8449" refreshError="1"/>
      <sheetData sheetId="8450"/>
      <sheetData sheetId="8451"/>
      <sheetData sheetId="8452"/>
      <sheetData sheetId="8453"/>
      <sheetData sheetId="8454"/>
      <sheetData sheetId="8455"/>
      <sheetData sheetId="8456"/>
      <sheetData sheetId="8457" refreshError="1"/>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sheetData sheetId="8508"/>
      <sheetData sheetId="8509"/>
      <sheetData sheetId="8510"/>
      <sheetData sheetId="8511"/>
      <sheetData sheetId="8512"/>
      <sheetData sheetId="8513" refreshError="1"/>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refreshError="1"/>
      <sheetData sheetId="8595" refreshError="1"/>
      <sheetData sheetId="8596" refreshError="1"/>
      <sheetData sheetId="8597"/>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sheetData sheetId="8611" refreshError="1"/>
      <sheetData sheetId="8612"/>
      <sheetData sheetId="8613"/>
      <sheetData sheetId="8614" refreshError="1"/>
      <sheetData sheetId="8615" refreshError="1"/>
      <sheetData sheetId="8616" refreshError="1"/>
      <sheetData sheetId="8617" refreshError="1"/>
      <sheetData sheetId="8618" refreshError="1"/>
      <sheetData sheetId="8619"/>
      <sheetData sheetId="8620"/>
      <sheetData sheetId="8621" refreshError="1"/>
      <sheetData sheetId="8622" refreshError="1"/>
      <sheetData sheetId="8623"/>
      <sheetData sheetId="8624"/>
      <sheetData sheetId="8625"/>
      <sheetData sheetId="8626"/>
      <sheetData sheetId="8627"/>
      <sheetData sheetId="8628"/>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sheetData sheetId="8660"/>
      <sheetData sheetId="8661" refreshError="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refreshError="1"/>
      <sheetData sheetId="8736"/>
      <sheetData sheetId="8737"/>
      <sheetData sheetId="8738" refreshError="1"/>
      <sheetData sheetId="8739" refreshError="1"/>
      <sheetData sheetId="8740" refreshError="1"/>
      <sheetData sheetId="8741" refreshError="1"/>
      <sheetData sheetId="8742"/>
      <sheetData sheetId="8743" refreshError="1"/>
      <sheetData sheetId="8744" refreshError="1"/>
      <sheetData sheetId="8745"/>
      <sheetData sheetId="8746" refreshError="1"/>
      <sheetData sheetId="8747"/>
      <sheetData sheetId="8748" refreshError="1"/>
      <sheetData sheetId="8749"/>
      <sheetData sheetId="8750"/>
      <sheetData sheetId="8751"/>
      <sheetData sheetId="875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REF"/>
      <sheetName val=" Estimate  "/>
      <sheetName val="Z- GENERAL PRICE SUMMARY"/>
      <sheetName val="WITHOUT C&amp;I PROFIT (3)"/>
      <sheetName val="Equip."/>
      <sheetName val="Book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cement"/>
      <sheetName val="bill"/>
      <sheetName val=" Estimate  "/>
      <sheetName val="Z- GENERAL PRICE SUMMARY"/>
      <sheetName val="Sn3pt3Appx2UR-LNGtrain"/>
      <sheetName val="D-3"/>
      <sheetName val="Dummy"/>
      <sheetName val="#REF"/>
      <sheetName val="A CONDITIONS"/>
    </sheetNames>
    <sheetDataSet>
      <sheetData sheetId="0"/>
      <sheetData sheetId="1" refreshError="1"/>
      <sheetData sheetId="2" refreshError="1"/>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1"/>
      <sheetName val="02"/>
      <sheetName val="03"/>
      <sheetName val="04"/>
      <sheetName val="05"/>
      <sheetName val="06"/>
      <sheetName val="07-1"/>
      <sheetName val="07-2"/>
      <sheetName val="08"/>
      <sheetName val="09"/>
      <sheetName val="10"/>
      <sheetName val="12"/>
      <sheetName val="20"/>
      <sheetName val="20 (2)"/>
      <sheetName val="22"/>
      <sheetName val="22 (2)"/>
      <sheetName val="Form"/>
      <sheetName val="Bill #1 Sum"/>
      <sheetName val="1.2"/>
      <sheetName val="1.3"/>
      <sheetName val="1.4"/>
      <sheetName val="1.5"/>
      <sheetName val="1.6"/>
      <sheetName val="1.7"/>
      <sheetName val="1.8"/>
      <sheetName val="1.9"/>
      <sheetName val="1.10"/>
      <sheetName val="Main Sum"/>
      <sheetName val="Suppliers List"/>
      <sheetName val="Clarifications"/>
      <sheetName val="20_(2)"/>
      <sheetName val="22_(2)"/>
      <sheetName val="Bill_#1_Sum"/>
      <sheetName val="1_2"/>
      <sheetName val="1_3"/>
      <sheetName val="1_4"/>
      <sheetName val="1_5"/>
      <sheetName val="1_6"/>
      <sheetName val="1_7"/>
      <sheetName val="1_8"/>
      <sheetName val="1_9"/>
      <sheetName val="1_10"/>
      <sheetName val="Main_Sum"/>
      <sheetName val="Suppliers_List"/>
      <sheetName val="External"/>
      <sheetName val="Recap Struct"/>
      <sheetName val=" Structural"/>
      <sheetName val="Architectural"/>
      <sheetName val="FitOutConfCentre"/>
      <sheetName val="Lift"/>
      <sheetName val="Recap Travel.Crane"/>
      <sheetName val="BOQ"/>
      <sheetName val="Summary Sheet"/>
      <sheetName val="Analysis"/>
      <sheetName val="Service Tunnels"/>
      <sheetName val="Alt_Surface_Asuumption"/>
      <sheetName val="البدروم "/>
      <sheetName val="Door Hardware"/>
      <sheetName val="Over head"/>
      <sheetName val="المبنى الادارى "/>
      <sheetName val="Travel.Cranes"/>
      <sheetName val="Recap Architect"/>
      <sheetName val="Recap External"/>
      <sheetName val="Package 1"/>
      <sheetName val="Recap Lift"/>
      <sheetName val="Sheet1"/>
      <sheetName val="fitting rates"/>
      <sheetName val="list"/>
    </sheetNames>
    <sheetDataSet>
      <sheetData sheetId="0">
        <row r="1">
          <cell r="B1" t="str">
            <v xml:space="preserve">Total = </v>
          </cell>
          <cell r="C1">
            <v>3938078</v>
          </cell>
        </row>
        <row r="2">
          <cell r="A2" t="str">
            <v>&lt; Page Group</v>
          </cell>
          <cell r="B2" t="str">
            <v>SAWARI II, Phase 2</v>
          </cell>
        </row>
        <row r="3">
          <cell r="B3" t="str">
            <v>SW2 SRF 01 DD IE XX B 003 -</v>
          </cell>
        </row>
        <row r="5">
          <cell r="B5" t="str">
            <v>Item</v>
          </cell>
          <cell r="C5" t="str">
            <v>Description</v>
          </cell>
        </row>
        <row r="7">
          <cell r="A7">
            <v>1</v>
          </cell>
        </row>
        <row r="8">
          <cell r="A8">
            <v>1</v>
          </cell>
          <cell r="B8">
            <v>1.01</v>
          </cell>
          <cell r="C8" t="str">
            <v>DIVISION 16 - ELECTRICAL INSTALLATIONS</v>
          </cell>
        </row>
        <row r="9">
          <cell r="A9">
            <v>1</v>
          </cell>
        </row>
        <row r="10">
          <cell r="A10">
            <v>1</v>
          </cell>
          <cell r="C10" t="str">
            <v>MV WORK</v>
          </cell>
        </row>
        <row r="11">
          <cell r="A11">
            <v>1</v>
          </cell>
        </row>
        <row r="12">
          <cell r="A12">
            <v>1</v>
          </cell>
          <cell r="C12" t="str">
            <v>EXTERNAL MV SUPPLY</v>
          </cell>
        </row>
        <row r="13">
          <cell r="A13">
            <v>1</v>
          </cell>
        </row>
        <row r="14">
          <cell r="A14">
            <v>1</v>
          </cell>
          <cell r="C14" t="str">
            <v>Manhole, trench and duct bank including in external work</v>
          </cell>
        </row>
        <row r="15">
          <cell r="A15">
            <v>1</v>
          </cell>
        </row>
        <row r="16">
          <cell r="A16">
            <v>1</v>
          </cell>
          <cell r="C16" t="str">
            <v>Single core MV feeder unarmoured cable XLPE 12/20kV insulated, including terminators, connections, and other acccesories</v>
          </cell>
        </row>
        <row r="17">
          <cell r="A17">
            <v>1</v>
          </cell>
        </row>
        <row r="18">
          <cell r="A18">
            <v>1</v>
          </cell>
          <cell r="B18" t="str">
            <v>A</v>
          </cell>
          <cell r="C18" t="str">
            <v>Building F to room 018</v>
          </cell>
        </row>
        <row r="19">
          <cell r="A19">
            <v>1</v>
          </cell>
        </row>
        <row r="20">
          <cell r="A20">
            <v>1</v>
          </cell>
          <cell r="B20" t="str">
            <v>B</v>
          </cell>
          <cell r="C20" t="str">
            <v>From MV cubicles to MV/LV transformer</v>
          </cell>
        </row>
        <row r="21">
          <cell r="A21">
            <v>1</v>
          </cell>
        </row>
        <row r="22">
          <cell r="A22">
            <v>1</v>
          </cell>
          <cell r="C22" t="str">
            <v>MV SUBSTATION</v>
          </cell>
        </row>
        <row r="23">
          <cell r="A23">
            <v>1</v>
          </cell>
        </row>
        <row r="24">
          <cell r="A24">
            <v>1</v>
          </cell>
          <cell r="B24" t="str">
            <v>C</v>
          </cell>
          <cell r="C24" t="str">
            <v>Revision of existing sustation in utility building</v>
          </cell>
        </row>
        <row r="25">
          <cell r="A25">
            <v>1</v>
          </cell>
        </row>
        <row r="26">
          <cell r="A26">
            <v>1</v>
          </cell>
          <cell r="B26" t="str">
            <v>D</v>
          </cell>
          <cell r="C26" t="str">
            <v>New outgoing cell in S/S; in utility building (Included in Bldg-10)</v>
          </cell>
        </row>
        <row r="27">
          <cell r="A27">
            <v>1</v>
          </cell>
        </row>
        <row r="28">
          <cell r="A28">
            <v>1</v>
          </cell>
          <cell r="B28" t="str">
            <v>E</v>
          </cell>
          <cell r="C28" t="str">
            <v>MV incoming switch cell with SEPAM 2000</v>
          </cell>
        </row>
        <row r="29">
          <cell r="A29">
            <v>1</v>
          </cell>
        </row>
        <row r="30">
          <cell r="A30">
            <v>1</v>
          </cell>
          <cell r="B30" t="str">
            <v>F</v>
          </cell>
          <cell r="C30" t="str">
            <v>MV incoming withdrawable circuit breaker  with SEPAM 2000 (included in item E)</v>
          </cell>
        </row>
        <row r="31">
          <cell r="A31">
            <v>1</v>
          </cell>
        </row>
        <row r="32">
          <cell r="A32">
            <v>1</v>
          </cell>
          <cell r="B32" t="str">
            <v>G</v>
          </cell>
          <cell r="C32" t="str">
            <v>Single core MV feeder cable XLPE insulated 15kV 3 x 1C x 50 mm2 including terminations, connections, support, connections and other accessories; from MV cell to transformer</v>
          </cell>
        </row>
        <row r="33">
          <cell r="A33">
            <v>1</v>
          </cell>
        </row>
        <row r="34">
          <cell r="A34">
            <v>1</v>
          </cell>
          <cell r="B34" t="str">
            <v>H</v>
          </cell>
          <cell r="C34" t="str">
            <v>Programmable controller for substation (included)</v>
          </cell>
        </row>
        <row r="35">
          <cell r="A35">
            <v>1</v>
          </cell>
        </row>
        <row r="36">
          <cell r="A36">
            <v>1</v>
          </cell>
          <cell r="B36" t="str">
            <v>J</v>
          </cell>
          <cell r="C36" t="str">
            <v>MV/LV Oil transformer 13.8kV/380-220V/1250 KVA</v>
          </cell>
        </row>
        <row r="37">
          <cell r="A37">
            <v>1</v>
          </cell>
        </row>
        <row r="38">
          <cell r="A38">
            <v>1</v>
          </cell>
          <cell r="B38" t="str">
            <v>K</v>
          </cell>
          <cell r="C38" t="str">
            <v>48V DC battery charger</v>
          </cell>
        </row>
        <row r="39">
          <cell r="A39">
            <v>1</v>
          </cell>
        </row>
        <row r="40">
          <cell r="A40">
            <v>1</v>
          </cell>
          <cell r="B40" t="str">
            <v>L</v>
          </cell>
          <cell r="C40" t="str">
            <v>MV safety accessories</v>
          </cell>
        </row>
        <row r="41">
          <cell r="A41">
            <v>1</v>
          </cell>
        </row>
        <row r="42">
          <cell r="A42">
            <v>1</v>
          </cell>
          <cell r="C42" t="str">
            <v>LV EQUIPMENT</v>
          </cell>
        </row>
        <row r="43">
          <cell r="A43">
            <v>1</v>
          </cell>
        </row>
        <row r="44">
          <cell r="A44">
            <v>1</v>
          </cell>
          <cell r="C44" t="str">
            <v>GENERATORS</v>
          </cell>
        </row>
        <row r="45">
          <cell r="A45">
            <v>1</v>
          </cell>
        </row>
        <row r="46">
          <cell r="A46">
            <v>1</v>
          </cell>
          <cell r="B46" t="str">
            <v>M</v>
          </cell>
          <cell r="C46" t="str">
            <v>Generator 500kVA, 380V, 3 phase, 60Hz including remote radiator muffler lead acid battery, batery charger, exhaust fan, exhaust pipe, silencer, daily tank, anodised air inlet grid with gravity and sand louvres &amp; air outlet grid with gravity louvres, synch</v>
          </cell>
        </row>
        <row r="47">
          <cell r="A47">
            <v>1</v>
          </cell>
        </row>
        <row r="48">
          <cell r="A48">
            <v>1</v>
          </cell>
          <cell r="B48" t="str">
            <v>N</v>
          </cell>
          <cell r="C48" t="str">
            <v>Resistor load bank on roof (ref. Terrace )</v>
          </cell>
        </row>
        <row r="49">
          <cell r="A49">
            <v>1</v>
          </cell>
        </row>
        <row r="50">
          <cell r="A50">
            <v>1</v>
          </cell>
        </row>
        <row r="51">
          <cell r="A51">
            <v>1</v>
          </cell>
          <cell r="C51" t="str">
            <v>To Collection</v>
          </cell>
        </row>
        <row r="52">
          <cell r="A52">
            <v>2</v>
          </cell>
        </row>
        <row r="53">
          <cell r="A53">
            <v>2</v>
          </cell>
          <cell r="B53" t="str">
            <v>A</v>
          </cell>
          <cell r="C53" t="str">
            <v>Electrical panel for generator, with provision of parallel operation</v>
          </cell>
        </row>
        <row r="54">
          <cell r="A54">
            <v>2</v>
          </cell>
        </row>
        <row r="55">
          <cell r="A55">
            <v>2</v>
          </cell>
          <cell r="B55" t="str">
            <v>B</v>
          </cell>
          <cell r="C55" t="str">
            <v>1 Nr 1250 Amp TP&amp;N incoming circuit breaker</v>
          </cell>
        </row>
        <row r="56">
          <cell r="A56">
            <v>2</v>
          </cell>
        </row>
        <row r="57">
          <cell r="A57">
            <v>2</v>
          </cell>
          <cell r="B57" t="str">
            <v>C</v>
          </cell>
          <cell r="C57" t="str">
            <v>1 Nr 125 Amp TP&amp;N outgoing circuit breaker</v>
          </cell>
        </row>
        <row r="58">
          <cell r="A58">
            <v>2</v>
          </cell>
        </row>
        <row r="59">
          <cell r="A59">
            <v>2</v>
          </cell>
          <cell r="B59" t="str">
            <v>D</v>
          </cell>
          <cell r="C59" t="str">
            <v>1 Nr 1000 Amp TP&amp;N outgoing circuit breaker</v>
          </cell>
        </row>
        <row r="60">
          <cell r="A60">
            <v>2</v>
          </cell>
        </row>
        <row r="61">
          <cell r="A61">
            <v>2</v>
          </cell>
          <cell r="B61" t="str">
            <v>E</v>
          </cell>
          <cell r="C61" t="str">
            <v>additional 20% equipped spare, bus bar, terminal block, voltage light, humidity control system, 20% spare space and accessories</v>
          </cell>
        </row>
        <row r="62">
          <cell r="A62">
            <v>2</v>
          </cell>
        </row>
        <row r="63">
          <cell r="A63">
            <v>2</v>
          </cell>
          <cell r="B63" t="str">
            <v>F</v>
          </cell>
          <cell r="C63" t="str">
            <v xml:space="preserve">Disel storage external tank 3,000 ltr capacity including fuel, lines, pumps, fill point, vent and all related accessories for a complete installation </v>
          </cell>
        </row>
        <row r="64">
          <cell r="A64">
            <v>2</v>
          </cell>
        </row>
        <row r="65">
          <cell r="A65">
            <v>2</v>
          </cell>
          <cell r="B65" t="str">
            <v>G</v>
          </cell>
          <cell r="C65" t="str">
            <v>Daily tank for one day Generator operation including pipework and connections complete</v>
          </cell>
        </row>
        <row r="66">
          <cell r="A66">
            <v>2</v>
          </cell>
        </row>
        <row r="67">
          <cell r="A67">
            <v>2</v>
          </cell>
          <cell r="C67" t="str">
            <v>LV PROTECTION AND DISTRIBUTION</v>
          </cell>
        </row>
        <row r="68">
          <cell r="A68">
            <v>2</v>
          </cell>
        </row>
        <row r="69">
          <cell r="A69">
            <v>2</v>
          </cell>
          <cell r="B69" t="str">
            <v>H</v>
          </cell>
          <cell r="C69" t="str">
            <v>Main distribution board - MDB - comprising:</v>
          </cell>
        </row>
        <row r="70">
          <cell r="A70">
            <v>2</v>
          </cell>
          <cell r="C70" t="str">
            <v>2 Nr 2000 Amp TP&amp;N incoming withdrawable circuit breaker</v>
          </cell>
        </row>
        <row r="71">
          <cell r="A71">
            <v>2</v>
          </cell>
          <cell r="C71" t="str">
            <v>3 Lot of ammeters, voltmeter, frequency meter</v>
          </cell>
        </row>
        <row r="72">
          <cell r="A72">
            <v>2</v>
          </cell>
          <cell r="C72" t="str">
            <v>N.MDB1 prefabricated bus bar</v>
          </cell>
        </row>
        <row r="73">
          <cell r="A73">
            <v>2</v>
          </cell>
          <cell r="C73" t="str">
            <v>1 Nr 800 Amp TP&amp;N outgoing circuit breaker</v>
          </cell>
        </row>
        <row r="74">
          <cell r="A74">
            <v>2</v>
          </cell>
          <cell r="C74" t="str">
            <v>1 Nr 250 Amp TP&amp;N outgoing circuit breaker</v>
          </cell>
        </row>
        <row r="75">
          <cell r="A75">
            <v>2</v>
          </cell>
          <cell r="C75" t="str">
            <v>E.MDB1 prefabricated bus bar</v>
          </cell>
        </row>
        <row r="76">
          <cell r="A76">
            <v>2</v>
          </cell>
          <cell r="C76" t="str">
            <v>1 Nr 1000 Amp TP&amp;N incomer withdrawable switch</v>
          </cell>
        </row>
        <row r="77">
          <cell r="A77">
            <v>2</v>
          </cell>
          <cell r="C77" t="str">
            <v>1 Nr 3000 Amp TP&amp;N incomer withdrawable circuit breaker</v>
          </cell>
        </row>
        <row r="78">
          <cell r="A78">
            <v>2</v>
          </cell>
          <cell r="C78" t="str">
            <v>1 Nr interlock system</v>
          </cell>
        </row>
        <row r="79">
          <cell r="A79">
            <v>2</v>
          </cell>
          <cell r="C79" t="str">
            <v>3 Lot of ammeters, voltmeter, frequency meter</v>
          </cell>
        </row>
        <row r="80">
          <cell r="A80">
            <v>2</v>
          </cell>
          <cell r="C80" t="str">
            <v>2 Nr 1250Amp TP&amp;N outgoing motorised circuit breaker</v>
          </cell>
        </row>
        <row r="81">
          <cell r="A81">
            <v>2</v>
          </cell>
          <cell r="C81" t="str">
            <v>1 Nr 400 Amp TP&amp;N outgoing circuit breaker</v>
          </cell>
        </row>
        <row r="82">
          <cell r="A82">
            <v>2</v>
          </cell>
          <cell r="C82" t="str">
            <v>1 Nr 250 Amp TP&amp;N outgoing circuit breaker</v>
          </cell>
        </row>
        <row r="83">
          <cell r="A83">
            <v>2</v>
          </cell>
          <cell r="C83" t="str">
            <v>1 Nr 160 Amp TP&amp;N outgoing circuit breaker</v>
          </cell>
        </row>
        <row r="84">
          <cell r="A84">
            <v>2</v>
          </cell>
          <cell r="C84" t="str">
            <v>11 Nr 100 Amp TP&amp;N outgoing circuit breaker</v>
          </cell>
        </row>
        <row r="85">
          <cell r="A85">
            <v>2</v>
          </cell>
          <cell r="C85" t="str">
            <v>3 Nr 250kVAR capacitor sets and protection (automatic level and standby in generator set service load) additional 20% equipped spare, bus bar, terminal block, voltage light, humidity control system, 20% spare space and accessories</v>
          </cell>
        </row>
        <row r="86">
          <cell r="A86">
            <v>2</v>
          </cell>
        </row>
        <row r="87">
          <cell r="A87">
            <v>2</v>
          </cell>
          <cell r="C87" t="str">
            <v>LV/LV transformer dry type - 380V/220V - 200kVA</v>
          </cell>
        </row>
        <row r="88">
          <cell r="A88">
            <v>2</v>
          </cell>
        </row>
        <row r="89">
          <cell r="A89">
            <v>2</v>
          </cell>
          <cell r="C89" t="str">
            <v>LV/LV transformer dry type - 380V/220V-127V - 400kVA</v>
          </cell>
        </row>
        <row r="90">
          <cell r="A90">
            <v>2</v>
          </cell>
        </row>
        <row r="91">
          <cell r="A91">
            <v>2</v>
          </cell>
          <cell r="C91" t="str">
            <v>LV/LV transformer dry type - 380V/220V - 630kVA</v>
          </cell>
        </row>
        <row r="92">
          <cell r="A92">
            <v>2</v>
          </cell>
        </row>
        <row r="93">
          <cell r="A93">
            <v>2</v>
          </cell>
        </row>
        <row r="94">
          <cell r="A94">
            <v>2</v>
          </cell>
        </row>
        <row r="95">
          <cell r="A95">
            <v>2</v>
          </cell>
        </row>
        <row r="96">
          <cell r="A96">
            <v>2</v>
          </cell>
        </row>
        <row r="97">
          <cell r="A97">
            <v>2</v>
          </cell>
        </row>
        <row r="98">
          <cell r="A98">
            <v>2</v>
          </cell>
          <cell r="C98" t="str">
            <v>To Collection</v>
          </cell>
        </row>
        <row r="99">
          <cell r="A99">
            <v>3</v>
          </cell>
        </row>
        <row r="100">
          <cell r="A100">
            <v>3</v>
          </cell>
          <cell r="C100" t="str">
            <v>Distribution boards 220/127 V</v>
          </cell>
        </row>
        <row r="101">
          <cell r="A101">
            <v>3</v>
          </cell>
        </row>
        <row r="102">
          <cell r="A102">
            <v>3</v>
          </cell>
          <cell r="B102" t="str">
            <v>A</v>
          </cell>
          <cell r="C102" t="str">
            <v>Main lighting and power panel LPP- 220V TP&amp;N low voltage panel. See DWG SRF 01 DD IN EL 801 sheet 29 additional 20% equipped spare, bus bar, terminal block, incoming voltage light, humidity control system, 20% spare space and accessories</v>
          </cell>
        </row>
        <row r="103">
          <cell r="A103">
            <v>3</v>
          </cell>
        </row>
        <row r="104">
          <cell r="A104">
            <v>3</v>
          </cell>
          <cell r="B104" t="str">
            <v>B</v>
          </cell>
          <cell r="C104" t="str">
            <v>Lighting panel LPPG-1A 220V TP&amp;N low voltage panel. See DWG SRF 01 DD IN EL 801 sheet 5 - 6 additional 20% equipped spare, bus bar, terminal block, incoming voltage light, humidity control system, 20% spare space and accessories</v>
          </cell>
        </row>
        <row r="105">
          <cell r="A105">
            <v>3</v>
          </cell>
        </row>
        <row r="106">
          <cell r="A106">
            <v>3</v>
          </cell>
          <cell r="B106" t="str">
            <v>C</v>
          </cell>
          <cell r="C106" t="str">
            <v>Power panel LPPG-1B 220V TP&amp;N low voltage panel. See DWG SRF 01 DD IN EL 801 sheet 7 - 8 additional 20% equipped spare, bus bar, terminal block, incoming voltage light, humidity control system, 20% spare space and accessories</v>
          </cell>
        </row>
        <row r="107">
          <cell r="A107">
            <v>3</v>
          </cell>
        </row>
        <row r="108">
          <cell r="A108">
            <v>3</v>
          </cell>
          <cell r="B108" t="str">
            <v>D</v>
          </cell>
          <cell r="C108" t="str">
            <v>Lighting panel LPPG-2. See DWG SRF 01 DD IN EL 801 sheet 10 - 11 - 12, additional 20% equipped spare, bus bar, terminal block, incoming voltage light, humidity control system, 20% spare space and accessories</v>
          </cell>
        </row>
        <row r="109">
          <cell r="A109">
            <v>3</v>
          </cell>
        </row>
        <row r="110">
          <cell r="A110">
            <v>3</v>
          </cell>
          <cell r="B110" t="str">
            <v>E</v>
          </cell>
          <cell r="C110" t="str">
            <v>Lighting panel LPP1-A 220/127V TP&amp;N low voltage panel. See DWG SRF 01 DD IN EL 801 sheet 14 - 15 additional 20% equipped spare, bus bar, terminal block, incoming voltage light, humidity control system, 20% spare space and accessories</v>
          </cell>
        </row>
        <row r="111">
          <cell r="A111">
            <v>3</v>
          </cell>
        </row>
        <row r="112">
          <cell r="A112">
            <v>3</v>
          </cell>
          <cell r="B112" t="str">
            <v>F</v>
          </cell>
          <cell r="C112" t="str">
            <v>Power panel LPP1-B 220/127V TP&amp;N low voltage panel. See DWG SRF 01 DD IN EL 801 sheet 16 - 17 - 18 additional 20% equipped spare, bus bar, terminal block, incoming voltage light, humidity control system, 20% spare space and accessories</v>
          </cell>
        </row>
        <row r="113">
          <cell r="A113">
            <v>3</v>
          </cell>
        </row>
        <row r="114">
          <cell r="A114">
            <v>3</v>
          </cell>
          <cell r="B114" t="str">
            <v>G</v>
          </cell>
          <cell r="C114" t="str">
            <v>Lighting panel LPP2-A. See DWG SRF 11 DD IN EL 801 sheet 21 - 22 - 23 additional 20% equipped spare, bus bar, terminal block, incoming voltage light, humidity control system, 20% spare space and accessories</v>
          </cell>
        </row>
        <row r="115">
          <cell r="A115">
            <v>3</v>
          </cell>
        </row>
        <row r="116">
          <cell r="A116">
            <v>3</v>
          </cell>
          <cell r="B116" t="str">
            <v>H</v>
          </cell>
          <cell r="C116" t="str">
            <v>Power panel LPP2-B. See DWG SRF 01 DD IN EL 801 sheet 23 - 24 additional 20% equipped spare, bus bar, terminal block, incoming voltage light, humidity control system, 20% spare space and accessories</v>
          </cell>
        </row>
        <row r="117">
          <cell r="A117">
            <v>3</v>
          </cell>
        </row>
        <row r="118">
          <cell r="A118">
            <v>3</v>
          </cell>
        </row>
        <row r="119">
          <cell r="A119">
            <v>3</v>
          </cell>
        </row>
        <row r="120">
          <cell r="A120">
            <v>3</v>
          </cell>
        </row>
        <row r="121">
          <cell r="A121">
            <v>3</v>
          </cell>
        </row>
        <row r="122">
          <cell r="A122">
            <v>3</v>
          </cell>
        </row>
        <row r="123">
          <cell r="A123">
            <v>3</v>
          </cell>
        </row>
        <row r="124">
          <cell r="A124">
            <v>3</v>
          </cell>
          <cell r="C124" t="str">
            <v>To Collection</v>
          </cell>
        </row>
        <row r="125">
          <cell r="A125">
            <v>4</v>
          </cell>
        </row>
        <row r="126">
          <cell r="A126">
            <v>4</v>
          </cell>
          <cell r="B126" t="str">
            <v>A</v>
          </cell>
          <cell r="C126" t="str">
            <v>Safety lighting panel SLPPG-1. See DWG SRF 01 DD IN EL 801 sheet 9 additional 20% equipped spare, bus bar, terminal block, incoming voltage light, humidity control system, 20% spare space and accessories</v>
          </cell>
        </row>
        <row r="127">
          <cell r="A127">
            <v>4</v>
          </cell>
        </row>
        <row r="128">
          <cell r="A128">
            <v>4</v>
          </cell>
          <cell r="B128" t="str">
            <v>B</v>
          </cell>
          <cell r="C128" t="str">
            <v>Safety lighting panel SLPPG-2. See DWG SRF 01 DD IN EL 801 sheet 13 additional 20% equipped spare, bus bar, terminal block, incoming voltage light, humidity control system, 20% spare space and accessories</v>
          </cell>
        </row>
        <row r="129">
          <cell r="A129">
            <v>4</v>
          </cell>
        </row>
        <row r="130">
          <cell r="A130">
            <v>4</v>
          </cell>
          <cell r="B130" t="str">
            <v>C</v>
          </cell>
          <cell r="C130" t="str">
            <v>Safety lighting panel SLPP-1. See DWG SRF 01 DD IN EL 801 sheet 19 additional 20% equipped spare, bus bar, terminal block, incoming voltage light, humidity control system, 20% spare space and accessories</v>
          </cell>
        </row>
        <row r="131">
          <cell r="A131">
            <v>4</v>
          </cell>
        </row>
        <row r="132">
          <cell r="A132">
            <v>4</v>
          </cell>
          <cell r="B132" t="str">
            <v>D</v>
          </cell>
          <cell r="C132" t="str">
            <v>Safety lighting panel SLPP-2. See DWG SRF 01 DD IN EL 801 sheet 25 additional 20% equipped spare, bus bar, terminal block, incoming voltage light, humidity control system, 20% spare space and accessories</v>
          </cell>
        </row>
        <row r="133">
          <cell r="A133">
            <v>4</v>
          </cell>
          <cell r="C133" t="str">
            <v/>
          </cell>
        </row>
        <row r="134">
          <cell r="A134">
            <v>4</v>
          </cell>
          <cell r="B134" t="str">
            <v>E</v>
          </cell>
          <cell r="C134" t="str">
            <v>External lighting Panel 220/127V; see dwg SRF 01 DD IN EL D 801 sheet 30; including timer watch switch, Auto-off-manual switch, Photo-cell and accessories</v>
          </cell>
        </row>
        <row r="135">
          <cell r="A135">
            <v>4</v>
          </cell>
        </row>
        <row r="136">
          <cell r="A136">
            <v>4</v>
          </cell>
          <cell r="C136" t="str">
            <v>Distribution boards 380/220 V</v>
          </cell>
        </row>
        <row r="137">
          <cell r="A137">
            <v>4</v>
          </cell>
        </row>
        <row r="138">
          <cell r="A138">
            <v>4</v>
          </cell>
          <cell r="B138" t="str">
            <v>F</v>
          </cell>
          <cell r="C138" t="str">
            <v>Power distribution board PDBG; 220/127VV TP&amp;N low voltage panel. See DWG SRF 01 DD IN EL 801 sheet 26 additional 20% equipped spare, bus bar, terminal block, incoming voltage light, humidity control system, 20% spare space and accessories</v>
          </cell>
        </row>
        <row r="139">
          <cell r="A139">
            <v>4</v>
          </cell>
        </row>
        <row r="140">
          <cell r="A140">
            <v>4</v>
          </cell>
          <cell r="B140" t="str">
            <v>G</v>
          </cell>
          <cell r="C140" t="str">
            <v>Power distribution board PDB-1, 220/127V TP&amp;N low voltage panel. See DWG SRF 01 DD IN EL 801 sheet 27 additional 20% equipped spare, bus bar, terminal block, incoming voltage light, humidity control system, 20% spare space and accessories</v>
          </cell>
        </row>
        <row r="141">
          <cell r="A141">
            <v>4</v>
          </cell>
        </row>
        <row r="142">
          <cell r="A142">
            <v>4</v>
          </cell>
          <cell r="C142" t="str">
            <v>Terminal electrical board</v>
          </cell>
        </row>
        <row r="143">
          <cell r="A143">
            <v>4</v>
          </cell>
        </row>
        <row r="144">
          <cell r="A144">
            <v>4</v>
          </cell>
          <cell r="B144" t="str">
            <v>H</v>
          </cell>
          <cell r="C144" t="str">
            <v>Lift panel - ln 1 x 40A</v>
          </cell>
        </row>
        <row r="145">
          <cell r="A145">
            <v>4</v>
          </cell>
        </row>
        <row r="146">
          <cell r="A146">
            <v>4</v>
          </cell>
          <cell r="B146" t="str">
            <v>J</v>
          </cell>
          <cell r="C146" t="str">
            <v>Chiller disconnect switch 800A</v>
          </cell>
        </row>
        <row r="147">
          <cell r="A147">
            <v>4</v>
          </cell>
        </row>
        <row r="148">
          <cell r="A148">
            <v>4</v>
          </cell>
        </row>
        <row r="149">
          <cell r="A149">
            <v>4</v>
          </cell>
        </row>
        <row r="150">
          <cell r="A150">
            <v>4</v>
          </cell>
        </row>
        <row r="151">
          <cell r="A151">
            <v>4</v>
          </cell>
        </row>
        <row r="152">
          <cell r="A152">
            <v>4</v>
          </cell>
        </row>
        <row r="153">
          <cell r="A153">
            <v>4</v>
          </cell>
        </row>
        <row r="154">
          <cell r="A154">
            <v>4</v>
          </cell>
        </row>
        <row r="155">
          <cell r="A155">
            <v>4</v>
          </cell>
        </row>
        <row r="156">
          <cell r="A156">
            <v>4</v>
          </cell>
        </row>
        <row r="157">
          <cell r="A157">
            <v>4</v>
          </cell>
        </row>
        <row r="158">
          <cell r="A158">
            <v>4</v>
          </cell>
          <cell r="C158" t="str">
            <v>To Collection</v>
          </cell>
        </row>
        <row r="159">
          <cell r="A159">
            <v>5</v>
          </cell>
        </row>
        <row r="160">
          <cell r="A160">
            <v>5</v>
          </cell>
          <cell r="C160" t="str">
            <v>ELECTRICAL ITEM FOR UPS</v>
          </cell>
        </row>
        <row r="161">
          <cell r="A161">
            <v>5</v>
          </cell>
        </row>
        <row r="162">
          <cell r="A162">
            <v>5</v>
          </cell>
          <cell r="B162" t="str">
            <v>A</v>
          </cell>
          <cell r="C162" t="str">
            <v>UPS 7.5kVA/380V 3P+N/60Hz - including rectifier-charger, inverer, sealed lead acid battery 10mn autonomy, static switch, manual by-pass and accessories Output voltage 115V single phase + n (room 008-104)</v>
          </cell>
        </row>
        <row r="163">
          <cell r="A163">
            <v>5</v>
          </cell>
        </row>
        <row r="164">
          <cell r="A164">
            <v>5</v>
          </cell>
          <cell r="B164" t="str">
            <v>B</v>
          </cell>
          <cell r="C164" t="str">
            <v>28V DC Charger and output protection 1kW</v>
          </cell>
        </row>
        <row r="165">
          <cell r="A165">
            <v>5</v>
          </cell>
        </row>
        <row r="166">
          <cell r="A166">
            <v>5</v>
          </cell>
          <cell r="C166" t="str">
            <v>DISTRIBUTION BOARD FOR UPS</v>
          </cell>
        </row>
        <row r="167">
          <cell r="A167">
            <v>5</v>
          </cell>
        </row>
        <row r="168">
          <cell r="A168">
            <v>5</v>
          </cell>
          <cell r="B168" t="str">
            <v>C</v>
          </cell>
          <cell r="C168" t="str">
            <v>UPS distribution board 115V, ref; UPS-DB as detailed on Dwg SRF 01 DD IN EL D 801 sheet 28</v>
          </cell>
        </row>
        <row r="169">
          <cell r="A169">
            <v>5</v>
          </cell>
        </row>
        <row r="170">
          <cell r="A170">
            <v>5</v>
          </cell>
          <cell r="C170" t="str">
            <v>MAIN CIRCUITS</v>
          </cell>
        </row>
        <row r="171">
          <cell r="A171">
            <v>5</v>
          </cell>
        </row>
        <row r="172">
          <cell r="A172">
            <v>5</v>
          </cell>
          <cell r="C172" t="str">
            <v>Unarmoured feeder cable including terminations, labels connections and other accessories</v>
          </cell>
        </row>
        <row r="173">
          <cell r="A173">
            <v>5</v>
          </cell>
          <cell r="C173" t="str">
            <v>XLPE Cable:</v>
          </cell>
        </row>
        <row r="174">
          <cell r="A174">
            <v>5</v>
          </cell>
        </row>
        <row r="175">
          <cell r="A175">
            <v>5</v>
          </cell>
          <cell r="B175" t="str">
            <v>D</v>
          </cell>
          <cell r="C175" t="str">
            <v>From MV/LV transformer to MDB</v>
          </cell>
        </row>
        <row r="176">
          <cell r="A176">
            <v>5</v>
          </cell>
        </row>
        <row r="177">
          <cell r="A177">
            <v>5</v>
          </cell>
          <cell r="B177" t="str">
            <v>E</v>
          </cell>
          <cell r="C177" t="str">
            <v>From Emergency Generator to MDB</v>
          </cell>
        </row>
        <row r="178">
          <cell r="A178">
            <v>5</v>
          </cell>
        </row>
        <row r="179">
          <cell r="A179">
            <v>5</v>
          </cell>
          <cell r="C179" t="str">
            <v>From MDB to;</v>
          </cell>
        </row>
        <row r="180">
          <cell r="A180">
            <v>5</v>
          </cell>
          <cell r="B180" t="str">
            <v>F</v>
          </cell>
          <cell r="C180" t="str">
            <v>Main LPP</v>
          </cell>
        </row>
        <row r="181">
          <cell r="A181">
            <v>5</v>
          </cell>
          <cell r="B181" t="str">
            <v>G</v>
          </cell>
          <cell r="C181" t="str">
            <v>UPS-DB</v>
          </cell>
        </row>
        <row r="182">
          <cell r="A182">
            <v>5</v>
          </cell>
          <cell r="B182" t="str">
            <v>H</v>
          </cell>
          <cell r="C182" t="str">
            <v>External lighting panel</v>
          </cell>
        </row>
        <row r="183">
          <cell r="A183">
            <v>5</v>
          </cell>
          <cell r="B183" t="str">
            <v>J</v>
          </cell>
          <cell r="C183" t="str">
            <v>Lift panel</v>
          </cell>
        </row>
        <row r="184">
          <cell r="A184">
            <v>5</v>
          </cell>
          <cell r="B184" t="str">
            <v>K</v>
          </cell>
          <cell r="C184" t="str">
            <v>Chiller - 1</v>
          </cell>
        </row>
        <row r="185">
          <cell r="A185">
            <v>5</v>
          </cell>
          <cell r="B185" t="str">
            <v>L</v>
          </cell>
          <cell r="C185" t="str">
            <v>Chiller - 2</v>
          </cell>
        </row>
        <row r="186">
          <cell r="A186">
            <v>5</v>
          </cell>
          <cell r="B186" t="str">
            <v>M</v>
          </cell>
          <cell r="C186" t="str">
            <v>MCC Normal</v>
          </cell>
        </row>
        <row r="187">
          <cell r="A187">
            <v>5</v>
          </cell>
          <cell r="B187" t="str">
            <v>N</v>
          </cell>
          <cell r="C187" t="str">
            <v>MCC Emergency</v>
          </cell>
        </row>
        <row r="188">
          <cell r="A188">
            <v>5</v>
          </cell>
        </row>
        <row r="189">
          <cell r="A189">
            <v>5</v>
          </cell>
        </row>
        <row r="190">
          <cell r="A190">
            <v>5</v>
          </cell>
        </row>
        <row r="191">
          <cell r="A191">
            <v>5</v>
          </cell>
        </row>
        <row r="192">
          <cell r="A192">
            <v>5</v>
          </cell>
        </row>
        <row r="193">
          <cell r="A193">
            <v>5</v>
          </cell>
        </row>
        <row r="194">
          <cell r="A194">
            <v>5</v>
          </cell>
        </row>
        <row r="195">
          <cell r="A195">
            <v>5</v>
          </cell>
        </row>
        <row r="196">
          <cell r="A196">
            <v>5</v>
          </cell>
        </row>
        <row r="197">
          <cell r="A197">
            <v>5</v>
          </cell>
        </row>
        <row r="198">
          <cell r="A198">
            <v>5</v>
          </cell>
        </row>
        <row r="199">
          <cell r="A199">
            <v>5</v>
          </cell>
        </row>
        <row r="200">
          <cell r="A200">
            <v>5</v>
          </cell>
        </row>
        <row r="201">
          <cell r="A201">
            <v>5</v>
          </cell>
        </row>
        <row r="202">
          <cell r="A202">
            <v>5</v>
          </cell>
        </row>
        <row r="203">
          <cell r="A203">
            <v>5</v>
          </cell>
        </row>
        <row r="204">
          <cell r="A204">
            <v>5</v>
          </cell>
        </row>
        <row r="205">
          <cell r="A205">
            <v>5</v>
          </cell>
        </row>
        <row r="206">
          <cell r="A206">
            <v>5</v>
          </cell>
        </row>
        <row r="207">
          <cell r="A207">
            <v>5</v>
          </cell>
        </row>
        <row r="208">
          <cell r="A208">
            <v>5</v>
          </cell>
        </row>
        <row r="209">
          <cell r="A209">
            <v>5</v>
          </cell>
        </row>
        <row r="210">
          <cell r="A210">
            <v>5</v>
          </cell>
          <cell r="C210" t="str">
            <v>To Collection</v>
          </cell>
        </row>
        <row r="211">
          <cell r="A211">
            <v>6</v>
          </cell>
        </row>
        <row r="212">
          <cell r="A212">
            <v>6</v>
          </cell>
          <cell r="C212" t="str">
            <v>SUB-MAIN CIRCUITS  (Items A to N)</v>
          </cell>
        </row>
        <row r="213">
          <cell r="A213">
            <v>6</v>
          </cell>
        </row>
        <row r="214">
          <cell r="A214">
            <v>6</v>
          </cell>
          <cell r="C214" t="str">
            <v>XLPE Cable:</v>
          </cell>
        </row>
        <row r="215">
          <cell r="A215">
            <v>6</v>
          </cell>
          <cell r="B215" t="str">
            <v>A</v>
          </cell>
          <cell r="C215" t="str">
            <v>LPP to LPPG - 1A</v>
          </cell>
        </row>
        <row r="216">
          <cell r="A216">
            <v>6</v>
          </cell>
        </row>
        <row r="217">
          <cell r="A217">
            <v>6</v>
          </cell>
          <cell r="B217" t="str">
            <v>B</v>
          </cell>
          <cell r="C217" t="str">
            <v>LPP to LPPG - 1B</v>
          </cell>
        </row>
        <row r="218">
          <cell r="A218">
            <v>6</v>
          </cell>
        </row>
        <row r="219">
          <cell r="A219">
            <v>6</v>
          </cell>
          <cell r="B219" t="str">
            <v>C</v>
          </cell>
          <cell r="C219" t="str">
            <v>LPP to SLPPG - 1</v>
          </cell>
        </row>
        <row r="220">
          <cell r="A220">
            <v>6</v>
          </cell>
        </row>
        <row r="221">
          <cell r="A221">
            <v>6</v>
          </cell>
          <cell r="B221" t="str">
            <v>D</v>
          </cell>
          <cell r="C221" t="str">
            <v>LPPG2</v>
          </cell>
        </row>
        <row r="222">
          <cell r="A222">
            <v>6</v>
          </cell>
        </row>
        <row r="223">
          <cell r="A223">
            <v>6</v>
          </cell>
          <cell r="B223" t="str">
            <v>E</v>
          </cell>
          <cell r="C223" t="str">
            <v>SLPPG2</v>
          </cell>
        </row>
        <row r="224">
          <cell r="A224">
            <v>6</v>
          </cell>
        </row>
        <row r="225">
          <cell r="A225">
            <v>6</v>
          </cell>
          <cell r="B225" t="str">
            <v>F</v>
          </cell>
          <cell r="C225" t="str">
            <v>LPP1 - A</v>
          </cell>
        </row>
        <row r="226">
          <cell r="A226">
            <v>6</v>
          </cell>
        </row>
        <row r="227">
          <cell r="A227">
            <v>6</v>
          </cell>
          <cell r="B227" t="str">
            <v>G</v>
          </cell>
          <cell r="C227" t="str">
            <v>LPP - 1B</v>
          </cell>
        </row>
        <row r="228">
          <cell r="A228">
            <v>6</v>
          </cell>
        </row>
        <row r="229">
          <cell r="A229">
            <v>6</v>
          </cell>
          <cell r="B229" t="str">
            <v>H</v>
          </cell>
          <cell r="C229" t="str">
            <v>SLPP 1</v>
          </cell>
        </row>
        <row r="230">
          <cell r="A230">
            <v>6</v>
          </cell>
        </row>
        <row r="231">
          <cell r="A231">
            <v>6</v>
          </cell>
          <cell r="B231" t="str">
            <v>J</v>
          </cell>
          <cell r="C231" t="str">
            <v>SLPP 2</v>
          </cell>
        </row>
        <row r="232">
          <cell r="A232">
            <v>6</v>
          </cell>
        </row>
        <row r="233">
          <cell r="A233">
            <v>6</v>
          </cell>
          <cell r="B233" t="str">
            <v>K</v>
          </cell>
          <cell r="C233" t="str">
            <v>SLPP2 - A</v>
          </cell>
        </row>
        <row r="234">
          <cell r="A234">
            <v>6</v>
          </cell>
        </row>
        <row r="235">
          <cell r="A235">
            <v>6</v>
          </cell>
          <cell r="B235" t="str">
            <v>L</v>
          </cell>
          <cell r="C235" t="str">
            <v>SLPP2 - B</v>
          </cell>
        </row>
        <row r="236">
          <cell r="A236">
            <v>6</v>
          </cell>
        </row>
        <row r="237">
          <cell r="A237">
            <v>6</v>
          </cell>
          <cell r="B237" t="str">
            <v>M</v>
          </cell>
          <cell r="C237" t="str">
            <v>PDB - G</v>
          </cell>
        </row>
        <row r="238">
          <cell r="A238">
            <v>6</v>
          </cell>
        </row>
        <row r="239">
          <cell r="A239">
            <v>6</v>
          </cell>
          <cell r="B239" t="str">
            <v>N</v>
          </cell>
          <cell r="C239" t="str">
            <v>PDB - 1</v>
          </cell>
        </row>
        <row r="240">
          <cell r="A240">
            <v>6</v>
          </cell>
        </row>
        <row r="241">
          <cell r="A241">
            <v>6</v>
          </cell>
          <cell r="B241" t="str">
            <v>P</v>
          </cell>
          <cell r="C241" t="str">
            <v>Fire resistant cable 1 X 50 mm2</v>
          </cell>
        </row>
        <row r="242">
          <cell r="A242">
            <v>6</v>
          </cell>
          <cell r="B242" t="str">
            <v>Q</v>
          </cell>
          <cell r="C242" t="str">
            <v>Fire resistant cable 5 X 10 mm2</v>
          </cell>
        </row>
        <row r="243">
          <cell r="A243">
            <v>6</v>
          </cell>
          <cell r="B243" t="str">
            <v>R</v>
          </cell>
          <cell r="C243" t="str">
            <v>Fire resistant cable 4 X 4 mm2</v>
          </cell>
        </row>
        <row r="244">
          <cell r="A244">
            <v>6</v>
          </cell>
        </row>
        <row r="245">
          <cell r="A245">
            <v>6</v>
          </cell>
          <cell r="B245" t="str">
            <v>S</v>
          </cell>
          <cell r="C245" t="str">
            <v>Cable tray H:60 mm W:200 mm galvanised with elbow and all support and accessories</v>
          </cell>
        </row>
        <row r="246">
          <cell r="A246">
            <v>6</v>
          </cell>
        </row>
        <row r="247">
          <cell r="A247">
            <v>6</v>
          </cell>
          <cell r="B247" t="str">
            <v>T</v>
          </cell>
          <cell r="C247" t="str">
            <v>Cable tray H:60 mm W:300 mm galvanised with elbow and all support and accessories</v>
          </cell>
        </row>
        <row r="248">
          <cell r="A248">
            <v>6</v>
          </cell>
        </row>
        <row r="249">
          <cell r="A249">
            <v>6</v>
          </cell>
          <cell r="B249" t="str">
            <v>U</v>
          </cell>
          <cell r="C249" t="str">
            <v>Cable tray H:60 mm W:400 mm galvanised with elbow and all support and accessories</v>
          </cell>
        </row>
        <row r="250">
          <cell r="A250">
            <v>6</v>
          </cell>
        </row>
        <row r="251">
          <cell r="A251">
            <v>6</v>
          </cell>
          <cell r="B251" t="str">
            <v>V</v>
          </cell>
          <cell r="C251" t="str">
            <v>Cable tray H:60 mm W:500 mm galvanised with elbow and all support and accessories</v>
          </cell>
        </row>
        <row r="252">
          <cell r="A252">
            <v>6</v>
          </cell>
        </row>
        <row r="253">
          <cell r="A253">
            <v>6</v>
          </cell>
          <cell r="B253" t="str">
            <v>W</v>
          </cell>
          <cell r="C253" t="str">
            <v>25mm diameter Heavy Guage galvanised conduit with accessories</v>
          </cell>
        </row>
        <row r="254">
          <cell r="A254">
            <v>6</v>
          </cell>
        </row>
        <row r="255">
          <cell r="A255">
            <v>6</v>
          </cell>
        </row>
        <row r="256">
          <cell r="A256">
            <v>6</v>
          </cell>
        </row>
        <row r="257">
          <cell r="A257">
            <v>6</v>
          </cell>
          <cell r="C257" t="str">
            <v>To Collection</v>
          </cell>
        </row>
        <row r="258">
          <cell r="A258">
            <v>7</v>
          </cell>
        </row>
        <row r="259">
          <cell r="A259">
            <v>7</v>
          </cell>
          <cell r="C259" t="str">
            <v>Copper bus bar three phase neutral and earth including</v>
          </cell>
        </row>
        <row r="260">
          <cell r="A260">
            <v>7</v>
          </cell>
          <cell r="C260" t="str">
            <v>terminations, connections, and other accessories</v>
          </cell>
        </row>
        <row r="261">
          <cell r="A261">
            <v>7</v>
          </cell>
        </row>
        <row r="262">
          <cell r="A262">
            <v>7</v>
          </cell>
          <cell r="B262" t="str">
            <v>A</v>
          </cell>
          <cell r="C262" t="str">
            <v>2000A low voltage (380/220 V) low impedance bus bar between</v>
          </cell>
        </row>
        <row r="263">
          <cell r="A263">
            <v>7</v>
          </cell>
          <cell r="C263" t="str">
            <v xml:space="preserve">1250 kVA transformer 1 and main distribution switchboard </v>
          </cell>
        </row>
        <row r="264">
          <cell r="A264">
            <v>7</v>
          </cell>
          <cell r="C264" t="str">
            <v>complete with bends, support and terminations for each end.</v>
          </cell>
        </row>
        <row r="265">
          <cell r="A265">
            <v>7</v>
          </cell>
        </row>
        <row r="266">
          <cell r="A266">
            <v>7</v>
          </cell>
          <cell r="B266" t="str">
            <v>B</v>
          </cell>
          <cell r="C266" t="str">
            <v>2000A low voltage (380/220 V) low impedance bus bar between</v>
          </cell>
        </row>
        <row r="267">
          <cell r="A267">
            <v>7</v>
          </cell>
          <cell r="C267" t="str">
            <v xml:space="preserve">LV/LV  transformer and main distribution switchboard </v>
          </cell>
        </row>
        <row r="268">
          <cell r="A268">
            <v>7</v>
          </cell>
          <cell r="C268" t="str">
            <v>complete with bends, support and terminations for each end.</v>
          </cell>
        </row>
        <row r="269">
          <cell r="A269">
            <v>7</v>
          </cell>
        </row>
        <row r="270">
          <cell r="A270">
            <v>7</v>
          </cell>
          <cell r="B270" t="str">
            <v>C</v>
          </cell>
          <cell r="C270" t="str">
            <v>2000A low voltage (220 V) low impedance bus bar between</v>
          </cell>
        </row>
        <row r="271">
          <cell r="A271">
            <v>7</v>
          </cell>
          <cell r="C271" t="str">
            <v xml:space="preserve">800KVA  transformer and main LPP distribution board </v>
          </cell>
        </row>
        <row r="272">
          <cell r="A272">
            <v>7</v>
          </cell>
          <cell r="C272" t="str">
            <v>complete with bends, support and terminations for each end.</v>
          </cell>
        </row>
        <row r="273">
          <cell r="A273">
            <v>7</v>
          </cell>
        </row>
        <row r="274">
          <cell r="A274">
            <v>7</v>
          </cell>
          <cell r="C274" t="str">
            <v>LIGHTING FIXTURE</v>
          </cell>
        </row>
        <row r="275">
          <cell r="A275">
            <v>7</v>
          </cell>
          <cell r="C275" t="str">
            <v>Luminaires 127V-60Hz, equiped with lamps, as specified</v>
          </cell>
        </row>
        <row r="276">
          <cell r="A276">
            <v>7</v>
          </cell>
          <cell r="C276" t="str">
            <v>or equivalent approved</v>
          </cell>
        </row>
        <row r="277">
          <cell r="A277">
            <v>7</v>
          </cell>
          <cell r="C277" t="str">
            <v>Fluorescent lighting equiped with rapid start (exept as noted)</v>
          </cell>
        </row>
        <row r="278">
          <cell r="A278">
            <v>7</v>
          </cell>
        </row>
        <row r="279">
          <cell r="A279">
            <v>7</v>
          </cell>
          <cell r="B279" t="str">
            <v>D</v>
          </cell>
          <cell r="C279" t="str">
            <v>100W incandescent downlighter as per specification</v>
          </cell>
        </row>
        <row r="280">
          <cell r="A280">
            <v>7</v>
          </cell>
        </row>
        <row r="281">
          <cell r="A281">
            <v>7</v>
          </cell>
          <cell r="B281" t="str">
            <v>E</v>
          </cell>
          <cell r="C281" t="str">
            <v>600x600 four tubes 18W recessed mounted fluorescent</v>
          </cell>
        </row>
        <row r="282">
          <cell r="A282">
            <v>7</v>
          </cell>
          <cell r="C282" t="str">
            <v>luminaire with aluminium louvre as per specification</v>
          </cell>
        </row>
        <row r="283">
          <cell r="A283">
            <v>7</v>
          </cell>
        </row>
        <row r="284">
          <cell r="A284">
            <v>7</v>
          </cell>
          <cell r="B284" t="str">
            <v>F</v>
          </cell>
          <cell r="C284" t="str">
            <v>36 W surface mounted twin tube fluorescent luminaire</v>
          </cell>
        </row>
        <row r="285">
          <cell r="A285">
            <v>7</v>
          </cell>
          <cell r="C285" t="str">
            <v>with aluminium louvre as per specification</v>
          </cell>
        </row>
        <row r="286">
          <cell r="A286">
            <v>7</v>
          </cell>
        </row>
        <row r="287">
          <cell r="A287">
            <v>7</v>
          </cell>
          <cell r="B287" t="str">
            <v>G</v>
          </cell>
          <cell r="C287" t="str">
            <v>18W wall braket fluorescent IP44 class 2</v>
          </cell>
        </row>
        <row r="288">
          <cell r="A288">
            <v>7</v>
          </cell>
          <cell r="C288" t="str">
            <v>with razor socket, switch and security transformer</v>
          </cell>
        </row>
        <row r="289">
          <cell r="A289">
            <v>7</v>
          </cell>
        </row>
        <row r="290">
          <cell r="A290">
            <v>7</v>
          </cell>
          <cell r="B290" t="str">
            <v>H</v>
          </cell>
          <cell r="C290" t="str">
            <v>18W fluorescent IP65 class 2 for false ceiling type "luxalon"</v>
          </cell>
        </row>
        <row r="291">
          <cell r="A291">
            <v>7</v>
          </cell>
        </row>
        <row r="292">
          <cell r="A292">
            <v>7</v>
          </cell>
          <cell r="B292" t="str">
            <v>J</v>
          </cell>
          <cell r="C292" t="str">
            <v>36 W surface mounted twin tube fluorescent luminaire</v>
          </cell>
        </row>
        <row r="293">
          <cell r="A293">
            <v>7</v>
          </cell>
          <cell r="C293" t="str">
            <v>with polycarbonate diffuser IP54 as per specification</v>
          </cell>
        </row>
        <row r="294">
          <cell r="A294">
            <v>7</v>
          </cell>
        </row>
        <row r="295">
          <cell r="A295">
            <v>7</v>
          </cell>
          <cell r="B295" t="str">
            <v>K</v>
          </cell>
          <cell r="C295" t="str">
            <v>Garden bollard 2x50W</v>
          </cell>
        </row>
        <row r="296">
          <cell r="A296">
            <v>7</v>
          </cell>
        </row>
        <row r="297">
          <cell r="A297">
            <v>7</v>
          </cell>
          <cell r="B297" t="str">
            <v>L</v>
          </cell>
          <cell r="C297" t="str">
            <v>SHP  400 W  recessed down lighting fixture indoor type as per specification</v>
          </cell>
        </row>
        <row r="298">
          <cell r="A298">
            <v>7</v>
          </cell>
        </row>
        <row r="299">
          <cell r="A299">
            <v>7</v>
          </cell>
        </row>
        <row r="300">
          <cell r="A300">
            <v>7</v>
          </cell>
          <cell r="B300" t="str">
            <v>M</v>
          </cell>
          <cell r="C300" t="str">
            <v>Air traffic beacon light</v>
          </cell>
        </row>
        <row r="301">
          <cell r="A301">
            <v>7</v>
          </cell>
        </row>
        <row r="302">
          <cell r="A302">
            <v>7</v>
          </cell>
        </row>
        <row r="303">
          <cell r="A303">
            <v>7</v>
          </cell>
        </row>
        <row r="304">
          <cell r="A304">
            <v>7</v>
          </cell>
        </row>
        <row r="305">
          <cell r="A305">
            <v>7</v>
          </cell>
        </row>
        <row r="306">
          <cell r="A306">
            <v>7</v>
          </cell>
        </row>
        <row r="307">
          <cell r="A307">
            <v>7</v>
          </cell>
        </row>
        <row r="308">
          <cell r="A308">
            <v>7</v>
          </cell>
        </row>
        <row r="309">
          <cell r="A309">
            <v>7</v>
          </cell>
        </row>
        <row r="310">
          <cell r="A310">
            <v>7</v>
          </cell>
        </row>
        <row r="311">
          <cell r="A311">
            <v>7</v>
          </cell>
        </row>
        <row r="312">
          <cell r="A312">
            <v>7</v>
          </cell>
        </row>
        <row r="313">
          <cell r="A313">
            <v>7</v>
          </cell>
          <cell r="C313" t="str">
            <v>To Collection</v>
          </cell>
        </row>
        <row r="314">
          <cell r="A314">
            <v>8</v>
          </cell>
        </row>
        <row r="315">
          <cell r="A315">
            <v>8</v>
          </cell>
          <cell r="C315" t="str">
            <v>EMERGENCY AND EXIT LIGHT</v>
          </cell>
        </row>
        <row r="316">
          <cell r="A316">
            <v>8</v>
          </cell>
        </row>
        <row r="317">
          <cell r="A317">
            <v>8</v>
          </cell>
          <cell r="B317" t="str">
            <v>A</v>
          </cell>
          <cell r="C317" t="str">
            <v>8W fluorescent wall mounted maintained emergency</v>
          </cell>
        </row>
        <row r="318">
          <cell r="A318">
            <v>8</v>
          </cell>
          <cell r="C318" t="str">
            <v>exit luminaire with 3 hours self contained</v>
          </cell>
        </row>
        <row r="319">
          <cell r="A319">
            <v>8</v>
          </cell>
          <cell r="C319" t="str">
            <v>battery pack with directional or exit sign as per specs</v>
          </cell>
        </row>
        <row r="320">
          <cell r="A320">
            <v>8</v>
          </cell>
        </row>
        <row r="321">
          <cell r="A321">
            <v>8</v>
          </cell>
          <cell r="B321" t="str">
            <v>B</v>
          </cell>
          <cell r="C321" t="str">
            <v>8W fluorescent ceilling mounted maintained emergency</v>
          </cell>
        </row>
        <row r="322">
          <cell r="A322">
            <v>8</v>
          </cell>
          <cell r="C322" t="str">
            <v>exit luminaire with 3 hours self contained</v>
          </cell>
        </row>
        <row r="323">
          <cell r="A323">
            <v>8</v>
          </cell>
          <cell r="C323" t="str">
            <v>battery pack with directional double face as per specs</v>
          </cell>
        </row>
        <row r="324">
          <cell r="A324">
            <v>8</v>
          </cell>
        </row>
        <row r="325">
          <cell r="A325">
            <v>8</v>
          </cell>
          <cell r="B325" t="str">
            <v>C</v>
          </cell>
          <cell r="C325" t="str">
            <v>2x50W un-maintained ambiante emergency battery pack</v>
          </cell>
        </row>
        <row r="326">
          <cell r="A326">
            <v>8</v>
          </cell>
          <cell r="C326" t="str">
            <v>with 1,5 hours self contained</v>
          </cell>
        </row>
        <row r="327">
          <cell r="A327">
            <v>8</v>
          </cell>
        </row>
        <row r="328">
          <cell r="A328">
            <v>8</v>
          </cell>
          <cell r="C328" t="str">
            <v>EXTERNAL LIGHTING FIXTURE</v>
          </cell>
        </row>
        <row r="329">
          <cell r="A329">
            <v>8</v>
          </cell>
        </row>
        <row r="330">
          <cell r="A330">
            <v>8</v>
          </cell>
          <cell r="B330" t="str">
            <v>D</v>
          </cell>
          <cell r="C330" t="str">
            <v>2 X 100w lamp; Garden Bollard</v>
          </cell>
        </row>
        <row r="331">
          <cell r="A331">
            <v>8</v>
          </cell>
        </row>
        <row r="332">
          <cell r="A332">
            <v>8</v>
          </cell>
          <cell r="B332" t="str">
            <v>E</v>
          </cell>
          <cell r="C332" t="str">
            <v>External lighting distribution board c/w photo electric cell,</v>
          </cell>
        </row>
        <row r="333">
          <cell r="A333">
            <v>8</v>
          </cell>
          <cell r="C333" t="str">
            <v>timer and manual operation system.</v>
          </cell>
        </row>
        <row r="334">
          <cell r="A334">
            <v>8</v>
          </cell>
          <cell r="C334" t="str">
            <v>See DWG SRF 01 DD IN EL D 801 sheet 30</v>
          </cell>
        </row>
        <row r="335">
          <cell r="A335">
            <v>8</v>
          </cell>
        </row>
        <row r="336">
          <cell r="A336">
            <v>8</v>
          </cell>
          <cell r="B336" t="str">
            <v>F</v>
          </cell>
          <cell r="C336" t="str">
            <v>10 M fiber glass pole equiped with 2 x 250W SVL - 220V-60Hz</v>
          </cell>
        </row>
        <row r="337">
          <cell r="A337">
            <v>8</v>
          </cell>
          <cell r="C337" t="str">
            <v>lighting fixture and connection box.</v>
          </cell>
        </row>
        <row r="338">
          <cell r="A338">
            <v>8</v>
          </cell>
        </row>
        <row r="339">
          <cell r="A339">
            <v>8</v>
          </cell>
          <cell r="B339" t="str">
            <v>G</v>
          </cell>
          <cell r="C339" t="str">
            <v xml:space="preserve">External wiring in armoured cable included protective grid </v>
          </cell>
        </row>
        <row r="340">
          <cell r="A340">
            <v>8</v>
          </cell>
          <cell r="C340" t="str">
            <v>(Trench by others).</v>
          </cell>
        </row>
        <row r="341">
          <cell r="A341">
            <v>8</v>
          </cell>
        </row>
        <row r="342">
          <cell r="A342">
            <v>8</v>
          </cell>
          <cell r="C342" t="str">
            <v>SWITCH AND SOCKET OUTLET</v>
          </cell>
        </row>
        <row r="343">
          <cell r="A343">
            <v>8</v>
          </cell>
        </row>
        <row r="344">
          <cell r="A344">
            <v>8</v>
          </cell>
          <cell r="C344" t="str">
            <v>Lighting switch with plastic plate</v>
          </cell>
        </row>
        <row r="345">
          <cell r="A345">
            <v>8</v>
          </cell>
          <cell r="B345" t="str">
            <v>H</v>
          </cell>
          <cell r="C345" t="str">
            <v>One gang, one way</v>
          </cell>
        </row>
        <row r="346">
          <cell r="A346">
            <v>8</v>
          </cell>
          <cell r="B346" t="str">
            <v>J</v>
          </cell>
          <cell r="C346" t="str">
            <v>Two gang, one way</v>
          </cell>
        </row>
        <row r="347">
          <cell r="A347">
            <v>8</v>
          </cell>
          <cell r="B347" t="str">
            <v>K</v>
          </cell>
          <cell r="C347" t="str">
            <v>One gang, two way</v>
          </cell>
        </row>
        <row r="348">
          <cell r="A348">
            <v>8</v>
          </cell>
          <cell r="B348" t="str">
            <v>L</v>
          </cell>
          <cell r="C348" t="str">
            <v>Push button</v>
          </cell>
        </row>
        <row r="349">
          <cell r="A349">
            <v>8</v>
          </cell>
        </row>
        <row r="350">
          <cell r="A350">
            <v>8</v>
          </cell>
          <cell r="C350" t="str">
            <v>Wather proof lighting switch cast aluminium type</v>
          </cell>
        </row>
        <row r="351">
          <cell r="A351">
            <v>8</v>
          </cell>
          <cell r="B351" t="str">
            <v>M</v>
          </cell>
          <cell r="C351" t="str">
            <v>One gang, one way WP</v>
          </cell>
        </row>
        <row r="352">
          <cell r="A352">
            <v>8</v>
          </cell>
        </row>
        <row r="353">
          <cell r="A353">
            <v>8</v>
          </cell>
          <cell r="C353" t="str">
            <v>Socket outlet with plastic plate</v>
          </cell>
        </row>
        <row r="354">
          <cell r="A354">
            <v>8</v>
          </cell>
          <cell r="B354" t="str">
            <v>N</v>
          </cell>
          <cell r="C354" t="str">
            <v>20A, 127V, duplex socket outlet with earth terminal</v>
          </cell>
        </row>
        <row r="355">
          <cell r="A355">
            <v>8</v>
          </cell>
          <cell r="B355" t="str">
            <v>P</v>
          </cell>
          <cell r="C355" t="str">
            <v>20A, 220V, duplex socket outlet with earth terminal</v>
          </cell>
        </row>
        <row r="356">
          <cell r="A356">
            <v>8</v>
          </cell>
          <cell r="B356" t="str">
            <v>Q</v>
          </cell>
          <cell r="C356" t="str">
            <v>220V socket outlet with earth terminal</v>
          </cell>
        </row>
        <row r="357">
          <cell r="A357">
            <v>8</v>
          </cell>
          <cell r="B357" t="str">
            <v>R</v>
          </cell>
          <cell r="C357" t="str">
            <v>Socket outlet with earth terminal for drinking fountain</v>
          </cell>
        </row>
        <row r="358">
          <cell r="A358">
            <v>8</v>
          </cell>
        </row>
        <row r="359">
          <cell r="A359">
            <v>8</v>
          </cell>
          <cell r="C359" t="str">
            <v>Water proof socket outlet cast aluminium type</v>
          </cell>
        </row>
        <row r="360">
          <cell r="A360">
            <v>8</v>
          </cell>
          <cell r="B360" t="str">
            <v>S</v>
          </cell>
          <cell r="C360" t="str">
            <v>20A, 127V, duplex socket outlet with earth terminal WP</v>
          </cell>
        </row>
        <row r="361">
          <cell r="A361">
            <v>8</v>
          </cell>
          <cell r="B361" t="str">
            <v>T</v>
          </cell>
          <cell r="C361" t="str">
            <v>20A, 220V, duplex socket outlet with earth terminal WP</v>
          </cell>
        </row>
        <row r="362">
          <cell r="A362">
            <v>8</v>
          </cell>
        </row>
        <row r="363">
          <cell r="A363">
            <v>8</v>
          </cell>
          <cell r="B363" t="str">
            <v>U</v>
          </cell>
          <cell r="C363" t="str">
            <v>Duplex socket outlet 115V with earth terminal by UPS</v>
          </cell>
        </row>
        <row r="364">
          <cell r="A364">
            <v>8</v>
          </cell>
        </row>
        <row r="365">
          <cell r="A365">
            <v>8</v>
          </cell>
          <cell r="B365" t="str">
            <v>V</v>
          </cell>
          <cell r="C365" t="str">
            <v>Disconnect switch; emergency stop switch to generator room; mounted on external wall</v>
          </cell>
        </row>
        <row r="366">
          <cell r="A366">
            <v>8</v>
          </cell>
        </row>
        <row r="367">
          <cell r="A367">
            <v>8</v>
          </cell>
          <cell r="C367" t="str">
            <v>To Collection</v>
          </cell>
        </row>
        <row r="368">
          <cell r="A368">
            <v>9</v>
          </cell>
        </row>
        <row r="369">
          <cell r="A369">
            <v>9</v>
          </cell>
        </row>
        <row r="370">
          <cell r="A370">
            <v>9</v>
          </cell>
          <cell r="C370" t="str">
            <v>WIRING</v>
          </cell>
        </row>
        <row r="371">
          <cell r="A371">
            <v>9</v>
          </cell>
          <cell r="B371" t="str">
            <v>A</v>
          </cell>
          <cell r="C371" t="str">
            <v>Lighting points in false ceiling include 2.5mm² cable,</v>
          </cell>
        </row>
        <row r="372">
          <cell r="A372">
            <v>9</v>
          </cell>
          <cell r="C372" t="str">
            <v>PVC pipe, junction boxes, flexible conduit, cable</v>
          </cell>
        </row>
        <row r="373">
          <cell r="A373">
            <v>9</v>
          </cell>
          <cell r="C373" t="str">
            <v>gland, and accessories</v>
          </cell>
        </row>
        <row r="374">
          <cell r="A374">
            <v>9</v>
          </cell>
        </row>
        <row r="375">
          <cell r="A375">
            <v>9</v>
          </cell>
          <cell r="B375" t="str">
            <v>B</v>
          </cell>
          <cell r="C375" t="str">
            <v>Exposed lighting points include 4mm² cable,</v>
          </cell>
        </row>
        <row r="376">
          <cell r="A376">
            <v>9</v>
          </cell>
          <cell r="C376" t="str">
            <v>PVC pipe, coupling, junction boxes and accessories</v>
          </cell>
        </row>
        <row r="377">
          <cell r="A377">
            <v>9</v>
          </cell>
        </row>
        <row r="378">
          <cell r="A378">
            <v>9</v>
          </cell>
          <cell r="B378" t="str">
            <v>C</v>
          </cell>
          <cell r="C378" t="str">
            <v>Switch lighting panel point</v>
          </cell>
        </row>
        <row r="379">
          <cell r="A379">
            <v>9</v>
          </cell>
        </row>
        <row r="380">
          <cell r="A380">
            <v>9</v>
          </cell>
          <cell r="B380" t="str">
            <v>D</v>
          </cell>
          <cell r="C380" t="str">
            <v>Conceled lighting switch points 1P - 127V include wire</v>
          </cell>
        </row>
        <row r="381">
          <cell r="A381">
            <v>9</v>
          </cell>
          <cell r="C381" t="str">
            <v>PVC pipe, junction boxes, switch boxes and accessories</v>
          </cell>
        </row>
        <row r="382">
          <cell r="A382">
            <v>9</v>
          </cell>
        </row>
        <row r="383">
          <cell r="A383">
            <v>9</v>
          </cell>
          <cell r="B383" t="str">
            <v>E</v>
          </cell>
          <cell r="C383" t="str">
            <v>Conceled lighting P.B. points 127V include wire</v>
          </cell>
        </row>
        <row r="384">
          <cell r="A384">
            <v>9</v>
          </cell>
          <cell r="C384" t="str">
            <v>PVC pipe, junction boxes, switch boxes and accessories</v>
          </cell>
        </row>
        <row r="385">
          <cell r="A385">
            <v>9</v>
          </cell>
        </row>
        <row r="386">
          <cell r="A386">
            <v>9</v>
          </cell>
          <cell r="B386" t="str">
            <v>F</v>
          </cell>
          <cell r="C386" t="str">
            <v>Exposed lighting switch points 1P - 127V include wire</v>
          </cell>
        </row>
        <row r="387">
          <cell r="A387">
            <v>9</v>
          </cell>
          <cell r="C387" t="str">
            <v>galvanised rigid steel conduit, junction boxes, and</v>
          </cell>
        </row>
        <row r="388">
          <cell r="A388">
            <v>9</v>
          </cell>
          <cell r="C388" t="str">
            <v>accessories</v>
          </cell>
        </row>
        <row r="389">
          <cell r="A389">
            <v>9</v>
          </cell>
        </row>
        <row r="390">
          <cell r="A390">
            <v>9</v>
          </cell>
          <cell r="B390" t="str">
            <v>G</v>
          </cell>
          <cell r="C390" t="str">
            <v>20A embedded duplex socket outlet points 127V include</v>
          </cell>
        </row>
        <row r="391">
          <cell r="A391">
            <v>9</v>
          </cell>
          <cell r="C391" t="str">
            <v>cable, PVC pipe, junction boxes, embedded boxes</v>
          </cell>
        </row>
        <row r="392">
          <cell r="A392">
            <v>9</v>
          </cell>
          <cell r="C392" t="str">
            <v>and accessories</v>
          </cell>
        </row>
        <row r="393">
          <cell r="A393">
            <v>9</v>
          </cell>
        </row>
        <row r="394">
          <cell r="A394">
            <v>9</v>
          </cell>
          <cell r="B394" t="str">
            <v>H</v>
          </cell>
          <cell r="C394" t="str">
            <v>20A embedded duplex socket outlet point 220V include cable, PVC pipe, Junction boxes, and accessories</v>
          </cell>
        </row>
        <row r="395">
          <cell r="A395">
            <v>9</v>
          </cell>
        </row>
        <row r="396">
          <cell r="A396">
            <v>9</v>
          </cell>
          <cell r="B396" t="str">
            <v>J</v>
          </cell>
          <cell r="C396" t="str">
            <v>15A embedded duplex socket outlet point 115V include cable, PVC pipe, Junction boxes, and accessories (for UPS)</v>
          </cell>
        </row>
        <row r="397">
          <cell r="A397">
            <v>9</v>
          </cell>
        </row>
        <row r="398">
          <cell r="A398">
            <v>9</v>
          </cell>
          <cell r="B398" t="str">
            <v>K</v>
          </cell>
          <cell r="C398" t="str">
            <v>20A embedded socket outlet points for drinking fountain</v>
          </cell>
        </row>
        <row r="399">
          <cell r="A399">
            <v>9</v>
          </cell>
          <cell r="C399" t="str">
            <v>cable, PVC pipe, junction boxes, embedded boxes</v>
          </cell>
        </row>
        <row r="400">
          <cell r="A400">
            <v>9</v>
          </cell>
          <cell r="C400" t="str">
            <v>and accessories</v>
          </cell>
        </row>
        <row r="401">
          <cell r="A401">
            <v>9</v>
          </cell>
        </row>
        <row r="402">
          <cell r="A402">
            <v>9</v>
          </cell>
          <cell r="B402" t="str">
            <v>L</v>
          </cell>
          <cell r="C402" t="str">
            <v>Wiring for disconnect emergency stop switch to generator room</v>
          </cell>
        </row>
        <row r="403">
          <cell r="A403">
            <v>9</v>
          </cell>
        </row>
        <row r="404">
          <cell r="A404">
            <v>9</v>
          </cell>
        </row>
        <row r="405">
          <cell r="A405">
            <v>9</v>
          </cell>
        </row>
        <row r="406">
          <cell r="A406">
            <v>9</v>
          </cell>
        </row>
        <row r="407">
          <cell r="A407">
            <v>9</v>
          </cell>
          <cell r="C407" t="str">
            <v>GROUNDING NETWORK</v>
          </cell>
        </row>
        <row r="408">
          <cell r="A408">
            <v>9</v>
          </cell>
          <cell r="B408" t="str">
            <v>M</v>
          </cell>
          <cell r="C408" t="str">
            <v>95 mm² copper bare</v>
          </cell>
        </row>
        <row r="409">
          <cell r="A409">
            <v>9</v>
          </cell>
          <cell r="B409" t="str">
            <v>N</v>
          </cell>
          <cell r="C409" t="str">
            <v>Grounding pit</v>
          </cell>
        </row>
        <row r="410">
          <cell r="A410">
            <v>9</v>
          </cell>
          <cell r="B410" t="str">
            <v>P</v>
          </cell>
          <cell r="C410" t="str">
            <v>Copper ground rod 3 m length</v>
          </cell>
        </row>
        <row r="411">
          <cell r="A411">
            <v>9</v>
          </cell>
          <cell r="B411" t="str">
            <v>Q</v>
          </cell>
          <cell r="C411" t="str">
            <v>Alumiuthermic welding connection, cadwell type</v>
          </cell>
        </row>
        <row r="412">
          <cell r="A412">
            <v>9</v>
          </cell>
          <cell r="B412" t="str">
            <v>R</v>
          </cell>
          <cell r="C412" t="str">
            <v>Accessories and tools</v>
          </cell>
        </row>
        <row r="413">
          <cell r="A413">
            <v>9</v>
          </cell>
          <cell r="B413" t="str">
            <v>S</v>
          </cell>
          <cell r="C413" t="str">
            <v>Grounding collector</v>
          </cell>
        </row>
        <row r="414">
          <cell r="A414">
            <v>9</v>
          </cell>
          <cell r="B414" t="str">
            <v>T</v>
          </cell>
          <cell r="C414" t="str">
            <v>16mm² copper barre with fixing bolts(cooper) laying on cable trays</v>
          </cell>
        </row>
        <row r="415">
          <cell r="A415">
            <v>9</v>
          </cell>
          <cell r="B415" t="str">
            <v>U</v>
          </cell>
          <cell r="C415" t="str">
            <v>75x5 mm copper conductor with accessories</v>
          </cell>
        </row>
        <row r="416">
          <cell r="A416">
            <v>9</v>
          </cell>
          <cell r="B416" t="str">
            <v>V</v>
          </cell>
          <cell r="C416" t="str">
            <v>Bounding points</v>
          </cell>
        </row>
        <row r="417">
          <cell r="A417">
            <v>9</v>
          </cell>
        </row>
        <row r="418">
          <cell r="A418">
            <v>9</v>
          </cell>
        </row>
        <row r="419">
          <cell r="A419">
            <v>9</v>
          </cell>
        </row>
        <row r="420">
          <cell r="A420">
            <v>9</v>
          </cell>
        </row>
        <row r="421">
          <cell r="A421">
            <v>9</v>
          </cell>
          <cell r="C421" t="str">
            <v>To Collection</v>
          </cell>
        </row>
        <row r="422">
          <cell r="A422">
            <v>10</v>
          </cell>
        </row>
        <row r="423">
          <cell r="A423">
            <v>10</v>
          </cell>
        </row>
        <row r="424">
          <cell r="A424">
            <v>10</v>
          </cell>
          <cell r="C424" t="str">
            <v>LIGHTNING PROTECTION</v>
          </cell>
        </row>
        <row r="425">
          <cell r="A425">
            <v>10</v>
          </cell>
          <cell r="B425" t="str">
            <v>A</v>
          </cell>
          <cell r="C425" t="str">
            <v>Lightning rod</v>
          </cell>
        </row>
        <row r="426">
          <cell r="A426">
            <v>10</v>
          </cell>
          <cell r="B426" t="str">
            <v>B</v>
          </cell>
          <cell r="C426" t="str">
            <v>30 x 2 mm tined copper tapes</v>
          </cell>
        </row>
        <row r="427">
          <cell r="A427">
            <v>10</v>
          </cell>
          <cell r="B427" t="str">
            <v>C</v>
          </cell>
          <cell r="C427" t="str">
            <v>Fixing accessories</v>
          </cell>
        </row>
        <row r="428">
          <cell r="A428">
            <v>10</v>
          </cell>
          <cell r="B428" t="str">
            <v>D</v>
          </cell>
          <cell r="C428" t="str">
            <v>Test clamp</v>
          </cell>
        </row>
        <row r="429">
          <cell r="A429">
            <v>10</v>
          </cell>
          <cell r="B429" t="str">
            <v>E</v>
          </cell>
          <cell r="C429" t="str">
            <v>Protective tape</v>
          </cell>
        </row>
        <row r="430">
          <cell r="A430">
            <v>10</v>
          </cell>
          <cell r="B430" t="str">
            <v>F</v>
          </cell>
          <cell r="C430" t="str">
            <v>Crow foot connection</v>
          </cell>
        </row>
        <row r="431">
          <cell r="A431">
            <v>10</v>
          </cell>
        </row>
        <row r="432">
          <cell r="A432">
            <v>10</v>
          </cell>
          <cell r="C432" t="str">
            <v>EXTERNAL LIGHTING</v>
          </cell>
        </row>
        <row r="433">
          <cell r="A433">
            <v>10</v>
          </cell>
          <cell r="B433" t="str">
            <v>G</v>
          </cell>
          <cell r="C433" t="str">
            <v>External lighting distribution board c/w photo electric cell,</v>
          </cell>
        </row>
        <row r="434">
          <cell r="A434">
            <v>10</v>
          </cell>
          <cell r="C434" t="str">
            <v>timer and manual operation system.</v>
          </cell>
        </row>
        <row r="435">
          <cell r="A435">
            <v>10</v>
          </cell>
          <cell r="B435" t="str">
            <v>H</v>
          </cell>
          <cell r="C435" t="str">
            <v>See DWG SRF 01 DD IN EL D 801 sheet 30</v>
          </cell>
        </row>
        <row r="436">
          <cell r="A436">
            <v>10</v>
          </cell>
          <cell r="C436" t="str">
            <v>10 M fiber glass pole equiped with 2 x 250W SVL - 220V-60Hz</v>
          </cell>
        </row>
        <row r="437">
          <cell r="A437">
            <v>10</v>
          </cell>
          <cell r="B437" t="str">
            <v>J</v>
          </cell>
          <cell r="C437" t="str">
            <v>lighting fixture and connection box.</v>
          </cell>
        </row>
        <row r="438">
          <cell r="A438">
            <v>10</v>
          </cell>
        </row>
        <row r="439">
          <cell r="A439">
            <v>10</v>
          </cell>
          <cell r="C439" t="str">
            <v>Minutes of Meetings</v>
          </cell>
        </row>
        <row r="440">
          <cell r="A440">
            <v>10</v>
          </cell>
        </row>
        <row r="441">
          <cell r="A441">
            <v>10</v>
          </cell>
          <cell r="B441" t="str">
            <v>K</v>
          </cell>
          <cell r="C441" t="str">
            <v>The tenderers shall price all the items for which Thomson is in agreement with RSNF as described in the Minutes of Meeting document included with the tender document</v>
          </cell>
        </row>
        <row r="442">
          <cell r="A442">
            <v>10</v>
          </cell>
        </row>
        <row r="443">
          <cell r="A443">
            <v>10</v>
          </cell>
          <cell r="B443" t="str">
            <v>L</v>
          </cell>
          <cell r="C443" t="str">
            <v>Cumulative Price resulting from Additions/Omissions of Minutes of Meetings</v>
          </cell>
        </row>
        <row r="444">
          <cell r="A444">
            <v>10</v>
          </cell>
        </row>
        <row r="445">
          <cell r="A445">
            <v>10</v>
          </cell>
          <cell r="C445" t="str">
            <v>ADJUSTMENT TO BILL OF QUANTITIES</v>
          </cell>
        </row>
        <row r="446">
          <cell r="A446">
            <v>10</v>
          </cell>
        </row>
        <row r="447">
          <cell r="A447">
            <v>10</v>
          </cell>
          <cell r="B447" t="str">
            <v>M</v>
          </cell>
          <cell r="C447" t="str">
            <v>The tenderers shall list below any additional quantities arising from any discrepancies between the drawings, specifications and Bills of Quantities and all items so listed shall be clearly cross referenced to the Bills of Quantities items</v>
          </cell>
        </row>
        <row r="448">
          <cell r="A448">
            <v>10</v>
          </cell>
        </row>
        <row r="449">
          <cell r="A449">
            <v>10</v>
          </cell>
          <cell r="B449" t="str">
            <v>N</v>
          </cell>
          <cell r="C449" t="str">
            <v>The value of these additional quantities shall be carried forward to the collection pages of the bill</v>
          </cell>
        </row>
        <row r="450">
          <cell r="A450">
            <v>10</v>
          </cell>
        </row>
        <row r="451">
          <cell r="A451">
            <v>10</v>
          </cell>
          <cell r="C451" t="str">
            <v>ADDITIONS/OMISSIONS</v>
          </cell>
        </row>
        <row r="452">
          <cell r="A452">
            <v>10</v>
          </cell>
        </row>
        <row r="453">
          <cell r="A453">
            <v>10</v>
          </cell>
        </row>
        <row r="454">
          <cell r="A454">
            <v>10</v>
          </cell>
        </row>
        <row r="455">
          <cell r="A455">
            <v>10</v>
          </cell>
        </row>
        <row r="456">
          <cell r="A456">
            <v>10</v>
          </cell>
        </row>
        <row r="457">
          <cell r="A457">
            <v>10</v>
          </cell>
        </row>
        <row r="458">
          <cell r="A458">
            <v>10</v>
          </cell>
        </row>
        <row r="459">
          <cell r="A459">
            <v>10</v>
          </cell>
        </row>
        <row r="460">
          <cell r="A460">
            <v>10</v>
          </cell>
        </row>
        <row r="461">
          <cell r="A461">
            <v>10</v>
          </cell>
        </row>
        <row r="462">
          <cell r="A462">
            <v>10</v>
          </cell>
        </row>
        <row r="463">
          <cell r="A463">
            <v>10</v>
          </cell>
        </row>
        <row r="464">
          <cell r="A464">
            <v>10</v>
          </cell>
        </row>
        <row r="465">
          <cell r="A465">
            <v>10</v>
          </cell>
        </row>
        <row r="466">
          <cell r="A466">
            <v>10</v>
          </cell>
        </row>
        <row r="467">
          <cell r="A467">
            <v>10</v>
          </cell>
        </row>
        <row r="468">
          <cell r="A468">
            <v>10</v>
          </cell>
        </row>
        <row r="469">
          <cell r="A469">
            <v>10</v>
          </cell>
        </row>
        <row r="470">
          <cell r="A470">
            <v>10</v>
          </cell>
        </row>
        <row r="471">
          <cell r="A471">
            <v>10</v>
          </cell>
          <cell r="C471" t="str">
            <v>To Collection</v>
          </cell>
        </row>
        <row r="472">
          <cell r="A472">
            <v>11</v>
          </cell>
        </row>
        <row r="473">
          <cell r="A473">
            <v>11</v>
          </cell>
          <cell r="C473" t="str">
            <v>SUB COLLECTION</v>
          </cell>
        </row>
        <row r="474">
          <cell r="A474">
            <v>11</v>
          </cell>
        </row>
        <row r="475">
          <cell r="A475">
            <v>11</v>
          </cell>
          <cell r="C475" t="str">
            <v>Page SRF 01/16/1</v>
          </cell>
        </row>
        <row r="476">
          <cell r="A476">
            <v>11</v>
          </cell>
          <cell r="C476" t="str">
            <v>Page SRF 01/16/2</v>
          </cell>
        </row>
        <row r="477">
          <cell r="A477">
            <v>11</v>
          </cell>
          <cell r="C477" t="str">
            <v>Page SRF 01/16/3</v>
          </cell>
        </row>
        <row r="478">
          <cell r="A478">
            <v>11</v>
          </cell>
          <cell r="C478" t="str">
            <v>Page SRF 01/16/4</v>
          </cell>
        </row>
        <row r="479">
          <cell r="A479">
            <v>11</v>
          </cell>
          <cell r="C479" t="str">
            <v>Page SRF 01/16/5</v>
          </cell>
        </row>
        <row r="480">
          <cell r="A480">
            <v>11</v>
          </cell>
          <cell r="C480" t="str">
            <v>Page SRF 01/16/6</v>
          </cell>
        </row>
        <row r="481">
          <cell r="A481">
            <v>11</v>
          </cell>
          <cell r="C481" t="str">
            <v>Page SRF 01/16/7</v>
          </cell>
        </row>
        <row r="482">
          <cell r="A482">
            <v>11</v>
          </cell>
          <cell r="C482" t="str">
            <v>Page SRF 01/16/8</v>
          </cell>
        </row>
        <row r="483">
          <cell r="A483">
            <v>11</v>
          </cell>
          <cell r="C483" t="str">
            <v>Page SRF 01/16/9</v>
          </cell>
        </row>
        <row r="484">
          <cell r="A484">
            <v>11</v>
          </cell>
          <cell r="C484" t="str">
            <v>Page SRF 01/16/10</v>
          </cell>
        </row>
        <row r="485">
          <cell r="A485">
            <v>11</v>
          </cell>
        </row>
        <row r="486">
          <cell r="A486">
            <v>11</v>
          </cell>
        </row>
        <row r="487">
          <cell r="A487">
            <v>11</v>
          </cell>
        </row>
        <row r="488">
          <cell r="A488">
            <v>11</v>
          </cell>
        </row>
        <row r="489">
          <cell r="A489">
            <v>11</v>
          </cell>
        </row>
        <row r="490">
          <cell r="A490">
            <v>11</v>
          </cell>
        </row>
        <row r="491">
          <cell r="A491">
            <v>11</v>
          </cell>
        </row>
        <row r="492">
          <cell r="A492">
            <v>11</v>
          </cell>
        </row>
        <row r="493">
          <cell r="A493">
            <v>11</v>
          </cell>
        </row>
        <row r="494">
          <cell r="A494">
            <v>11</v>
          </cell>
        </row>
        <row r="495">
          <cell r="A495">
            <v>11</v>
          </cell>
        </row>
        <row r="496">
          <cell r="A496">
            <v>11</v>
          </cell>
        </row>
        <row r="497">
          <cell r="A497">
            <v>11</v>
          </cell>
        </row>
        <row r="498">
          <cell r="A498">
            <v>11</v>
          </cell>
        </row>
        <row r="499">
          <cell r="A499">
            <v>11</v>
          </cell>
        </row>
        <row r="500">
          <cell r="A500">
            <v>11</v>
          </cell>
        </row>
        <row r="501">
          <cell r="A501">
            <v>11</v>
          </cell>
        </row>
        <row r="502">
          <cell r="A502">
            <v>11</v>
          </cell>
        </row>
        <row r="503">
          <cell r="A503">
            <v>11</v>
          </cell>
        </row>
        <row r="504">
          <cell r="A504">
            <v>11</v>
          </cell>
        </row>
        <row r="505">
          <cell r="A505">
            <v>11</v>
          </cell>
        </row>
        <row r="506">
          <cell r="A506">
            <v>11</v>
          </cell>
        </row>
        <row r="507">
          <cell r="A507">
            <v>11</v>
          </cell>
        </row>
        <row r="508">
          <cell r="A508">
            <v>11</v>
          </cell>
        </row>
        <row r="509">
          <cell r="A509">
            <v>11</v>
          </cell>
        </row>
        <row r="510">
          <cell r="A510">
            <v>11</v>
          </cell>
        </row>
        <row r="511">
          <cell r="A511">
            <v>11</v>
          </cell>
        </row>
        <row r="512">
          <cell r="A512">
            <v>11</v>
          </cell>
        </row>
        <row r="513">
          <cell r="A513">
            <v>11</v>
          </cell>
        </row>
        <row r="514">
          <cell r="A514">
            <v>11</v>
          </cell>
        </row>
        <row r="515">
          <cell r="A515">
            <v>11</v>
          </cell>
        </row>
        <row r="516">
          <cell r="A516">
            <v>11</v>
          </cell>
        </row>
        <row r="517">
          <cell r="A517">
            <v>11</v>
          </cell>
        </row>
        <row r="518">
          <cell r="A518">
            <v>11</v>
          </cell>
        </row>
        <row r="519">
          <cell r="A519">
            <v>11</v>
          </cell>
        </row>
        <row r="520">
          <cell r="A520">
            <v>11</v>
          </cell>
        </row>
        <row r="521">
          <cell r="A521">
            <v>11</v>
          </cell>
        </row>
        <row r="522">
          <cell r="A522">
            <v>11</v>
          </cell>
        </row>
        <row r="523">
          <cell r="A523">
            <v>11</v>
          </cell>
        </row>
        <row r="524">
          <cell r="A524">
            <v>11</v>
          </cell>
        </row>
        <row r="525">
          <cell r="A525">
            <v>11</v>
          </cell>
        </row>
        <row r="526">
          <cell r="A526">
            <v>11</v>
          </cell>
        </row>
        <row r="527">
          <cell r="A527">
            <v>11</v>
          </cell>
          <cell r="C527" t="str">
            <v>To Collection</v>
          </cell>
        </row>
        <row r="528">
          <cell r="A528">
            <v>12</v>
          </cell>
        </row>
        <row r="529">
          <cell r="A529">
            <v>12</v>
          </cell>
          <cell r="C529" t="str">
            <v>TELEPHONE INSTALLATION</v>
          </cell>
        </row>
        <row r="530">
          <cell r="A530">
            <v>12</v>
          </cell>
        </row>
        <row r="531">
          <cell r="A531">
            <v>12</v>
          </cell>
          <cell r="B531" t="str">
            <v>A</v>
          </cell>
          <cell r="C531" t="str">
            <v>Connection to the existing main TAP in Bldg F with 2 x 200 pairs Jelly filled type telephone cable</v>
          </cell>
        </row>
        <row r="532">
          <cell r="A532">
            <v>12</v>
          </cell>
          <cell r="C532" t="str">
            <v>with 2 telephone cable 200P Jelly filled type</v>
          </cell>
        </row>
        <row r="533">
          <cell r="A533">
            <v>12</v>
          </cell>
        </row>
        <row r="534">
          <cell r="A534">
            <v>12</v>
          </cell>
          <cell r="B534" t="str">
            <v>B</v>
          </cell>
          <cell r="C534" t="str">
            <v>Telephone, Main distribution frame TTC (400 paires)</v>
          </cell>
        </row>
        <row r="535">
          <cell r="A535">
            <v>12</v>
          </cell>
          <cell r="C535" t="str">
            <v>including cables connections and accessories</v>
          </cell>
        </row>
        <row r="536">
          <cell r="A536">
            <v>12</v>
          </cell>
        </row>
        <row r="537">
          <cell r="A537">
            <v>12</v>
          </cell>
          <cell r="B537" t="str">
            <v>C</v>
          </cell>
          <cell r="C537" t="str">
            <v>Telephone cable, including terminations, connections,</v>
          </cell>
        </row>
        <row r="538">
          <cell r="A538">
            <v>12</v>
          </cell>
          <cell r="C538" t="str">
            <v>labels and other accessories</v>
          </cell>
        </row>
        <row r="539">
          <cell r="A539">
            <v>12</v>
          </cell>
        </row>
        <row r="540">
          <cell r="A540">
            <v>12</v>
          </cell>
          <cell r="B540" t="str">
            <v>D</v>
          </cell>
          <cell r="C540" t="str">
            <v>100 pairs cable 19 AWG</v>
          </cell>
        </row>
        <row r="541">
          <cell r="A541">
            <v>12</v>
          </cell>
        </row>
        <row r="542">
          <cell r="A542">
            <v>12</v>
          </cell>
          <cell r="B542" t="str">
            <v>E</v>
          </cell>
          <cell r="C542" t="str">
            <v>Telephone secondary distribution cabinet (100 pairs)</v>
          </cell>
        </row>
        <row r="543">
          <cell r="A543">
            <v>12</v>
          </cell>
          <cell r="C543" t="str">
            <v>including connections and accessories</v>
          </cell>
        </row>
        <row r="544">
          <cell r="A544">
            <v>12</v>
          </cell>
        </row>
        <row r="545">
          <cell r="A545">
            <v>12</v>
          </cell>
          <cell r="B545" t="str">
            <v>F</v>
          </cell>
          <cell r="C545" t="str">
            <v>5 paires telephone cable 22 AWG</v>
          </cell>
        </row>
        <row r="546">
          <cell r="A546">
            <v>12</v>
          </cell>
        </row>
        <row r="547">
          <cell r="A547">
            <v>12</v>
          </cell>
          <cell r="B547" t="str">
            <v>G</v>
          </cell>
          <cell r="C547" t="str">
            <v>PVC conduit diam 25 mm schedule 40 with support</v>
          </cell>
        </row>
        <row r="548">
          <cell r="A548">
            <v>12</v>
          </cell>
          <cell r="C548" t="str">
            <v>and mounting accessories</v>
          </cell>
        </row>
        <row r="549">
          <cell r="A549">
            <v>12</v>
          </cell>
        </row>
        <row r="550">
          <cell r="A550">
            <v>12</v>
          </cell>
          <cell r="B550" t="str">
            <v>H</v>
          </cell>
          <cell r="C550" t="str">
            <v>Cable tray H:60 mm W:300 mm galva. with elbow and all</v>
          </cell>
        </row>
        <row r="551">
          <cell r="A551">
            <v>12</v>
          </cell>
          <cell r="C551" t="str">
            <v>support and accessories</v>
          </cell>
        </row>
        <row r="552">
          <cell r="A552">
            <v>12</v>
          </cell>
        </row>
        <row r="553">
          <cell r="A553">
            <v>12</v>
          </cell>
          <cell r="B553" t="str">
            <v>J</v>
          </cell>
          <cell r="C553" t="str">
            <v>Cable tray H:60 mm W:500 mm galva. with elbow and all</v>
          </cell>
        </row>
        <row r="554">
          <cell r="A554">
            <v>12</v>
          </cell>
          <cell r="C554" t="str">
            <v>support and accessories</v>
          </cell>
        </row>
        <row r="555">
          <cell r="A555">
            <v>12</v>
          </cell>
        </row>
        <row r="556">
          <cell r="A556">
            <v>12</v>
          </cell>
          <cell r="B556" t="str">
            <v>K</v>
          </cell>
          <cell r="C556" t="str">
            <v>Telephone jack with plastic plate and embedded box</v>
          </cell>
        </row>
        <row r="557">
          <cell r="A557">
            <v>12</v>
          </cell>
        </row>
        <row r="558">
          <cell r="A558">
            <v>12</v>
          </cell>
          <cell r="C558" t="str">
            <v>Minutes of Meetings</v>
          </cell>
        </row>
        <row r="559">
          <cell r="A559">
            <v>12</v>
          </cell>
        </row>
        <row r="560">
          <cell r="A560">
            <v>12</v>
          </cell>
          <cell r="B560" t="str">
            <v>L</v>
          </cell>
          <cell r="C560" t="str">
            <v>The tenderers shall price all the items for which Thomson is in agreement with RSNF as described in the Minutes of Meeting document included with the tender document</v>
          </cell>
        </row>
        <row r="561">
          <cell r="A561">
            <v>12</v>
          </cell>
        </row>
        <row r="562">
          <cell r="A562">
            <v>12</v>
          </cell>
          <cell r="B562" t="str">
            <v>M</v>
          </cell>
          <cell r="C562" t="str">
            <v>Cumulative Price resulting from Additions/Omissions of Minutes of Meetings</v>
          </cell>
        </row>
        <row r="563">
          <cell r="A563">
            <v>12</v>
          </cell>
        </row>
        <row r="564">
          <cell r="A564">
            <v>12</v>
          </cell>
          <cell r="C564" t="str">
            <v>ADJUSTMENT TO BILL OF QUANTITIES</v>
          </cell>
        </row>
        <row r="565">
          <cell r="A565">
            <v>12</v>
          </cell>
        </row>
        <row r="566">
          <cell r="A566">
            <v>12</v>
          </cell>
          <cell r="B566" t="str">
            <v>N</v>
          </cell>
          <cell r="C566" t="str">
            <v>The tenderers shall list below any additional quantities arising from any discrepancies between the drawings, specifications and Bills of Quantities and all items so listed shall be clearly cross referenced to the Bills of Quantities items</v>
          </cell>
        </row>
        <row r="567">
          <cell r="A567">
            <v>12</v>
          </cell>
        </row>
        <row r="568">
          <cell r="A568">
            <v>12</v>
          </cell>
          <cell r="B568" t="str">
            <v>P</v>
          </cell>
          <cell r="C568" t="str">
            <v>The value of these additional quantities shall be carried forward to the collection pages of the bill</v>
          </cell>
        </row>
        <row r="569">
          <cell r="A569">
            <v>12</v>
          </cell>
        </row>
        <row r="570">
          <cell r="A570">
            <v>12</v>
          </cell>
          <cell r="C570" t="str">
            <v>ADDITIONS/OMISSIONS</v>
          </cell>
        </row>
        <row r="571">
          <cell r="A571">
            <v>12</v>
          </cell>
        </row>
        <row r="572">
          <cell r="A572">
            <v>12</v>
          </cell>
        </row>
        <row r="573">
          <cell r="A573">
            <v>12</v>
          </cell>
        </row>
        <row r="574">
          <cell r="A574">
            <v>12</v>
          </cell>
        </row>
        <row r="575">
          <cell r="A575">
            <v>12</v>
          </cell>
          <cell r="C575" t="str">
            <v>To Collection</v>
          </cell>
        </row>
        <row r="576">
          <cell r="A576">
            <v>13</v>
          </cell>
        </row>
        <row r="577">
          <cell r="A577">
            <v>13</v>
          </cell>
          <cell r="C577" t="str">
            <v>SUB COLLECTION</v>
          </cell>
        </row>
        <row r="578">
          <cell r="A578">
            <v>13</v>
          </cell>
        </row>
        <row r="579">
          <cell r="A579">
            <v>13</v>
          </cell>
          <cell r="C579" t="str">
            <v>Page SRF 01/16/12</v>
          </cell>
        </row>
        <row r="580">
          <cell r="A580">
            <v>13</v>
          </cell>
        </row>
        <row r="581">
          <cell r="A581">
            <v>13</v>
          </cell>
        </row>
        <row r="582">
          <cell r="A582">
            <v>13</v>
          </cell>
        </row>
        <row r="583">
          <cell r="A583">
            <v>13</v>
          </cell>
        </row>
        <row r="584">
          <cell r="A584">
            <v>13</v>
          </cell>
        </row>
        <row r="585">
          <cell r="A585">
            <v>13</v>
          </cell>
        </row>
        <row r="586">
          <cell r="A586">
            <v>13</v>
          </cell>
        </row>
        <row r="587">
          <cell r="A587">
            <v>13</v>
          </cell>
        </row>
        <row r="588">
          <cell r="A588">
            <v>13</v>
          </cell>
        </row>
        <row r="589">
          <cell r="A589">
            <v>13</v>
          </cell>
        </row>
        <row r="590">
          <cell r="A590">
            <v>13</v>
          </cell>
        </row>
        <row r="591">
          <cell r="A591">
            <v>13</v>
          </cell>
        </row>
        <row r="592">
          <cell r="A592">
            <v>13</v>
          </cell>
        </row>
        <row r="593">
          <cell r="A593">
            <v>13</v>
          </cell>
        </row>
        <row r="594">
          <cell r="A594">
            <v>13</v>
          </cell>
        </row>
        <row r="595">
          <cell r="A595">
            <v>13</v>
          </cell>
        </row>
        <row r="596">
          <cell r="A596">
            <v>13</v>
          </cell>
        </row>
        <row r="597">
          <cell r="A597">
            <v>13</v>
          </cell>
        </row>
        <row r="598">
          <cell r="A598">
            <v>13</v>
          </cell>
        </row>
        <row r="599">
          <cell r="A599">
            <v>13</v>
          </cell>
        </row>
        <row r="600">
          <cell r="A600">
            <v>13</v>
          </cell>
        </row>
        <row r="601">
          <cell r="A601">
            <v>13</v>
          </cell>
        </row>
        <row r="602">
          <cell r="A602">
            <v>13</v>
          </cell>
        </row>
        <row r="603">
          <cell r="A603">
            <v>13</v>
          </cell>
        </row>
        <row r="604">
          <cell r="A604">
            <v>13</v>
          </cell>
        </row>
        <row r="605">
          <cell r="A605">
            <v>13</v>
          </cell>
        </row>
        <row r="606">
          <cell r="A606">
            <v>13</v>
          </cell>
        </row>
        <row r="607">
          <cell r="A607">
            <v>13</v>
          </cell>
        </row>
        <row r="608">
          <cell r="A608">
            <v>13</v>
          </cell>
        </row>
        <row r="609">
          <cell r="A609">
            <v>13</v>
          </cell>
        </row>
        <row r="610">
          <cell r="A610">
            <v>13</v>
          </cell>
        </row>
        <row r="611">
          <cell r="A611">
            <v>13</v>
          </cell>
        </row>
        <row r="612">
          <cell r="A612">
            <v>13</v>
          </cell>
        </row>
        <row r="613">
          <cell r="A613">
            <v>13</v>
          </cell>
        </row>
        <row r="614">
          <cell r="A614">
            <v>13</v>
          </cell>
        </row>
        <row r="615">
          <cell r="A615">
            <v>13</v>
          </cell>
        </row>
        <row r="616">
          <cell r="A616">
            <v>13</v>
          </cell>
        </row>
        <row r="617">
          <cell r="A617">
            <v>13</v>
          </cell>
        </row>
        <row r="618">
          <cell r="A618">
            <v>13</v>
          </cell>
        </row>
        <row r="619">
          <cell r="A619">
            <v>13</v>
          </cell>
        </row>
        <row r="620">
          <cell r="A620">
            <v>13</v>
          </cell>
        </row>
        <row r="621">
          <cell r="A621">
            <v>13</v>
          </cell>
        </row>
        <row r="622">
          <cell r="A622">
            <v>13</v>
          </cell>
        </row>
        <row r="623">
          <cell r="A623">
            <v>13</v>
          </cell>
        </row>
        <row r="624">
          <cell r="A624">
            <v>13</v>
          </cell>
        </row>
        <row r="625">
          <cell r="A625">
            <v>13</v>
          </cell>
        </row>
        <row r="626">
          <cell r="A626">
            <v>13</v>
          </cell>
        </row>
        <row r="627">
          <cell r="A627">
            <v>13</v>
          </cell>
        </row>
        <row r="628">
          <cell r="A628">
            <v>13</v>
          </cell>
        </row>
        <row r="629">
          <cell r="A629">
            <v>13</v>
          </cell>
        </row>
        <row r="630">
          <cell r="A630">
            <v>13</v>
          </cell>
        </row>
        <row r="631">
          <cell r="A631">
            <v>13</v>
          </cell>
          <cell r="C631" t="str">
            <v>To Collection</v>
          </cell>
        </row>
        <row r="632">
          <cell r="A632">
            <v>14</v>
          </cell>
        </row>
        <row r="633">
          <cell r="A633">
            <v>14</v>
          </cell>
          <cell r="C633" t="str">
            <v>COMPUTER INSTALLATION</v>
          </cell>
        </row>
        <row r="634">
          <cell r="A634">
            <v>14</v>
          </cell>
        </row>
        <row r="635">
          <cell r="A635">
            <v>14</v>
          </cell>
          <cell r="B635" t="str">
            <v>A</v>
          </cell>
          <cell r="C635" t="str">
            <v xml:space="preserve">Computer main distribution frame CMDF including  </v>
          </cell>
        </row>
        <row r="636">
          <cell r="A636">
            <v>14</v>
          </cell>
          <cell r="C636" t="str">
            <v>connections pach panel, SO panel and accessories</v>
          </cell>
        </row>
        <row r="637">
          <cell r="A637">
            <v>14</v>
          </cell>
        </row>
        <row r="638">
          <cell r="A638">
            <v>14</v>
          </cell>
          <cell r="B638" t="str">
            <v>B</v>
          </cell>
          <cell r="C638" t="str">
            <v>Computer terminal distribution cabinet CTC including</v>
          </cell>
        </row>
        <row r="639">
          <cell r="A639">
            <v>14</v>
          </cell>
          <cell r="C639" t="str">
            <v>connections pach panel, SO panel and accessories</v>
          </cell>
        </row>
        <row r="640">
          <cell r="A640">
            <v>14</v>
          </cell>
        </row>
        <row r="641">
          <cell r="A641">
            <v>14</v>
          </cell>
          <cell r="B641" t="str">
            <v>C</v>
          </cell>
          <cell r="C641" t="str">
            <v xml:space="preserve">4 paires CAT5 computer cable 22 AWG  </v>
          </cell>
        </row>
        <row r="642">
          <cell r="A642">
            <v>14</v>
          </cell>
        </row>
        <row r="643">
          <cell r="A643">
            <v>14</v>
          </cell>
          <cell r="B643" t="str">
            <v>D</v>
          </cell>
          <cell r="C643" t="str">
            <v xml:space="preserve">1x32 pairs CAT5 cable </v>
          </cell>
        </row>
        <row r="644">
          <cell r="A644">
            <v>14</v>
          </cell>
        </row>
        <row r="645">
          <cell r="A645">
            <v>14</v>
          </cell>
          <cell r="B645" t="str">
            <v>E</v>
          </cell>
          <cell r="C645" t="str">
            <v>1X64 pairs CAT5 cable</v>
          </cell>
        </row>
        <row r="646">
          <cell r="A646">
            <v>14</v>
          </cell>
        </row>
        <row r="647">
          <cell r="A647">
            <v>14</v>
          </cell>
          <cell r="B647" t="str">
            <v>F</v>
          </cell>
          <cell r="C647" t="str">
            <v>Cable tray H:60mm W:300mm galvanised with elbow and all support, accessories</v>
          </cell>
        </row>
        <row r="648">
          <cell r="A648">
            <v>14</v>
          </cell>
        </row>
        <row r="649">
          <cell r="A649">
            <v>14</v>
          </cell>
          <cell r="B649" t="str">
            <v>G</v>
          </cell>
          <cell r="C649" t="str">
            <v>PVC conduit diam 25 mm schedule 40 with support</v>
          </cell>
        </row>
        <row r="650">
          <cell r="A650">
            <v>14</v>
          </cell>
          <cell r="C650" t="str">
            <v>and mounting accessories</v>
          </cell>
        </row>
        <row r="651">
          <cell r="A651">
            <v>14</v>
          </cell>
        </row>
        <row r="652">
          <cell r="A652">
            <v>14</v>
          </cell>
          <cell r="B652" t="str">
            <v>H</v>
          </cell>
          <cell r="C652" t="str">
            <v>RJ 45 outlet with plastic plate and embedded box</v>
          </cell>
        </row>
        <row r="653">
          <cell r="A653">
            <v>14</v>
          </cell>
        </row>
        <row r="654">
          <cell r="A654">
            <v>14</v>
          </cell>
          <cell r="C654" t="str">
            <v>Minutes of Meetings</v>
          </cell>
        </row>
        <row r="655">
          <cell r="A655">
            <v>14</v>
          </cell>
        </row>
        <row r="656">
          <cell r="A656">
            <v>14</v>
          </cell>
          <cell r="B656" t="str">
            <v>J</v>
          </cell>
          <cell r="C656" t="str">
            <v>The tenderers shall price all the items for which Thomson is in agreement with RSNF as described in the Minutes of Meeting document included with the tender document</v>
          </cell>
        </row>
        <row r="657">
          <cell r="A657">
            <v>14</v>
          </cell>
        </row>
        <row r="658">
          <cell r="A658">
            <v>14</v>
          </cell>
          <cell r="B658" t="str">
            <v>K</v>
          </cell>
          <cell r="C658" t="str">
            <v>Cumulative Price resulting from Additions/Omissions of Minutes of Meetings</v>
          </cell>
        </row>
        <row r="659">
          <cell r="A659">
            <v>14</v>
          </cell>
        </row>
        <row r="660">
          <cell r="A660">
            <v>14</v>
          </cell>
          <cell r="C660" t="str">
            <v>ADJUSTMENT TO BILL OF QUANTITIES</v>
          </cell>
        </row>
        <row r="661">
          <cell r="A661">
            <v>14</v>
          </cell>
        </row>
        <row r="662">
          <cell r="A662">
            <v>14</v>
          </cell>
          <cell r="B662" t="str">
            <v>L</v>
          </cell>
          <cell r="C662" t="str">
            <v>The tenderers shall list below any additional quantities arising from any discrepancies between the drawings, specifications and Bills of Quantities and all items so listed shall be clearly cross referenced to the Bills of Quantities items</v>
          </cell>
        </row>
        <row r="663">
          <cell r="A663">
            <v>14</v>
          </cell>
        </row>
        <row r="664">
          <cell r="A664">
            <v>14</v>
          </cell>
          <cell r="B664" t="str">
            <v>M</v>
          </cell>
          <cell r="C664" t="str">
            <v>The value of these additional quantities shall be carried forward to the collection pages of the bill</v>
          </cell>
        </row>
        <row r="665">
          <cell r="A665">
            <v>14</v>
          </cell>
        </row>
        <row r="666">
          <cell r="A666">
            <v>14</v>
          </cell>
          <cell r="C666" t="str">
            <v>ADDITIONS/OMISSIONS</v>
          </cell>
        </row>
        <row r="667">
          <cell r="A667">
            <v>14</v>
          </cell>
        </row>
        <row r="668">
          <cell r="A668">
            <v>14</v>
          </cell>
        </row>
        <row r="669">
          <cell r="A669">
            <v>14</v>
          </cell>
        </row>
        <row r="670">
          <cell r="A670">
            <v>14</v>
          </cell>
        </row>
        <row r="671">
          <cell r="A671">
            <v>14</v>
          </cell>
        </row>
        <row r="672">
          <cell r="A672">
            <v>14</v>
          </cell>
        </row>
        <row r="673">
          <cell r="A673">
            <v>14</v>
          </cell>
        </row>
        <row r="674">
          <cell r="A674">
            <v>14</v>
          </cell>
        </row>
        <row r="675">
          <cell r="A675">
            <v>14</v>
          </cell>
        </row>
        <row r="676">
          <cell r="A676">
            <v>14</v>
          </cell>
        </row>
        <row r="677">
          <cell r="A677">
            <v>14</v>
          </cell>
        </row>
        <row r="678">
          <cell r="A678">
            <v>14</v>
          </cell>
        </row>
        <row r="679">
          <cell r="A679">
            <v>14</v>
          </cell>
          <cell r="C679" t="str">
            <v>To Collection</v>
          </cell>
        </row>
        <row r="680">
          <cell r="A680">
            <v>15</v>
          </cell>
        </row>
        <row r="681">
          <cell r="A681">
            <v>15</v>
          </cell>
          <cell r="C681" t="str">
            <v>SUB COLLECTION</v>
          </cell>
        </row>
        <row r="682">
          <cell r="A682">
            <v>15</v>
          </cell>
        </row>
        <row r="683">
          <cell r="A683">
            <v>15</v>
          </cell>
          <cell r="C683" t="str">
            <v>Page SRF 01/16/14</v>
          </cell>
        </row>
        <row r="684">
          <cell r="A684">
            <v>15</v>
          </cell>
        </row>
        <row r="685">
          <cell r="A685">
            <v>15</v>
          </cell>
        </row>
        <row r="686">
          <cell r="A686">
            <v>15</v>
          </cell>
        </row>
        <row r="687">
          <cell r="A687">
            <v>15</v>
          </cell>
        </row>
        <row r="688">
          <cell r="A688">
            <v>15</v>
          </cell>
        </row>
        <row r="689">
          <cell r="A689">
            <v>15</v>
          </cell>
        </row>
        <row r="690">
          <cell r="A690">
            <v>15</v>
          </cell>
        </row>
        <row r="691">
          <cell r="A691">
            <v>15</v>
          </cell>
        </row>
        <row r="692">
          <cell r="A692">
            <v>15</v>
          </cell>
        </row>
        <row r="693">
          <cell r="A693">
            <v>15</v>
          </cell>
        </row>
        <row r="694">
          <cell r="A694">
            <v>15</v>
          </cell>
        </row>
        <row r="695">
          <cell r="A695">
            <v>15</v>
          </cell>
        </row>
        <row r="696">
          <cell r="A696">
            <v>15</v>
          </cell>
        </row>
        <row r="697">
          <cell r="A697">
            <v>15</v>
          </cell>
        </row>
        <row r="698">
          <cell r="A698">
            <v>15</v>
          </cell>
        </row>
        <row r="699">
          <cell r="A699">
            <v>15</v>
          </cell>
        </row>
        <row r="700">
          <cell r="A700">
            <v>15</v>
          </cell>
        </row>
        <row r="701">
          <cell r="A701">
            <v>15</v>
          </cell>
        </row>
        <row r="702">
          <cell r="A702">
            <v>15</v>
          </cell>
        </row>
        <row r="703">
          <cell r="A703">
            <v>15</v>
          </cell>
        </row>
        <row r="704">
          <cell r="A704">
            <v>15</v>
          </cell>
        </row>
        <row r="705">
          <cell r="A705">
            <v>15</v>
          </cell>
        </row>
        <row r="706">
          <cell r="A706">
            <v>15</v>
          </cell>
        </row>
        <row r="707">
          <cell r="A707">
            <v>15</v>
          </cell>
        </row>
        <row r="708">
          <cell r="A708">
            <v>15</v>
          </cell>
        </row>
        <row r="709">
          <cell r="A709">
            <v>15</v>
          </cell>
        </row>
        <row r="710">
          <cell r="A710">
            <v>15</v>
          </cell>
        </row>
        <row r="711">
          <cell r="A711">
            <v>15</v>
          </cell>
        </row>
        <row r="712">
          <cell r="A712">
            <v>15</v>
          </cell>
        </row>
        <row r="713">
          <cell r="A713">
            <v>15</v>
          </cell>
        </row>
        <row r="714">
          <cell r="A714">
            <v>15</v>
          </cell>
        </row>
        <row r="715">
          <cell r="A715">
            <v>15</v>
          </cell>
        </row>
        <row r="716">
          <cell r="A716">
            <v>15</v>
          </cell>
        </row>
        <row r="717">
          <cell r="A717">
            <v>15</v>
          </cell>
        </row>
        <row r="718">
          <cell r="A718">
            <v>15</v>
          </cell>
        </row>
        <row r="719">
          <cell r="A719">
            <v>15</v>
          </cell>
        </row>
        <row r="720">
          <cell r="A720">
            <v>15</v>
          </cell>
        </row>
        <row r="721">
          <cell r="A721">
            <v>15</v>
          </cell>
        </row>
        <row r="722">
          <cell r="A722">
            <v>15</v>
          </cell>
        </row>
        <row r="723">
          <cell r="A723">
            <v>15</v>
          </cell>
        </row>
        <row r="724">
          <cell r="A724">
            <v>15</v>
          </cell>
        </row>
        <row r="725">
          <cell r="A725">
            <v>15</v>
          </cell>
        </row>
        <row r="726">
          <cell r="A726">
            <v>15</v>
          </cell>
        </row>
        <row r="727">
          <cell r="A727">
            <v>15</v>
          </cell>
        </row>
        <row r="728">
          <cell r="A728">
            <v>15</v>
          </cell>
        </row>
        <row r="729">
          <cell r="A729">
            <v>15</v>
          </cell>
        </row>
        <row r="730">
          <cell r="A730">
            <v>15</v>
          </cell>
        </row>
        <row r="731">
          <cell r="A731">
            <v>15</v>
          </cell>
        </row>
        <row r="732">
          <cell r="A732">
            <v>15</v>
          </cell>
        </row>
        <row r="733">
          <cell r="A733">
            <v>15</v>
          </cell>
        </row>
        <row r="734">
          <cell r="A734">
            <v>15</v>
          </cell>
        </row>
        <row r="735">
          <cell r="A735">
            <v>15</v>
          </cell>
          <cell r="C735" t="str">
            <v>To Collection</v>
          </cell>
        </row>
        <row r="736">
          <cell r="A736">
            <v>16</v>
          </cell>
        </row>
        <row r="737">
          <cell r="A737">
            <v>16</v>
          </cell>
          <cell r="C737" t="str">
            <v>PUBLIC ADRESS SYSTEM</v>
          </cell>
        </row>
        <row r="738">
          <cell r="A738">
            <v>16</v>
          </cell>
          <cell r="C738" t="str">
            <v xml:space="preserve">Public address system rack equipment comprising control </v>
          </cell>
        </row>
        <row r="739">
          <cell r="A739">
            <v>16</v>
          </cell>
          <cell r="C739" t="str">
            <v xml:space="preserve">amplifier, mixing amplifier, power amplifier control unit,  </v>
          </cell>
        </row>
        <row r="740">
          <cell r="A740">
            <v>16</v>
          </cell>
          <cell r="C740" t="str">
            <v>switch line amplifier.</v>
          </cell>
        </row>
        <row r="741">
          <cell r="A741">
            <v>16</v>
          </cell>
          <cell r="B741" t="str">
            <v>A</v>
          </cell>
          <cell r="C741" t="str">
            <v>Power supply unit 127 or 220V-60Hz.</v>
          </cell>
        </row>
        <row r="742">
          <cell r="A742">
            <v>16</v>
          </cell>
        </row>
        <row r="743">
          <cell r="A743">
            <v>16</v>
          </cell>
          <cell r="B743" t="str">
            <v>B</v>
          </cell>
          <cell r="C743" t="str">
            <v>Desks microphone with switch</v>
          </cell>
        </row>
        <row r="744">
          <cell r="A744">
            <v>16</v>
          </cell>
        </row>
        <row r="745">
          <cell r="A745">
            <v>16</v>
          </cell>
          <cell r="B745" t="str">
            <v>C</v>
          </cell>
          <cell r="C745" t="str">
            <v>Recessed ceiling mounted loud speaker</v>
          </cell>
        </row>
        <row r="746">
          <cell r="A746">
            <v>16</v>
          </cell>
        </row>
        <row r="747">
          <cell r="A747">
            <v>16</v>
          </cell>
          <cell r="B747" t="str">
            <v>D</v>
          </cell>
          <cell r="C747" t="str">
            <v>Loud speaker points in false ceiling include cable</v>
          </cell>
        </row>
        <row r="748">
          <cell r="A748">
            <v>16</v>
          </cell>
          <cell r="C748" t="str">
            <v>PVC pipe, derivation boxes, flexible conduit,</v>
          </cell>
        </row>
        <row r="749">
          <cell r="A749">
            <v>16</v>
          </cell>
          <cell r="C749" t="str">
            <v>and accessories</v>
          </cell>
        </row>
        <row r="750">
          <cell r="A750">
            <v>16</v>
          </cell>
        </row>
        <row r="751">
          <cell r="A751">
            <v>16</v>
          </cell>
          <cell r="B751" t="str">
            <v>E</v>
          </cell>
          <cell r="C751" t="str">
            <v>Wiring between microphone and PACU</v>
          </cell>
        </row>
        <row r="752">
          <cell r="A752">
            <v>16</v>
          </cell>
        </row>
        <row r="753">
          <cell r="A753">
            <v>16</v>
          </cell>
          <cell r="B753" t="str">
            <v>F</v>
          </cell>
          <cell r="C753" t="str">
            <v>TECHNICAL ALARM</v>
          </cell>
        </row>
        <row r="754">
          <cell r="A754">
            <v>16</v>
          </cell>
        </row>
        <row r="755">
          <cell r="A755">
            <v>16</v>
          </cell>
          <cell r="B755" t="str">
            <v>G</v>
          </cell>
          <cell r="C755" t="str">
            <v>Modifications of the existing main TAP in utility "F" inluding</v>
          </cell>
        </row>
        <row r="756">
          <cell r="A756">
            <v>16</v>
          </cell>
          <cell r="C756" t="str">
            <v>transmission boxe jelly type</v>
          </cell>
        </row>
        <row r="757">
          <cell r="A757">
            <v>16</v>
          </cell>
        </row>
        <row r="758">
          <cell r="A758">
            <v>16</v>
          </cell>
          <cell r="B758" t="str">
            <v>H</v>
          </cell>
          <cell r="C758" t="str">
            <v>Connection to the existing main TAP in utility "F"</v>
          </cell>
        </row>
        <row r="759">
          <cell r="A759">
            <v>16</v>
          </cell>
          <cell r="C759" t="str">
            <v>with telephone cable 3 paires jelly type</v>
          </cell>
        </row>
        <row r="760">
          <cell r="A760">
            <v>16</v>
          </cell>
        </row>
        <row r="761">
          <cell r="A761">
            <v>16</v>
          </cell>
          <cell r="B761" t="str">
            <v>J</v>
          </cell>
          <cell r="C761" t="str">
            <v>TAP alarme panel as per specification (Included in Bldg-10)</v>
          </cell>
        </row>
        <row r="762">
          <cell r="A762">
            <v>16</v>
          </cell>
          <cell r="B762" t="str">
            <v>K</v>
          </cell>
          <cell r="C762" t="str">
            <v>0.9mm diam  3P telephone cable</v>
          </cell>
        </row>
        <row r="763">
          <cell r="A763">
            <v>16</v>
          </cell>
          <cell r="B763" t="str">
            <v>L</v>
          </cell>
          <cell r="C763" t="str">
            <v>PVC conduit diam 25 mm schedule 40 with support</v>
          </cell>
        </row>
        <row r="764">
          <cell r="A764">
            <v>16</v>
          </cell>
          <cell r="B764" t="str">
            <v>M</v>
          </cell>
          <cell r="C764" t="str">
            <v>and mounting accessories</v>
          </cell>
        </row>
        <row r="765">
          <cell r="A765">
            <v>16</v>
          </cell>
        </row>
        <row r="766">
          <cell r="A766">
            <v>16</v>
          </cell>
          <cell r="C766" t="str">
            <v>INTERCOM AND ALARMS FOR PASSENGER LIFT</v>
          </cell>
        </row>
        <row r="767">
          <cell r="A767">
            <v>16</v>
          </cell>
        </row>
        <row r="768">
          <cell r="A768">
            <v>16</v>
          </cell>
          <cell r="B768" t="str">
            <v>N</v>
          </cell>
          <cell r="C768" t="str">
            <v>Alam bell in guard room</v>
          </cell>
        </row>
        <row r="769">
          <cell r="A769">
            <v>16</v>
          </cell>
          <cell r="B769" t="str">
            <v>P</v>
          </cell>
          <cell r="C769" t="str">
            <v>Wiring between alam bell and lift alarm cabin</v>
          </cell>
        </row>
        <row r="770">
          <cell r="A770">
            <v>16</v>
          </cell>
          <cell r="B770" t="str">
            <v>Q</v>
          </cell>
          <cell r="C770" t="str">
            <v>Intercom set</v>
          </cell>
        </row>
        <row r="771">
          <cell r="A771">
            <v>16</v>
          </cell>
          <cell r="B771" t="str">
            <v>R</v>
          </cell>
          <cell r="C771" t="str">
            <v xml:space="preserve">Master intercom </v>
          </cell>
        </row>
        <row r="772">
          <cell r="A772">
            <v>16</v>
          </cell>
          <cell r="B772" t="str">
            <v>S</v>
          </cell>
          <cell r="C772" t="str">
            <v>Wiring between master intercom and intercom set</v>
          </cell>
        </row>
        <row r="773">
          <cell r="A773">
            <v>16</v>
          </cell>
        </row>
        <row r="774">
          <cell r="A774">
            <v>16</v>
          </cell>
          <cell r="C774" t="str">
            <v>Minutes of Meetings</v>
          </cell>
        </row>
        <row r="775">
          <cell r="A775">
            <v>16</v>
          </cell>
          <cell r="B775" t="str">
            <v>T</v>
          </cell>
          <cell r="C775" t="str">
            <v>The tenderers shall price all the items for which Thomson is in agreement with RSNF as described in the Minutes of Meeting document included with the tender document</v>
          </cell>
        </row>
        <row r="776">
          <cell r="A776">
            <v>16</v>
          </cell>
        </row>
        <row r="777">
          <cell r="A777">
            <v>16</v>
          </cell>
          <cell r="B777" t="str">
            <v>U</v>
          </cell>
          <cell r="C777" t="str">
            <v>Cumulative Price resulting from Additions/Omissions of Minutes of Meetings</v>
          </cell>
        </row>
        <row r="778">
          <cell r="A778">
            <v>16</v>
          </cell>
        </row>
        <row r="779">
          <cell r="A779">
            <v>16</v>
          </cell>
          <cell r="C779" t="str">
            <v>ADJUSTMENT TO BILL OF QUANTITIES</v>
          </cell>
        </row>
        <row r="780">
          <cell r="A780">
            <v>16</v>
          </cell>
          <cell r="B780" t="str">
            <v>V</v>
          </cell>
          <cell r="C780" t="str">
            <v>The tenderers shall list below any additional quantities arising from any discrepancies between the drawings, specifications and Bills of Quantities and all items so listed shall be clearly cross referenced to the Bills of Quantities items</v>
          </cell>
        </row>
        <row r="781">
          <cell r="A781">
            <v>16</v>
          </cell>
        </row>
        <row r="782">
          <cell r="A782">
            <v>16</v>
          </cell>
          <cell r="B782" t="str">
            <v>W</v>
          </cell>
          <cell r="C782" t="str">
            <v>The value of these additional quantities shall be carried forward to the collection pages of the bill</v>
          </cell>
        </row>
        <row r="783">
          <cell r="A783">
            <v>16</v>
          </cell>
        </row>
        <row r="784">
          <cell r="A784">
            <v>16</v>
          </cell>
          <cell r="C784" t="str">
            <v>ADDITIONS/OMISSIONS</v>
          </cell>
        </row>
        <row r="785">
          <cell r="A785">
            <v>16</v>
          </cell>
        </row>
        <row r="786">
          <cell r="A786">
            <v>16</v>
          </cell>
        </row>
        <row r="787">
          <cell r="A787">
            <v>16</v>
          </cell>
        </row>
        <row r="788">
          <cell r="A788">
            <v>16</v>
          </cell>
        </row>
        <row r="789">
          <cell r="A789">
            <v>16</v>
          </cell>
          <cell r="C789" t="str">
            <v>To Collection</v>
          </cell>
        </row>
        <row r="790">
          <cell r="A790">
            <v>17</v>
          </cell>
        </row>
        <row r="791">
          <cell r="A791">
            <v>17</v>
          </cell>
          <cell r="C791" t="str">
            <v>SUB COLLECTION</v>
          </cell>
        </row>
        <row r="792">
          <cell r="A792">
            <v>17</v>
          </cell>
        </row>
        <row r="793">
          <cell r="A793">
            <v>17</v>
          </cell>
          <cell r="C793" t="str">
            <v>Page SRF 01/16/16</v>
          </cell>
        </row>
        <row r="794">
          <cell r="A794">
            <v>17</v>
          </cell>
        </row>
        <row r="795">
          <cell r="A795">
            <v>17</v>
          </cell>
        </row>
        <row r="796">
          <cell r="A796">
            <v>17</v>
          </cell>
        </row>
        <row r="797">
          <cell r="A797">
            <v>17</v>
          </cell>
        </row>
        <row r="798">
          <cell r="A798">
            <v>17</v>
          </cell>
        </row>
        <row r="799">
          <cell r="A799">
            <v>17</v>
          </cell>
        </row>
        <row r="800">
          <cell r="A800">
            <v>17</v>
          </cell>
        </row>
        <row r="801">
          <cell r="A801">
            <v>17</v>
          </cell>
        </row>
        <row r="802">
          <cell r="A802">
            <v>17</v>
          </cell>
        </row>
        <row r="803">
          <cell r="A803">
            <v>17</v>
          </cell>
        </row>
        <row r="804">
          <cell r="A804">
            <v>17</v>
          </cell>
        </row>
        <row r="805">
          <cell r="A805">
            <v>17</v>
          </cell>
        </row>
        <row r="806">
          <cell r="A806">
            <v>17</v>
          </cell>
        </row>
        <row r="807">
          <cell r="A807">
            <v>17</v>
          </cell>
        </row>
        <row r="808">
          <cell r="A808">
            <v>17</v>
          </cell>
        </row>
        <row r="809">
          <cell r="A809">
            <v>17</v>
          </cell>
        </row>
        <row r="810">
          <cell r="A810">
            <v>17</v>
          </cell>
        </row>
        <row r="811">
          <cell r="A811">
            <v>17</v>
          </cell>
        </row>
        <row r="812">
          <cell r="A812">
            <v>17</v>
          </cell>
        </row>
        <row r="813">
          <cell r="A813">
            <v>17</v>
          </cell>
        </row>
        <row r="814">
          <cell r="A814">
            <v>17</v>
          </cell>
        </row>
        <row r="815">
          <cell r="A815">
            <v>17</v>
          </cell>
        </row>
        <row r="816">
          <cell r="A816">
            <v>17</v>
          </cell>
        </row>
        <row r="817">
          <cell r="A817">
            <v>17</v>
          </cell>
        </row>
        <row r="818">
          <cell r="A818">
            <v>17</v>
          </cell>
        </row>
        <row r="819">
          <cell r="A819">
            <v>17</v>
          </cell>
        </row>
        <row r="820">
          <cell r="A820">
            <v>17</v>
          </cell>
        </row>
        <row r="821">
          <cell r="A821">
            <v>17</v>
          </cell>
        </row>
        <row r="822">
          <cell r="A822">
            <v>17</v>
          </cell>
        </row>
        <row r="823">
          <cell r="A823">
            <v>17</v>
          </cell>
        </row>
        <row r="824">
          <cell r="A824">
            <v>17</v>
          </cell>
        </row>
        <row r="825">
          <cell r="A825">
            <v>17</v>
          </cell>
        </row>
        <row r="826">
          <cell r="A826">
            <v>17</v>
          </cell>
        </row>
        <row r="827">
          <cell r="A827">
            <v>17</v>
          </cell>
        </row>
        <row r="828">
          <cell r="A828">
            <v>17</v>
          </cell>
        </row>
        <row r="829">
          <cell r="A829">
            <v>17</v>
          </cell>
        </row>
        <row r="830">
          <cell r="A830">
            <v>17</v>
          </cell>
        </row>
        <row r="831">
          <cell r="A831">
            <v>17</v>
          </cell>
        </row>
        <row r="832">
          <cell r="A832">
            <v>17</v>
          </cell>
        </row>
        <row r="833">
          <cell r="A833">
            <v>17</v>
          </cell>
        </row>
        <row r="834">
          <cell r="A834">
            <v>17</v>
          </cell>
        </row>
        <row r="835">
          <cell r="A835">
            <v>17</v>
          </cell>
        </row>
        <row r="836">
          <cell r="A836">
            <v>17</v>
          </cell>
        </row>
        <row r="837">
          <cell r="A837">
            <v>17</v>
          </cell>
        </row>
        <row r="838">
          <cell r="A838">
            <v>17</v>
          </cell>
        </row>
        <row r="839">
          <cell r="A839">
            <v>17</v>
          </cell>
        </row>
        <row r="840">
          <cell r="A840">
            <v>17</v>
          </cell>
        </row>
        <row r="841">
          <cell r="A841">
            <v>17</v>
          </cell>
        </row>
        <row r="842">
          <cell r="A842">
            <v>17</v>
          </cell>
        </row>
        <row r="843">
          <cell r="A843">
            <v>17</v>
          </cell>
        </row>
        <row r="844">
          <cell r="A844">
            <v>17</v>
          </cell>
        </row>
        <row r="845">
          <cell r="A845">
            <v>17</v>
          </cell>
          <cell r="C845" t="str">
            <v>To Collection</v>
          </cell>
        </row>
        <row r="846">
          <cell r="A846">
            <v>18</v>
          </cell>
        </row>
        <row r="847">
          <cell r="A847">
            <v>18</v>
          </cell>
          <cell r="C847" t="str">
            <v>FIRE DETECTION SYSTEM</v>
          </cell>
        </row>
        <row r="848">
          <cell r="A848">
            <v>18</v>
          </cell>
          <cell r="C848" t="str">
            <v>OUTSIDE WORK</v>
          </cell>
        </row>
        <row r="849">
          <cell r="A849">
            <v>18</v>
          </cell>
          <cell r="B849" t="str">
            <v>A</v>
          </cell>
          <cell r="C849" t="str">
            <v>Extension of the existing supervisor in utility "F" including</v>
          </cell>
        </row>
        <row r="850">
          <cell r="A850">
            <v>18</v>
          </cell>
          <cell r="C850" t="str">
            <v>transmission boxe jelly type</v>
          </cell>
        </row>
        <row r="851">
          <cell r="A851">
            <v>18</v>
          </cell>
          <cell r="B851" t="str">
            <v>B</v>
          </cell>
          <cell r="C851" t="str">
            <v>Mimic panel and PLC program</v>
          </cell>
        </row>
        <row r="852">
          <cell r="A852">
            <v>18</v>
          </cell>
          <cell r="B852" t="str">
            <v>C</v>
          </cell>
          <cell r="C852" t="str">
            <v>Connection to the existing Fire brigade with jelly filled and Fire resistant cable 5 Pairs</v>
          </cell>
        </row>
        <row r="853">
          <cell r="A853">
            <v>18</v>
          </cell>
        </row>
        <row r="854">
          <cell r="A854">
            <v>18</v>
          </cell>
          <cell r="C854" t="str">
            <v>FIRE ALARM AND DETECTION MATERIAL</v>
          </cell>
        </row>
        <row r="855">
          <cell r="A855">
            <v>18</v>
          </cell>
          <cell r="C855" t="str">
            <v>Cerberus or equivalent approved</v>
          </cell>
        </row>
        <row r="856">
          <cell r="A856">
            <v>18</v>
          </cell>
          <cell r="B856" t="str">
            <v>D</v>
          </cell>
          <cell r="C856" t="str">
            <v>Fire alarm control panel including fire detection and safety interlock central unit</v>
          </cell>
        </row>
        <row r="857">
          <cell r="A857">
            <v>18</v>
          </cell>
          <cell r="B857" t="str">
            <v>K</v>
          </cell>
          <cell r="C857" t="str">
            <v>Fire damper Synoptic panel FDSP</v>
          </cell>
        </row>
        <row r="858">
          <cell r="A858">
            <v>18</v>
          </cell>
          <cell r="B858" t="str">
            <v>E</v>
          </cell>
          <cell r="C858" t="str">
            <v>Repeat panel</v>
          </cell>
        </row>
        <row r="859">
          <cell r="A859">
            <v>18</v>
          </cell>
          <cell r="B859" t="str">
            <v>F</v>
          </cell>
          <cell r="C859" t="str">
            <v>Fire telephone</v>
          </cell>
        </row>
        <row r="860">
          <cell r="A860">
            <v>18</v>
          </cell>
          <cell r="B860" t="str">
            <v>G</v>
          </cell>
          <cell r="C860" t="str">
            <v>Smoke detector, ionization type</v>
          </cell>
        </row>
        <row r="861">
          <cell r="A861">
            <v>18</v>
          </cell>
          <cell r="B861" t="str">
            <v>H</v>
          </cell>
          <cell r="C861" t="str">
            <v>Heat detector</v>
          </cell>
        </row>
        <row r="862">
          <cell r="A862">
            <v>18</v>
          </cell>
          <cell r="B862" t="str">
            <v>J</v>
          </cell>
          <cell r="C862" t="str">
            <v>Flame detector</v>
          </cell>
        </row>
        <row r="863">
          <cell r="A863">
            <v>18</v>
          </cell>
          <cell r="B863" t="str">
            <v>K</v>
          </cell>
          <cell r="C863" t="str">
            <v>Air duct detector, optical type</v>
          </cell>
        </row>
        <row r="864">
          <cell r="A864">
            <v>18</v>
          </cell>
          <cell r="B864" t="str">
            <v>L</v>
          </cell>
          <cell r="C864" t="str">
            <v>Manual breakglass station</v>
          </cell>
        </row>
        <row r="865">
          <cell r="A865">
            <v>18</v>
          </cell>
          <cell r="B865" t="str">
            <v>M</v>
          </cell>
          <cell r="C865" t="str">
            <v>Fire siren horn</v>
          </cell>
        </row>
        <row r="866">
          <cell r="A866">
            <v>18</v>
          </cell>
          <cell r="B866" t="str">
            <v>N</v>
          </cell>
          <cell r="C866" t="str">
            <v>Addressable interface module</v>
          </cell>
        </row>
        <row r="867">
          <cell r="A867">
            <v>18</v>
          </cell>
          <cell r="B867" t="str">
            <v>P</v>
          </cell>
          <cell r="C867" t="str">
            <v>Key reset push button</v>
          </cell>
        </row>
        <row r="868">
          <cell r="A868">
            <v>18</v>
          </cell>
          <cell r="B868" t="str">
            <v>Q</v>
          </cell>
          <cell r="C868" t="str">
            <v>Door corridor control</v>
          </cell>
        </row>
        <row r="869">
          <cell r="A869">
            <v>18</v>
          </cell>
          <cell r="B869" t="str">
            <v>R</v>
          </cell>
          <cell r="C869" t="str">
            <v>Interface connection to sprinkler</v>
          </cell>
        </row>
        <row r="870">
          <cell r="A870">
            <v>18</v>
          </cell>
          <cell r="B870" t="str">
            <v>S</v>
          </cell>
          <cell r="C870" t="str">
            <v xml:space="preserve">Relay panel </v>
          </cell>
        </row>
        <row r="871">
          <cell r="A871">
            <v>18</v>
          </cell>
          <cell r="B871" t="str">
            <v>T</v>
          </cell>
          <cell r="C871" t="str">
            <v>Remote indicator</v>
          </cell>
        </row>
        <row r="872">
          <cell r="A872">
            <v>18</v>
          </cell>
          <cell r="B872" t="str">
            <v>U</v>
          </cell>
          <cell r="C872" t="str">
            <v>Accessories</v>
          </cell>
        </row>
        <row r="873">
          <cell r="A873">
            <v>18</v>
          </cell>
        </row>
        <row r="874">
          <cell r="A874">
            <v>18</v>
          </cell>
          <cell r="C874" t="str">
            <v>FIRE ALARM AND DETECTION WIRING</v>
          </cell>
        </row>
        <row r="875">
          <cell r="A875">
            <v>18</v>
          </cell>
          <cell r="C875" t="str">
            <v>Fire detection points including steel conduits</v>
          </cell>
        </row>
        <row r="876">
          <cell r="A876">
            <v>18</v>
          </cell>
          <cell r="C876" t="str">
            <v>and 1p 0,9 mm cable for :</v>
          </cell>
        </row>
        <row r="877">
          <cell r="A877">
            <v>18</v>
          </cell>
          <cell r="B877" t="str">
            <v>V</v>
          </cell>
          <cell r="C877" t="str">
            <v>Detectors</v>
          </cell>
        </row>
        <row r="878">
          <cell r="A878">
            <v>18</v>
          </cell>
          <cell r="B878" t="str">
            <v>W</v>
          </cell>
          <cell r="C878" t="str">
            <v>Manual breakglass station</v>
          </cell>
        </row>
        <row r="879">
          <cell r="A879">
            <v>18</v>
          </cell>
          <cell r="B879" t="str">
            <v>X</v>
          </cell>
          <cell r="C879" t="str">
            <v>Remote indicator</v>
          </cell>
        </row>
        <row r="880">
          <cell r="A880">
            <v>18</v>
          </cell>
          <cell r="B880" t="str">
            <v>Y</v>
          </cell>
          <cell r="C880" t="str">
            <v>Key reset push button</v>
          </cell>
        </row>
        <row r="881">
          <cell r="A881">
            <v>18</v>
          </cell>
          <cell r="B881" t="str">
            <v>Z</v>
          </cell>
          <cell r="C881" t="str">
            <v>Repeat panel</v>
          </cell>
        </row>
        <row r="882">
          <cell r="A882">
            <v>18</v>
          </cell>
          <cell r="B882" t="str">
            <v>AA</v>
          </cell>
          <cell r="C882" t="str">
            <v xml:space="preserve">Remote signalling </v>
          </cell>
        </row>
        <row r="883">
          <cell r="A883">
            <v>18</v>
          </cell>
          <cell r="B883" t="str">
            <v>AB</v>
          </cell>
          <cell r="C883" t="str">
            <v>Fire detection points including steel conduits and FR cable for :</v>
          </cell>
        </row>
        <row r="884">
          <cell r="A884">
            <v>18</v>
          </cell>
          <cell r="B884" t="str">
            <v>AC</v>
          </cell>
          <cell r="C884" t="str">
            <v>Sirens horn</v>
          </cell>
        </row>
        <row r="885">
          <cell r="A885">
            <v>18</v>
          </cell>
          <cell r="B885" t="str">
            <v>AD</v>
          </cell>
          <cell r="C885" t="str">
            <v>Remote contol</v>
          </cell>
        </row>
        <row r="886">
          <cell r="A886">
            <v>18</v>
          </cell>
          <cell r="B886" t="str">
            <v>AE</v>
          </cell>
          <cell r="C886" t="str">
            <v>Smocke dampers</v>
          </cell>
        </row>
        <row r="887">
          <cell r="A887">
            <v>18</v>
          </cell>
          <cell r="B887" t="str">
            <v>AF</v>
          </cell>
          <cell r="C887" t="str">
            <v>Door corridor control</v>
          </cell>
        </row>
        <row r="888">
          <cell r="A888">
            <v>18</v>
          </cell>
          <cell r="B888" t="str">
            <v>AG</v>
          </cell>
          <cell r="C888" t="str">
            <v>Fire dampers</v>
          </cell>
        </row>
        <row r="889">
          <cell r="A889">
            <v>18</v>
          </cell>
          <cell r="B889" t="str">
            <v>AH</v>
          </cell>
          <cell r="C889" t="str">
            <v>Interface connections to sprinkler riser</v>
          </cell>
        </row>
        <row r="890">
          <cell r="A890">
            <v>18</v>
          </cell>
          <cell r="B890" t="str">
            <v>AJ</v>
          </cell>
          <cell r="C890" t="str">
            <v>Cable tray H:60 mm W:100 mm galva. with elbow and all support and accessories.</v>
          </cell>
        </row>
        <row r="891">
          <cell r="A891">
            <v>18</v>
          </cell>
        </row>
        <row r="892">
          <cell r="A892">
            <v>18</v>
          </cell>
        </row>
        <row r="893">
          <cell r="A893">
            <v>18</v>
          </cell>
        </row>
        <row r="894">
          <cell r="A894">
            <v>18</v>
          </cell>
        </row>
        <row r="895">
          <cell r="A895">
            <v>18</v>
          </cell>
        </row>
        <row r="896">
          <cell r="A896">
            <v>18</v>
          </cell>
        </row>
        <row r="897">
          <cell r="A897">
            <v>18</v>
          </cell>
        </row>
        <row r="898">
          <cell r="A898">
            <v>18</v>
          </cell>
        </row>
        <row r="899">
          <cell r="A899">
            <v>18</v>
          </cell>
          <cell r="C899" t="str">
            <v>To Collection</v>
          </cell>
        </row>
        <row r="900">
          <cell r="A900">
            <v>19</v>
          </cell>
        </row>
        <row r="901">
          <cell r="A901">
            <v>19</v>
          </cell>
          <cell r="C901" t="str">
            <v>Minutes of Meetings</v>
          </cell>
        </row>
        <row r="902">
          <cell r="A902">
            <v>19</v>
          </cell>
        </row>
        <row r="903">
          <cell r="A903">
            <v>19</v>
          </cell>
          <cell r="B903" t="str">
            <v>A</v>
          </cell>
          <cell r="C903" t="str">
            <v>The tenderers shall price all the items for which Thomson is in agreement with RSNF as described in the Minutes of Meeting document included with the tender document</v>
          </cell>
        </row>
        <row r="904">
          <cell r="A904">
            <v>19</v>
          </cell>
        </row>
        <row r="905">
          <cell r="A905">
            <v>19</v>
          </cell>
          <cell r="B905" t="str">
            <v>B</v>
          </cell>
          <cell r="C905" t="str">
            <v>Cumulative Price resulting from Additions/Omissions of Minutes of Meetings</v>
          </cell>
        </row>
        <row r="906">
          <cell r="A906">
            <v>19</v>
          </cell>
        </row>
        <row r="907">
          <cell r="A907">
            <v>19</v>
          </cell>
          <cell r="C907" t="str">
            <v>ADJUSTMENT TO BILL OF QUANTITIES</v>
          </cell>
        </row>
        <row r="908">
          <cell r="A908">
            <v>19</v>
          </cell>
        </row>
        <row r="909">
          <cell r="A909">
            <v>19</v>
          </cell>
          <cell r="B909" t="str">
            <v>C</v>
          </cell>
          <cell r="C909" t="str">
            <v>The tenderers shall list below any additional quantities arising from any discrepancies between the drawings, specifications and Bills of Quantities and all items so listed shall be clearly cross referenced to the Bills of Quantities items</v>
          </cell>
        </row>
        <row r="910">
          <cell r="A910">
            <v>19</v>
          </cell>
        </row>
        <row r="911">
          <cell r="A911">
            <v>19</v>
          </cell>
          <cell r="B911" t="str">
            <v>D</v>
          </cell>
          <cell r="C911" t="str">
            <v>The value of these additional quantities shall be carried forward to the collection pages of the bill</v>
          </cell>
        </row>
        <row r="912">
          <cell r="A912">
            <v>19</v>
          </cell>
        </row>
        <row r="913">
          <cell r="A913">
            <v>19</v>
          </cell>
          <cell r="C913" t="str">
            <v>ADDITIONS/OMISSIONS</v>
          </cell>
        </row>
        <row r="914">
          <cell r="A914">
            <v>19</v>
          </cell>
        </row>
        <row r="915">
          <cell r="A915">
            <v>19</v>
          </cell>
        </row>
        <row r="916">
          <cell r="A916">
            <v>19</v>
          </cell>
        </row>
        <row r="917">
          <cell r="A917">
            <v>19</v>
          </cell>
        </row>
        <row r="918">
          <cell r="A918">
            <v>19</v>
          </cell>
        </row>
        <row r="919">
          <cell r="A919">
            <v>19</v>
          </cell>
        </row>
        <row r="920">
          <cell r="A920">
            <v>19</v>
          </cell>
        </row>
        <row r="921">
          <cell r="A921">
            <v>19</v>
          </cell>
        </row>
        <row r="922">
          <cell r="A922">
            <v>19</v>
          </cell>
        </row>
        <row r="923">
          <cell r="A923">
            <v>19</v>
          </cell>
        </row>
        <row r="924">
          <cell r="A924">
            <v>19</v>
          </cell>
        </row>
        <row r="925">
          <cell r="A925">
            <v>19</v>
          </cell>
        </row>
        <row r="926">
          <cell r="A926">
            <v>19</v>
          </cell>
        </row>
        <row r="927">
          <cell r="A927">
            <v>19</v>
          </cell>
        </row>
        <row r="928">
          <cell r="A928">
            <v>19</v>
          </cell>
        </row>
        <row r="929">
          <cell r="A929">
            <v>19</v>
          </cell>
        </row>
        <row r="930">
          <cell r="A930">
            <v>19</v>
          </cell>
        </row>
        <row r="931">
          <cell r="A931">
            <v>19</v>
          </cell>
        </row>
        <row r="932">
          <cell r="A932">
            <v>19</v>
          </cell>
        </row>
        <row r="933">
          <cell r="A933">
            <v>19</v>
          </cell>
        </row>
        <row r="934">
          <cell r="A934">
            <v>19</v>
          </cell>
        </row>
        <row r="935">
          <cell r="A935">
            <v>19</v>
          </cell>
        </row>
        <row r="936">
          <cell r="A936">
            <v>19</v>
          </cell>
        </row>
        <row r="937">
          <cell r="A937">
            <v>19</v>
          </cell>
        </row>
        <row r="938">
          <cell r="A938">
            <v>19</v>
          </cell>
        </row>
        <row r="939">
          <cell r="A939">
            <v>19</v>
          </cell>
        </row>
        <row r="940">
          <cell r="A940">
            <v>19</v>
          </cell>
        </row>
        <row r="941">
          <cell r="A941">
            <v>19</v>
          </cell>
        </row>
        <row r="942">
          <cell r="A942">
            <v>19</v>
          </cell>
        </row>
        <row r="943">
          <cell r="A943">
            <v>19</v>
          </cell>
        </row>
        <row r="944">
          <cell r="A944">
            <v>19</v>
          </cell>
        </row>
        <row r="945">
          <cell r="A945">
            <v>19</v>
          </cell>
        </row>
        <row r="946">
          <cell r="A946">
            <v>19</v>
          </cell>
        </row>
        <row r="947">
          <cell r="A947">
            <v>19</v>
          </cell>
        </row>
        <row r="948">
          <cell r="A948">
            <v>19</v>
          </cell>
          <cell r="C948" t="str">
            <v>To Collection</v>
          </cell>
        </row>
        <row r="949">
          <cell r="A949">
            <v>20</v>
          </cell>
        </row>
        <row r="950">
          <cell r="A950">
            <v>20</v>
          </cell>
          <cell r="C950" t="str">
            <v>SUB COLLECTION</v>
          </cell>
        </row>
        <row r="951">
          <cell r="A951">
            <v>20</v>
          </cell>
        </row>
        <row r="952">
          <cell r="A952">
            <v>20</v>
          </cell>
          <cell r="C952" t="str">
            <v>Page SRF 01/16/18</v>
          </cell>
        </row>
        <row r="953">
          <cell r="A953">
            <v>20</v>
          </cell>
        </row>
        <row r="954">
          <cell r="A954">
            <v>20</v>
          </cell>
          <cell r="C954" t="str">
            <v>Page SRF 01/16/19</v>
          </cell>
        </row>
        <row r="955">
          <cell r="A955">
            <v>20</v>
          </cell>
        </row>
        <row r="956">
          <cell r="A956">
            <v>20</v>
          </cell>
        </row>
        <row r="957">
          <cell r="A957">
            <v>20</v>
          </cell>
        </row>
        <row r="958">
          <cell r="A958">
            <v>20</v>
          </cell>
        </row>
        <row r="959">
          <cell r="A959">
            <v>20</v>
          </cell>
        </row>
        <row r="960">
          <cell r="A960">
            <v>20</v>
          </cell>
        </row>
        <row r="961">
          <cell r="A961">
            <v>20</v>
          </cell>
        </row>
        <row r="962">
          <cell r="A962">
            <v>20</v>
          </cell>
        </row>
        <row r="963">
          <cell r="A963">
            <v>20</v>
          </cell>
        </row>
        <row r="964">
          <cell r="A964">
            <v>20</v>
          </cell>
        </row>
        <row r="965">
          <cell r="A965">
            <v>20</v>
          </cell>
        </row>
        <row r="966">
          <cell r="A966">
            <v>20</v>
          </cell>
        </row>
        <row r="967">
          <cell r="A967">
            <v>20</v>
          </cell>
        </row>
        <row r="968">
          <cell r="A968">
            <v>20</v>
          </cell>
        </row>
        <row r="969">
          <cell r="A969">
            <v>20</v>
          </cell>
        </row>
        <row r="970">
          <cell r="A970">
            <v>20</v>
          </cell>
        </row>
        <row r="971">
          <cell r="A971">
            <v>20</v>
          </cell>
        </row>
        <row r="972">
          <cell r="A972">
            <v>20</v>
          </cell>
        </row>
        <row r="973">
          <cell r="A973">
            <v>20</v>
          </cell>
        </row>
        <row r="974">
          <cell r="A974">
            <v>20</v>
          </cell>
        </row>
        <row r="975">
          <cell r="A975">
            <v>20</v>
          </cell>
        </row>
        <row r="976">
          <cell r="A976">
            <v>20</v>
          </cell>
        </row>
        <row r="977">
          <cell r="A977">
            <v>20</v>
          </cell>
        </row>
        <row r="978">
          <cell r="A978">
            <v>20</v>
          </cell>
        </row>
        <row r="979">
          <cell r="A979">
            <v>20</v>
          </cell>
        </row>
        <row r="980">
          <cell r="A980">
            <v>20</v>
          </cell>
        </row>
        <row r="981">
          <cell r="A981">
            <v>20</v>
          </cell>
        </row>
        <row r="982">
          <cell r="A982">
            <v>20</v>
          </cell>
        </row>
        <row r="983">
          <cell r="A983">
            <v>20</v>
          </cell>
        </row>
        <row r="984">
          <cell r="A984">
            <v>20</v>
          </cell>
        </row>
        <row r="985">
          <cell r="A985">
            <v>20</v>
          </cell>
        </row>
        <row r="986">
          <cell r="A986">
            <v>20</v>
          </cell>
        </row>
        <row r="987">
          <cell r="A987">
            <v>20</v>
          </cell>
        </row>
        <row r="988">
          <cell r="A988">
            <v>20</v>
          </cell>
        </row>
        <row r="989">
          <cell r="A989">
            <v>20</v>
          </cell>
        </row>
        <row r="990">
          <cell r="A990">
            <v>20</v>
          </cell>
        </row>
        <row r="991">
          <cell r="A991">
            <v>20</v>
          </cell>
        </row>
        <row r="992">
          <cell r="A992">
            <v>20</v>
          </cell>
        </row>
        <row r="993">
          <cell r="A993">
            <v>20</v>
          </cell>
        </row>
        <row r="994">
          <cell r="A994">
            <v>20</v>
          </cell>
        </row>
        <row r="995">
          <cell r="A995">
            <v>20</v>
          </cell>
        </row>
        <row r="996">
          <cell r="A996">
            <v>20</v>
          </cell>
        </row>
        <row r="997">
          <cell r="A997">
            <v>20</v>
          </cell>
        </row>
        <row r="998">
          <cell r="A998">
            <v>20</v>
          </cell>
        </row>
        <row r="999">
          <cell r="A999">
            <v>20</v>
          </cell>
        </row>
        <row r="1000">
          <cell r="A1000">
            <v>20</v>
          </cell>
        </row>
        <row r="1001">
          <cell r="A1001">
            <v>20</v>
          </cell>
        </row>
        <row r="1002">
          <cell r="A1002">
            <v>20</v>
          </cell>
        </row>
        <row r="1003">
          <cell r="A1003">
            <v>20</v>
          </cell>
        </row>
        <row r="1004">
          <cell r="A1004">
            <v>20</v>
          </cell>
          <cell r="C1004" t="str">
            <v>To Collection</v>
          </cell>
        </row>
        <row r="1005">
          <cell r="A1005">
            <v>21</v>
          </cell>
        </row>
        <row r="1006">
          <cell r="A1006">
            <v>21</v>
          </cell>
          <cell r="C1006" t="str">
            <v>SUNDRIES AND WORK INCIDENTAL TO INSTALLATIONS</v>
          </cell>
        </row>
        <row r="1007">
          <cell r="A1007">
            <v>21</v>
          </cell>
        </row>
        <row r="1008">
          <cell r="A1008">
            <v>21</v>
          </cell>
          <cell r="C1008" t="str">
            <v>Allow for:</v>
          </cell>
        </row>
        <row r="1009">
          <cell r="A1009">
            <v>21</v>
          </cell>
        </row>
        <row r="1010">
          <cell r="A1010">
            <v>21</v>
          </cell>
          <cell r="B1010" t="str">
            <v>A</v>
          </cell>
          <cell r="C1010" t="str">
            <v>Preparation of construction and shop drawings as provided in</v>
          </cell>
        </row>
        <row r="1011">
          <cell r="A1011">
            <v>21</v>
          </cell>
          <cell r="C1011" t="str">
            <v>the Specifications and in Artiche SC12 of the Contract</v>
          </cell>
        </row>
        <row r="1012">
          <cell r="A1012">
            <v>21</v>
          </cell>
        </row>
        <row r="1013">
          <cell r="A1013">
            <v>21</v>
          </cell>
          <cell r="B1013" t="str">
            <v>B</v>
          </cell>
          <cell r="C1013" t="str">
            <v>Submittal procedures as provided in Article SC13 of the Contrat</v>
          </cell>
        </row>
        <row r="1014">
          <cell r="A1014">
            <v>21</v>
          </cell>
        </row>
        <row r="1015">
          <cell r="A1015">
            <v>21</v>
          </cell>
          <cell r="B1015" t="str">
            <v>C</v>
          </cell>
          <cell r="C1015" t="str">
            <v>Supports</v>
          </cell>
        </row>
        <row r="1016">
          <cell r="A1016">
            <v>21</v>
          </cell>
        </row>
        <row r="1017">
          <cell r="A1017">
            <v>21</v>
          </cell>
          <cell r="B1017" t="str">
            <v>D</v>
          </cell>
          <cell r="C1017" t="str">
            <v>Identification</v>
          </cell>
        </row>
        <row r="1018">
          <cell r="A1018">
            <v>21</v>
          </cell>
        </row>
        <row r="1019">
          <cell r="A1019">
            <v>21</v>
          </cell>
          <cell r="B1019" t="str">
            <v>E</v>
          </cell>
          <cell r="C1019" t="str">
            <v>Providing as-built drawings, maintenance manuals and</v>
          </cell>
        </row>
        <row r="1020">
          <cell r="A1020">
            <v>21</v>
          </cell>
          <cell r="C1020" t="str">
            <v>operational maintenance manuals as provided in the</v>
          </cell>
        </row>
        <row r="1021">
          <cell r="A1021">
            <v>21</v>
          </cell>
          <cell r="C1021" t="str">
            <v xml:space="preserve">Specifications and in Articles SC24, SC25, and SC26 </v>
          </cell>
        </row>
        <row r="1022">
          <cell r="A1022">
            <v>21</v>
          </cell>
          <cell r="C1022" t="str">
            <v>of the Contract</v>
          </cell>
        </row>
        <row r="1023">
          <cell r="A1023">
            <v>21</v>
          </cell>
        </row>
        <row r="1024">
          <cell r="A1024">
            <v>21</v>
          </cell>
          <cell r="B1024" t="str">
            <v>F</v>
          </cell>
          <cell r="C1024" t="str">
            <v>Providing spare parts, special tools and maintenance materials</v>
          </cell>
        </row>
        <row r="1025">
          <cell r="A1025">
            <v>21</v>
          </cell>
          <cell r="C1025" t="str">
            <v>as provided in the Specifications and in Article SC27 of the</v>
          </cell>
        </row>
        <row r="1026">
          <cell r="A1026">
            <v>21</v>
          </cell>
          <cell r="C1026" t="str">
            <v>Contract</v>
          </cell>
        </row>
        <row r="1027">
          <cell r="A1027">
            <v>21</v>
          </cell>
        </row>
        <row r="1028">
          <cell r="A1028">
            <v>21</v>
          </cell>
          <cell r="B1028" t="str">
            <v>G</v>
          </cell>
          <cell r="C1028" t="str">
            <v>Testing and commissioning including providing assistance for</v>
          </cell>
        </row>
        <row r="1029">
          <cell r="A1029">
            <v>21</v>
          </cell>
          <cell r="C1029" t="str">
            <v>the commissioning procedures with the Owner and any further</v>
          </cell>
        </row>
        <row r="1030">
          <cell r="A1030">
            <v>21</v>
          </cell>
          <cell r="C1030" t="str">
            <v>testing required as provided in Article GC59 of the Contract</v>
          </cell>
        </row>
        <row r="1031">
          <cell r="A1031">
            <v>21</v>
          </cell>
        </row>
        <row r="1032">
          <cell r="A1032">
            <v>21</v>
          </cell>
          <cell r="B1032" t="str">
            <v>H</v>
          </cell>
          <cell r="C1032" t="str">
            <v>Providing training of operation and maintenance personnel as</v>
          </cell>
        </row>
        <row r="1033">
          <cell r="A1033">
            <v>21</v>
          </cell>
          <cell r="C1033" t="str">
            <v>provided in Article SC29 of the Contract</v>
          </cell>
        </row>
        <row r="1034">
          <cell r="A1034">
            <v>21</v>
          </cell>
        </row>
        <row r="1035">
          <cell r="A1035">
            <v>21</v>
          </cell>
          <cell r="B1035" t="str">
            <v>J</v>
          </cell>
          <cell r="C1035" t="str">
            <v>Providing operational maintenance as provided in Article SC30</v>
          </cell>
        </row>
        <row r="1036">
          <cell r="A1036">
            <v>21</v>
          </cell>
          <cell r="C1036" t="str">
            <v>of the Contract</v>
          </cell>
        </row>
        <row r="1037">
          <cell r="A1037">
            <v>21</v>
          </cell>
        </row>
        <row r="1038">
          <cell r="A1038">
            <v>21</v>
          </cell>
          <cell r="B1038" t="str">
            <v>K</v>
          </cell>
          <cell r="C1038" t="str">
            <v>Providing the Contractual guarantees after handing over as</v>
          </cell>
        </row>
        <row r="1039">
          <cell r="A1039">
            <v>21</v>
          </cell>
          <cell r="C1039" t="str">
            <v>provided in Article GC75 of the Contract</v>
          </cell>
        </row>
        <row r="1040">
          <cell r="A1040">
            <v>21</v>
          </cell>
        </row>
        <row r="1041">
          <cell r="A1041">
            <v>21</v>
          </cell>
          <cell r="B1041" t="str">
            <v>L</v>
          </cell>
          <cell r="C1041" t="str">
            <v>Work incidental to installations</v>
          </cell>
        </row>
        <row r="1042">
          <cell r="A1042">
            <v>21</v>
          </cell>
        </row>
        <row r="1043">
          <cell r="A1043">
            <v>21</v>
          </cell>
          <cell r="C1043" t="str">
            <v>Allow for</v>
          </cell>
        </row>
        <row r="1044">
          <cell r="A1044">
            <v>21</v>
          </cell>
        </row>
        <row r="1045">
          <cell r="A1045">
            <v>21</v>
          </cell>
          <cell r="B1045" t="str">
            <v>M</v>
          </cell>
          <cell r="C1045" t="str">
            <v>Co-ordination with other installations</v>
          </cell>
        </row>
        <row r="1046">
          <cell r="A1046">
            <v>21</v>
          </cell>
        </row>
        <row r="1047">
          <cell r="A1047">
            <v>21</v>
          </cell>
          <cell r="B1047" t="str">
            <v>N</v>
          </cell>
          <cell r="C1047" t="str">
            <v>Cutting and forming holes, mortices, chases or the like and</v>
          </cell>
        </row>
        <row r="1048">
          <cell r="A1048">
            <v>21</v>
          </cell>
          <cell r="C1048" t="str">
            <v>making good finishings</v>
          </cell>
        </row>
        <row r="1049">
          <cell r="A1049">
            <v>21</v>
          </cell>
        </row>
        <row r="1050">
          <cell r="A1050">
            <v>21</v>
          </cell>
          <cell r="B1050" t="str">
            <v>P</v>
          </cell>
          <cell r="C1050" t="str">
            <v>Building-in or cutting and pinning brackets or the like and</v>
          </cell>
        </row>
        <row r="1051">
          <cell r="A1051">
            <v>21</v>
          </cell>
          <cell r="C1051" t="str">
            <v>making good finishings</v>
          </cell>
        </row>
        <row r="1052">
          <cell r="A1052">
            <v>21</v>
          </cell>
        </row>
        <row r="1053">
          <cell r="A1053">
            <v>21</v>
          </cell>
          <cell r="B1053" t="str">
            <v>Q</v>
          </cell>
          <cell r="C1053" t="str">
            <v>Protective and decorative painting</v>
          </cell>
        </row>
        <row r="1054">
          <cell r="A1054">
            <v>21</v>
          </cell>
        </row>
        <row r="1055">
          <cell r="A1055">
            <v>21</v>
          </cell>
        </row>
        <row r="1056">
          <cell r="A1056">
            <v>21</v>
          </cell>
          <cell r="C1056" t="str">
            <v>To Collection</v>
          </cell>
        </row>
        <row r="1057">
          <cell r="A1057">
            <v>22</v>
          </cell>
        </row>
        <row r="1058">
          <cell r="A1058">
            <v>22</v>
          </cell>
          <cell r="C1058" t="str">
            <v>Minutes of Meetings</v>
          </cell>
        </row>
        <row r="1059">
          <cell r="A1059">
            <v>22</v>
          </cell>
        </row>
        <row r="1060">
          <cell r="A1060">
            <v>22</v>
          </cell>
          <cell r="B1060" t="str">
            <v>A</v>
          </cell>
          <cell r="C1060" t="str">
            <v>The tenderers shall price all the items for which Thomson is in agreement with RSNF as described in the Minutes of Meeting document included with the tender document</v>
          </cell>
        </row>
        <row r="1061">
          <cell r="A1061">
            <v>22</v>
          </cell>
        </row>
        <row r="1062">
          <cell r="A1062">
            <v>22</v>
          </cell>
          <cell r="B1062" t="str">
            <v>B</v>
          </cell>
          <cell r="C1062" t="str">
            <v>Cumulative Price resulting from Additions/Omissions of Minutes of Meetings</v>
          </cell>
        </row>
        <row r="1063">
          <cell r="A1063">
            <v>22</v>
          </cell>
        </row>
        <row r="1064">
          <cell r="A1064">
            <v>22</v>
          </cell>
          <cell r="C1064" t="str">
            <v>ADJUSTMENT TO BILL OF QUANTITIES</v>
          </cell>
        </row>
        <row r="1065">
          <cell r="A1065">
            <v>22</v>
          </cell>
        </row>
        <row r="1066">
          <cell r="A1066">
            <v>22</v>
          </cell>
          <cell r="B1066" t="str">
            <v>C</v>
          </cell>
          <cell r="C1066" t="str">
            <v>The tenderers shall list below any additional quantities arising from any discrepancies between the drawings, specifications and Bills of Quantities and all items so listed shall be clearly cross referenced to the Bills of Quantities items</v>
          </cell>
        </row>
        <row r="1067">
          <cell r="A1067">
            <v>22</v>
          </cell>
        </row>
        <row r="1068">
          <cell r="A1068">
            <v>22</v>
          </cell>
          <cell r="B1068" t="str">
            <v>D</v>
          </cell>
          <cell r="C1068" t="str">
            <v>The value of these additional quantities shall be carried forward to the collection pages of the bill</v>
          </cell>
        </row>
        <row r="1069">
          <cell r="A1069">
            <v>22</v>
          </cell>
        </row>
        <row r="1070">
          <cell r="A1070">
            <v>22</v>
          </cell>
          <cell r="C1070" t="str">
            <v>ADDITIONS/OMISSIONS</v>
          </cell>
        </row>
        <row r="1071">
          <cell r="A1071">
            <v>22</v>
          </cell>
        </row>
        <row r="1072">
          <cell r="A1072">
            <v>22</v>
          </cell>
        </row>
        <row r="1073">
          <cell r="A1073">
            <v>22</v>
          </cell>
        </row>
        <row r="1074">
          <cell r="A1074">
            <v>22</v>
          </cell>
        </row>
        <row r="1075">
          <cell r="A1075">
            <v>22</v>
          </cell>
        </row>
        <row r="1076">
          <cell r="A1076">
            <v>22</v>
          </cell>
        </row>
        <row r="1077">
          <cell r="A1077">
            <v>22</v>
          </cell>
        </row>
        <row r="1078">
          <cell r="A1078">
            <v>22</v>
          </cell>
        </row>
        <row r="1079">
          <cell r="A1079">
            <v>22</v>
          </cell>
        </row>
        <row r="1080">
          <cell r="A1080">
            <v>22</v>
          </cell>
        </row>
        <row r="1081">
          <cell r="A1081">
            <v>22</v>
          </cell>
        </row>
        <row r="1082">
          <cell r="A1082">
            <v>22</v>
          </cell>
        </row>
        <row r="1083">
          <cell r="A1083">
            <v>22</v>
          </cell>
        </row>
        <row r="1084">
          <cell r="A1084">
            <v>22</v>
          </cell>
        </row>
        <row r="1085">
          <cell r="A1085">
            <v>22</v>
          </cell>
        </row>
        <row r="1086">
          <cell r="A1086">
            <v>22</v>
          </cell>
        </row>
        <row r="1087">
          <cell r="A1087">
            <v>22</v>
          </cell>
        </row>
        <row r="1088">
          <cell r="A1088">
            <v>22</v>
          </cell>
        </row>
        <row r="1089">
          <cell r="A1089">
            <v>22</v>
          </cell>
        </row>
        <row r="1090">
          <cell r="A1090">
            <v>22</v>
          </cell>
        </row>
        <row r="1091">
          <cell r="A1091">
            <v>22</v>
          </cell>
        </row>
        <row r="1092">
          <cell r="A1092">
            <v>22</v>
          </cell>
        </row>
        <row r="1093">
          <cell r="A1093">
            <v>22</v>
          </cell>
        </row>
        <row r="1094">
          <cell r="A1094">
            <v>22</v>
          </cell>
        </row>
        <row r="1095">
          <cell r="A1095">
            <v>22</v>
          </cell>
        </row>
        <row r="1096">
          <cell r="A1096">
            <v>22</v>
          </cell>
        </row>
        <row r="1097">
          <cell r="A1097">
            <v>22</v>
          </cell>
        </row>
        <row r="1098">
          <cell r="A1098">
            <v>22</v>
          </cell>
        </row>
        <row r="1099">
          <cell r="A1099">
            <v>22</v>
          </cell>
        </row>
        <row r="1100">
          <cell r="A1100">
            <v>22</v>
          </cell>
        </row>
        <row r="1101">
          <cell r="A1101">
            <v>22</v>
          </cell>
        </row>
        <row r="1102">
          <cell r="A1102">
            <v>22</v>
          </cell>
        </row>
        <row r="1103">
          <cell r="A1103">
            <v>22</v>
          </cell>
        </row>
        <row r="1104">
          <cell r="A1104">
            <v>22</v>
          </cell>
        </row>
        <row r="1105">
          <cell r="A1105">
            <v>22</v>
          </cell>
        </row>
        <row r="1106">
          <cell r="A1106">
            <v>22</v>
          </cell>
          <cell r="C1106" t="str">
            <v>To Collection</v>
          </cell>
        </row>
        <row r="1107">
          <cell r="A1107">
            <v>23</v>
          </cell>
        </row>
        <row r="1108">
          <cell r="A1108">
            <v>23</v>
          </cell>
          <cell r="C1108" t="str">
            <v>COLLECTION</v>
          </cell>
        </row>
        <row r="1109">
          <cell r="A1109">
            <v>23</v>
          </cell>
        </row>
        <row r="1110">
          <cell r="A1110">
            <v>23</v>
          </cell>
          <cell r="C1110" t="str">
            <v>Page SRF 01/16/1</v>
          </cell>
        </row>
        <row r="1111">
          <cell r="A1111">
            <v>23</v>
          </cell>
        </row>
        <row r="1112">
          <cell r="A1112">
            <v>23</v>
          </cell>
          <cell r="C1112" t="str">
            <v>Page SRF 01/16/2</v>
          </cell>
        </row>
        <row r="1113">
          <cell r="A1113">
            <v>23</v>
          </cell>
        </row>
        <row r="1114">
          <cell r="A1114">
            <v>23</v>
          </cell>
          <cell r="C1114" t="str">
            <v>Page SRF 01/16/3</v>
          </cell>
        </row>
        <row r="1115">
          <cell r="A1115">
            <v>23</v>
          </cell>
        </row>
        <row r="1116">
          <cell r="A1116">
            <v>23</v>
          </cell>
          <cell r="C1116" t="str">
            <v>Page SRF 01/16/4</v>
          </cell>
        </row>
        <row r="1117">
          <cell r="A1117">
            <v>23</v>
          </cell>
        </row>
        <row r="1118">
          <cell r="A1118">
            <v>23</v>
          </cell>
          <cell r="C1118" t="str">
            <v>Page SRF 01/16/5</v>
          </cell>
        </row>
        <row r="1119">
          <cell r="A1119">
            <v>23</v>
          </cell>
        </row>
        <row r="1120">
          <cell r="A1120">
            <v>23</v>
          </cell>
          <cell r="C1120" t="str">
            <v>Page SRF 01/16/6</v>
          </cell>
        </row>
        <row r="1121">
          <cell r="A1121">
            <v>23</v>
          </cell>
        </row>
        <row r="1122">
          <cell r="A1122">
            <v>23</v>
          </cell>
          <cell r="C1122" t="str">
            <v>Page SRF 01/16/7</v>
          </cell>
        </row>
        <row r="1123">
          <cell r="A1123">
            <v>23</v>
          </cell>
        </row>
        <row r="1124">
          <cell r="A1124">
            <v>23</v>
          </cell>
          <cell r="C1124" t="str">
            <v>Page SRF 01/16/8</v>
          </cell>
        </row>
        <row r="1125">
          <cell r="A1125">
            <v>23</v>
          </cell>
        </row>
        <row r="1126">
          <cell r="A1126">
            <v>23</v>
          </cell>
          <cell r="C1126" t="str">
            <v>Page SRF 01/16/9</v>
          </cell>
        </row>
        <row r="1127">
          <cell r="A1127">
            <v>23</v>
          </cell>
        </row>
        <row r="1128">
          <cell r="A1128">
            <v>23</v>
          </cell>
          <cell r="C1128" t="str">
            <v>Page SRF 01/16/10</v>
          </cell>
        </row>
        <row r="1129">
          <cell r="A1129">
            <v>23</v>
          </cell>
        </row>
        <row r="1130">
          <cell r="A1130">
            <v>23</v>
          </cell>
          <cell r="C1130" t="str">
            <v>Page SRF 01/16/11</v>
          </cell>
        </row>
        <row r="1131">
          <cell r="A1131">
            <v>23</v>
          </cell>
        </row>
        <row r="1132">
          <cell r="A1132">
            <v>23</v>
          </cell>
          <cell r="C1132" t="str">
            <v>Page SRF 01/16/12</v>
          </cell>
        </row>
        <row r="1133">
          <cell r="A1133">
            <v>23</v>
          </cell>
        </row>
        <row r="1134">
          <cell r="A1134">
            <v>23</v>
          </cell>
          <cell r="C1134" t="str">
            <v>Page SRF 01/16/13</v>
          </cell>
        </row>
        <row r="1135">
          <cell r="A1135">
            <v>23</v>
          </cell>
        </row>
        <row r="1136">
          <cell r="A1136">
            <v>23</v>
          </cell>
          <cell r="C1136" t="str">
            <v>Page SRF 01/16/14</v>
          </cell>
        </row>
        <row r="1137">
          <cell r="A1137">
            <v>23</v>
          </cell>
        </row>
        <row r="1138">
          <cell r="A1138">
            <v>23</v>
          </cell>
          <cell r="C1138" t="str">
            <v>Page SRF 01/16/15</v>
          </cell>
        </row>
        <row r="1139">
          <cell r="A1139">
            <v>23</v>
          </cell>
        </row>
        <row r="1140">
          <cell r="A1140">
            <v>23</v>
          </cell>
          <cell r="C1140" t="str">
            <v>Page SRF 01/16/16</v>
          </cell>
        </row>
        <row r="1141">
          <cell r="A1141">
            <v>23</v>
          </cell>
        </row>
        <row r="1142">
          <cell r="A1142">
            <v>23</v>
          </cell>
          <cell r="C1142" t="str">
            <v>Page SRF 01/16/17</v>
          </cell>
        </row>
        <row r="1143">
          <cell r="A1143">
            <v>23</v>
          </cell>
        </row>
        <row r="1144">
          <cell r="A1144">
            <v>23</v>
          </cell>
          <cell r="C1144" t="str">
            <v>Page SRF 01/16/18</v>
          </cell>
        </row>
        <row r="1145">
          <cell r="A1145">
            <v>23</v>
          </cell>
        </row>
        <row r="1146">
          <cell r="A1146">
            <v>23</v>
          </cell>
          <cell r="C1146" t="str">
            <v>Page SRF 01/16/19</v>
          </cell>
        </row>
        <row r="1147">
          <cell r="A1147">
            <v>23</v>
          </cell>
        </row>
        <row r="1148">
          <cell r="A1148">
            <v>23</v>
          </cell>
          <cell r="C1148" t="str">
            <v>Page SRF 01/16/20</v>
          </cell>
        </row>
        <row r="1149">
          <cell r="A1149">
            <v>23</v>
          </cell>
        </row>
        <row r="1150">
          <cell r="A1150">
            <v>23</v>
          </cell>
          <cell r="C1150" t="str">
            <v>Page SRF 01/16/21</v>
          </cell>
        </row>
        <row r="1151">
          <cell r="A1151">
            <v>23</v>
          </cell>
        </row>
        <row r="1152">
          <cell r="A1152">
            <v>23</v>
          </cell>
          <cell r="C1152" t="str">
            <v>Page SRF 01/16/22</v>
          </cell>
        </row>
        <row r="1153">
          <cell r="A1153">
            <v>23</v>
          </cell>
        </row>
        <row r="1154">
          <cell r="A1154">
            <v>23</v>
          </cell>
        </row>
        <row r="1155">
          <cell r="A1155">
            <v>23</v>
          </cell>
        </row>
        <row r="1156">
          <cell r="A1156">
            <v>23</v>
          </cell>
        </row>
        <row r="1157">
          <cell r="A1157">
            <v>23</v>
          </cell>
        </row>
        <row r="1158">
          <cell r="A1158">
            <v>23</v>
          </cell>
        </row>
        <row r="1159">
          <cell r="A1159">
            <v>23</v>
          </cell>
        </row>
        <row r="1160">
          <cell r="A1160">
            <v>23</v>
          </cell>
          <cell r="C1160" t="str">
            <v>To Summary</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age 1"/>
      <sheetName val="Recap Architect"/>
      <sheetName val="Architectural"/>
      <sheetName val="Recap Struct"/>
      <sheetName val=" Structural"/>
      <sheetName val="Recap Lift"/>
      <sheetName val="Lift"/>
      <sheetName val="Recap Travel.Crane"/>
      <sheetName val="Travel.Cranes"/>
      <sheetName val="Recap External"/>
      <sheetName val="External"/>
      <sheetName val="Air Conditioning"/>
      <sheetName val="Plumbing"/>
      <sheetName val="Fire Protection"/>
      <sheetName val="_Structural"/>
      <sheetName val="Package_1"/>
      <sheetName val="Recap_Architect"/>
      <sheetName val="Recap_Struct"/>
      <sheetName val="_Structural1"/>
      <sheetName val="Recap_Lift"/>
      <sheetName val="Recap_Travel_Crane"/>
      <sheetName val="Travel_Cranes"/>
      <sheetName val="Recap_External"/>
      <sheetName val="Air_Conditioning"/>
      <sheetName val="Fire_Protection"/>
      <sheetName val="Summary"/>
      <sheetName val="Plumbing "/>
      <sheetName val="HVAC"/>
      <sheetName val="FIRE"/>
      <sheetName val="Electrical"/>
      <sheetName val="communication &amp; safty"/>
      <sheetName val="FitOutConfCentre"/>
      <sheetName val=" Est "/>
      <sheetName val="6.2 Floor Finishes"/>
      <sheetName val="BOQ"/>
      <sheetName val="AN"/>
      <sheetName val="Cover"/>
      <sheetName val="Markup"/>
      <sheetName val="Presupuesto"/>
      <sheetName val="eval"/>
      <sheetName val="Ratios"/>
      <sheetName val="Général"/>
      <sheetName val="Nature"/>
      <sheetName val="Pivot Dépense Nature"/>
      <sheetName val="Pivot Nature Total"/>
      <sheetName val="Pivot Dépense Poste"/>
      <sheetName val="Poste"/>
      <sheetName val="Summary Transformers"/>
      <sheetName val="Package_11"/>
      <sheetName val="Recap_Architect1"/>
      <sheetName val="Recap_Struct1"/>
      <sheetName val="_Structural2"/>
      <sheetName val="Recap_Lift1"/>
      <sheetName val="Recap_Travel_Crane1"/>
      <sheetName val="Travel_Cranes1"/>
      <sheetName val="Recap_External1"/>
      <sheetName val="Air_Conditioning1"/>
      <sheetName val="Fire_Protection1"/>
      <sheetName val="Plumbing_"/>
      <sheetName val="communication_&amp;_safty"/>
      <sheetName val="_Est_"/>
      <sheetName val="Package_12"/>
      <sheetName val="Recap_Architect2"/>
      <sheetName val="Recap_Struct2"/>
      <sheetName val="_Structural3"/>
      <sheetName val="Recap_Lift2"/>
      <sheetName val="Recap_Travel_Crane2"/>
      <sheetName val="Travel_Cranes2"/>
      <sheetName val="Recap_External2"/>
      <sheetName val="Air_Conditioning2"/>
      <sheetName val="Fire_Protection2"/>
      <sheetName val="Plumbing_1"/>
      <sheetName val="communication_&amp;_safty1"/>
      <sheetName val="_Est_1"/>
      <sheetName val="2.10"/>
      <sheetName val="CO2"/>
      <sheetName val="Pumps "/>
      <sheetName val="FHC"/>
      <sheetName val="Sprinklers"/>
      <sheetName val="Valves &amp; W.F.S &amp; Test&amp;drain"/>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refreshError="1"/>
      <sheetData sheetId="76" refreshError="1"/>
      <sheetData sheetId="77" refreshError="1"/>
      <sheetData sheetId="78" refreshError="1"/>
      <sheetData sheetId="7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age 1"/>
      <sheetName val="Recap Architect"/>
      <sheetName val="Architectural"/>
      <sheetName val="Recap Struct"/>
      <sheetName val=" Structural"/>
      <sheetName val="Recap Lift"/>
      <sheetName val="Lift"/>
      <sheetName val="Recap Travel.Crane"/>
      <sheetName val="Travel.Cranes"/>
      <sheetName val="Recap External"/>
      <sheetName val="External"/>
      <sheetName val="Air Conditioning"/>
      <sheetName val="Plumbing"/>
      <sheetName val="Fire Protection"/>
      <sheetName val="_Structural"/>
      <sheetName val="Recap Travel_Crane"/>
      <sheetName val="Travel_Cranes"/>
      <sheetName val="Package_1"/>
      <sheetName val="Recap_Architect"/>
      <sheetName val="Recap_Struct"/>
      <sheetName val="_Structural1"/>
      <sheetName val="Recap_Lift"/>
      <sheetName val="Recap_Travel_Crane"/>
      <sheetName val="Travel_Cranes1"/>
      <sheetName val="Recap_External"/>
      <sheetName val="Air_Conditioning"/>
      <sheetName val="Fire_Protection"/>
      <sheetName val="Recap_Travel_Crane1"/>
      <sheetName val="01"/>
      <sheetName val="project"/>
      <sheetName val="FitOutConfCentre"/>
      <sheetName val="PROJ_MGMT"/>
      <sheetName val="Salary Schedules"/>
      <sheetName val="OH &amp; Discounts"/>
      <sheetName val="Sn3pt3Appx2UR-LNGtrain"/>
      <sheetName val="fORMULAE"/>
      <sheetName val="8.1 Controls &amp; P S"/>
      <sheetName val="8.1 bms "/>
      <sheetName val="2-Cash Flow"/>
      <sheetName val="PIPELINE BREAKDOWN"/>
      <sheetName val="Summary"/>
      <sheetName val="Account Codes"/>
      <sheetName val="Payment Certificate"/>
      <sheetName val="Package_11"/>
      <sheetName val="Recap_Architect1"/>
      <sheetName val="Recap_Struct1"/>
      <sheetName val="_Structural2"/>
      <sheetName val="Recap_Lift1"/>
      <sheetName val="Recap_Travel_Crane2"/>
      <sheetName val="Travel_Cranes2"/>
      <sheetName val="Recap_External1"/>
      <sheetName val="Air_Conditioning1"/>
      <sheetName val="Fire_Protection1"/>
      <sheetName val="Recap_Travel_Crane3"/>
      <sheetName val="Package_12"/>
      <sheetName val="Recap_Architect2"/>
      <sheetName val="Recap_Struct2"/>
      <sheetName val="_Structural3"/>
      <sheetName val="Recap_Lift2"/>
      <sheetName val="Recap_Travel_Crane4"/>
      <sheetName val="Travel_Cranes3"/>
      <sheetName val="Recap_External2"/>
      <sheetName val="Air_Conditioning2"/>
      <sheetName val="Fire_Protection2"/>
      <sheetName val="Recap_Travel_Crane5"/>
      <sheetName val="boq contract rev10Jul IC"/>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
      <sheetName val="BP"/>
      <sheetName val="공사수행방안"/>
      <sheetName val="Comp. div. 8"/>
      <sheetName val="OH &amp; Discounts"/>
      <sheetName val="Activity(new)"/>
      <sheetName val="Total(new)"/>
      <sheetName val="#REF"/>
      <sheetName val="BOQ"/>
      <sheetName val="mechanical"/>
      <sheetName val="Sn3pt3Appx2UR-LNGtrain"/>
      <sheetName val="Architectural"/>
      <sheetName val="External"/>
      <sheetName val="Lift"/>
      <sheetName val=" Structural"/>
      <sheetName val="Travel.Cranes"/>
      <sheetName val="Recap Architect"/>
      <sheetName val="Recap External"/>
      <sheetName val="Recap Struct"/>
      <sheetName val="Recap Travel.Crane"/>
      <sheetName val="Package 1"/>
      <sheetName val="Recap Lift"/>
      <sheetName val="Ra  stair"/>
      <sheetName val="rent &amp; value assumptions"/>
      <sheetName val="PSDA detailed cashflow for debt"/>
      <sheetName val="Financing Assumptions"/>
      <sheetName val="Equity shares analysis"/>
      <sheetName val="Loan B interest"/>
      <sheetName val="Loan covenant tests"/>
      <sheetName val="Net rent analysis"/>
      <sheetName val="Rents committed"/>
      <sheetName val="LCC profit share calculation"/>
      <sheetName val="Loan A interest guarantee"/>
      <sheetName val="Account Codes"/>
      <sheetName val="Admin"/>
      <sheetName val="Opening Cash Position"/>
      <sheetName val="A"/>
      <sheetName val="Villa Type J"/>
      <sheetName val="Amortization Table"/>
      <sheetName val="أسعار الخامات"/>
      <sheetName val="أسعار المصنعيات"/>
      <sheetName val="أسعار المعدات"/>
      <sheetName val="خرسانات"/>
      <sheetName val="أسعار التكلفة"/>
      <sheetName val="2.2 STAFF Scedule"/>
      <sheetName val="V.O. Details"/>
      <sheetName val="1 (PHD) -- NO. 1 (OC)"/>
      <sheetName val="3 (PHD) -- NO. 3 (OC)"/>
      <sheetName val="7 (PHD) -- NO. 10 (OC)"/>
      <sheetName val="8 (PHD) -- NO. 8 (OC)"/>
      <sheetName val="8 (PHD) -- NO. 8.2 (OC)"/>
      <sheetName val="12 (PHD) -- NO. 22 (OC)"/>
      <sheetName val="13 (PHD) -- NO.32 (OC)"/>
      <sheetName val="14 &amp; 42 (PHD) -- 9 &amp; 9.3 (OC)"/>
      <sheetName val="15 (PHD) -- SD (OC)"/>
      <sheetName val="16 (PHD) -- NO. 20 (OC)"/>
      <sheetName val="17 (PHD) -- NO.  40 (OC)"/>
      <sheetName val="18 (PHD) -- NO. 31 (OC)"/>
      <sheetName val="20 (PHD) -- NO. 27 (OC)"/>
      <sheetName val="22 (PHD) -- NO. 33 (OC)"/>
      <sheetName val="23 (PHD) -- NO. 42 (OC)"/>
      <sheetName val="24 (PHD) -- NO. 9.1 (OC)"/>
      <sheetName val="25 &amp; 33 (PHD) -- 34 &amp; 34.1 (OC)"/>
      <sheetName val="26 (PHD) -- NO. 47 (OC)"/>
      <sheetName val="27 (PHD) -- NO. 55 (OC)"/>
      <sheetName val="28 (PHD) -- NO.  54 (OC)"/>
      <sheetName val="29 (PHD) -- NO. 48 (OC)"/>
      <sheetName val="30 (PHD) -- NO. 39 (OC)"/>
      <sheetName val="32 (PHD) -- NO. 51 (OC)"/>
      <sheetName val="34 (PHD) -- NO. 44 (OC)"/>
      <sheetName val="35 (PHD) -- NO. 45 (OC)"/>
      <sheetName val="36 (PHD) -- NO. 65 (OC)"/>
      <sheetName val="37 (PHD) -- NO. 66 (OC)"/>
      <sheetName val="38 (PHD) -- NO. 69 (OC)"/>
      <sheetName val="39 (PHD) -- NO. 70 (OC)"/>
      <sheetName val="40 (PHD) -- NO. 58 (OC)"/>
      <sheetName val="41 (PHD) -- NO. 52 (OC)"/>
      <sheetName val="43 (PHD) -- NO. 79 (OC)"/>
      <sheetName val="44 (PHD) -- NO. 60 (OC)"/>
      <sheetName val="45 (PHD) -- NO. 94 (OC)"/>
      <sheetName val="46 (PHD) -- NO. 87 (OC)"/>
      <sheetName val="47 (PHD) -- NO. 71 (OC)"/>
      <sheetName val="48 (PHD) -- NO. 80 (OC)"/>
      <sheetName val="49 (PHD) -- NO. 85 (OC)"/>
      <sheetName val="50 (PHD) -- NO. 91 (OC)"/>
      <sheetName val="51 (PHD) -- NO. 74 (OC)"/>
      <sheetName val="52 (PHD) -- NO. 81 (OC)"/>
      <sheetName val="53 (PHD) -- NO. 82 (OC)"/>
      <sheetName val="54 (PHD) -- NO. 76 (OC)"/>
      <sheetName val="55 (PHD) -- NO. 90 (OC)"/>
      <sheetName val="56 (PHD) -- NO. 95"/>
      <sheetName val="57 (PHD) -- NO. 86 (OC)"/>
      <sheetName val="58 (PHD) -- NO. 102 (OC)"/>
      <sheetName val="59 (PHD) -- NO. 98 (OC)"/>
      <sheetName val="60 (PHD) -- NO. 107 (OC)"/>
      <sheetName val="61 (PHD) -- NO. 97 (OC)"/>
      <sheetName val="62 (PHD) -- NO. 108 (OC)"/>
      <sheetName val="63 (PHD) -- NO. 109 (OC)"/>
      <sheetName val="64 (PHD) -- NO. 112 (OC)"/>
      <sheetName val="65 (PHD) -- NO. 103 (OC)"/>
      <sheetName val="66 (PHD) -- NO. 110 (OC)"/>
      <sheetName val="67 (PHD) -- NO. 106 (OC)"/>
      <sheetName val="68 (PHD) -- Variation NO. 115"/>
      <sheetName val="70 (PHD)-- Variation NO. 99(OC)"/>
      <sheetName val="71 (PHD) -- Variation NO. 120"/>
      <sheetName val="72 (PHD)-- Variation NO. 129"/>
      <sheetName val="73 (PHD) -- Variation NO. 118"/>
      <sheetName val="74 (PHD) -- Variation NO. 113"/>
      <sheetName val="75 (PHD)-- Variation NO. 130"/>
      <sheetName val="76 (PHD) -- Variation NO. 135"/>
      <sheetName val="77 (PHD)-- Variation NO. 134"/>
      <sheetName val="78 (PHD) -- Variation NO. 133"/>
      <sheetName val="79 (PHD) -- Variation NO. 121"/>
      <sheetName val="80 (PHD) -- Variation NO. 128"/>
      <sheetName val="81 (PHD) -- Variation 139"/>
      <sheetName val="82 (PHD) -- Variation NO. 132"/>
      <sheetName val="83 (PHD)-- Variation NO. 122"/>
      <sheetName val="84 (PHD) -- Variation NO. 127"/>
      <sheetName val="85 (PHD) -- Variation NO. 137"/>
      <sheetName val="86 (PHD) -- Variation NO. 141"/>
      <sheetName val="87 (PHD) -- Variation NO. 89"/>
      <sheetName val="88 (PHD) -- Variation NO. 151"/>
      <sheetName val="89 (PHD) -- Variation NO. 142"/>
      <sheetName val="90 (PHD) -- Variation NO. 116"/>
      <sheetName val="91 (PHD) -- Variation NO. 111 "/>
      <sheetName val="92 (PHD) -- Variation NO. 117"/>
      <sheetName val="93 (PHD) -- Variation NO. 147"/>
      <sheetName val="94(PHD)-- Variation NO. 154"/>
      <sheetName val="95 (PHD) -- Variation NO. 92"/>
      <sheetName val="96 (PHD) -- Variation NO. 126"/>
      <sheetName val="97 (PHD) -- Variation NO. 157"/>
      <sheetName val="99 (PHD) -- Variation NO. 148"/>
      <sheetName val="100 (PHD) -- Variation NO. 198"/>
      <sheetName val="101(PHD)--Variation NO.138, 149"/>
      <sheetName val="102 (PHD) -- Variation NO. 155"/>
      <sheetName val="103 (PHD) -- Variation NO. 143"/>
      <sheetName val="104 (PHD) -- Variation NO. 152"/>
      <sheetName val="105 (PHD)--Variation NO. 158(1)"/>
      <sheetName val=" 106(PHD)--Variation NO.161(OC)"/>
      <sheetName val="107(PHD)--Variation NO. 136(OC)"/>
      <sheetName val="108 (PHD) -- instead (25&amp;39)"/>
      <sheetName val="109(PHD)--Variation NO.180 (OC)"/>
      <sheetName val="110 (PHD)--Variation NO.190(2)"/>
      <sheetName val="111 (PHD)--VO. No. 159 &amp; 176"/>
      <sheetName val="112 (PHD)--VO. NO. 174 &amp; 185"/>
      <sheetName val="113 (PHD) -- VO NO. 206 (1)(OC)"/>
      <sheetName val="114 (PHD) -- Vo NO. 166 (OC)"/>
      <sheetName val="115 (PHD)-- VOs 173&amp;187&amp;189(OC)"/>
      <sheetName val="116 (PHD) -- Vos 164 &amp; 195 (OC)"/>
      <sheetName val="117 (PHD) -- Vos 208 (OC)"/>
      <sheetName val="118 (PHD) -- Vos 124 (OC)"/>
      <sheetName val="119 (PHD) -- Vos 194 &amp; 199 (OC)"/>
      <sheetName val="120 (PHD--Vos 132,181,222(OC)"/>
      <sheetName val="121 PHD--Vos 15 OC VOs"/>
      <sheetName val="122 (PHD) -- Vo 216 (OC)"/>
      <sheetName val="123 (PHD) -- Vo 248 (1) (OC)"/>
      <sheetName val="124 PHD--Vos 7 OC VOs"/>
      <sheetName val="125 PHD--Vos 4 OC VOs"/>
      <sheetName val="126 (PHD) -- VO # 167 (OC)"/>
      <sheetName val="127 (PHD) -- VO #271 Rev.1 (OC)"/>
      <sheetName val="128 (PHD)--VO# 268, 270(1) (OC)"/>
      <sheetName val="129 PHD--Vos 9 OC VOs"/>
      <sheetName val="130 PHD--Vos230,249,252,263,288"/>
      <sheetName val="131 PHD--Vos 14 OC VOs"/>
      <sheetName val="132 PHD--Vo 285 (3)"/>
      <sheetName val="133 PHD--Vos 11 OC VOs"/>
      <sheetName val="134 PHD--Vos 8 OC VOs"/>
      <sheetName val="135 PHD--Vos 7 OC VOs"/>
      <sheetName val="136 PHD--Vos 6 OC VOs"/>
      <sheetName val="137 PHD--Vos 7 OC VOs"/>
      <sheetName val="138 PHD--Vos 12 OC VOs"/>
      <sheetName val="139 PHD--Vos 14 OC VOs"/>
      <sheetName val="140 PHD -- VO# 364 Rev. 03 (OC)"/>
      <sheetName val="141 PHD--VO # 389 Rev. 01 (OC)"/>
      <sheetName val="142 PHD-- Vos 12 OC VOs"/>
      <sheetName val="143 PHD-- Vos 5 OC"/>
      <sheetName val=" -- VOs. From 114 to 200 (OC)"/>
      <sheetName val=" -- VOs. From 201 to 300 (OC)"/>
      <sheetName val=" -- VOs. From 301 to 400 (OC)"/>
      <sheetName val=" -- VOs. From 401 to 500 (OC)"/>
      <sheetName val="Areas"/>
      <sheetName val="Ratios"/>
      <sheetName val="P&amp;L"/>
      <sheetName val="Codes"/>
      <sheetName val="C3"/>
      <sheetName val="合成単価作成表-bldg"/>
      <sheetName val="BQ"/>
      <sheetName val="Z- GENERAL PRICE SUMMARY"/>
      <sheetName val="WITHOUT C&amp;I PROFIT (3)"/>
      <sheetName val="总概算"/>
      <sheetName val="TRANSDUCERS"/>
      <sheetName val="Basis"/>
      <sheetName val="Rate analysis"/>
      <sheetName val="TBAL9697 -group wise  sdpl"/>
      <sheetName val="CERTIFICATE"/>
      <sheetName val="Rate_analysis1"/>
      <sheetName val="Rate_analysis"/>
      <sheetName val="Substructure"/>
      <sheetName val="Additional Items"/>
      <sheetName val="Earthworks"/>
      <sheetName val="Envelope"/>
      <sheetName val="External Site Improvement"/>
      <sheetName val="Finishes"/>
      <sheetName val="Infrastructure"/>
      <sheetName val="M+E 1st Fix"/>
      <sheetName val="M+E 2nd Fix"/>
      <sheetName val="Provisional Sums"/>
      <sheetName val="Superstructure"/>
      <sheetName val="airport_codes_20070710 (2)"/>
    </sheetNames>
    <sheetDataSet>
      <sheetData sheetId="0" refreshError="1">
        <row r="2">
          <cell r="H2" t="str">
            <v>: PRC 750</v>
          </cell>
        </row>
        <row r="3">
          <cell r="K3" t="str">
            <v>PRC E750 SBC 012</v>
          </cell>
        </row>
        <row r="4">
          <cell r="H4" t="str">
            <v>: ALXEANDRIA, EGYPT</v>
          </cell>
        </row>
        <row r="5">
          <cell r="H5" t="str">
            <v>: BLOCK 1</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ow r="2">
          <cell r="H2" t="str">
            <v>As Per Contractor Basis of Proposal</v>
          </cell>
        </row>
      </sheetData>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age 1"/>
      <sheetName val="Recap Architect"/>
      <sheetName val="Architectural"/>
      <sheetName val="Recap Struct"/>
      <sheetName val=" Structural"/>
      <sheetName val="Recap Lift"/>
      <sheetName val="Lift"/>
      <sheetName val="Recap Travel.Crane"/>
      <sheetName val="Travel.Cranes"/>
      <sheetName val="Recap External"/>
      <sheetName val="External"/>
      <sheetName val="Air Conditioning"/>
      <sheetName val="Plumbing"/>
      <sheetName val="Fire Protection"/>
      <sheetName val="Package_1"/>
      <sheetName val="Recap_Architect"/>
      <sheetName val="Recap_Struct"/>
      <sheetName val="_Structural"/>
      <sheetName val="Recap_Lift"/>
      <sheetName val="Recap_Travel_Crane"/>
      <sheetName val="Travel_Cranes"/>
      <sheetName val="Recap_External"/>
      <sheetName val="Air_Conditioning"/>
      <sheetName val="Fire_Protection"/>
      <sheetName val="01"/>
      <sheetName val="أسعار الخامات"/>
      <sheetName val="OH &amp; Discounts"/>
      <sheetName val="BOQ"/>
      <sheetName val="أسعار المصنعيات"/>
      <sheetName val="أسعار المعدات"/>
      <sheetName val="خرسانات"/>
      <sheetName val="أسعار التكلفة"/>
      <sheetName val="AN"/>
      <sheetName val="FitOutConfCentre"/>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
      <sheetName val="BP"/>
      <sheetName val="Basis"/>
      <sheetName val="Lift"/>
      <sheetName val=" Structural"/>
      <sheetName val="Architectural"/>
      <sheetName val="Recap Travel.Crane"/>
      <sheetName val="#REF"/>
      <sheetName val="fitoutconfcentre"/>
      <sheetName val="Rate Cambo"/>
      <sheetName val="Total  Amount"/>
      <sheetName val="Ra  stair"/>
      <sheetName val="Apartment 100"/>
      <sheetName val="V.O. Details"/>
      <sheetName val="1 (PHD) -- NO. 1 (OC)"/>
      <sheetName val="3 (PHD) -- NO. 3 (OC)"/>
      <sheetName val="7 (PHD) -- NO. 10 (OC)"/>
      <sheetName val="8 (PHD) -- NO. 8 (OC)"/>
      <sheetName val="8 (PHD) -- NO. 8.2 (OC)"/>
      <sheetName val="12 (PHD) -- NO. 22 (OC)"/>
      <sheetName val="13 (PHD) -- NO.32 (OC)"/>
      <sheetName val="14 &amp; 42 (PHD) -- 9 &amp; 9.3 (OC)"/>
      <sheetName val="15 (PHD) -- SD (OC)"/>
      <sheetName val="16 (PHD) -- NO. 20 (OC)"/>
      <sheetName val="17 (PHD) -- NO.  40 (OC)"/>
      <sheetName val="18 (PHD) -- NO. 31 (OC)"/>
      <sheetName val="20 (PHD) -- NO. 27 (OC)"/>
      <sheetName val="22 (PHD) -- NO. 33 (OC)"/>
      <sheetName val="23 (PHD) -- NO. 42 (OC)"/>
      <sheetName val="24 (PHD) -- NO. 9.1 (OC)"/>
      <sheetName val="25 &amp; 33 (PHD) -- 34 &amp; 34.1 (OC)"/>
      <sheetName val="26 (PHD) -- NO. 47 (OC)"/>
      <sheetName val="27 (PHD) -- NO. 55 (OC)"/>
      <sheetName val="28 (PHD) -- NO.  54 (OC)"/>
      <sheetName val="29 (PHD) -- NO. 48 (OC)"/>
      <sheetName val="30 (PHD) -- NO. 39 (OC)"/>
      <sheetName val="32 (PHD) -- NO. 51 (OC)"/>
      <sheetName val="34 (PHD) -- NO. 44 (OC)"/>
      <sheetName val="35 (PHD) -- NO. 45 (OC)"/>
      <sheetName val="36 (PHD) -- NO. 65 (OC)"/>
      <sheetName val="37 (PHD) -- NO. 66 (OC)"/>
      <sheetName val="38 (PHD) -- NO. 69 (OC)"/>
      <sheetName val="39 (PHD) -- NO. 70 (OC)"/>
      <sheetName val="40 (PHD) -- NO. 58 (OC)"/>
      <sheetName val="41 (PHD) -- NO. 52 (OC)"/>
      <sheetName val="43 (PHD) -- NO. 79 (OC)"/>
      <sheetName val="44 (PHD) -- NO. 60 (OC)"/>
      <sheetName val="45 (PHD) -- NO. 94 (OC)"/>
      <sheetName val="46 (PHD) -- NO. 87 (OC)"/>
      <sheetName val="47 (PHD) -- NO. 71 (OC)"/>
      <sheetName val="48 (PHD) -- NO. 80 (OC)"/>
      <sheetName val="49 (PHD) -- NO. 85 (OC)"/>
      <sheetName val="50 (PHD) -- NO. 91 (OC)"/>
      <sheetName val="51 (PHD) -- NO. 74 (OC)"/>
      <sheetName val="52 (PHD) -- NO. 81 (OC)"/>
      <sheetName val="53 (PHD) -- NO. 82 (OC)"/>
      <sheetName val="54 (PHD) -- NO. 76 (OC)"/>
      <sheetName val="55 (PHD) -- NO. 90 (OC)"/>
      <sheetName val="56 (PHD) -- NO. 95"/>
      <sheetName val="57 (PHD) -- NO. 86 (OC)"/>
      <sheetName val="58 (PHD) -- NO. 102 (OC)"/>
      <sheetName val="59 (PHD) -- NO. 98 (OC)"/>
      <sheetName val="60 (PHD) -- NO. 107 (OC)"/>
      <sheetName val="61 (PHD) -- NO. 97 (OC)"/>
      <sheetName val="62 (PHD) -- NO. 108 (OC)"/>
      <sheetName val="63 (PHD) -- NO. 109 (OC)"/>
      <sheetName val="64 (PHD) -- NO. 112 (OC)"/>
      <sheetName val="65 (PHD) -- NO. 103 (OC)"/>
      <sheetName val="66 (PHD) -- NO. 110 (OC)"/>
      <sheetName val="67 (PHD) -- NO. 106 (OC)"/>
      <sheetName val="68 (PHD) -- Variation NO. 115"/>
      <sheetName val="70 (PHD)-- Variation NO. 99(OC)"/>
      <sheetName val="71 (PHD) -- Variation NO. 120"/>
      <sheetName val="72 (PHD)-- Variation NO. 129"/>
      <sheetName val="73 (PHD) -- Variation NO. 118"/>
      <sheetName val="74 (PHD) -- Variation NO. 113"/>
      <sheetName val="75 (PHD)-- Variation NO. 130"/>
      <sheetName val="76 (PHD) -- Variation NO. 135"/>
      <sheetName val="77 (PHD)-- Variation NO. 134"/>
      <sheetName val="78 (PHD) -- Variation NO. 133"/>
      <sheetName val="79 (PHD) -- Variation NO. 121"/>
      <sheetName val="80 (PHD) -- Variation NO. 128"/>
      <sheetName val="81 (PHD) -- Variation 139"/>
      <sheetName val="82 (PHD) -- Variation NO. 132"/>
      <sheetName val="83 (PHD)-- Variation NO. 122"/>
      <sheetName val="84 (PHD) -- Variation NO. 127"/>
      <sheetName val="85 (PHD) -- Variation NO. 137"/>
      <sheetName val="86 (PHD) -- Variation NO. 141"/>
      <sheetName val="87 (PHD) -- Variation NO. 89"/>
      <sheetName val="88 (PHD) -- Variation NO. 151"/>
      <sheetName val="89 (PHD) -- Variation NO. 142"/>
      <sheetName val="90 (PHD) -- Variation NO. 116"/>
      <sheetName val="91 (PHD) -- Variation NO. 111 "/>
      <sheetName val="92 (PHD) -- Variation NO. 117"/>
      <sheetName val="93 (PHD) -- Variation NO. 147"/>
      <sheetName val="94(PHD)-- Variation NO. 154"/>
      <sheetName val="95 (PHD) -- Variation NO. 92"/>
      <sheetName val="96 (PHD) -- Variation NO. 126"/>
      <sheetName val="97 (PHD) -- Variation NO. 157"/>
      <sheetName val="99 (PHD) -- Variation NO. 148"/>
      <sheetName val="100 (PHD) -- Variation NO. 198"/>
      <sheetName val="101(PHD)--Variation NO.138, 149"/>
      <sheetName val="102 (PHD) -- Variation NO. 155"/>
      <sheetName val="103 (PHD) -- Variation NO. 143"/>
      <sheetName val="104 (PHD) -- Variation NO. 152"/>
      <sheetName val="105 (PHD)--Variation NO. 158(1)"/>
      <sheetName val=" 106(PHD)--Variation NO.161(OC)"/>
      <sheetName val="107(PHD)--Variation NO. 136(OC)"/>
      <sheetName val="108 (PHD) -- instead (25&amp;39)"/>
      <sheetName val="109(PHD)--Variation NO.180 (OC)"/>
      <sheetName val="110 (PHD)--Variation NO.190(2)"/>
      <sheetName val="111 (PHD)--VO. No. 159 &amp; 176"/>
      <sheetName val="112 (PHD)--VO. NO. 174 &amp; 185"/>
      <sheetName val="113 (PHD) -- VO NO. 206 (1)(OC)"/>
      <sheetName val="114 (PHD) -- Vo NO. 166 (OC)"/>
      <sheetName val="115 (PHD)-- VOs 173&amp;187&amp;189(OC)"/>
      <sheetName val="116 (PHD) -- Vos 164 &amp; 195 (OC)"/>
      <sheetName val="117 (PHD) -- Vos 208 (OC)"/>
      <sheetName val="118 (PHD) -- Vos 124 (OC)"/>
      <sheetName val="119 (PHD) -- Vos 194 &amp; 199 (OC)"/>
      <sheetName val="120 (PHD--Vos 132,181,222(OC)"/>
      <sheetName val="121 PHD--Vos 15 OC VOs"/>
      <sheetName val="122 (PHD) -- Vo 216 (OC)"/>
      <sheetName val="123 (PHD) -- Vo 248 (1) (OC)"/>
      <sheetName val="124 PHD--Vos 7 OC VOs"/>
      <sheetName val="125 PHD--Vos 4 OC VOs"/>
      <sheetName val="126 (PHD) -- VO # 167 (OC)"/>
      <sheetName val="127 (PHD) -- VO #271 Rev.1 (OC)"/>
      <sheetName val="128 (PHD)--VO# 268, 270(1) (OC)"/>
      <sheetName val="129 PHD--Vos 9 OC VOs"/>
      <sheetName val="130 PHD--Vos230,249,252,263,288"/>
      <sheetName val="131 PHD--Vos 14 OC VOs"/>
      <sheetName val="132 PHD--Vo 285 (3)"/>
      <sheetName val="133 PHD--Vos 11 OC VOs"/>
      <sheetName val="134 PHD--Vos 8 OC VOs"/>
      <sheetName val="135 PHD--Vos 7 OC VOs"/>
      <sheetName val="136 PHD--Vos 6 OC VOs"/>
      <sheetName val="137 PHD--Vos 7 OC VOs"/>
      <sheetName val="138 PHD--Vos 12 OC VOs"/>
      <sheetName val="139 PHD--Vos 14 OC VOs"/>
      <sheetName val="140 PHD -- VO# 364 Rev. 03 (OC)"/>
      <sheetName val="141 PHD--VO # 389 Rev. 01 (OC)"/>
      <sheetName val="142 PHD-- Vos 12 OC VOs"/>
      <sheetName val="143 PHD-- Vos 5 OC"/>
      <sheetName val=" -- VOs. From 114 to 200 (OC)"/>
      <sheetName val=" -- VOs. From 201 to 300 (OC)"/>
      <sheetName val=" -- VOs. From 301 to 400 (OC)"/>
      <sheetName val=" -- VOs. From 401 to 500 (OC)"/>
      <sheetName val="Sheet2 (2)"/>
      <sheetName val="Estimate"/>
      <sheetName val="Sn3pt3Appx2UR-LNGtrain"/>
      <sheetName val="Ratios"/>
      <sheetName val="P&amp;L"/>
      <sheetName val="cables"/>
      <sheetName val="Electrical Works"/>
      <sheetName val="Sheet2"/>
      <sheetName val="Paired Homes 198"/>
      <sheetName val="Motorcourt 200"/>
      <sheetName val="Villa 244"/>
      <sheetName val="Villa 434"/>
      <sheetName val="Villa 515"/>
      <sheetName val="Details"/>
      <sheetName val="External"/>
      <sheetName val="Rate analysis"/>
      <sheetName val="Table"/>
      <sheetName val="Account Codes"/>
    </sheetNames>
    <sheetDataSet>
      <sheetData sheetId="0" refreshError="1">
        <row r="3">
          <cell r="H3" t="str">
            <v>: PRC E750</v>
          </cell>
        </row>
        <row r="4">
          <cell r="H4" t="str">
            <v>: AMOC</v>
          </cell>
        </row>
        <row r="5">
          <cell r="H5" t="str">
            <v>: AMLEXANDRIA, EGYPT</v>
          </cell>
        </row>
        <row r="6">
          <cell r="H6" t="str">
            <v>: BLOCK 2</v>
          </cell>
        </row>
      </sheetData>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ow r="3">
          <cell r="H3" t="str">
            <v>Variation details</v>
          </cell>
        </row>
      </sheetData>
      <sheetData sheetId="14">
        <row r="3">
          <cell r="H3" t="str">
            <v>Variation details</v>
          </cell>
        </row>
      </sheetData>
      <sheetData sheetId="15">
        <row r="3">
          <cell r="H3" t="str">
            <v>Variation details</v>
          </cell>
        </row>
      </sheetData>
      <sheetData sheetId="16">
        <row r="3">
          <cell r="H3" t="str">
            <v>Variation details</v>
          </cell>
        </row>
      </sheetData>
      <sheetData sheetId="17">
        <row r="3">
          <cell r="H3" t="str">
            <v>Variation details</v>
          </cell>
        </row>
      </sheetData>
      <sheetData sheetId="18">
        <row r="3">
          <cell r="H3" t="str">
            <v>Variation details</v>
          </cell>
        </row>
      </sheetData>
      <sheetData sheetId="19">
        <row r="3">
          <cell r="H3" t="str">
            <v>Variation details</v>
          </cell>
        </row>
      </sheetData>
      <sheetData sheetId="20">
        <row r="3">
          <cell r="H3" t="str">
            <v>Variation details</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row r="3">
          <cell r="H3" t="str">
            <v>Variation details</v>
          </cell>
        </row>
      </sheetData>
      <sheetData sheetId="146">
        <row r="3">
          <cell r="H3" t="str">
            <v>Variation details</v>
          </cell>
        </row>
      </sheetData>
      <sheetData sheetId="147">
        <row r="3">
          <cell r="H3" t="str">
            <v>Variation details</v>
          </cell>
        </row>
      </sheetData>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GEND"/>
      <sheetName val="LEGEND ng "/>
      <sheetName val="AN"/>
    </sheetNames>
    <sheetDataSet>
      <sheetData sheetId="0"/>
      <sheetData sheetId="1" refreshError="1"/>
      <sheetData sheetId="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age 1"/>
      <sheetName val="Recap Architect"/>
      <sheetName val="Architectural"/>
      <sheetName val="Recap Struct"/>
      <sheetName val=" Structural"/>
      <sheetName val="Recap Lift"/>
      <sheetName val="Lift"/>
      <sheetName val="Recap Travel.Crane"/>
      <sheetName val="Travel.Cranes"/>
      <sheetName val="Recap External"/>
      <sheetName val="External"/>
      <sheetName val="Air Conditioning"/>
      <sheetName val="Plumbing"/>
      <sheetName val="Fire Protection"/>
      <sheetName val="Package_1"/>
      <sheetName val="Recap_Architect"/>
      <sheetName val="Recap_Struct"/>
      <sheetName val="_Structural"/>
      <sheetName val="Recap_Lift"/>
      <sheetName val="Recap_Travel_Crane"/>
      <sheetName val="Travel_Cranes"/>
      <sheetName val="Recap_External"/>
      <sheetName val="Air_Conditioning"/>
      <sheetName val="Fire_Protection"/>
      <sheetName val="01"/>
      <sheetName val="Cashflow"/>
      <sheetName val="CO2"/>
      <sheetName val="Pumps "/>
      <sheetName val="FHC"/>
      <sheetName val="Sprinklers"/>
      <sheetName val="Valves &amp; W.F.S &amp; Test&amp;drain"/>
      <sheetName val="Summary Transformers"/>
      <sheetName val="FitOutConfCentre"/>
      <sheetName val="Sheet1"/>
      <sheetName val="SUMMARY "/>
      <sheetName val="Sheet2"/>
      <sheetName val="Sheet3"/>
      <sheetName val="Construction"/>
      <sheetName val="Operations"/>
      <sheetName val=" Est "/>
      <sheetName val="Schedules"/>
      <sheetName val="Package_11"/>
      <sheetName val="Recap_Architect1"/>
      <sheetName val="Recap_Struct1"/>
      <sheetName val="_Structural1"/>
      <sheetName val="Recap_Lift1"/>
      <sheetName val="Recap_Travel_Crane1"/>
      <sheetName val="Travel_Cranes1"/>
      <sheetName val="Recap_External1"/>
      <sheetName val="Air_Conditioning1"/>
      <sheetName val="Fire_Protection1"/>
      <sheetName val="Package_12"/>
      <sheetName val="Recap_Architect2"/>
      <sheetName val="Recap_Struct2"/>
      <sheetName val="_Structural2"/>
      <sheetName val="Recap_Lift2"/>
      <sheetName val="Recap_Travel_Crane2"/>
      <sheetName val="Travel_Cranes2"/>
      <sheetName val="Recap_External2"/>
      <sheetName val="Air_Conditioning2"/>
      <sheetName val="Fire_Protection2"/>
      <sheetName val="2.10"/>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sheetData sheetId="34"/>
      <sheetData sheetId="35"/>
      <sheetData sheetId="36"/>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03E"/>
      <sheetName val="Sheet1"/>
      <sheetName val="Sheet2"/>
      <sheetName val="Sheet3"/>
      <sheetName val="XL4Poppy"/>
      <sheetName val="KH12"/>
      <sheetName val="CN12"/>
      <sheetName val="HD12"/>
      <sheetName val="KH1"/>
      <sheetName val="00000000"/>
      <sheetName val="cong bien t10"/>
      <sheetName val="luong t9 "/>
      <sheetName val="bb t9"/>
      <sheetName val="XETT10-03"/>
      <sheetName val="bxet"/>
      <sheetName val="XXXXXXXX"/>
      <sheetName val="KLHT"/>
      <sheetName val="THKP"/>
      <sheetName val="KL XL2000"/>
      <sheetName val="KLXL2001"/>
      <sheetName val="THKP2001"/>
      <sheetName val="KLphanbo"/>
      <sheetName val="Chiet tinh"/>
      <sheetName val="Van chuyen"/>
      <sheetName val="THKP (2)"/>
      <sheetName val="T.Bi"/>
      <sheetName val="Thiet ke"/>
      <sheetName val="CT"/>
      <sheetName val="K.luong"/>
      <sheetName val="Sheet4"/>
      <sheetName val="TT L2"/>
      <sheetName val="TT L1"/>
      <sheetName val="Thue Ngoai"/>
      <sheetName val="KH"/>
      <sheetName val="DM"/>
      <sheetName val="DD&amp;TV"/>
      <sheetName val="CDSL"/>
      <sheetName val="PTSL"/>
      <sheetName val="THCP"/>
      <sheetName val="VT"/>
      <sheetName val="NL"/>
      <sheetName val="SoSanh"/>
      <sheetName val="QTVT"/>
      <sheetName val="QTNC"/>
      <sheetName val="Dong Dau"/>
      <sheetName val="Dong Dau (2)"/>
      <sheetName val="Sau dong"/>
      <sheetName val="Ma xa"/>
      <sheetName val="My dinh"/>
      <sheetName val="Tong cong"/>
      <sheetName val="Sheet5"/>
      <sheetName val="Chi tiet - Dv lap"/>
      <sheetName val="TH KHTC"/>
      <sheetName val="000"/>
      <sheetName val="MD"/>
      <sheetName val="ND"/>
      <sheetName val="CONG"/>
      <sheetName val="DGCT"/>
      <sheetName val="Gia VL"/>
      <sheetName val="Bang gia ca may"/>
      <sheetName val="Bang luong CB"/>
      <sheetName val="Bang P.tich CT"/>
      <sheetName val="D.toan chi tiet"/>
      <sheetName val="Bang TH Dtoan"/>
      <sheetName val="Sheet6"/>
      <sheetName val="Sheet7"/>
      <sheetName val="Sheet8"/>
      <sheetName val="Sheet9"/>
      <sheetName val="Sheet10"/>
      <sheetName val="Sheet11"/>
      <sheetName val="Sheet12"/>
      <sheetName val="LUAN CHUYEN"/>
      <sheetName val="KE QUY"/>
      <sheetName val="CPC"/>
      <sheetName val="LUONGGIAN TIEP"/>
      <sheetName val="CLUONG"/>
      <sheetName val="VAY VON"/>
      <sheetName val="O.THAO"/>
      <sheetName val="Q.TRUNG"/>
      <sheetName val="THUY"/>
      <sheetName val="Y.THANH"/>
      <sheetName val="621"/>
      <sheetName val="333"/>
      <sheetName val="627"/>
      <sheetName val="TTLUONG"/>
      <sheetName val="BC_KKTSCD"/>
      <sheetName val="Chitiet"/>
      <sheetName val="Sheet2 (2)"/>
      <sheetName val="Mau_BC_KKTSCD"/>
      <sheetName val="KH 2003 (moi max)"/>
      <sheetName val="Chart2"/>
      <sheetName val="Chart1"/>
      <sheetName val="Interim payment"/>
      <sheetName val="Letter"/>
      <sheetName val="Bid Sum"/>
      <sheetName val="Item B"/>
      <sheetName val="Dg A"/>
      <sheetName val="Dg B&amp;C"/>
      <sheetName val="Rates&amp;Prices"/>
      <sheetName val="Material at site"/>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tscd"/>
      <sheetName val="KM"/>
      <sheetName val="KHOANMUC"/>
      <sheetName val="CPQL"/>
      <sheetName val="SANLUONG"/>
      <sheetName val="SSCP-SL"/>
      <sheetName val="CPSX"/>
      <sheetName val="KQKD"/>
      <sheetName val="CDSL (2)"/>
      <sheetName val="00000001"/>
      <sheetName val="00000002"/>
      <sheetName val="00000003"/>
      <sheetName val="00000004"/>
      <sheetName val="VL"/>
      <sheetName val="CTXD"/>
      <sheetName val=".."/>
      <sheetName val="CTDN"/>
      <sheetName val="san vuon"/>
      <sheetName val="khu phu tro"/>
      <sheetName val="TH"/>
      <sheetName val="Thuyet minh"/>
      <sheetName val="CQ-HQ"/>
      <sheetName val="be tong"/>
      <sheetName val="Thep"/>
      <sheetName val="Tong hop thep"/>
      <sheetName val="phan tich DG"/>
      <sheetName val="gia vat lieu"/>
      <sheetName val="gia xe may"/>
      <sheetName val="gia nhan cong"/>
      <sheetName val="XL4Test5"/>
      <sheetName val="BCC (2)"/>
      <sheetName val="Bao cao"/>
      <sheetName val="Bao cao 2"/>
      <sheetName val="BC3"/>
      <sheetName val="THKL"/>
      <sheetName val="Khoi luong"/>
      <sheetName val="Khoi luong mat"/>
      <sheetName val="Bang ke"/>
      <sheetName val="KLCL"/>
      <sheetName val="T.HopKL"/>
      <sheetName val="S.Luong"/>
      <sheetName val="PTCP2"/>
      <sheetName val="CPBVTC2"/>
      <sheetName val="D.Dap"/>
      <sheetName val="Q.Toan"/>
      <sheetName val="NCong"/>
      <sheetName val="Phan tich chi phi"/>
      <sheetName val="Chi phi nen theo BVTC"/>
      <sheetName val="CPTBVTC3"/>
      <sheetName val="nhan cong phu"/>
      <sheetName val="nhan cong Hung"/>
      <sheetName val="Nhan cong"/>
      <sheetName val="CCD2"/>
      <sheetName val="BCC"/>
      <sheetName val="Doi2"/>
      <sheetName val="Khoi luong nen theo BVTC"/>
      <sheetName val="116(300)"/>
      <sheetName val="116(200)"/>
      <sheetName val="116(150)"/>
      <sheetName val="Congty"/>
      <sheetName val="VPPN"/>
      <sheetName val="XN74"/>
      <sheetName val="XN54"/>
      <sheetName val="XN33"/>
      <sheetName val="NK96"/>
      <sheetName val="THCT"/>
      <sheetName val="cap cho cac DT"/>
      <sheetName val="Ung - hoan"/>
      <sheetName val="CP may"/>
      <sheetName val="SS"/>
      <sheetName val="NVL"/>
      <sheetName val="10000000"/>
      <sheetName val="Phu luc"/>
      <sheetName val="Gia trÞ"/>
      <sheetName val=""/>
      <sheetName val="1"/>
      <sheetName val="Sheet17"/>
      <sheetName val="DS them luong qui 4-2002"/>
      <sheetName val="Phuc loi 2-9-02"/>
      <sheetName val="PCLB-2002"/>
      <sheetName val="Thuong nhan dip 21-12-02"/>
      <sheetName val="Thuong dip nhan danh hieu AHL§"/>
      <sheetName val="Thang luong thu 13 nam 2002"/>
      <sheetName val="Luong SX# dip Tet Qui Mui(dong)"/>
      <sheetName val="Sheet13"/>
      <sheetName val="Sheet14"/>
      <sheetName val="Sheet15"/>
      <sheetName val="Sheet16"/>
      <sheetName val="CT Duong"/>
      <sheetName val="Bia"/>
      <sheetName val="D.gia"/>
      <sheetName val="T.hop"/>
      <sheetName val="Khoan"/>
      <sheetName val="CtP.tro"/>
      <sheetName val="Nha moi"/>
      <sheetName val="NamBanThach"/>
      <sheetName val="KhoanDuong"/>
      <sheetName val="DeNghiDuong"/>
      <sheetName val="TT-BDH-B1"/>
      <sheetName val="TT-T.Tron So 2"/>
      <sheetName val="TT-Doi6-Dot-1"/>
      <sheetName val="ChietTinh"/>
      <sheetName val="Ct.Dam "/>
      <sheetName val="Ct.Duoi"/>
      <sheetName val="Ct.Tren"/>
      <sheetName val="CtVKdam"/>
      <sheetName val="asphal"/>
      <sheetName val="Gvua"/>
      <sheetName val="D.giaMay"/>
      <sheetName val="26+180-400.2"/>
      <sheetName val="26+180.Sub1"/>
      <sheetName val="26+180.Sub4"/>
      <sheetName val="26+180-400.5(k95)"/>
      <sheetName val="26+400-620.3(k95)"/>
      <sheetName val="26+400-640.1(k95)"/>
      <sheetName val="26+960-27+150.9"/>
      <sheetName val="26+960-27+150.10"/>
      <sheetName val="26+960-27+150.11"/>
      <sheetName val="26+960-27+150.12"/>
      <sheetName val="26+960-27+150.5(k95)"/>
      <sheetName val="26+960-27+150.4(k95)"/>
      <sheetName val="26+960-27+150.1(k95)"/>
      <sheetName val="27+500-700.5(k95)"/>
      <sheetName val="27+500-700.4(k95)"/>
      <sheetName val="27+500-700.3(k95)"/>
      <sheetName val="27+500-700.1(k95)"/>
      <sheetName val="27+740-920.3(k95)"/>
      <sheetName val="27+740-920.21"/>
      <sheetName val="27+920-28+040.6,7"/>
      <sheetName val="27+920-28+040,8,9"/>
      <sheetName val="27+920-28+040.10"/>
      <sheetName val="27+920-28+040,11"/>
      <sheetName val="27+920-28+160.Su3"/>
      <sheetName val="28+160-28+420,17Top"/>
      <sheetName val="28+160-28+420.5K95"/>
      <sheetName val="28+430-657.7"/>
      <sheetName val="Km28+430-657.8"/>
      <sheetName val="28+430-657.9"/>
      <sheetName val="28+430-667.10"/>
      <sheetName val="28+430-657.11"/>
      <sheetName val="28+430-657.4k95"/>
      <sheetName val="28+500-657.18"/>
      <sheetName val="28+520-657.19"/>
      <sheetName val="C.TIEU"/>
      <sheetName val="CPNLTT"/>
      <sheetName val="T.Luong"/>
      <sheetName val="NCTT"/>
      <sheetName val="QLDN"/>
      <sheetName val="641"/>
      <sheetName val="642"/>
      <sheetName val="T.HAO"/>
      <sheetName val="DT TUYEN"/>
      <sheetName val="DT GIA"/>
      <sheetName val="KHDT"/>
      <sheetName val="KHDT (2)"/>
      <sheetName val="SX-TT"/>
      <sheetName val="CL "/>
      <sheetName val="VTu"/>
      <sheetName val="LDTL"/>
      <sheetName val="KHao"/>
      <sheetName val="LNKD"/>
      <sheetName val="SK"/>
      <sheetName val="TNo"/>
      <sheetName val="CTTH"/>
      <sheetName val="VON"/>
      <sheetName val="VLD"/>
      <sheetName val="KQ (2)"/>
      <sheetName val="Quang Tri"/>
      <sheetName val="TTHue"/>
      <sheetName val="Da Nang"/>
      <sheetName val="Quang Nam"/>
      <sheetName val="Quang Ngai"/>
      <sheetName val="TH DH-QN"/>
      <sheetName val="KP HD"/>
      <sheetName val="DB HD"/>
      <sheetName val="dutoan1"/>
      <sheetName val="Anhtoan"/>
      <sheetName val="dutoan2"/>
      <sheetName val="vat tu"/>
      <sheetName val="Thep "/>
      <sheetName val="Chi tiet Khoi luong"/>
      <sheetName val="TH khoi luong"/>
      <sheetName val="Chiet tinh vat lieu "/>
      <sheetName val="TH KL VL"/>
      <sheetName val="372+132-181"/>
      <sheetName val="372+00-025-T"/>
      <sheetName val="371+920-1000-T"/>
      <sheetName val="371-340-386"/>
      <sheetName val="371+036-175"/>
      <sheetName val="371+920-1000-P"/>
      <sheetName val="371+650-800"/>
      <sheetName val="371+340-386"/>
      <sheetName val="371+00-150"/>
      <sheetName val="370+625-720"/>
      <sheetName val="370+402-550"/>
      <sheetName val="370+227-300"/>
      <sheetName val="370+00-10"/>
      <sheetName val="370+933-1000"/>
      <sheetName val="370+421-550"/>
      <sheetName val="370+246-280"/>
      <sheetName val="370+135-160"/>
      <sheetName val="369+700-730"/>
      <sheetName val="369+592-700"/>
      <sheetName val="369+400-542"/>
      <sheetName val="369+940-008"/>
      <sheetName val="369+800-908"/>
      <sheetName val="369+606-722"/>
      <sheetName val="369+411-526"/>
      <sheetName val="368+517-580"/>
      <sheetName val="368+822-900"/>
      <sheetName val="368+530-687"/>
      <sheetName val="368+00-25"/>
      <sheetName val="369+"/>
      <sheetName val="AC PC"/>
      <sheetName val="LT"/>
      <sheetName val="LP"/>
      <sheetName val="Dao-P"/>
      <sheetName val="AC66-436"/>
      <sheetName val="Dao-T"/>
      <sheetName val="Q1-02"/>
      <sheetName val="Q2-02"/>
      <sheetName val="Q3-02"/>
      <sheetName val="9"/>
      <sheetName val="10"/>
      <sheetName val="DTHH"/>
      <sheetName val="Bang1"/>
      <sheetName val="TAI TRONG"/>
      <sheetName val="NOI LUC"/>
      <sheetName val="TINH DUYET THTT CHINH"/>
      <sheetName val="TDUYET THTT PHU"/>
      <sheetName val="TINH DAO DONG VA DO VONG"/>
      <sheetName val="TINH NEO"/>
      <sheetName val="tong hop thanh toan thue"/>
      <sheetName val="bang ke nop thue"/>
      <sheetName val="Tonh hop chi phi"/>
      <sheetName val="BK chi phi"/>
      <sheetName val="KTra DS va thue GTGT"/>
      <sheetName val="Kiãøm tra DS thue GTGT"/>
      <sheetName val="XUAT(gia von)"/>
      <sheetName val="nhap"/>
      <sheetName val="Xuat (gia ban)"/>
      <sheetName val="Dchinh TH N-X-T"/>
      <sheetName val="Tong hop N-X-T"/>
      <sheetName val="thue TH"/>
      <sheetName val="tong hop 2001"/>
      <sheetName val="qUYET TOAN THUE"/>
      <sheetName val="N-X-T=L"/>
      <sheetName val="Km0-Km1"/>
      <sheetName val="Km1-Km2"/>
      <sheetName val="BU CTPH"/>
      <sheetName val="CTPH"/>
      <sheetName val="BU tran3+360.22"/>
      <sheetName val="Tran3+360.22"/>
      <sheetName val="BU tran2+386.4"/>
      <sheetName val="Tran2+386.4"/>
      <sheetName val="Bu4-5"/>
      <sheetName val="DTcong 4-5"/>
      <sheetName val="BU3-4"/>
      <sheetName val="dtcong3-4"/>
      <sheetName val="bu2-3"/>
      <sheetName val="dtcong2-3"/>
      <sheetName val="Bu 1-2"/>
      <sheetName val="dtcong1-2"/>
      <sheetName val="bu0-1"/>
      <sheetName val="dtcong0-1"/>
      <sheetName val="KLc1"/>
      <sheetName val="klcong"/>
      <sheetName val="Bu 12-13"/>
      <sheetName val="DTcong 12-13"/>
      <sheetName val="BU13-13+"/>
      <sheetName val="DT cong13-13+"/>
      <sheetName val="BU- nhanh"/>
      <sheetName val="Bunh1-2"/>
      <sheetName val="dtcong nh1-2"/>
      <sheetName val="BUnh0-1"/>
      <sheetName val="dtcong nh0-1"/>
      <sheetName val="BU5-6"/>
      <sheetName val="DTcong5-6"/>
      <sheetName val="BU6-7"/>
      <sheetName val="DTcong6-7"/>
      <sheetName val="BU7-8"/>
      <sheetName val="DTcong7-8"/>
      <sheetName val="BU8-9"/>
      <sheetName val="DTcong8-9"/>
      <sheetName val="BU9-10"/>
      <sheetName val="DTcong9-10"/>
      <sheetName val="BU10-11"/>
      <sheetName val="DTcong10-11"/>
      <sheetName val="BU 11-12"/>
      <sheetName val="DTcong 11-12"/>
      <sheetName val="Mnh1-2+80"/>
      <sheetName val="Pr- CC"/>
      <sheetName val="Nnh1-2+80"/>
      <sheetName val="Mnh0-1"/>
      <sheetName val="Nnh0-1"/>
      <sheetName val="MD13-13+334"/>
      <sheetName val="ND13-13+334"/>
      <sheetName val="BU-TK"/>
      <sheetName val="MD12-13"/>
      <sheetName val="ND12-13"/>
      <sheetName val="MD11-12"/>
      <sheetName val="ND11-12"/>
      <sheetName val="MD10-11"/>
      <sheetName val="ND10-11"/>
      <sheetName val="MD9-10"/>
      <sheetName val="ND9-10"/>
      <sheetName val="MD8-9"/>
      <sheetName val="ND8-9"/>
      <sheetName val="MD7-8"/>
      <sheetName val="ND7-8"/>
      <sheetName val="MD6-7"/>
      <sheetName val="ND6-7"/>
      <sheetName val="MD5-6"/>
      <sheetName val="ND5-6"/>
      <sheetName val="MD4-5"/>
      <sheetName val="ND4-5"/>
      <sheetName val="MD 3-4"/>
      <sheetName val="ND 3-4"/>
      <sheetName val="MD2-3"/>
      <sheetName val="ND2-3"/>
      <sheetName val="MD 1-2"/>
      <sheetName val="ND 1-2"/>
      <sheetName val="MD 0-1"/>
      <sheetName val="ND 0-1"/>
      <sheetName val="km11-12"/>
      <sheetName val="km10-11"/>
      <sheetName val="KLN"/>
      <sheetName val="KL tong"/>
      <sheetName val="PTCT"/>
      <sheetName val="CDghino"/>
      <sheetName val="Tonghop"/>
      <sheetName val="TH (T1-6)"/>
      <sheetName val="ThueTB"/>
      <sheetName val="SCD5"/>
      <sheetName val=" NL"/>
      <sheetName val="CPVL-CPM"/>
      <sheetName val="PTVL"/>
      <sheetName val="CD1"/>
      <sheetName val=" NL (2)"/>
      <sheetName val="CDTHCT"/>
      <sheetName val="CDTHCT (3)"/>
      <sheetName val="thkl (2)"/>
      <sheetName val="kht8"/>
      <sheetName val="long tec"/>
      <sheetName val="nlongt"/>
      <sheetName val="tuanb"/>
      <sheetName val="ntuanb"/>
      <sheetName val="nbinh"/>
      <sheetName val="nque"/>
      <sheetName val="ntien"/>
      <sheetName val="ntuanH"/>
      <sheetName val="nmuoi"/>
      <sheetName val="nnghia"/>
      <sheetName val="ntuanM"/>
      <sheetName val="nthi"/>
      <sheetName val="nchung"/>
      <sheetName val="nanh"/>
      <sheetName val="nthang"/>
      <sheetName val="nnguyen"/>
      <sheetName val="ntuc"/>
      <sheetName val="nngan"/>
      <sheetName val="nloi"/>
      <sheetName val="nphuock"/>
      <sheetName val="nphuoch"/>
      <sheetName val="nsonpd"/>
      <sheetName val="nphuock04"/>
      <sheetName val="nphuoch04"/>
      <sheetName val="nphuocpd04"/>
      <sheetName val="nphuocd04"/>
      <sheetName val="nphuoctr04"/>
      <sheetName val="nphuocb04"/>
      <sheetName val="phong"/>
      <sheetName val="DT"/>
      <sheetName val="THND"/>
      <sheetName val="THMD"/>
      <sheetName val="Phtro1"/>
      <sheetName val="DTKS1"/>
      <sheetName val="CT1m"/>
      <sheetName val="cd viaK0-T6"/>
      <sheetName val="cdvia T6-Tc24"/>
      <sheetName val="cdvia Tc24-T46"/>
      <sheetName val="cdbtnL2ko-k0+361"/>
      <sheetName val="cd btnL2k0+361-T19"/>
      <sheetName val="01"/>
      <sheetName val="02"/>
      <sheetName val="03"/>
      <sheetName val="04"/>
      <sheetName val="05"/>
      <sheetName val="Sheet18"/>
      <sheetName val="Sheet19"/>
      <sheetName val="Sheet20"/>
      <sheetName val="CT xa"/>
      <sheetName val="TLGC"/>
      <sheetName val="BL"/>
      <sheetName val="tc"/>
      <sheetName val="TDT"/>
      <sheetName val="xl"/>
      <sheetName val="NN"/>
      <sheetName val="Tralaivay"/>
      <sheetName val="TBTN"/>
      <sheetName val="CPTV"/>
      <sheetName val="PCCHAY"/>
      <sheetName val="dtks"/>
      <sheetName val="CDTHU CHI T1"/>
      <sheetName val="THUCHI 2"/>
      <sheetName val="THU CHI3"/>
      <sheetName val="THU CHI 4"/>
      <sheetName val="THU CHI5"/>
      <sheetName val="THU CHI 6"/>
      <sheetName val="TU CHI 7"/>
      <sheetName val="THU CHI9"/>
      <sheetName val="THU CHI 8"/>
      <sheetName val="THU CHI 10"/>
      <sheetName val="THU CHI 11"/>
      <sheetName val="THU CHI 12"/>
      <sheetName val="C45A-BH"/>
      <sheetName val="C46A-BH"/>
      <sheetName val="C47A-BH"/>
      <sheetName val="C48A-BH"/>
      <sheetName val="S-53-1"/>
      <sheetName val="Xep hang 201"/>
      <sheetName val="toan Cty"/>
      <sheetName val="Cong ty"/>
      <sheetName val="XN 2"/>
      <sheetName val="XN ong CHi"/>
      <sheetName val="N XDCT&amp; XKLD"/>
      <sheetName val="CN HCM"/>
      <sheetName val="HITECO"/>
      <sheetName val="TT XKLD(Nhan)"/>
      <sheetName val="Ong Hong"/>
      <sheetName val="CN hung yen"/>
      <sheetName val="Dong nai"/>
      <sheetName val="LUU1704"/>
      <sheetName val="CHIT"/>
      <sheetName val="THXH"/>
      <sheetName val="BHXH"/>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cong Q2"/>
      <sheetName val="T.U luong Q1"/>
      <sheetName val="T.U luong Q2"/>
      <sheetName val="T.U luong Q3"/>
      <sheetName val="Quyet toan"/>
      <sheetName val="Thu hoi"/>
      <sheetName val="Lai vay"/>
      <sheetName val="Tien vay"/>
      <sheetName val="Cong no"/>
      <sheetName val="Cop pha"/>
      <sheetName val="20000000"/>
      <sheetName val="TM"/>
      <sheetName val="BU-gian"/>
      <sheetName val="Bu-Ha"/>
      <sheetName val="PTVT"/>
      <sheetName val="Gia DAN"/>
      <sheetName val="Dan"/>
      <sheetName val="Cuoc"/>
      <sheetName val="Bugia"/>
      <sheetName val="KL57"/>
      <sheetName val="Phu luc HD"/>
      <sheetName val="Gia du thau"/>
      <sheetName val="PTDG"/>
      <sheetName val="Ca xe"/>
      <sheetName val="Dc Dau"/>
      <sheetName val=" o to Hien 8"/>
      <sheetName val=" o to Hien9"/>
      <sheetName val=" o to Hien10"/>
      <sheetName val=" o to Hien11"/>
      <sheetName val=" o to Hien12)"/>
      <sheetName val=" o to Hien1"/>
      <sheetName val=" o to Hien2"/>
      <sheetName val=" o to Hien3"/>
      <sheetName val=" o to Hien4"/>
      <sheetName val=" o to Hien5"/>
      <sheetName val=" o to Phong 8"/>
      <sheetName val=" o to Phong9"/>
      <sheetName val=" o to Phong10"/>
      <sheetName val=" o to Phong11"/>
      <sheetName val=" o to Phong12)"/>
      <sheetName val=" o to Phong1"/>
      <sheetName val=" o to Phong2"/>
      <sheetName val=" o to Phong3"/>
      <sheetName val=" o to Phong4"/>
      <sheetName val=" o to Phong5"/>
      <sheetName val=" o to Dung 8 "/>
      <sheetName val=" D tt dau8"/>
      <sheetName val=" o to Dung 9"/>
      <sheetName val=" D9 tt dau"/>
      <sheetName val=" D10 tt dau"/>
      <sheetName val=" o to Dung 10"/>
      <sheetName val=" o to Dung 11"/>
      <sheetName val=" o to Dung 12)"/>
      <sheetName val=" o to Dung 1"/>
      <sheetName val=" o to Dung2"/>
      <sheetName val=" o to Dung3"/>
      <sheetName val=" o to Dung4"/>
      <sheetName val=" o totrongT10-12"/>
      <sheetName val=" o totrongT2"/>
      <sheetName val=" o totrungT10-12"/>
      <sheetName val=" o toMinhT10-12 "/>
      <sheetName val=" o toMinhT2"/>
      <sheetName val=" o toTrieuT10-12  "/>
      <sheetName val="Luong 8 SP"/>
      <sheetName val="Luong 9 SP "/>
      <sheetName val="Luong 10 SP "/>
      <sheetName val="Luong 11 SP "/>
      <sheetName val="Luong 12 SP"/>
      <sheetName val="Luong 1 SP1"/>
      <sheetName val="Luong 2 SP2"/>
      <sheetName val="Luong 3 SP3"/>
      <sheetName val="Luong 4 SP4"/>
      <sheetName val="Luong 4 SP5"/>
      <sheetName val="BTTTLT8"/>
      <sheetName val="BTTTLT9"/>
      <sheetName val="BTTTLT10"/>
      <sheetName val="BTTTLT11"/>
      <sheetName val="BTTTLT12"/>
      <sheetName val="BTTTLT1"/>
      <sheetName val="BTTTLT2"/>
      <sheetName val="BTTTLT3"/>
      <sheetName val="BTTTLT4"/>
      <sheetName val="BTTTLT5"/>
      <sheetName val="KL VL"/>
      <sheetName val="KHCTiet"/>
      <sheetName val="QT 9-6"/>
      <sheetName val="Thuong luu HB"/>
      <sheetName val="QT03"/>
      <sheetName val="QT"/>
      <sheetName val="PTmay"/>
      <sheetName val="KK"/>
      <sheetName val="QT Ky T"/>
      <sheetName val="BCKT"/>
      <sheetName val="bc vt TON BAI"/>
      <sheetName val="XXXXXXX0"/>
      <sheetName val="QT Duoc (Hai)"/>
      <sheetName val="Cua"/>
      <sheetName val="NS"/>
      <sheetName val="sent to"/>
      <sheetName val="Ke"/>
      <sheetName val="KLTong hop"/>
      <sheetName val="Lan can"/>
      <sheetName val="Ranh doc (2)"/>
      <sheetName val="Ranh doc"/>
      <sheetName val="Coc tieu"/>
      <sheetName val="Bien bao"/>
      <sheetName val="Nan tuyen"/>
      <sheetName val="Lan 1"/>
      <sheetName val="Lan  2"/>
      <sheetName val="Lan 3"/>
      <sheetName val="Gia tri"/>
      <sheetName val="Lan 5"/>
      <sheetName val="C47-QI-2003"/>
      <sheetName val="ytq1"/>
      <sheetName val="SILICATE"/>
      <sheetName val="기계시공"/>
      <sheetName val="C48-QI-2003"/>
      <sheetName val="clvl"/>
      <sheetName val="CAT_5"/>
      <sheetName val="SOURCE"/>
      <sheetName val="C-18"/>
      <sheetName val="costing_CV"/>
      <sheetName val="costing_ESDV"/>
      <sheetName val="costing_FE"/>
      <sheetName val="costing_MOV"/>
      <sheetName val="costing_Press"/>
      <sheetName val="환율"/>
      <sheetName val=" Est "/>
      <sheetName val="COA-17"/>
      <sheetName val="KH-2001"/>
      <sheetName val="Caodo"/>
      <sheetName val="Y-WORK"/>
      <sheetName val="cap so lan 2"/>
      <sheetName val="cap so BHXH"/>
      <sheetName val="tru tien"/>
      <sheetName val="C45-2003"/>
      <sheetName val="C47-QII-2003"/>
      <sheetName val="C48-QII-2003"/>
      <sheetName val="yt q2"/>
      <sheetName val="all"/>
      <sheetName val="c45 t3"/>
      <sheetName val="c45 t6"/>
      <sheetName val="BHYT Q3.2003"/>
      <sheetName val="C45 t7"/>
      <sheetName val="C47-t07.2003"/>
      <sheetName val="C45 t8"/>
      <sheetName val="C47-t08.2003"/>
      <sheetName val="C45 t09"/>
      <sheetName val="C47-t09.2003"/>
      <sheetName val="C45T12"/>
      <sheetName val="C47 T12"/>
      <sheetName val="BHYT Q4-2003"/>
      <sheetName val="C47T11"/>
      <sheetName val="C45T11"/>
      <sheetName val="C45 T10"/>
      <sheetName val="C47-t10"/>
      <sheetName val="THDT"/>
      <sheetName val="DM-Goc"/>
      <sheetName val="Gia-CT"/>
      <sheetName val="PTCP"/>
      <sheetName val="cphoi"/>
      <sheetName val="binh do"/>
      <sheetName val="cot lieu"/>
      <sheetName val="van khuon"/>
      <sheetName val="CT BT"/>
      <sheetName val="lay mau"/>
      <sheetName val="mat ngoai goi"/>
      <sheetName val="coc tram-bt"/>
      <sheetName val="THDGK"/>
      <sheetName val="THDGTT"/>
      <sheetName val="Cong hop"/>
      <sheetName val="nt+dd+cl"/>
      <sheetName val="kc+conlaiql"/>
      <sheetName val="kc+clai(107)"/>
      <sheetName val="duong(107)"/>
      <sheetName val="qui1"/>
      <sheetName val="1,3-30,4"/>
      <sheetName val="kldukien"/>
      <sheetName val="kldukien (107)"/>
      <sheetName val="thang4"/>
      <sheetName val="qui1 (2)"/>
      <sheetName val="T1(T1)04"/>
      <sheetName val="Dat"/>
      <sheetName val="KH-2002"/>
      <sheetName val="KH-2003"/>
      <sheetName val="DGTL"/>
      <sheetName val="®¬ngi¸"/>
      <sheetName val="dongle"/>
      <sheetName val="Chenh lech"/>
      <sheetName val="Kinh phí"/>
      <sheetName val="TIEN GOI"/>
      <sheetName val="NHAT KY THU TIEN T.GOI"/>
      <sheetName val="LUONG GIAN TIEP"/>
      <sheetName val="NHAT KY THU TIEN TM"/>
      <sheetName val="UOC THUC HIEN THUE TNDN"/>
      <sheetName val="QUY TM"/>
      <sheetName val="131"/>
      <sheetName val="NKCT - 01"/>
      <sheetName val="huy dong von"/>
      <sheetName val="Lai vayxd"/>
      <sheetName val="Lai vayphaitra"/>
      <sheetName val="Lai vay "/>
      <sheetName val="tra von"/>
      <sheetName val="KH chi tiet"/>
      <sheetName val="nguyen lieu"/>
      <sheetName val="soi tho soi det"/>
      <sheetName val="soi thuong"/>
      <sheetName val="ni"/>
      <sheetName val="vai det"/>
      <sheetName val="chi phi 1tan"/>
      <sheetName val="von luu dong"/>
      <sheetName val="thue VAT"/>
      <sheetName val="doanh thu"/>
      <sheetName val="doanh thu loi nhuan"/>
      <sheetName val="dong tien"/>
      <sheetName val="thu hoi von"/>
      <sheetName val="hoan von"/>
      <sheetName val="dothi npv"/>
      <sheetName val="diem hoa von"/>
      <sheetName val="nop ngan sach"/>
      <sheetName val="chi tieu"/>
      <sheetName val="KL-CTTK"/>
      <sheetName val="BTH"/>
      <sheetName val="Rate"/>
      <sheetName val="DGXDCB"/>
      <sheetName val="DEM"/>
      <sheetName val="KHOILUONG"/>
      <sheetName val="DONGIA"/>
      <sheetName val="CPKSTK"/>
      <sheetName val="THIETBI"/>
      <sheetName val="VC1"/>
      <sheetName val="VC2"/>
      <sheetName val="VC3"/>
      <sheetName val="VC4"/>
      <sheetName val="VC5"/>
      <sheetName val="BaoCao"/>
      <sheetName val="TT"/>
      <sheetName val="CO SO DU LIEU PTVL"/>
      <sheetName val="Tien ung"/>
      <sheetName val="phi luong3"/>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Jan22"/>
      <sheetName val="Jan23"/>
      <sheetName val="Jan24"/>
      <sheetName val="Jan25"/>
      <sheetName val="Jan27"/>
      <sheetName val="Jan28"/>
      <sheetName val="XE DAU"/>
      <sheetName val="XE XANG"/>
      <sheetName val="LEGEND"/>
      <sheetName val="정렬"/>
      <sheetName val="뜃맟뭁돽띿맟?-BLDG"/>
      <sheetName val="costing_Misc"/>
      <sheetName val="BU6-_x0005_"/>
      <sheetName val="LABTOTAL"/>
      <sheetName val="CN"/>
      <sheetName val="배부율"/>
      <sheetName val="간접비내역-1"/>
      <sheetName val="Summary"/>
      <sheetName val="WORK"/>
      <sheetName val="Form A.1.III"/>
      <sheetName val="Form A.1"/>
      <sheetName val="Form A.1.1"/>
      <sheetName val="BOM Indirect"/>
      <sheetName val="Form A.1.II.1"/>
      <sheetName val="Form A.1.II.2"/>
      <sheetName val="Rekap-Base Price"/>
      <sheetName val="AILC004"/>
      <sheetName val="Curves"/>
      <sheetName val="Tables"/>
      <sheetName val="XN79"/>
      <sheetName val="CTMT"/>
      <sheetName val="TH du toan "/>
      <sheetName val="Du toan "/>
      <sheetName val="C.Tinh"/>
      <sheetName val="TK_cap"/>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주요물량"/>
      <sheetName val="ITB COST"/>
      <sheetName val="Building"/>
      <sheetName val="General Data"/>
      <sheetName val="KH-200_x0005_"/>
      <sheetName val="LAI - LO"/>
      <sheetName val="TO KHAI CHI TIET"/>
      <sheetName val="THUE PII"/>
      <sheetName val="THUE PIII"/>
      <sheetName val="부표총괄"/>
      <sheetName val="BLR 1"/>
      <sheetName val="GEN"/>
      <sheetName val="GAS"/>
      <sheetName val="DEAE"/>
      <sheetName val="BLR2"/>
      <sheetName val="BLR3"/>
      <sheetName val="BLR4"/>
      <sheetName val="BLR5"/>
      <sheetName val="SAM"/>
      <sheetName val="CHEM"/>
      <sheetName val="COP"/>
      <sheetName val="30개월기준대비표 아랍택)"/>
      <sheetName val="총괄표 (2)"/>
      <sheetName val="合成単価作成表-BLDG"/>
      <sheetName val="phuong an chon"/>
      <sheetName val="bang so sanh tong hop ( PA chon"/>
      <sheetName val="dang ap dung"/>
      <sheetName val="bang tong hop (dang huong)"/>
      <sheetName val="CostDB"/>
      <sheetName val="resp"/>
      <sheetName val="견적조건"/>
      <sheetName val="BQ_Equip_Pipe"/>
      <sheetName val="PipWT"/>
      <sheetName val=" ｹ-ﾌﾞﾙ"/>
      <sheetName val="당초"/>
      <sheetName val="PXuat"/>
      <sheetName val="THVT.T5"/>
      <sheetName val="XL1.t5"/>
      <sheetName val="XL2.T5"/>
      <sheetName val="XL3.T5"/>
      <sheetName val="XL5.T5"/>
      <sheetName val="THCCDCXN"/>
      <sheetName val="CC.XL1"/>
      <sheetName val="XL2"/>
      <sheetName val="XL3"/>
      <sheetName val="XL5"/>
      <sheetName val="Cpa"/>
      <sheetName val="khXN"/>
      <sheetName val="Tong Thu"/>
      <sheetName val="Tong Chi"/>
      <sheetName val="Truong hoc"/>
      <sheetName val="Cty CP"/>
      <sheetName val="G.thau 3B"/>
      <sheetName val="T.Hop Thu-chi"/>
      <sheetName val="TH mau moi tu T10"/>
      <sheetName val="Tong hop Quy IV"/>
      <sheetName val="KKTS.04"/>
      <sheetName val="nha kct"/>
      <sheetName val="BKVT"/>
      <sheetName val="GIAVLIEU"/>
      <sheetName val="SILICAT_x0005_"/>
      <sheetName val="THKL37"/>
      <sheetName val="Cong37"/>
      <sheetName val="VTCY37"/>
      <sheetName val="CLVL37"/>
      <sheetName val="QTC37"/>
      <sheetName val="THKL.H9"/>
      <sheetName val="CongH9"/>
      <sheetName val="VTCYH9"/>
      <sheetName val="CLVTH9"/>
      <sheetName val="QTC9"/>
      <sheetName val="BTCPLT"/>
      <sheetName val="GVL1134"/>
      <sheetName val="BGDHT"/>
      <sheetName val="CongH4"/>
      <sheetName val="THKL.H4"/>
      <sheetName val="VTCYH4"/>
      <sheetName val="CLVLH4"/>
      <sheetName val="QTCCH4"/>
      <sheetName val="Cong13"/>
      <sheetName val="THKL13"/>
      <sheetName val="VTCY13"/>
      <sheetName val="CLVL13"/>
      <sheetName val="QTC13"/>
      <sheetName val="THKLA10"/>
      <sheetName val="CongA10"/>
      <sheetName val="VTCYA10"/>
      <sheetName val="CLVLA10"/>
      <sheetName val="QTA10"/>
      <sheetName val="THKL1"/>
      <sheetName val="Cong1"/>
      <sheetName val="VTCY1"/>
      <sheetName val="CLVL1"/>
      <sheetName val="QTCC1"/>
      <sheetName val="HTSD6LD"/>
      <sheetName val="HTSDDNN"/>
      <sheetName val="HTSDKT"/>
      <sheetName val="BD"/>
      <sheetName val="HTNT"/>
      <sheetName val="CHART"/>
      <sheetName val="HTDT"/>
      <sheetName val="HTSDD"/>
      <sheetName val="NAM 2004"/>
      <sheetName val="NRC"/>
      <sheetName val="DG SOC"/>
      <sheetName val="DG HQ"/>
      <sheetName val="ENFALUX"/>
      <sheetName val="NHXP"/>
      <sheetName val="KGIAT"/>
      <sheetName val="KDR"/>
      <sheetName val="JAVEL"/>
      <sheetName val="vita"/>
      <sheetName val="TPXM"/>
      <sheetName val="XM"/>
      <sheetName val="Bot Giat C"/>
      <sheetName val="Bot Giat P "/>
      <sheetName val="TP"/>
      <sheetName val="BRTAICHE"/>
      <sheetName val="THBKEO"/>
      <sheetName val="PBBKEO"/>
      <sheetName val="THAY THUNG H"/>
      <sheetName val="BBKK"/>
      <sheetName val="thi nghiem"/>
      <sheetName val="CBQT"/>
      <sheetName val="Outlets"/>
      <sheetName val="PGs"/>
      <sheetName val="TK111"/>
      <sheetName val="TK112"/>
      <sheetName val="TK131"/>
      <sheetName val="TK1331"/>
      <sheetName val="TK136"/>
      <sheetName val="TK138"/>
      <sheetName val="TK141"/>
      <sheetName val="TK152"/>
      <sheetName val="TK153"/>
      <sheetName val="TK154"/>
      <sheetName val="TK211"/>
      <sheetName val="TK214"/>
      <sheetName val="TK311"/>
      <sheetName val="TK331"/>
      <sheetName val="TK3331"/>
      <sheetName val="TK3334"/>
      <sheetName val="TK334"/>
      <sheetName val="TK335"/>
      <sheetName val="TK336"/>
      <sheetName val="bugiatheùpmong"/>
      <sheetName val="gia phan mong"/>
      <sheetName val="VAT TU NHAN TXQN"/>
      <sheetName val="bang tong ke khoi luong vat tu"/>
      <sheetName val="hcong tkhe"/>
      <sheetName val="VAT TU NHAN TKHE"/>
      <sheetName val="hcong qn"/>
      <sheetName val="VAT TU NHAN (2)"/>
      <sheetName val="N1111"/>
      <sheetName val="C1111"/>
      <sheetName val="1121"/>
      <sheetName val="daura"/>
      <sheetName val="dauvao"/>
      <sheetName val="Cau 2(3)"/>
      <sheetName val="Hat 1"/>
      <sheetName val="H9Bson"/>
      <sheetName val=" H8 duong"/>
      <sheetName val="VP"/>
      <sheetName val="Hat 7dg"/>
      <sheetName val="TH duong 1B"/>
      <sheetName val="TH cau 1B"/>
      <sheetName val="cauH9"/>
      <sheetName val="cauH7"/>
      <sheetName val="cau H1"/>
      <sheetName val="Clech"/>
      <sheetName val="CPVL"/>
      <sheetName val="Son dg"/>
      <sheetName val="h"/>
      <sheetName val="Dutoan"/>
      <sheetName val="congtac vien-uy"/>
      <sheetName val="Nhan luc2001"/>
      <sheetName val="Vattu2"/>
      <sheetName val="Vattu"/>
      <sheetName val="T1"/>
      <sheetName val="KH 200³ (moi max)"/>
      <sheetName val="MLDV"/>
      <sheetName val="catongcu"/>
      <sheetName val="BC"/>
      <sheetName val="NNCONGNHAN"/>
      <sheetName val="bangtonghop"/>
      <sheetName val="B T HOP"/>
      <sheetName val="HT HE DUONG"/>
      <sheetName val="MLPP"/>
      <sheetName val="DH D1,2"/>
      <sheetName val="Tro giup"/>
      <sheetName val="Level"/>
      <sheetName val="00000005"/>
      <sheetName val="00000006"/>
      <sheetName val="기계_x0005__x0000_"/>
      <sheetName val="내역서 "/>
      <sheetName val="Activity(new)"/>
      <sheetName val="총괄표"/>
      <sheetName val="표지"/>
      <sheetName val="DATA"/>
      <sheetName val="공사내역"/>
      <sheetName val="TB-내역서"/>
      <sheetName val="예산M11A"/>
      <sheetName val="하수처리장"/>
      <sheetName val="Architecture Work"/>
      <sheetName val="기초자료"/>
      <sheetName val="견적집계표"/>
      <sheetName val="PO Contabilizado 31-12-04"/>
      <sheetName val="Hoja1"/>
      <sheetName val="MotorsData"/>
      <sheetName val="tuan"/>
      <sheetName val="Du thau"/>
      <sheetName val="Phan tich don gia (doc)"/>
      <sheetName val="T12"/>
      <sheetName val="T11"/>
      <sheetName val="T10"/>
      <sheetName val="T9"/>
      <sheetName val="T8"/>
      <sheetName val="T7"/>
      <sheetName val="T6"/>
      <sheetName val="T5"/>
      <sheetName val="T4"/>
      <sheetName val="T3"/>
      <sheetName val="T2"/>
      <sheetName val="HRSG PRINT"/>
      <sheetName val="Y_WORK"/>
      <sheetName val="PRICE-COMP"/>
      <sheetName val="w't table"/>
      <sheetName val="QUYET TOAN THUE TNDN"/>
      <sheetName val="BANG CAN DOI RUT GON"/>
      <sheetName val="BANG CAN DOI"/>
      <sheetName val="NHAT KY CHI TIEN"/>
      <sheetName val="LAI LO"/>
      <sheetName val="TO KHAI THUE DT -TNDN- CP"/>
      <sheetName val="QUYET TOAN THUE- CAC KHOAN"/>
      <sheetName val="GIA THANH"/>
      <sheetName val="BAI DUNG "/>
      <sheetName val="BIA NAM"/>
      <sheetName val="TM BAO CAO"/>
      <sheetName val="SXKD"/>
      <sheetName val="인6월"/>
      <sheetName val="을"/>
      <sheetName val="마감물량3"/>
      <sheetName val="기계๿〚"/>
      <sheetName val="기계헾】"/>
      <sheetName val="기계锼_x0013_"/>
      <sheetName val="기계灼_x0013_"/>
      <sheetName val="piping"/>
      <sheetName val="Data_ST"/>
      <sheetName val="D &amp; B Summary"/>
      <sheetName val="Summary Sheets"/>
      <sheetName val="C45T1X"/>
      <sheetName val="steel-gr"/>
      <sheetName val="Data - Codes"/>
      <sheetName val="BU6-虘"/>
      <sheetName val="CAL."/>
      <sheetName val="내역"/>
      <sheetName val="PBS"/>
      <sheetName val="PUMP"/>
      <sheetName val="TOEC"/>
      <sheetName val="지원사무소원가배부내역"/>
      <sheetName val="품셈1-26"/>
      <sheetName val="4.주별물량Table"/>
      <sheetName val="기둥(원형)"/>
      <sheetName val="계약ITEM"/>
      <sheetName val="UNIT"/>
      <sheetName val="FORCE"/>
      <sheetName val="ITEM"/>
      <sheetName val="11"/>
      <sheetName val="THop"/>
      <sheetName val="luong thang 10"/>
      <sheetName val="tong hop thang 10"/>
      <sheetName val="loung11"/>
      <sheetName val="TH 11"/>
      <sheetName val="T122"/>
      <sheetName val="T121"/>
      <sheetName val="px khai thac 2"/>
      <sheetName val="dao lo so 2"/>
      <sheetName val="luong vp thang 10"/>
      <sheetName val="단면가정"/>
      <sheetName val="기계ᰖ〚"/>
      <sheetName val="R&amp;P"/>
      <sheetName val="GiaVL"/>
      <sheetName val="DSI CONTROL AND SUMMARY "/>
      <sheetName val="PIPE-03E.XLS"/>
      <sheetName val="\Users\macbookpro\Library\Cache"/>
      <sheetName val="\H\Users\macbookpro\Library\Cac"/>
      <sheetName val="Numbers"/>
      <sheetName val="CR 11 QUANTITIES BY EGEC"/>
      <sheetName val="Silo with internal cone"/>
      <sheetName val="PRECAST lightconc-II"/>
      <sheetName val="MSU"/>
      <sheetName val="Index"/>
      <sheetName val="Meas.-Hotel Part"/>
      <sheetName val="TBAL9697 -group wise  sdpl"/>
      <sheetName val="labour coeff"/>
      <sheetName val="C253"/>
      <sheetName val="p&amp;m"/>
      <sheetName val="COST"/>
      <sheetName val="Tender Summary"/>
      <sheetName val="Lead"/>
      <sheetName val="Eqpmnt Plng"/>
      <sheetName val="Inputs"/>
      <sheetName val="目录"/>
      <sheetName val="Fill this out first..."/>
      <sheetName val="Mar09"/>
      <sheetName val="_x0002_CC (2)"/>
      <sheetName val="BLDG4"/>
      <sheetName val="VCH-SLC"/>
      <sheetName val="Supplier"/>
      <sheetName val="Rate analysis"/>
      <sheetName val="analysis"/>
      <sheetName val="dBase"/>
      <sheetName val="Design"/>
      <sheetName val="Intro."/>
      <sheetName val="RA-markate"/>
      <sheetName val="Build-up"/>
      <sheetName val="calcul"/>
      <sheetName val="D2_CO"/>
      <sheetName val="FT-05-02IsoBOM"/>
      <sheetName val="Codes"/>
      <sheetName val="TBEAM"/>
      <sheetName val="Item- Compact"/>
      <sheetName val="factors"/>
      <sheetName val="boq"/>
      <sheetName val="SITE OVERHEADS"/>
      <sheetName val="Basic"/>
      <sheetName val="Staff Acco."/>
      <sheetName val="Labour"/>
      <sheetName val="Debits as on 12.04.08"/>
      <sheetName val="Rate all Items"/>
      <sheetName val="Details"/>
      <sheetName val="girder"/>
      <sheetName val="Intro"/>
      <sheetName val="Contract Night Staff"/>
      <sheetName val="Contract Day Staff"/>
      <sheetName val="Day Shift"/>
      <sheetName val="Night Shift"/>
      <sheetName val="Parameter"/>
      <sheetName val="COP Final"/>
      <sheetName val="para"/>
      <sheetName val="Assumption Inputs"/>
      <sheetName val="FITZ MORT 94"/>
      <sheetName val="2gii"/>
      <sheetName val="kppl pl"/>
      <sheetName val="inWords"/>
      <sheetName val="1st flr"/>
      <sheetName val="Silo_with_internal_cone"/>
      <sheetName val="labour_coeff"/>
      <sheetName val="TBAL9697_-group_wise__sdpl"/>
      <sheetName val="Intro_"/>
      <sheetName val="Rate_all_Items"/>
      <sheetName val="KL_XL2000"/>
      <sheetName val="Chiet_tinh"/>
      <sheetName val="Van_chuyen"/>
      <sheetName val="THKP_(2)"/>
      <sheetName val="T_Bi"/>
      <sheetName val="Thiet_ke"/>
      <sheetName val="K_luong"/>
      <sheetName val="TT_L2"/>
      <sheetName val="TT_L1"/>
      <sheetName val="Thue_Ngoai"/>
      <sheetName val="Sheet2_(2)"/>
      <sheetName val="Chi_tiet_-_Dv_lap"/>
      <sheetName val="TH_KHTC"/>
      <sheetName val="Gia_VL"/>
      <sheetName val="Bang_gia_ca_may"/>
      <sheetName val="Bang_luong_CB"/>
      <sheetName val="Bang_P_tich_CT"/>
      <sheetName val="D_toan_chi_tiet"/>
      <sheetName val="Bang_TH_Dtoan"/>
      <sheetName val="LUAN_CHUYEN"/>
      <sheetName val="KE_QUY"/>
      <sheetName val="LUONGGIAN_TIEP"/>
      <sheetName val="VAY_VON"/>
      <sheetName val="O_THAO"/>
      <sheetName val="Q_TRUNG"/>
      <sheetName val="Y_THANH"/>
      <sheetName val="CT_Duong"/>
      <sheetName val="D_gia"/>
      <sheetName val="T_hop"/>
      <sheetName val="CtP_tro"/>
      <sheetName val="Nha_moi"/>
      <sheetName val="TT-T_Tron_So_2"/>
      <sheetName val="Ct_Dam_"/>
      <sheetName val="Ct_Duoi"/>
      <sheetName val="Ct_Tren"/>
      <sheetName val="D_giaMay"/>
      <sheetName val="Dong_Dau"/>
      <sheetName val="Dong_Dau_(2)"/>
      <sheetName val="Sau_dong"/>
      <sheetName val="Ma_xa"/>
      <sheetName val="My_dinh"/>
      <sheetName val="Tong_cong"/>
      <sheetName val="KH_2003_(moi_max)"/>
      <sheetName val="Interim_payment"/>
      <sheetName val="Bid_Sum"/>
      <sheetName val="Item_B"/>
      <sheetName val="Dg_A"/>
      <sheetName val="Dg_B&amp;C"/>
      <sheetName val="Material_at_site"/>
      <sheetName val="26+180-400_2"/>
      <sheetName val="26+180_Sub1"/>
      <sheetName val="26+180_Sub4"/>
      <sheetName val="26+180-400_5(k95)"/>
      <sheetName val="26+400-620_3(k95)"/>
      <sheetName val="26+400-640_1(k95)"/>
      <sheetName val="26+960-27+150_9"/>
      <sheetName val="26+960-27+150_10"/>
      <sheetName val="26+960-27+150_11"/>
      <sheetName val="26+960-27+150_12"/>
      <sheetName val="26+960-27+150_5(k95)"/>
      <sheetName val="26+960-27+150_4(k95)"/>
      <sheetName val="26+960-27+150_1(k95)"/>
      <sheetName val="27+500-700_5(k95)"/>
      <sheetName val="27+500-700_4(k95)"/>
      <sheetName val="27+500-700_3(k95)"/>
      <sheetName val="27+500-700_1(k95)"/>
      <sheetName val="27+740-920_3(k95)"/>
      <sheetName val="27+740-920_21"/>
      <sheetName val="27+920-28+040_6,7"/>
      <sheetName val="27+920-28+040_10"/>
      <sheetName val="27+920-28+160_Su3"/>
      <sheetName val="28+160-28+420_5K95"/>
      <sheetName val="28+430-657_7"/>
      <sheetName val="Km28+430-657_8"/>
      <sheetName val="28+430-657_9"/>
      <sheetName val="28+430-667_10"/>
      <sheetName val="28+430-657_11"/>
      <sheetName val="28+430-657_4k95"/>
      <sheetName val="28+500-657_18"/>
      <sheetName val="28+520-657_19"/>
      <sheetName val="sent_to"/>
      <sheetName val="BCC_(2)"/>
      <sheetName val="Bao_cao"/>
      <sheetName val="Bao_cao_2"/>
      <sheetName val="Khoi_luong"/>
      <sheetName val="Khoi_luong_mat"/>
      <sheetName val="Bang_ke"/>
      <sheetName val="T_HopKL"/>
      <sheetName val="S_Luong"/>
      <sheetName val="D_Dap"/>
      <sheetName val="Q_Toan"/>
      <sheetName val="Phan_tich_chi_phi"/>
      <sheetName val="Chi_phi_nen_theo_BVTC"/>
      <sheetName val="nhan_cong_phu"/>
      <sheetName val="nhan_cong_Hung"/>
      <sheetName val="Nhan_cong"/>
      <sheetName val="Khoi_luong_nen_theo_BVTC"/>
      <sheetName val="BU_CTPH"/>
      <sheetName val="BU_tran3+360_22"/>
      <sheetName val="Tran3+360_22"/>
      <sheetName val="BU_tran2+386_4"/>
      <sheetName val="Tran2+386_4"/>
      <sheetName val="DTcong_4-5"/>
      <sheetName val="Bu_1-2"/>
      <sheetName val="Bu_12-13"/>
      <sheetName val="DTcong_12-13"/>
      <sheetName val="DT_cong13-13+"/>
      <sheetName val="BU-_nhanh"/>
      <sheetName val="dtcong_nh1-2"/>
      <sheetName val="dtcong_nh0-1"/>
      <sheetName val="BU_11-12"/>
      <sheetName val="DTcong_11-12"/>
      <sheetName val="Pr-_CC"/>
      <sheetName val="MD_3-4"/>
      <sheetName val="ND_3-4"/>
      <sheetName val="MD_1-2"/>
      <sheetName val="ND_1-2"/>
      <sheetName val="MD_0-1"/>
      <sheetName val="ND_0-1"/>
      <sheetName val="Tong_hop"/>
      <sheetName val="KL_tong"/>
      <sheetName val="AC_PC"/>
      <sheetName val="__"/>
      <sheetName val="san_vuon"/>
      <sheetName val="khu_phu_tro"/>
      <sheetName val="Phu_luc"/>
      <sheetName val="Gia_trÞ"/>
      <sheetName val="be_tong"/>
      <sheetName val="Tong_hop_thep"/>
      <sheetName val="K249_K98"/>
      <sheetName val="K249_K98_(2)"/>
      <sheetName val="K251_K98"/>
      <sheetName val="K251_SBase"/>
      <sheetName val="K251_AC"/>
      <sheetName val="K252_K98"/>
      <sheetName val="K252_SBase"/>
      <sheetName val="K252_AC"/>
      <sheetName val="K253_K98"/>
      <sheetName val="K253_Subbase"/>
      <sheetName val="K253_Base_"/>
      <sheetName val="K253_SBase"/>
      <sheetName val="K253_AC"/>
      <sheetName val="K255_SBase"/>
      <sheetName val="K259_K98"/>
      <sheetName val="K259_Subbase"/>
      <sheetName val="K259_Base_"/>
      <sheetName val="K259_AC"/>
      <sheetName val="K260_K98"/>
      <sheetName val="K260_Subbase"/>
      <sheetName val="K260_Base"/>
      <sheetName val="K260_AC"/>
      <sheetName val="K261_K98"/>
      <sheetName val="K261_Base"/>
      <sheetName val="K261_AC"/>
      <sheetName val="Bang_VL"/>
      <sheetName val="VL(No_V-c)"/>
      <sheetName val="He_so"/>
      <sheetName val="PL_Vua"/>
      <sheetName val="Chitieu-dam_cac_loai"/>
      <sheetName val="DG_Dam"/>
      <sheetName val="DG_chung"/>
      <sheetName val="VL-dac_chung"/>
      <sheetName val="CT_1md_&amp;_dau_cong"/>
      <sheetName val="CT_cong"/>
      <sheetName val="dg_cong"/>
      <sheetName val="TH_(T1-6)"/>
      <sheetName val="_NL"/>
      <sheetName val="_NL_(2)"/>
      <sheetName val="CDTHCT_(3)"/>
      <sheetName val="thkl_(2)"/>
      <sheetName val="long_tec"/>
      <sheetName val="TAI_TRONG"/>
      <sheetName val="NOI_LUC"/>
      <sheetName val="TINH_DUYET_THTT_CHINH"/>
      <sheetName val="TDUYET_THTT_PHU"/>
      <sheetName val="TINH_DAO_DONG_VA_DO_VONG"/>
      <sheetName val="TINH_NEO"/>
      <sheetName val="cd_viaK0-T6"/>
      <sheetName val="cdvia_T6-Tc24"/>
      <sheetName val="cdvia_Tc24-T46"/>
      <sheetName val="cd_btnL2k0+361-T19"/>
      <sheetName val="tong_hop_thanh_toan_thue"/>
      <sheetName val="bang_ke_nop_thue"/>
      <sheetName val="Tonh_hop_chi_phi"/>
      <sheetName val="BK_chi_phi"/>
      <sheetName val="KTra_DS_va_thue_GTGT"/>
      <sheetName val="Kiãøm_tra_DS_thue_GTGT"/>
      <sheetName val="XUAT(gia_von)"/>
      <sheetName val="Xuat_(gia_ban)"/>
      <sheetName val="Dchinh_TH_N-X-T"/>
      <sheetName val="Tong_hop_N-X-T"/>
      <sheetName val="thue_TH"/>
      <sheetName val="tong_hop_2001"/>
      <sheetName val="qUYET_TOAN_THUE"/>
      <sheetName val="Thuyet_minh"/>
      <sheetName val="cap_cho_cac_DT"/>
      <sheetName val="Ung_-_hoan"/>
      <sheetName val="CP_may"/>
      <sheetName val="Quang_Tri"/>
      <sheetName val="Da_Nang"/>
      <sheetName val="Quang_Nam"/>
      <sheetName val="Quang_Ngai"/>
      <sheetName val="TH_DH-QN"/>
      <sheetName val="KP_HD"/>
      <sheetName val="DB_HD"/>
      <sheetName val="Cong_hop"/>
      <sheetName val="kldukien_(107)"/>
      <sheetName val="qui1_(2)"/>
      <sheetName val="Thep_"/>
      <sheetName val="Chi_tiet_Khoi_luong"/>
      <sheetName val="TH_khoi_luong"/>
      <sheetName val="Chiet_tinh_vat_lieu_"/>
      <sheetName val="TH_KL_VL"/>
      <sheetName val="KL_VL"/>
      <sheetName val="QT_9-6"/>
      <sheetName val="Thuong_luu_HB"/>
      <sheetName val="QT_Ky_T"/>
      <sheetName val="bc_vt_TON_BAI"/>
      <sheetName val="CDTHU_CHI_T1"/>
      <sheetName val="THUCHI_2"/>
      <sheetName val="THU_CHI3"/>
      <sheetName val="THU_CHI_4"/>
      <sheetName val="THU_CHI5"/>
      <sheetName val="THU_CHI_6"/>
      <sheetName val="TU_CHI_7"/>
      <sheetName val="THU_CHI9"/>
      <sheetName val="THU_CHI_8"/>
      <sheetName val="THU_CHI_10"/>
      <sheetName val="THU_CHI_11"/>
      <sheetName val="THU_CHI_12"/>
      <sheetName val="KL_Tram_Cty"/>
      <sheetName val="Gam_may_Cty"/>
      <sheetName val="KL_tram_KH"/>
      <sheetName val="Gam_may_KH"/>
      <sheetName val="Cach_dien"/>
      <sheetName val="Mang_tai"/>
      <sheetName val="KL_DDK"/>
      <sheetName val="Mang_tai_DDK"/>
      <sheetName val="KL_DDK0,4"/>
      <sheetName val="TT_Ky_thuat"/>
      <sheetName val="CT_moi"/>
      <sheetName val="Tu_dien"/>
      <sheetName val="May_cat"/>
      <sheetName val="Dao_Cly"/>
      <sheetName val="Dao_Ptai"/>
      <sheetName val="Tu_RMU"/>
      <sheetName val="C_set"/>
      <sheetName val="Sco_Cap"/>
      <sheetName val="Sco_TB"/>
      <sheetName val="TN_tram"/>
      <sheetName val="TN_C_set"/>
      <sheetName val="TN_TD_DDay"/>
      <sheetName val="Phan_chung"/>
      <sheetName val="cong_bien_t10"/>
      <sheetName val="luong_t9_"/>
      <sheetName val="bb_t9"/>
      <sheetName val="cong_Q2"/>
      <sheetName val="T_U_luong_Q1"/>
      <sheetName val="T_U_luong_Q2"/>
      <sheetName val="T_U_luong_Q3"/>
      <sheetName val="DS_them_luong_qui_4-2002"/>
      <sheetName val="Phuc_loi_2-9-02"/>
      <sheetName val="Thuong_nhan_dip_21-12-02"/>
      <sheetName val="Thuong_dip_nhan_danh_hieu_AHL§"/>
      <sheetName val="Thang_luong_thu_13_nam_2002"/>
      <sheetName val="Luong_SX#_dip_Tet_Qui_Mui(dong)"/>
      <sheetName val="cap_so_lan_2"/>
      <sheetName val="cap_so_BHXH"/>
      <sheetName val="tru_tien"/>
      <sheetName val="yt_q2"/>
      <sheetName val="c45_t3"/>
      <sheetName val="c45_t6"/>
      <sheetName val="BHYT_Q3_2003"/>
      <sheetName val="C45_t7"/>
      <sheetName val="C47-t07_2003"/>
      <sheetName val="C45_t8"/>
      <sheetName val="C47-t08_2003"/>
      <sheetName val="C45_t09"/>
      <sheetName val="C47-t09_2003"/>
      <sheetName val="C47_T12"/>
      <sheetName val="BHYT_Q4-2003"/>
      <sheetName val="C45_T10"/>
      <sheetName val="phan_tich_DG"/>
      <sheetName val="gia_vat_lieu"/>
      <sheetName val="gia_xe_may"/>
      <sheetName val="gia_nhan_cong"/>
      <sheetName val="vat_tu"/>
      <sheetName val="Quyet_toan"/>
      <sheetName val="Thu_hoi"/>
      <sheetName val="Lai_vay"/>
      <sheetName val="Tien_vay"/>
      <sheetName val="Cong_no"/>
      <sheetName val="Cop_pha"/>
      <sheetName val="C_TIEU"/>
      <sheetName val="T_Luong"/>
      <sheetName val="T_HAO"/>
      <sheetName val="DT_TUYEN"/>
      <sheetName val="DT_GIA"/>
      <sheetName val="KHDT_(2)"/>
      <sheetName val="CL_"/>
      <sheetName val="KQ_(2)"/>
      <sheetName val="KLTong_hop"/>
      <sheetName val="Lan_can"/>
      <sheetName val="Ranh_doc_(2)"/>
      <sheetName val="Ranh_doc"/>
      <sheetName val="Coc_tieu"/>
      <sheetName val="Bien_bao"/>
      <sheetName val="Nan_tuyen"/>
      <sheetName val="Lan_1"/>
      <sheetName val="Lan__2"/>
      <sheetName val="Lan_3"/>
      <sheetName val="Gia_tri"/>
      <sheetName val="Lan_5"/>
      <sheetName val="CDSL_(2)"/>
      <sheetName val="binh_do"/>
      <sheetName val="cot_lieu"/>
      <sheetName val="van_khuon"/>
      <sheetName val="CT_BT"/>
      <sheetName val="lay_mau"/>
      <sheetName val="mat_ngoai_goi"/>
      <sheetName val="coc_tram-bt"/>
      <sheetName val="Gia_DAN"/>
      <sheetName val="Phu_luc_HD"/>
      <sheetName val="Gia_du_thau"/>
      <sheetName val="Ca_xe"/>
      <sheetName val="CT_xa"/>
      <sheetName val="Dc_Dau"/>
      <sheetName val="_o_to_Hien_8"/>
      <sheetName val="_o_to_Hien9"/>
      <sheetName val="_o_to_Hien10"/>
      <sheetName val="_o_to_Hien11"/>
      <sheetName val="_o_to_Hien12)"/>
      <sheetName val="_o_to_Hien1"/>
      <sheetName val="_o_to_Hien2"/>
      <sheetName val="_o_to_Hien3"/>
      <sheetName val="_o_to_Hien4"/>
      <sheetName val="_o_to_Hien5"/>
      <sheetName val="_o_to_Phong_8"/>
      <sheetName val="_o_to_Phong9"/>
      <sheetName val="_o_to_Phong10"/>
      <sheetName val="_o_to_Phong11"/>
      <sheetName val="_o_to_Phong12)"/>
      <sheetName val="_o_to_Phong1"/>
      <sheetName val="_o_to_Phong2"/>
      <sheetName val="_o_to_Phong3"/>
      <sheetName val="_o_to_Phong4"/>
      <sheetName val="_o_to_Phong5"/>
      <sheetName val="_o_to_Dung_8_"/>
      <sheetName val="_D_tt_dau8"/>
      <sheetName val="_o_to_Dung_9"/>
      <sheetName val="_D9_tt_dau"/>
      <sheetName val="_D10_tt_dau"/>
      <sheetName val="_o_to_Dung_10"/>
      <sheetName val="_o_to_Dung_11"/>
      <sheetName val="_o_to_Dung_12)"/>
      <sheetName val="_o_to_Dung_1"/>
      <sheetName val="_o_to_Dung2"/>
      <sheetName val="_o_to_Dung3"/>
      <sheetName val="_o_to_Dung4"/>
      <sheetName val="_o_totrongT10-12"/>
      <sheetName val="_o_totrongT2"/>
      <sheetName val="PRECAST_lightconc-II"/>
      <sheetName val="Debits_as_on_12_04_08"/>
      <sheetName val="Silo_with_internal_cone1"/>
      <sheetName val="labour_coeff1"/>
      <sheetName val="TBAL9697_-group_wise__sdpl1"/>
      <sheetName val="Intro_1"/>
      <sheetName val="Rate_all_Items1"/>
      <sheetName val="KL_XL20001"/>
      <sheetName val="Chiet_tinh1"/>
      <sheetName val="Van_chuyen1"/>
      <sheetName val="THKP_(2)1"/>
      <sheetName val="T_Bi1"/>
      <sheetName val="Thiet_ke1"/>
      <sheetName val="K_luong1"/>
      <sheetName val="TT_L21"/>
      <sheetName val="TT_L11"/>
      <sheetName val="Thue_Ngoai1"/>
      <sheetName val="Sheet2_(2)1"/>
      <sheetName val="Chi_tiet_-_Dv_lap1"/>
      <sheetName val="TH_KHTC1"/>
      <sheetName val="Gia_VL1"/>
      <sheetName val="Bang_gia_ca_may1"/>
      <sheetName val="Bang_luong_CB1"/>
      <sheetName val="Bang_P_tich_CT1"/>
      <sheetName val="D_toan_chi_tiet1"/>
      <sheetName val="Bang_TH_Dtoan1"/>
      <sheetName val="LUAN_CHUYEN1"/>
      <sheetName val="KE_QUY1"/>
      <sheetName val="LUONGGIAN_TIEP1"/>
      <sheetName val="VAY_VON1"/>
      <sheetName val="O_THAO1"/>
      <sheetName val="Q_TRUNG1"/>
      <sheetName val="Y_THANH1"/>
      <sheetName val="CT_Duong1"/>
      <sheetName val="D_gia1"/>
      <sheetName val="T_hop1"/>
      <sheetName val="CtP_tro1"/>
      <sheetName val="Nha_moi1"/>
      <sheetName val="TT-T_Tron_So_21"/>
      <sheetName val="Ct_Dam_1"/>
      <sheetName val="Ct_Duoi1"/>
      <sheetName val="Ct_Tren1"/>
      <sheetName val="D_giaMay1"/>
      <sheetName val="Dong_Dau1"/>
      <sheetName val="Dong_Dau_(2)1"/>
      <sheetName val="Sau_dong1"/>
      <sheetName val="Ma_xa1"/>
      <sheetName val="My_dinh1"/>
      <sheetName val="Tong_cong1"/>
      <sheetName val="KH_2003_(moi_max)1"/>
      <sheetName val="Interim_payment1"/>
      <sheetName val="Bid_Sum1"/>
      <sheetName val="Item_B1"/>
      <sheetName val="Dg_A1"/>
      <sheetName val="Dg_B&amp;C1"/>
      <sheetName val="Material_at_site1"/>
      <sheetName val="26+180-400_21"/>
      <sheetName val="26+180_Sub11"/>
      <sheetName val="26+180_Sub41"/>
      <sheetName val="26+180-400_5(k95)1"/>
      <sheetName val="26+400-620_3(k95)1"/>
      <sheetName val="26+400-640_1(k95)1"/>
      <sheetName val="26+960-27+150_91"/>
      <sheetName val="26+960-27+150_101"/>
      <sheetName val="26+960-27+150_111"/>
      <sheetName val="26+960-27+150_121"/>
      <sheetName val="26+960-27+150_5(k95)1"/>
      <sheetName val="26+960-27+150_4(k95)1"/>
      <sheetName val="26+960-27+150_1(k95)1"/>
      <sheetName val="27+500-700_5(k95)1"/>
      <sheetName val="27+500-700_4(k95)1"/>
      <sheetName val="27+500-700_3(k95)1"/>
      <sheetName val="27+500-700_1(k95)1"/>
      <sheetName val="27+740-920_3(k95)1"/>
      <sheetName val="27+740-920_211"/>
      <sheetName val="27+920-28+040_6,71"/>
      <sheetName val="27+920-28+040_101"/>
      <sheetName val="27+920-28+160_Su31"/>
      <sheetName val="28+160-28+420_5K951"/>
      <sheetName val="28+430-657_71"/>
      <sheetName val="Km28+430-657_81"/>
      <sheetName val="28+430-657_91"/>
      <sheetName val="28+430-667_101"/>
      <sheetName val="28+430-657_111"/>
      <sheetName val="28+430-657_4k951"/>
      <sheetName val="28+500-657_181"/>
      <sheetName val="28+520-657_191"/>
      <sheetName val="sent_to1"/>
      <sheetName val="BCC_(2)1"/>
      <sheetName val="Bao_cao1"/>
      <sheetName val="Bao_cao_21"/>
      <sheetName val="Khoi_luong1"/>
      <sheetName val="Khoi_luong_mat1"/>
      <sheetName val="Bang_ke1"/>
      <sheetName val="T_HopKL1"/>
      <sheetName val="S_Luong1"/>
      <sheetName val="D_Dap1"/>
      <sheetName val="Q_Toan1"/>
      <sheetName val="Phan_tich_chi_phi1"/>
      <sheetName val="Chi_phi_nen_theo_BVTC1"/>
      <sheetName val="nhan_cong_phu1"/>
      <sheetName val="nhan_cong_Hung1"/>
      <sheetName val="Nhan_cong1"/>
      <sheetName val="Khoi_luong_nen_theo_BVTC1"/>
      <sheetName val="BU_CTPH1"/>
      <sheetName val="BU_tran3+360_221"/>
      <sheetName val="Tran3+360_221"/>
      <sheetName val="BU_tran2+386_41"/>
      <sheetName val="Tran2+386_41"/>
      <sheetName val="DTcong_4-51"/>
      <sheetName val="Bu_1-21"/>
      <sheetName val="Bu_12-131"/>
      <sheetName val="DTcong_12-131"/>
      <sheetName val="DT_cong13-13+1"/>
      <sheetName val="BU-_nhanh1"/>
      <sheetName val="dtcong_nh1-21"/>
      <sheetName val="dtcong_nh0-11"/>
      <sheetName val="BU_11-121"/>
      <sheetName val="DTcong_11-121"/>
      <sheetName val="Pr-_CC1"/>
      <sheetName val="MD_3-41"/>
      <sheetName val="ND_3-41"/>
      <sheetName val="MD_1-21"/>
      <sheetName val="ND_1-21"/>
      <sheetName val="MD_0-11"/>
      <sheetName val="ND_0-11"/>
      <sheetName val="Tong_hop1"/>
      <sheetName val="KL_tong1"/>
      <sheetName val="AC_PC1"/>
      <sheetName val="__1"/>
      <sheetName val="san_vuon1"/>
      <sheetName val="khu_phu_tro1"/>
      <sheetName val="Phu_luc1"/>
      <sheetName val="Gia_trÞ1"/>
      <sheetName val="be_tong1"/>
      <sheetName val="Tong_hop_thep1"/>
      <sheetName val="K249_K981"/>
      <sheetName val="K249_K98_(2)1"/>
      <sheetName val="K251_K981"/>
      <sheetName val="K251_SBase1"/>
      <sheetName val="K251_AC1"/>
      <sheetName val="K252_K981"/>
      <sheetName val="K252_SBase1"/>
      <sheetName val="K252_AC1"/>
      <sheetName val="K253_K981"/>
      <sheetName val="K253_Subbase1"/>
      <sheetName val="K253_Base_1"/>
      <sheetName val="K253_SBase1"/>
      <sheetName val="K253_AC1"/>
      <sheetName val="K255_SBase1"/>
      <sheetName val="K259_K981"/>
      <sheetName val="K259_Subbase1"/>
      <sheetName val="K259_Base_1"/>
      <sheetName val="K259_AC1"/>
      <sheetName val="K260_K981"/>
      <sheetName val="K260_Subbase1"/>
      <sheetName val="K260_Base1"/>
      <sheetName val="K260_AC1"/>
      <sheetName val="K261_K981"/>
      <sheetName val="K261_Base1"/>
      <sheetName val="K261_AC1"/>
      <sheetName val="Bang_VL1"/>
      <sheetName val="VL(No_V-c)1"/>
      <sheetName val="He_so1"/>
      <sheetName val="PL_Vua1"/>
      <sheetName val="Chitieu-dam_cac_loai1"/>
      <sheetName val="DG_Dam1"/>
      <sheetName val="DG_chung1"/>
      <sheetName val="VL-dac_chung1"/>
      <sheetName val="CT_1md_&amp;_dau_cong1"/>
      <sheetName val="CT_cong1"/>
      <sheetName val="dg_cong1"/>
      <sheetName val="TH_(T1-6)1"/>
      <sheetName val="_NL1"/>
      <sheetName val="_NL_(2)1"/>
      <sheetName val="CDTHCT_(3)1"/>
      <sheetName val="thkl_(2)1"/>
      <sheetName val="long_tec1"/>
      <sheetName val="TAI_TRONG1"/>
      <sheetName val="NOI_LUC1"/>
      <sheetName val="TINH_DUYET_THTT_CHINH1"/>
      <sheetName val="TDUYET_THTT_PHU1"/>
      <sheetName val="TINH_DAO_DONG_VA_DO_VONG1"/>
      <sheetName val="TINH_NEO1"/>
      <sheetName val="cd_viaK0-T61"/>
      <sheetName val="cdvia_T6-Tc241"/>
      <sheetName val="cdvia_Tc24-T461"/>
      <sheetName val="cd_btnL2k0+361-T191"/>
      <sheetName val="tong_hop_thanh_toan_thue1"/>
      <sheetName val="bang_ke_nop_thue1"/>
      <sheetName val="Tonh_hop_chi_phi1"/>
      <sheetName val="BK_chi_phi1"/>
      <sheetName val="KTra_DS_va_thue_GTGT1"/>
      <sheetName val="Kiãøm_tra_DS_thue_GTGT1"/>
      <sheetName val="XUAT(gia_von)1"/>
      <sheetName val="Xuat_(gia_ban)1"/>
      <sheetName val="Dchinh_TH_N-X-T1"/>
      <sheetName val="Tong_hop_N-X-T1"/>
      <sheetName val="thue_TH1"/>
      <sheetName val="tong_hop_20011"/>
      <sheetName val="qUYET_TOAN_THUE1"/>
      <sheetName val="Thuyet_minh1"/>
      <sheetName val="cap_cho_cac_DT1"/>
      <sheetName val="Ung_-_hoan1"/>
      <sheetName val="CP_may1"/>
      <sheetName val="Quang_Tri1"/>
      <sheetName val="Da_Nang1"/>
      <sheetName val="Quang_Nam1"/>
      <sheetName val="Quang_Ngai1"/>
      <sheetName val="TH_DH-QN1"/>
      <sheetName val="KP_HD1"/>
      <sheetName val="DB_HD1"/>
      <sheetName val="Cong_hop1"/>
      <sheetName val="kldukien_(107)1"/>
      <sheetName val="qui1_(2)1"/>
      <sheetName val="Thep_1"/>
      <sheetName val="Chi_tiet_Khoi_luong1"/>
      <sheetName val="TH_khoi_luong1"/>
      <sheetName val="Chiet_tinh_vat_lieu_1"/>
      <sheetName val="TH_KL_VL1"/>
      <sheetName val="KL_VL1"/>
      <sheetName val="QT_9-61"/>
      <sheetName val="Thuong_luu_HB1"/>
      <sheetName val="QT_Ky_T1"/>
      <sheetName val="bc_vt_TON_BAI1"/>
      <sheetName val="CDTHU_CHI_T11"/>
      <sheetName val="THUCHI_21"/>
      <sheetName val="THU_CHI31"/>
      <sheetName val="THU_CHI_41"/>
      <sheetName val="THU_CHI51"/>
      <sheetName val="THU_CHI_61"/>
      <sheetName val="TU_CHI_71"/>
      <sheetName val="THU_CHI91"/>
      <sheetName val="THU_CHI_81"/>
      <sheetName val="THU_CHI_101"/>
      <sheetName val="THU_CHI_111"/>
      <sheetName val="THU_CHI_121"/>
      <sheetName val="KL_Tram_Cty1"/>
      <sheetName val="Gam_may_Cty1"/>
      <sheetName val="KL_tram_KH1"/>
      <sheetName val="Gam_may_KH1"/>
      <sheetName val="Cach_dien1"/>
      <sheetName val="Mang_tai1"/>
      <sheetName val="KL_DDK1"/>
      <sheetName val="Mang_tai_DDK1"/>
      <sheetName val="KL_DDK0,41"/>
      <sheetName val="TT_Ky_thuat1"/>
      <sheetName val="CT_moi1"/>
      <sheetName val="Tu_dien1"/>
      <sheetName val="May_cat1"/>
      <sheetName val="Dao_Cly1"/>
      <sheetName val="Dao_Ptai1"/>
      <sheetName val="Tu_RMU1"/>
      <sheetName val="C_set1"/>
      <sheetName val="Sco_Cap1"/>
      <sheetName val="Sco_TB1"/>
      <sheetName val="TN_tram1"/>
      <sheetName val="TN_C_set1"/>
      <sheetName val="TN_TD_DDay1"/>
      <sheetName val="Phan_chung1"/>
      <sheetName val="cong_bien_t101"/>
      <sheetName val="luong_t9_1"/>
      <sheetName val="bb_t91"/>
      <sheetName val="cong_Q21"/>
      <sheetName val="T_U_luong_Q11"/>
      <sheetName val="T_U_luong_Q21"/>
      <sheetName val="T_U_luong_Q31"/>
      <sheetName val="DS_them_luong_qui_4-20021"/>
      <sheetName val="Phuc_loi_2-9-021"/>
      <sheetName val="Thuong_nhan_dip_21-12-021"/>
      <sheetName val="Thuong_dip_nhan_danh_hieu_AHL§1"/>
      <sheetName val="Thang_luong_thu_13_nam_20021"/>
      <sheetName val="Luong_SX#_dip_Tet_Qui_Mui(dong1"/>
      <sheetName val="cap_so_lan_21"/>
      <sheetName val="cap_so_BHXH1"/>
      <sheetName val="tru_tien1"/>
      <sheetName val="yt_q21"/>
      <sheetName val="c45_t31"/>
      <sheetName val="c45_t61"/>
      <sheetName val="BHYT_Q3_20031"/>
      <sheetName val="C45_t71"/>
      <sheetName val="C47-t07_20031"/>
      <sheetName val="C45_t81"/>
      <sheetName val="C47-t08_20031"/>
      <sheetName val="C45_t091"/>
      <sheetName val="C47-t09_20031"/>
      <sheetName val="C47_T121"/>
      <sheetName val="BHYT_Q4-20031"/>
      <sheetName val="C45_T101"/>
      <sheetName val="phan_tich_DG1"/>
      <sheetName val="gia_vat_lieu1"/>
      <sheetName val="gia_xe_may1"/>
      <sheetName val="gia_nhan_cong1"/>
      <sheetName val="vat_tu1"/>
      <sheetName val="Quyet_toan1"/>
      <sheetName val="Thu_hoi1"/>
      <sheetName val="Lai_vay1"/>
      <sheetName val="Tien_vay1"/>
      <sheetName val="Cong_no1"/>
      <sheetName val="Cop_pha1"/>
      <sheetName val="C_TIEU1"/>
      <sheetName val="T_Luong1"/>
      <sheetName val="T_HAO1"/>
      <sheetName val="DT_TUYEN1"/>
      <sheetName val="DT_GIA1"/>
      <sheetName val="KHDT_(2)1"/>
      <sheetName val="CL_1"/>
      <sheetName val="KQ_(2)1"/>
      <sheetName val="KLTong_hop1"/>
      <sheetName val="Lan_can1"/>
      <sheetName val="Ranh_doc_(2)1"/>
      <sheetName val="Ranh_doc1"/>
      <sheetName val="Coc_tieu1"/>
      <sheetName val="Bien_bao1"/>
      <sheetName val="Nan_tuyen1"/>
      <sheetName val="Lan_11"/>
      <sheetName val="Lan__21"/>
      <sheetName val="Lan_31"/>
      <sheetName val="Gia_tri1"/>
      <sheetName val="Lan_51"/>
      <sheetName val="CDSL_(2)1"/>
      <sheetName val="binh_do1"/>
      <sheetName val="cot_lieu1"/>
      <sheetName val="van_khuon1"/>
      <sheetName val="CT_BT1"/>
      <sheetName val="lay_mau1"/>
      <sheetName val="mat_ngoai_goi1"/>
      <sheetName val="coc_tram-bt1"/>
      <sheetName val="Gia_DAN1"/>
      <sheetName val="Phu_luc_HD1"/>
      <sheetName val="Gia_du_thau1"/>
      <sheetName val="Ca_xe1"/>
      <sheetName val="CT_xa1"/>
      <sheetName val="Dc_Dau1"/>
      <sheetName val="_o_to_Hien_81"/>
      <sheetName val="_o_to_Hien91"/>
      <sheetName val="_o_to_Hien101"/>
      <sheetName val="_o_to_Hien111"/>
      <sheetName val="_o_to_Hien12)1"/>
      <sheetName val="_o_to_Hien12"/>
      <sheetName val="_o_to_Hien21"/>
      <sheetName val="_o_to_Hien31"/>
      <sheetName val="_o_to_Hien41"/>
      <sheetName val="_o_to_Hien51"/>
      <sheetName val="_o_to_Phong_81"/>
      <sheetName val="_o_to_Phong91"/>
      <sheetName val="_o_to_Phong101"/>
      <sheetName val="_o_to_Phong111"/>
      <sheetName val="_o_to_Phong12)1"/>
      <sheetName val="_o_to_Phong12"/>
      <sheetName val="_o_to_Phong21"/>
      <sheetName val="_o_to_Phong31"/>
      <sheetName val="_o_to_Phong41"/>
      <sheetName val="_o_to_Phong51"/>
      <sheetName val="_o_to_Dung_8_1"/>
      <sheetName val="_D_tt_dau81"/>
      <sheetName val="_o_to_Dung_91"/>
      <sheetName val="_D9_tt_dau1"/>
      <sheetName val="_D10_tt_dau1"/>
      <sheetName val="_o_to_Dung_101"/>
      <sheetName val="_o_to_Dung_111"/>
      <sheetName val="_o_to_Dung_12)1"/>
      <sheetName val="_o_to_Dung_12"/>
      <sheetName val="_o_to_Dung21"/>
      <sheetName val="_o_to_Dung31"/>
      <sheetName val="_o_to_Dung41"/>
      <sheetName val="_o_totrongT10-121"/>
      <sheetName val="_o_totrongT21"/>
      <sheetName val="PRECAST_lightconc-II1"/>
      <sheetName val="Debits_as_on_12_04_081"/>
      <sheetName val="Silo_with_internal_cone2"/>
      <sheetName val="labour_coeff2"/>
      <sheetName val="TBAL9697_-group_wise__sdpl2"/>
      <sheetName val="Intro_2"/>
      <sheetName val="Rate_all_Items2"/>
      <sheetName val="KL_XL20002"/>
      <sheetName val="Chiet_tinh2"/>
      <sheetName val="Van_chuyen2"/>
      <sheetName val="THKP_(2)2"/>
      <sheetName val="T_Bi2"/>
      <sheetName val="Thiet_ke2"/>
      <sheetName val="K_luong2"/>
      <sheetName val="TT_L22"/>
      <sheetName val="TT_L12"/>
      <sheetName val="Thue_Ngoai2"/>
      <sheetName val="Sheet2_(2)2"/>
      <sheetName val="Chi_tiet_-_Dv_lap2"/>
      <sheetName val="TH_KHTC2"/>
      <sheetName val="Gia_VL2"/>
      <sheetName val="Bang_gia_ca_may2"/>
      <sheetName val="Bang_luong_CB2"/>
      <sheetName val="Bang_P_tich_CT2"/>
      <sheetName val="D_toan_chi_tiet2"/>
      <sheetName val="Bang_TH_Dtoan2"/>
      <sheetName val="LUAN_CHUYEN2"/>
      <sheetName val="KE_QUY2"/>
      <sheetName val="LUONGGIAN_TIEP2"/>
      <sheetName val="VAY_VON2"/>
      <sheetName val="O_THAO2"/>
      <sheetName val="Q_TRUNG2"/>
      <sheetName val="Y_THANH2"/>
      <sheetName val="CT_Duong2"/>
      <sheetName val="D_gia2"/>
      <sheetName val="T_hop2"/>
      <sheetName val="CtP_tro2"/>
      <sheetName val="Nha_moi2"/>
      <sheetName val="TT-T_Tron_So_22"/>
      <sheetName val="Ct_Dam_2"/>
      <sheetName val="Ct_Duoi2"/>
      <sheetName val="Ct_Tren2"/>
      <sheetName val="D_giaMay2"/>
      <sheetName val="Dong_Dau2"/>
      <sheetName val="Dong_Dau_(2)2"/>
      <sheetName val="Sau_dong2"/>
      <sheetName val="Ma_xa2"/>
      <sheetName val="My_dinh2"/>
      <sheetName val="Tong_cong2"/>
      <sheetName val="KH_2003_(moi_max)2"/>
      <sheetName val="Interim_payment2"/>
      <sheetName val="Bid_Sum2"/>
      <sheetName val="Item_B2"/>
      <sheetName val="Dg_A2"/>
      <sheetName val="Dg_B&amp;C2"/>
      <sheetName val="Material_at_site2"/>
      <sheetName val="26+180-400_22"/>
      <sheetName val="26+180_Sub12"/>
      <sheetName val="26+180_Sub42"/>
      <sheetName val="26+180-400_5(k95)2"/>
      <sheetName val="26+400-620_3(k95)2"/>
      <sheetName val="26+400-640_1(k95)2"/>
      <sheetName val="26+960-27+150_92"/>
      <sheetName val="26+960-27+150_102"/>
      <sheetName val="26+960-27+150_112"/>
      <sheetName val="26+960-27+150_122"/>
      <sheetName val="26+960-27+150_5(k95)2"/>
      <sheetName val="26+960-27+150_4(k95)2"/>
      <sheetName val="26+960-27+150_1(k95)2"/>
      <sheetName val="27+500-700_5(k95)2"/>
      <sheetName val="27+500-700_4(k95)2"/>
      <sheetName val="27+500-700_3(k95)2"/>
      <sheetName val="27+500-700_1(k95)2"/>
      <sheetName val="27+740-920_3(k95)2"/>
      <sheetName val="27+740-920_212"/>
      <sheetName val="27+920-28+040_6,72"/>
      <sheetName val="27+920-28+040_102"/>
      <sheetName val="27+920-28+160_Su32"/>
      <sheetName val="28+160-28+420_5K952"/>
      <sheetName val="28+430-657_72"/>
      <sheetName val="Km28+430-657_82"/>
      <sheetName val="28+430-657_92"/>
      <sheetName val="28+430-667_102"/>
      <sheetName val="28+430-657_112"/>
      <sheetName val="28+430-657_4k952"/>
      <sheetName val="28+500-657_182"/>
      <sheetName val="28+520-657_192"/>
      <sheetName val="sent_to2"/>
      <sheetName val="BCC_(2)2"/>
      <sheetName val="Bao_cao2"/>
      <sheetName val="Bao_cao_22"/>
      <sheetName val="Khoi_luong2"/>
      <sheetName val="Khoi_luong_mat2"/>
      <sheetName val="Bang_ke2"/>
      <sheetName val="T_HopKL2"/>
      <sheetName val="S_Luong2"/>
      <sheetName val="D_Dap2"/>
      <sheetName val="Q_Toan2"/>
      <sheetName val="Phan_tich_chi_phi2"/>
      <sheetName val="Chi_phi_nen_theo_BVTC2"/>
      <sheetName val="nhan_cong_phu2"/>
      <sheetName val="nhan_cong_Hung2"/>
      <sheetName val="Nhan_cong2"/>
      <sheetName val="Khoi_luong_nen_theo_BVTC2"/>
      <sheetName val="BU_CTPH2"/>
      <sheetName val="BU_tran3+360_222"/>
      <sheetName val="Tran3+360_222"/>
      <sheetName val="BU_tran2+386_42"/>
      <sheetName val="Tran2+386_42"/>
      <sheetName val="DTcong_4-52"/>
      <sheetName val="Bu_1-22"/>
      <sheetName val="Bu_12-132"/>
      <sheetName val="DTcong_12-132"/>
      <sheetName val="DT_cong13-13+2"/>
      <sheetName val="BU-_nhanh2"/>
      <sheetName val="dtcong_nh1-22"/>
      <sheetName val="dtcong_nh0-12"/>
      <sheetName val="BU_11-122"/>
      <sheetName val="DTcong_11-122"/>
      <sheetName val="Pr-_CC2"/>
      <sheetName val="MD_3-42"/>
      <sheetName val="ND_3-42"/>
      <sheetName val="MD_1-22"/>
      <sheetName val="ND_1-22"/>
      <sheetName val="MD_0-12"/>
      <sheetName val="ND_0-12"/>
      <sheetName val="Tong_hop2"/>
      <sheetName val="KL_tong2"/>
      <sheetName val="AC_PC2"/>
      <sheetName val="__2"/>
      <sheetName val="san_vuon2"/>
      <sheetName val="khu_phu_tro2"/>
      <sheetName val="Phu_luc2"/>
      <sheetName val="Gia_trÞ2"/>
      <sheetName val="be_tong2"/>
      <sheetName val="Tong_hop_thep2"/>
      <sheetName val="K249_K982"/>
      <sheetName val="K249_K98_(2)2"/>
      <sheetName val="K251_K982"/>
      <sheetName val="K251_SBase2"/>
      <sheetName val="K251_AC2"/>
      <sheetName val="K252_K982"/>
      <sheetName val="K252_SBase2"/>
      <sheetName val="K252_AC2"/>
      <sheetName val="K253_K982"/>
      <sheetName val="K253_Subbase2"/>
      <sheetName val="K253_Base_2"/>
      <sheetName val="K253_SBase2"/>
      <sheetName val="K253_AC2"/>
      <sheetName val="K255_SBase2"/>
      <sheetName val="K259_K982"/>
      <sheetName val="K259_Subbase2"/>
      <sheetName val="K259_Base_2"/>
      <sheetName val="K259_AC2"/>
      <sheetName val="K260_K982"/>
      <sheetName val="K260_Subbase2"/>
      <sheetName val="K260_Base2"/>
      <sheetName val="K260_AC2"/>
      <sheetName val="K261_K982"/>
      <sheetName val="K261_Base2"/>
      <sheetName val="K261_AC2"/>
      <sheetName val="Bang_VL2"/>
      <sheetName val="VL(No_V-c)2"/>
      <sheetName val="He_so2"/>
      <sheetName val="PL_Vua2"/>
      <sheetName val="Chitieu-dam_cac_loai2"/>
      <sheetName val="DG_Dam2"/>
      <sheetName val="DG_chung2"/>
      <sheetName val="VL-dac_chung2"/>
      <sheetName val="CT_1md_&amp;_dau_cong2"/>
      <sheetName val="CT_cong2"/>
      <sheetName val="dg_cong2"/>
      <sheetName val="TH_(T1-6)2"/>
      <sheetName val="_NL2"/>
      <sheetName val="_NL_(2)2"/>
      <sheetName val="CDTHCT_(3)2"/>
      <sheetName val="thkl_(2)2"/>
      <sheetName val="long_tec2"/>
      <sheetName val="TAI_TRONG2"/>
      <sheetName val="NOI_LUC2"/>
      <sheetName val="TINH_DUYET_THTT_CHINH2"/>
      <sheetName val="TDUYET_THTT_PHU2"/>
      <sheetName val="TINH_DAO_DONG_VA_DO_VONG2"/>
      <sheetName val="TINH_NEO2"/>
      <sheetName val="cd_viaK0-T62"/>
      <sheetName val="cdvia_T6-Tc242"/>
      <sheetName val="cdvia_Tc24-T462"/>
      <sheetName val="cd_btnL2k0+361-T192"/>
      <sheetName val="tong_hop_thanh_toan_thue2"/>
      <sheetName val="bang_ke_nop_thue2"/>
      <sheetName val="Tonh_hop_chi_phi2"/>
      <sheetName val="BK_chi_phi2"/>
      <sheetName val="KTra_DS_va_thue_GTGT2"/>
      <sheetName val="Kiãøm_tra_DS_thue_GTGT2"/>
      <sheetName val="XUAT(gia_von)2"/>
      <sheetName val="Xuat_(gia_ban)2"/>
      <sheetName val="Dchinh_TH_N-X-T2"/>
      <sheetName val="Tong_hop_N-X-T2"/>
      <sheetName val="thue_TH2"/>
      <sheetName val="tong_hop_20012"/>
      <sheetName val="qUYET_TOAN_THUE2"/>
      <sheetName val="Thuyet_minh2"/>
      <sheetName val="cap_cho_cac_DT2"/>
      <sheetName val="Ung_-_hoan2"/>
      <sheetName val="CP_may2"/>
      <sheetName val="Quang_Tri2"/>
      <sheetName val="Da_Nang2"/>
      <sheetName val="Quang_Nam2"/>
      <sheetName val="Quang_Ngai2"/>
      <sheetName val="TH_DH-QN2"/>
      <sheetName val="KP_HD2"/>
      <sheetName val="DB_HD2"/>
      <sheetName val="Cong_hop2"/>
      <sheetName val="kldukien_(107)2"/>
      <sheetName val="qui1_(2)2"/>
      <sheetName val="Thep_2"/>
      <sheetName val="Chi_tiet_Khoi_luong2"/>
      <sheetName val="TH_khoi_luong2"/>
      <sheetName val="Chiet_tinh_vat_lieu_2"/>
      <sheetName val="TH_KL_VL2"/>
      <sheetName val="KL_VL2"/>
      <sheetName val="QT_9-62"/>
      <sheetName val="Thuong_luu_HB2"/>
      <sheetName val="QT_Ky_T2"/>
      <sheetName val="bc_vt_TON_BAI2"/>
      <sheetName val="CDTHU_CHI_T12"/>
      <sheetName val="THUCHI_22"/>
      <sheetName val="THU_CHI32"/>
      <sheetName val="THU_CHI_42"/>
      <sheetName val="THU_CHI52"/>
      <sheetName val="THU_CHI_62"/>
      <sheetName val="TU_CHI_72"/>
      <sheetName val="THU_CHI92"/>
      <sheetName val="THU_CHI_82"/>
      <sheetName val="THU_CHI_102"/>
      <sheetName val="THU_CHI_112"/>
      <sheetName val="THU_CHI_122"/>
      <sheetName val="KL_Tram_Cty2"/>
      <sheetName val="Gam_may_Cty2"/>
      <sheetName val="KL_tram_KH2"/>
      <sheetName val="Gam_may_KH2"/>
      <sheetName val="Cach_dien2"/>
      <sheetName val="Mang_tai2"/>
      <sheetName val="KL_DDK2"/>
      <sheetName val="Mang_tai_DDK2"/>
      <sheetName val="KL_DDK0,42"/>
      <sheetName val="TT_Ky_thuat2"/>
      <sheetName val="CT_moi2"/>
      <sheetName val="Tu_dien2"/>
      <sheetName val="May_cat2"/>
      <sheetName val="Dao_Cly2"/>
      <sheetName val="Dao_Ptai2"/>
      <sheetName val="Tu_RMU2"/>
      <sheetName val="C_set2"/>
      <sheetName val="Sco_Cap2"/>
      <sheetName val="Sco_TB2"/>
      <sheetName val="TN_tram2"/>
      <sheetName val="TN_C_set2"/>
      <sheetName val="TN_TD_DDay2"/>
      <sheetName val="Phan_chung2"/>
      <sheetName val="cong_bien_t102"/>
      <sheetName val="luong_t9_2"/>
      <sheetName val="bb_t92"/>
      <sheetName val="cong_Q22"/>
      <sheetName val="T_U_luong_Q12"/>
      <sheetName val="T_U_luong_Q22"/>
      <sheetName val="T_U_luong_Q32"/>
      <sheetName val="DS_them_luong_qui_4-20022"/>
      <sheetName val="Phuc_loi_2-9-022"/>
      <sheetName val="Thuong_nhan_dip_21-12-022"/>
      <sheetName val="Thuong_dip_nhan_danh_hieu_AHL§2"/>
      <sheetName val="Thang_luong_thu_13_nam_20022"/>
      <sheetName val="Luong_SX#_dip_Tet_Qui_Mui(dong2"/>
      <sheetName val="cap_so_lan_22"/>
      <sheetName val="cap_so_BHXH2"/>
      <sheetName val="tru_tien2"/>
      <sheetName val="yt_q22"/>
      <sheetName val="c45_t32"/>
      <sheetName val="c45_t62"/>
      <sheetName val="BHYT_Q3_20032"/>
      <sheetName val="C45_t72"/>
      <sheetName val="C47-t07_20032"/>
      <sheetName val="C45_t82"/>
      <sheetName val="C47-t08_20032"/>
      <sheetName val="C45_t092"/>
      <sheetName val="C47-t09_20032"/>
      <sheetName val="C47_T122"/>
      <sheetName val="BHYT_Q4-20032"/>
      <sheetName val="C45_T102"/>
      <sheetName val="phan_tich_DG2"/>
      <sheetName val="gia_vat_lieu2"/>
      <sheetName val="gia_xe_may2"/>
      <sheetName val="gia_nhan_cong2"/>
      <sheetName val="vat_tu2"/>
      <sheetName val="Quyet_toan2"/>
      <sheetName val="Thu_hoi2"/>
      <sheetName val="Lai_vay2"/>
      <sheetName val="Tien_vay2"/>
      <sheetName val="Cong_no2"/>
      <sheetName val="Cop_pha2"/>
      <sheetName val="C_TIEU2"/>
      <sheetName val="T_Luong2"/>
      <sheetName val="T_HAO2"/>
      <sheetName val="DT_TUYEN2"/>
      <sheetName val="DT_GIA2"/>
      <sheetName val="KHDT_(2)2"/>
      <sheetName val="CL_2"/>
      <sheetName val="KQ_(2)2"/>
      <sheetName val="KLTong_hop2"/>
      <sheetName val="Lan_can2"/>
      <sheetName val="Ranh_doc_(2)2"/>
      <sheetName val="Ranh_doc2"/>
      <sheetName val="Coc_tieu2"/>
      <sheetName val="Bien_bao2"/>
      <sheetName val="Nan_tuyen2"/>
      <sheetName val="Lan_12"/>
      <sheetName val="Lan__22"/>
      <sheetName val="Lan_32"/>
      <sheetName val="Gia_tri2"/>
      <sheetName val="Lan_52"/>
      <sheetName val="CDSL_(2)2"/>
      <sheetName val="binh_do2"/>
      <sheetName val="cot_lieu2"/>
      <sheetName val="van_khuon2"/>
      <sheetName val="CT_BT2"/>
      <sheetName val="lay_mau2"/>
      <sheetName val="mat_ngoai_goi2"/>
      <sheetName val="coc_tram-bt2"/>
      <sheetName val="Gia_DAN2"/>
      <sheetName val="Phu_luc_HD2"/>
      <sheetName val="Gia_du_thau2"/>
      <sheetName val="Ca_xe2"/>
      <sheetName val="CT_xa2"/>
      <sheetName val="Dc_Dau2"/>
      <sheetName val="_o_to_Hien_82"/>
      <sheetName val="_o_to_Hien92"/>
      <sheetName val="_o_to_Hien102"/>
      <sheetName val="_o_to_Hien112"/>
      <sheetName val="_o_to_Hien12)2"/>
      <sheetName val="_o_to_Hien13"/>
      <sheetName val="_o_to_Hien22"/>
      <sheetName val="_o_to_Hien32"/>
      <sheetName val="_o_to_Hien42"/>
      <sheetName val="_o_to_Hien52"/>
      <sheetName val="_o_to_Phong_82"/>
      <sheetName val="_o_to_Phong92"/>
      <sheetName val="_o_to_Phong102"/>
      <sheetName val="_o_to_Phong112"/>
      <sheetName val="_o_to_Phong12)2"/>
      <sheetName val="_o_to_Phong13"/>
      <sheetName val="_o_to_Phong22"/>
      <sheetName val="_o_to_Phong32"/>
      <sheetName val="_o_to_Phong42"/>
      <sheetName val="_o_to_Phong52"/>
      <sheetName val="_o_to_Dung_8_2"/>
      <sheetName val="_D_tt_dau82"/>
      <sheetName val="_o_to_Dung_92"/>
      <sheetName val="_D9_tt_dau2"/>
      <sheetName val="_D10_tt_dau2"/>
      <sheetName val="_o_to_Dung_102"/>
      <sheetName val="_o_to_Dung_112"/>
      <sheetName val="_o_to_Dung_12)2"/>
      <sheetName val="_o_to_Dung_13"/>
      <sheetName val="_o_to_Dung22"/>
      <sheetName val="_o_to_Dung32"/>
      <sheetName val="_o_to_Dung42"/>
      <sheetName val="_o_totrongT10-122"/>
      <sheetName val="_o_totrongT22"/>
      <sheetName val="PRECAST_lightconc-II2"/>
      <sheetName val="Debits_as_on_12_04_082"/>
      <sheetName val="Silo_with_internal_cone3"/>
      <sheetName val="labour_coeff3"/>
      <sheetName val="TBAL9697_-group_wise__sdpl3"/>
      <sheetName val="Intro_3"/>
      <sheetName val="Rate_all_Items3"/>
      <sheetName val="KL_XL20003"/>
      <sheetName val="Chiet_tinh3"/>
      <sheetName val="Van_chuyen3"/>
      <sheetName val="THKP_(2)3"/>
      <sheetName val="T_Bi3"/>
      <sheetName val="Thiet_ke3"/>
      <sheetName val="K_luong3"/>
      <sheetName val="TT_L23"/>
      <sheetName val="TT_L13"/>
      <sheetName val="Thue_Ngoai3"/>
      <sheetName val="Sheet2_(2)3"/>
      <sheetName val="Chi_tiet_-_Dv_lap3"/>
      <sheetName val="TH_KHTC3"/>
      <sheetName val="Gia_VL3"/>
      <sheetName val="Bang_gia_ca_may3"/>
      <sheetName val="Bang_luong_CB3"/>
      <sheetName val="Bang_P_tich_CT3"/>
      <sheetName val="D_toan_chi_tiet3"/>
      <sheetName val="Bang_TH_Dtoan3"/>
      <sheetName val="LUAN_CHUYEN3"/>
      <sheetName val="KE_QUY3"/>
      <sheetName val="LUONGGIAN_TIEP3"/>
      <sheetName val="VAY_VON3"/>
      <sheetName val="O_THAO3"/>
      <sheetName val="Q_TRUNG3"/>
      <sheetName val="Y_THANH3"/>
      <sheetName val="CT_Duong3"/>
      <sheetName val="D_gia3"/>
      <sheetName val="T_hop3"/>
      <sheetName val="CtP_tro3"/>
      <sheetName val="Nha_moi3"/>
      <sheetName val="TT-T_Tron_So_23"/>
      <sheetName val="Ct_Dam_3"/>
      <sheetName val="Ct_Duoi3"/>
      <sheetName val="Ct_Tren3"/>
      <sheetName val="D_giaMay3"/>
      <sheetName val="Dong_Dau3"/>
      <sheetName val="Dong_Dau_(2)3"/>
      <sheetName val="Sau_dong3"/>
      <sheetName val="Ma_xa3"/>
      <sheetName val="My_dinh3"/>
      <sheetName val="Tong_cong3"/>
      <sheetName val="KH_2003_(moi_max)3"/>
      <sheetName val="Interim_payment3"/>
      <sheetName val="Bid_Sum3"/>
      <sheetName val="Item_B3"/>
      <sheetName val="Dg_A3"/>
      <sheetName val="Dg_B&amp;C3"/>
      <sheetName val="Material_at_site3"/>
      <sheetName val="26+180-400_23"/>
      <sheetName val="26+180_Sub13"/>
      <sheetName val="26+180_Sub43"/>
      <sheetName val="26+180-400_5(k95)3"/>
      <sheetName val="26+400-620_3(k95)3"/>
      <sheetName val="26+400-640_1(k95)3"/>
      <sheetName val="26+960-27+150_93"/>
      <sheetName val="26+960-27+150_103"/>
      <sheetName val="26+960-27+150_113"/>
      <sheetName val="26+960-27+150_123"/>
      <sheetName val="26+960-27+150_5(k95)3"/>
      <sheetName val="26+960-27+150_4(k95)3"/>
      <sheetName val="26+960-27+150_1(k95)3"/>
      <sheetName val="27+500-700_5(k95)3"/>
      <sheetName val="27+500-700_4(k95)3"/>
      <sheetName val="27+500-700_3(k95)3"/>
      <sheetName val="27+500-700_1(k95)3"/>
      <sheetName val="27+740-920_3(k95)3"/>
      <sheetName val="27+740-920_213"/>
      <sheetName val="27+920-28+040_6,73"/>
      <sheetName val="27+920-28+040_103"/>
      <sheetName val="27+920-28+160_Su33"/>
      <sheetName val="28+160-28+420_5K953"/>
      <sheetName val="28+430-657_73"/>
      <sheetName val="Km28+430-657_83"/>
      <sheetName val="28+430-657_93"/>
      <sheetName val="28+430-667_103"/>
      <sheetName val="28+430-657_113"/>
      <sheetName val="28+430-657_4k953"/>
      <sheetName val="28+500-657_183"/>
      <sheetName val="28+520-657_193"/>
      <sheetName val="sent_to3"/>
      <sheetName val="BCC_(2)3"/>
      <sheetName val="Bao_cao3"/>
      <sheetName val="Bao_cao_23"/>
      <sheetName val="Khoi_luong3"/>
      <sheetName val="Khoi_luong_mat3"/>
      <sheetName val="Bang_ke3"/>
      <sheetName val="T_HopKL3"/>
      <sheetName val="S_Luong3"/>
      <sheetName val="D_Dap3"/>
      <sheetName val="Q_Toan3"/>
      <sheetName val="Phan_tich_chi_phi3"/>
      <sheetName val="Chi_phi_nen_theo_BVTC3"/>
      <sheetName val="nhan_cong_phu3"/>
      <sheetName val="nhan_cong_Hung3"/>
      <sheetName val="Nhan_cong3"/>
      <sheetName val="Khoi_luong_nen_theo_BVTC3"/>
      <sheetName val="BU_CTPH3"/>
      <sheetName val="BU_tran3+360_223"/>
      <sheetName val="Tran3+360_223"/>
      <sheetName val="BU_tran2+386_43"/>
      <sheetName val="Tran2+386_43"/>
      <sheetName val="DTcong_4-53"/>
      <sheetName val="Bu_1-23"/>
      <sheetName val="Bu_12-133"/>
      <sheetName val="DTcong_12-133"/>
      <sheetName val="DT_cong13-13+3"/>
      <sheetName val="BU-_nhanh3"/>
      <sheetName val="dtcong_nh1-23"/>
      <sheetName val="dtcong_nh0-13"/>
      <sheetName val="BU_11-123"/>
      <sheetName val="DTcong_11-123"/>
      <sheetName val="Pr-_CC3"/>
      <sheetName val="MD_3-43"/>
      <sheetName val="ND_3-43"/>
      <sheetName val="MD_1-23"/>
      <sheetName val="ND_1-23"/>
      <sheetName val="MD_0-13"/>
      <sheetName val="ND_0-13"/>
      <sheetName val="Tong_hop3"/>
      <sheetName val="KL_tong3"/>
      <sheetName val="AC_PC3"/>
      <sheetName val="__3"/>
      <sheetName val="san_vuon3"/>
      <sheetName val="khu_phu_tro3"/>
      <sheetName val="Phu_luc3"/>
      <sheetName val="Gia_trÞ3"/>
      <sheetName val="be_tong3"/>
      <sheetName val="Tong_hop_thep3"/>
      <sheetName val="K249_K983"/>
      <sheetName val="K249_K98_(2)3"/>
      <sheetName val="K251_K983"/>
      <sheetName val="K251_SBase3"/>
      <sheetName val="K251_AC3"/>
      <sheetName val="K252_K983"/>
      <sheetName val="K252_SBase3"/>
      <sheetName val="K252_AC3"/>
      <sheetName val="K253_K983"/>
      <sheetName val="K253_Subbase3"/>
      <sheetName val="K253_Base_3"/>
      <sheetName val="K253_SBase3"/>
      <sheetName val="K253_AC3"/>
      <sheetName val="K255_SBase3"/>
      <sheetName val="K259_K983"/>
      <sheetName val="K259_Subbase3"/>
      <sheetName val="K259_Base_3"/>
      <sheetName val="K259_AC3"/>
      <sheetName val="K260_K983"/>
      <sheetName val="K260_Subbase3"/>
      <sheetName val="K260_Base3"/>
      <sheetName val="K260_AC3"/>
      <sheetName val="K261_K983"/>
      <sheetName val="K261_Base3"/>
      <sheetName val="K261_AC3"/>
      <sheetName val="Bang_VL3"/>
      <sheetName val="VL(No_V-c)3"/>
      <sheetName val="He_so3"/>
      <sheetName val="PL_Vua3"/>
      <sheetName val="Chitieu-dam_cac_loai3"/>
      <sheetName val="DG_Dam3"/>
      <sheetName val="DG_chung3"/>
      <sheetName val="VL-dac_chung3"/>
      <sheetName val="CT_1md_&amp;_dau_cong3"/>
      <sheetName val="CT_cong3"/>
      <sheetName val="dg_cong3"/>
      <sheetName val="TH_(T1-6)3"/>
      <sheetName val="_NL3"/>
      <sheetName val="_NL_(2)3"/>
      <sheetName val="CDTHCT_(3)3"/>
      <sheetName val="thkl_(2)3"/>
      <sheetName val="long_tec3"/>
      <sheetName val="TAI_TRONG3"/>
      <sheetName val="NOI_LUC3"/>
      <sheetName val="TINH_DUYET_THTT_CHINH3"/>
      <sheetName val="TDUYET_THTT_PHU3"/>
      <sheetName val="TINH_DAO_DONG_VA_DO_VONG3"/>
      <sheetName val="TINH_NEO3"/>
      <sheetName val="cd_viaK0-T63"/>
      <sheetName val="cdvia_T6-Tc243"/>
      <sheetName val="cdvia_Tc24-T463"/>
      <sheetName val="cd_btnL2k0+361-T193"/>
      <sheetName val="tong_hop_thanh_toan_thue3"/>
      <sheetName val="bang_ke_nop_thue3"/>
      <sheetName val="Tonh_hop_chi_phi3"/>
      <sheetName val="BK_chi_phi3"/>
      <sheetName val="KTra_DS_va_thue_GTGT3"/>
      <sheetName val="Kiãøm_tra_DS_thue_GTGT3"/>
      <sheetName val="XUAT(gia_von)3"/>
      <sheetName val="Xuat_(gia_ban)3"/>
      <sheetName val="Dchinh_TH_N-X-T3"/>
      <sheetName val="Tong_hop_N-X-T3"/>
      <sheetName val="thue_TH3"/>
      <sheetName val="tong_hop_20013"/>
      <sheetName val="qUYET_TOAN_THUE3"/>
      <sheetName val="Thuyet_minh3"/>
      <sheetName val="cap_cho_cac_DT3"/>
      <sheetName val="Ung_-_hoan3"/>
      <sheetName val="CP_may3"/>
      <sheetName val="Quang_Tri3"/>
      <sheetName val="Da_Nang3"/>
      <sheetName val="Quang_Nam3"/>
      <sheetName val="Quang_Ngai3"/>
      <sheetName val="TH_DH-QN3"/>
      <sheetName val="KP_HD3"/>
      <sheetName val="DB_HD3"/>
      <sheetName val="Cong_hop3"/>
      <sheetName val="kldukien_(107)3"/>
      <sheetName val="qui1_(2)3"/>
      <sheetName val="Thep_3"/>
      <sheetName val="Chi_tiet_Khoi_luong3"/>
      <sheetName val="TH_khoi_luong3"/>
      <sheetName val="Chiet_tinh_vat_lieu_3"/>
      <sheetName val="TH_KL_VL3"/>
      <sheetName val="KL_VL3"/>
      <sheetName val="QT_9-63"/>
      <sheetName val="Thuong_luu_HB3"/>
      <sheetName val="QT_Ky_T3"/>
      <sheetName val="bc_vt_TON_BAI3"/>
      <sheetName val="CDTHU_CHI_T13"/>
      <sheetName val="THUCHI_23"/>
      <sheetName val="THU_CHI33"/>
      <sheetName val="THU_CHI_43"/>
      <sheetName val="THU_CHI53"/>
      <sheetName val="THU_CHI_63"/>
      <sheetName val="TU_CHI_73"/>
      <sheetName val="THU_CHI93"/>
      <sheetName val="THU_CHI_83"/>
      <sheetName val="THU_CHI_103"/>
      <sheetName val="THU_CHI_113"/>
      <sheetName val="THU_CHI_123"/>
      <sheetName val="KL_Tram_Cty3"/>
      <sheetName val="Gam_may_Cty3"/>
      <sheetName val="KL_tram_KH3"/>
      <sheetName val="Gam_may_KH3"/>
      <sheetName val="Cach_dien3"/>
      <sheetName val="Mang_tai3"/>
      <sheetName val="KL_DDK3"/>
      <sheetName val="Mang_tai_DDK3"/>
      <sheetName val="KL_DDK0,43"/>
      <sheetName val="TT_Ky_thuat3"/>
      <sheetName val="CT_moi3"/>
      <sheetName val="Tu_dien3"/>
      <sheetName val="May_cat3"/>
      <sheetName val="Dao_Cly3"/>
      <sheetName val="Dao_Ptai3"/>
      <sheetName val="Tu_RMU3"/>
      <sheetName val="C_set3"/>
      <sheetName val="Sco_Cap3"/>
      <sheetName val="Sco_TB3"/>
      <sheetName val="TN_tram3"/>
      <sheetName val="TN_C_set3"/>
      <sheetName val="TN_TD_DDay3"/>
      <sheetName val="Phan_chung3"/>
      <sheetName val="cong_bien_t103"/>
      <sheetName val="luong_t9_3"/>
      <sheetName val="bb_t93"/>
      <sheetName val="cong_Q23"/>
      <sheetName val="T_U_luong_Q13"/>
      <sheetName val="T_U_luong_Q23"/>
      <sheetName val="T_U_luong_Q33"/>
      <sheetName val="DS_them_luong_qui_4-20023"/>
      <sheetName val="Phuc_loi_2-9-023"/>
      <sheetName val="Thuong_nhan_dip_21-12-023"/>
      <sheetName val="Thuong_dip_nhan_danh_hieu_AHL§3"/>
      <sheetName val="Thang_luong_thu_13_nam_20023"/>
      <sheetName val="Luong_SX#_dip_Tet_Qui_Mui(dong3"/>
      <sheetName val="cap_so_lan_23"/>
      <sheetName val="cap_so_BHXH3"/>
      <sheetName val="tru_tien3"/>
      <sheetName val="yt_q23"/>
      <sheetName val="c45_t33"/>
      <sheetName val="c45_t63"/>
      <sheetName val="BHYT_Q3_20033"/>
      <sheetName val="C45_t73"/>
      <sheetName val="C47-t07_20033"/>
      <sheetName val="C45_t83"/>
      <sheetName val="C47-t08_20033"/>
      <sheetName val="C45_t093"/>
      <sheetName val="C47-t09_20033"/>
      <sheetName val="C47_T123"/>
      <sheetName val="BHYT_Q4-20033"/>
      <sheetName val="C45_T103"/>
      <sheetName val="phan_tich_DG3"/>
      <sheetName val="gia_vat_lieu3"/>
      <sheetName val="gia_xe_may3"/>
      <sheetName val="gia_nhan_cong3"/>
      <sheetName val="vat_tu3"/>
      <sheetName val="Quyet_toan3"/>
      <sheetName val="Thu_hoi3"/>
      <sheetName val="Lai_vay3"/>
      <sheetName val="Tien_vay3"/>
      <sheetName val="Cong_no3"/>
      <sheetName val="Cop_pha3"/>
      <sheetName val="C_TIEU3"/>
      <sheetName val="T_Luong3"/>
      <sheetName val="T_HAO3"/>
      <sheetName val="DT_TUYEN3"/>
      <sheetName val="DT_GIA3"/>
      <sheetName val="KHDT_(2)3"/>
      <sheetName val="CL_3"/>
      <sheetName val="KQ_(2)3"/>
      <sheetName val="KLTong_hop3"/>
      <sheetName val="Lan_can3"/>
      <sheetName val="Ranh_doc_(2)3"/>
      <sheetName val="Ranh_doc3"/>
      <sheetName val="Coc_tieu3"/>
      <sheetName val="Bien_bao3"/>
      <sheetName val="Nan_tuyen3"/>
      <sheetName val="Lan_13"/>
      <sheetName val="Lan__23"/>
      <sheetName val="Lan_33"/>
      <sheetName val="Gia_tri3"/>
      <sheetName val="Lan_53"/>
      <sheetName val="CDSL_(2)3"/>
      <sheetName val="binh_do3"/>
      <sheetName val="cot_lieu3"/>
      <sheetName val="van_khuon3"/>
      <sheetName val="CT_BT3"/>
      <sheetName val="lay_mau3"/>
      <sheetName val="mat_ngoai_goi3"/>
      <sheetName val="coc_tram-bt3"/>
      <sheetName val="Gia_DAN3"/>
      <sheetName val="Phu_luc_HD3"/>
      <sheetName val="Gia_du_thau3"/>
      <sheetName val="Ca_xe3"/>
      <sheetName val="CT_xa3"/>
      <sheetName val="Dc_Dau3"/>
      <sheetName val="_o_to_Hien_83"/>
      <sheetName val="_o_to_Hien93"/>
      <sheetName val="_o_to_Hien103"/>
      <sheetName val="_o_to_Hien113"/>
      <sheetName val="_o_to_Hien12)3"/>
      <sheetName val="_o_to_Hien14"/>
      <sheetName val="_o_to_Hien23"/>
      <sheetName val="_o_to_Hien33"/>
      <sheetName val="_o_to_Hien43"/>
      <sheetName val="_o_to_Hien53"/>
      <sheetName val="_o_to_Phong_83"/>
      <sheetName val="_o_to_Phong93"/>
      <sheetName val="_o_to_Phong103"/>
      <sheetName val="_o_to_Phong113"/>
      <sheetName val="_o_to_Phong12)3"/>
      <sheetName val="_o_to_Phong14"/>
      <sheetName val="_o_to_Phong23"/>
      <sheetName val="_o_to_Phong33"/>
      <sheetName val="_o_to_Phong43"/>
      <sheetName val="_o_to_Phong53"/>
      <sheetName val="_o_to_Dung_8_3"/>
      <sheetName val="_D_tt_dau83"/>
      <sheetName val="_o_to_Dung_93"/>
      <sheetName val="_D9_tt_dau3"/>
      <sheetName val="_D10_tt_dau3"/>
      <sheetName val="_o_to_Dung_103"/>
      <sheetName val="_o_to_Dung_113"/>
      <sheetName val="_o_to_Dung_12)3"/>
      <sheetName val="_o_to_Dung_14"/>
      <sheetName val="_o_to_Dung23"/>
      <sheetName val="_o_to_Dung33"/>
      <sheetName val="_o_to_Dung43"/>
      <sheetName val="_o_totrongT10-123"/>
      <sheetName val="_o_totrongT23"/>
      <sheetName val="PRECAST_lightconc-II3"/>
      <sheetName val="Debits_as_on_12_04_083"/>
      <sheetName val="Silo_with_internal_cone4"/>
      <sheetName val="labour_coeff4"/>
      <sheetName val="TBAL9697_-group_wise__sdpl4"/>
      <sheetName val="Intro_4"/>
      <sheetName val="Rate_all_Items4"/>
      <sheetName val="KL_XL20004"/>
      <sheetName val="Chiet_tinh4"/>
      <sheetName val="Van_chuyen4"/>
      <sheetName val="THKP_(2)4"/>
      <sheetName val="T_Bi4"/>
      <sheetName val="Thiet_ke4"/>
      <sheetName val="K_luong4"/>
      <sheetName val="TT_L24"/>
      <sheetName val="TT_L14"/>
      <sheetName val="Thue_Ngoai4"/>
      <sheetName val="Sheet2_(2)4"/>
      <sheetName val="Chi_tiet_-_Dv_lap4"/>
      <sheetName val="TH_KHTC4"/>
      <sheetName val="Gia_VL4"/>
      <sheetName val="Bang_gia_ca_may4"/>
      <sheetName val="Bang_luong_CB4"/>
      <sheetName val="Bang_P_tich_CT4"/>
      <sheetName val="D_toan_chi_tiet4"/>
      <sheetName val="Bang_TH_Dtoan4"/>
      <sheetName val="LUAN_CHUYEN4"/>
      <sheetName val="KE_QUY4"/>
      <sheetName val="LUONGGIAN_TIEP4"/>
      <sheetName val="VAY_VON4"/>
      <sheetName val="O_THAO4"/>
      <sheetName val="Q_TRUNG4"/>
      <sheetName val="Y_THANH4"/>
      <sheetName val="CT_Duong4"/>
      <sheetName val="D_gia4"/>
      <sheetName val="T_hop4"/>
      <sheetName val="CtP_tro4"/>
      <sheetName val="Nha_moi4"/>
      <sheetName val="TT-T_Tron_So_24"/>
      <sheetName val="Ct_Dam_4"/>
      <sheetName val="Ct_Duoi4"/>
      <sheetName val="Ct_Tren4"/>
      <sheetName val="D_giaMay4"/>
      <sheetName val="Dong_Dau4"/>
      <sheetName val="Dong_Dau_(2)4"/>
      <sheetName val="Sau_dong4"/>
      <sheetName val="Ma_xa4"/>
      <sheetName val="My_dinh4"/>
      <sheetName val="Tong_cong4"/>
      <sheetName val="KH_2003_(moi_max)4"/>
      <sheetName val="Interim_payment4"/>
      <sheetName val="Bid_Sum4"/>
      <sheetName val="Item_B4"/>
      <sheetName val="Dg_A4"/>
      <sheetName val="Dg_B&amp;C4"/>
      <sheetName val="Material_at_site4"/>
      <sheetName val="26+180-400_24"/>
      <sheetName val="26+180_Sub14"/>
      <sheetName val="26+180_Sub44"/>
      <sheetName val="26+180-400_5(k95)4"/>
      <sheetName val="26+400-620_3(k95)4"/>
      <sheetName val="26+400-640_1(k95)4"/>
      <sheetName val="26+960-27+150_94"/>
      <sheetName val="26+960-27+150_104"/>
      <sheetName val="26+960-27+150_114"/>
      <sheetName val="26+960-27+150_124"/>
      <sheetName val="26+960-27+150_5(k95)4"/>
      <sheetName val="26+960-27+150_4(k95)4"/>
      <sheetName val="26+960-27+150_1(k95)4"/>
      <sheetName val="27+500-700_5(k95)4"/>
      <sheetName val="27+500-700_4(k95)4"/>
      <sheetName val="27+500-700_3(k95)4"/>
      <sheetName val="27+500-700_1(k95)4"/>
      <sheetName val="27+740-920_3(k95)4"/>
      <sheetName val="27+740-920_214"/>
      <sheetName val="27+920-28+040_6,74"/>
      <sheetName val="27+920-28+040_104"/>
      <sheetName val="27+920-28+160_Su34"/>
      <sheetName val="28+160-28+420_5K954"/>
      <sheetName val="28+430-657_74"/>
      <sheetName val="Km28+430-657_84"/>
      <sheetName val="28+430-657_94"/>
      <sheetName val="28+430-667_104"/>
      <sheetName val="28+430-657_114"/>
      <sheetName val="28+430-657_4k954"/>
      <sheetName val="28+500-657_184"/>
      <sheetName val="28+520-657_194"/>
      <sheetName val="sent_to4"/>
      <sheetName val="BCC_(2)4"/>
      <sheetName val="Bao_cao4"/>
      <sheetName val="Bao_cao_24"/>
      <sheetName val="Khoi_luong4"/>
      <sheetName val="Khoi_luong_mat4"/>
      <sheetName val="Bang_ke4"/>
      <sheetName val="T_HopKL4"/>
      <sheetName val="S_Luong4"/>
      <sheetName val="D_Dap4"/>
      <sheetName val="Q_Toan4"/>
      <sheetName val="Phan_tich_chi_phi4"/>
      <sheetName val="Chi_phi_nen_theo_BVTC4"/>
      <sheetName val="nhan_cong_phu4"/>
      <sheetName val="nhan_cong_Hung4"/>
      <sheetName val="Nhan_cong4"/>
      <sheetName val="Khoi_luong_nen_theo_BVTC4"/>
      <sheetName val="BU_CTPH4"/>
      <sheetName val="BU_tran3+360_224"/>
      <sheetName val="Tran3+360_224"/>
      <sheetName val="BU_tran2+386_44"/>
      <sheetName val="Tran2+386_44"/>
      <sheetName val="DTcong_4-54"/>
      <sheetName val="Bu_1-24"/>
      <sheetName val="Bu_12-134"/>
      <sheetName val="DTcong_12-134"/>
      <sheetName val="DT_cong13-13+4"/>
      <sheetName val="BU-_nhanh4"/>
      <sheetName val="dtcong_nh1-24"/>
      <sheetName val="dtcong_nh0-14"/>
      <sheetName val="BU_11-124"/>
      <sheetName val="DTcong_11-124"/>
      <sheetName val="Pr-_CC4"/>
      <sheetName val="MD_3-44"/>
      <sheetName val="ND_3-44"/>
      <sheetName val="MD_1-24"/>
      <sheetName val="ND_1-24"/>
      <sheetName val="MD_0-14"/>
      <sheetName val="ND_0-14"/>
      <sheetName val="Tong_hop4"/>
      <sheetName val="KL_tong4"/>
      <sheetName val="AC_PC4"/>
      <sheetName val="__4"/>
      <sheetName val="san_vuon4"/>
      <sheetName val="khu_phu_tro4"/>
      <sheetName val="Phu_luc4"/>
      <sheetName val="Gia_trÞ4"/>
      <sheetName val="be_tong4"/>
      <sheetName val="Tong_hop_thep4"/>
      <sheetName val="K249_K984"/>
      <sheetName val="K249_K98_(2)4"/>
      <sheetName val="K251_K984"/>
      <sheetName val="K251_SBase4"/>
      <sheetName val="K251_AC4"/>
      <sheetName val="K252_K984"/>
      <sheetName val="K252_SBase4"/>
      <sheetName val="K252_AC4"/>
      <sheetName val="K253_K984"/>
      <sheetName val="K253_Subbase4"/>
      <sheetName val="K253_Base_4"/>
      <sheetName val="K253_SBase4"/>
      <sheetName val="K253_AC4"/>
      <sheetName val="K255_SBase4"/>
      <sheetName val="K259_K984"/>
      <sheetName val="K259_Subbase4"/>
      <sheetName val="K259_Base_4"/>
      <sheetName val="K259_AC4"/>
      <sheetName val="K260_K984"/>
      <sheetName val="K260_Subbase4"/>
      <sheetName val="K260_Base4"/>
      <sheetName val="K260_AC4"/>
      <sheetName val="K261_K984"/>
      <sheetName val="K261_Base4"/>
      <sheetName val="K261_AC4"/>
      <sheetName val="Bang_VL4"/>
      <sheetName val="VL(No_V-c)4"/>
      <sheetName val="He_so4"/>
      <sheetName val="PL_Vua4"/>
      <sheetName val="Chitieu-dam_cac_loai4"/>
      <sheetName val="DG_Dam4"/>
      <sheetName val="DG_chung4"/>
      <sheetName val="VL-dac_chung4"/>
      <sheetName val="CT_1md_&amp;_dau_cong4"/>
      <sheetName val="CT_cong4"/>
      <sheetName val="dg_cong4"/>
      <sheetName val="TH_(T1-6)4"/>
      <sheetName val="_NL4"/>
      <sheetName val="_NL_(2)4"/>
      <sheetName val="CDTHCT_(3)4"/>
      <sheetName val="thkl_(2)4"/>
      <sheetName val="long_tec4"/>
      <sheetName val="TAI_TRONG4"/>
      <sheetName val="NOI_LUC4"/>
      <sheetName val="TINH_DUYET_THTT_CHINH4"/>
      <sheetName val="TDUYET_THTT_PHU4"/>
      <sheetName val="TINH_DAO_DONG_VA_DO_VONG4"/>
      <sheetName val="TINH_NEO4"/>
      <sheetName val="cd_viaK0-T64"/>
      <sheetName val="cdvia_T6-Tc244"/>
      <sheetName val="cdvia_Tc24-T464"/>
      <sheetName val="cd_btnL2k0+361-T194"/>
      <sheetName val="tong_hop_thanh_toan_thue4"/>
      <sheetName val="bang_ke_nop_thue4"/>
      <sheetName val="Tonh_hop_chi_phi4"/>
      <sheetName val="BK_chi_phi4"/>
      <sheetName val="KTra_DS_va_thue_GTGT4"/>
      <sheetName val="Kiãøm_tra_DS_thue_GTGT4"/>
      <sheetName val="XUAT(gia_von)4"/>
      <sheetName val="Xuat_(gia_ban)4"/>
      <sheetName val="Dchinh_TH_N-X-T4"/>
      <sheetName val="Tong_hop_N-X-T4"/>
      <sheetName val="thue_TH4"/>
      <sheetName val="tong_hop_20014"/>
      <sheetName val="qUYET_TOAN_THUE4"/>
      <sheetName val="Thuyet_minh4"/>
      <sheetName val="cap_cho_cac_DT4"/>
      <sheetName val="Ung_-_hoan4"/>
      <sheetName val="CP_may4"/>
      <sheetName val="Quang_Tri4"/>
      <sheetName val="Da_Nang4"/>
      <sheetName val="Quang_Nam4"/>
      <sheetName val="Quang_Ngai4"/>
      <sheetName val="TH_DH-QN4"/>
      <sheetName val="KP_HD4"/>
      <sheetName val="DB_HD4"/>
      <sheetName val="Cong_hop4"/>
      <sheetName val="kldukien_(107)4"/>
      <sheetName val="qui1_(2)4"/>
      <sheetName val="Thep_4"/>
      <sheetName val="Chi_tiet_Khoi_luong4"/>
      <sheetName val="TH_khoi_luong4"/>
      <sheetName val="Chiet_tinh_vat_lieu_4"/>
      <sheetName val="TH_KL_VL4"/>
      <sheetName val="KL_VL4"/>
      <sheetName val="QT_9-64"/>
      <sheetName val="Thuong_luu_HB4"/>
      <sheetName val="QT_Ky_T4"/>
      <sheetName val="bc_vt_TON_BAI4"/>
      <sheetName val="CDTHU_CHI_T14"/>
      <sheetName val="THUCHI_24"/>
      <sheetName val="THU_CHI34"/>
      <sheetName val="THU_CHI_44"/>
      <sheetName val="THU_CHI54"/>
      <sheetName val="THU_CHI_64"/>
      <sheetName val="TU_CHI_74"/>
      <sheetName val="THU_CHI94"/>
      <sheetName val="THU_CHI_84"/>
      <sheetName val="THU_CHI_104"/>
      <sheetName val="THU_CHI_114"/>
      <sheetName val="THU_CHI_124"/>
      <sheetName val="KL_Tram_Cty4"/>
      <sheetName val="Gam_may_Cty4"/>
      <sheetName val="KL_tram_KH4"/>
      <sheetName val="Gam_may_KH4"/>
      <sheetName val="Cach_dien4"/>
      <sheetName val="Mang_tai4"/>
      <sheetName val="KL_DDK4"/>
      <sheetName val="Mang_tai_DDK4"/>
      <sheetName val="KL_DDK0,44"/>
      <sheetName val="TT_Ky_thuat4"/>
      <sheetName val="CT_moi4"/>
      <sheetName val="Tu_dien4"/>
      <sheetName val="May_cat4"/>
      <sheetName val="Dao_Cly4"/>
      <sheetName val="Dao_Ptai4"/>
      <sheetName val="Tu_RMU4"/>
      <sheetName val="C_set4"/>
      <sheetName val="Sco_Cap4"/>
      <sheetName val="Sco_TB4"/>
      <sheetName val="TN_tram4"/>
      <sheetName val="TN_C_set4"/>
      <sheetName val="TN_TD_DDay4"/>
      <sheetName val="Phan_chung4"/>
      <sheetName val="cong_bien_t104"/>
      <sheetName val="luong_t9_4"/>
      <sheetName val="bb_t94"/>
      <sheetName val="cong_Q24"/>
      <sheetName val="T_U_luong_Q14"/>
      <sheetName val="T_U_luong_Q24"/>
      <sheetName val="T_U_luong_Q34"/>
      <sheetName val="DS_them_luong_qui_4-20024"/>
      <sheetName val="Phuc_loi_2-9-024"/>
      <sheetName val="Thuong_nhan_dip_21-12-024"/>
      <sheetName val="Thuong_dip_nhan_danh_hieu_AHL§4"/>
      <sheetName val="Thang_luong_thu_13_nam_20024"/>
      <sheetName val="Luong_SX#_dip_Tet_Qui_Mui(dong4"/>
      <sheetName val="cap_so_lan_24"/>
      <sheetName val="cap_so_BHXH4"/>
      <sheetName val="tru_tien4"/>
      <sheetName val="yt_q24"/>
      <sheetName val="c45_t34"/>
      <sheetName val="c45_t64"/>
      <sheetName val="BHYT_Q3_20034"/>
      <sheetName val="C45_t74"/>
      <sheetName val="C47-t07_20034"/>
      <sheetName val="C45_t84"/>
      <sheetName val="C47-t08_20034"/>
      <sheetName val="C45_t094"/>
      <sheetName val="C47-t09_20034"/>
      <sheetName val="C47_T124"/>
      <sheetName val="BHYT_Q4-20034"/>
      <sheetName val="C45_T104"/>
      <sheetName val="phan_tich_DG4"/>
      <sheetName val="gia_vat_lieu4"/>
      <sheetName val="gia_xe_may4"/>
      <sheetName val="gia_nhan_cong4"/>
      <sheetName val="vat_tu4"/>
      <sheetName val="Quyet_toan4"/>
      <sheetName val="Thu_hoi4"/>
      <sheetName val="Lai_vay4"/>
      <sheetName val="Tien_vay4"/>
      <sheetName val="Cong_no4"/>
      <sheetName val="Cop_pha4"/>
      <sheetName val="C_TIEU4"/>
      <sheetName val="T_Luong4"/>
      <sheetName val="T_HAO4"/>
      <sheetName val="DT_TUYEN4"/>
      <sheetName val="DT_GIA4"/>
      <sheetName val="KHDT_(2)4"/>
      <sheetName val="CL_4"/>
      <sheetName val="KQ_(2)4"/>
      <sheetName val="KLTong_hop4"/>
      <sheetName val="Lan_can4"/>
      <sheetName val="Ranh_doc_(2)4"/>
      <sheetName val="Ranh_doc4"/>
      <sheetName val="Coc_tieu4"/>
      <sheetName val="Bien_bao4"/>
      <sheetName val="Nan_tuyen4"/>
      <sheetName val="Lan_14"/>
      <sheetName val="Lan__24"/>
      <sheetName val="Lan_34"/>
      <sheetName val="Gia_tri4"/>
      <sheetName val="Lan_54"/>
      <sheetName val="CDSL_(2)4"/>
      <sheetName val="binh_do4"/>
      <sheetName val="cot_lieu4"/>
      <sheetName val="van_khuon4"/>
      <sheetName val="CT_BT4"/>
      <sheetName val="lay_mau4"/>
      <sheetName val="mat_ngoai_goi4"/>
      <sheetName val="coc_tram-bt4"/>
      <sheetName val="Gia_DAN4"/>
      <sheetName val="Phu_luc_HD4"/>
      <sheetName val="Gia_du_thau4"/>
      <sheetName val="Ca_xe4"/>
      <sheetName val="CT_xa4"/>
      <sheetName val="Dc_Dau4"/>
      <sheetName val="_o_to_Hien_84"/>
      <sheetName val="_o_to_Hien94"/>
      <sheetName val="_o_to_Hien104"/>
      <sheetName val="_o_to_Hien114"/>
      <sheetName val="_o_to_Hien12)4"/>
      <sheetName val="_o_to_Hien15"/>
      <sheetName val="_o_to_Hien24"/>
      <sheetName val="_o_to_Hien34"/>
      <sheetName val="_o_to_Hien44"/>
      <sheetName val="_o_to_Hien54"/>
      <sheetName val="_o_to_Phong_84"/>
      <sheetName val="_o_to_Phong94"/>
      <sheetName val="_o_to_Phong104"/>
      <sheetName val="_o_to_Phong114"/>
      <sheetName val="_o_to_Phong12)4"/>
      <sheetName val="_o_to_Phong15"/>
      <sheetName val="_o_to_Phong24"/>
      <sheetName val="_o_to_Phong34"/>
      <sheetName val="_o_to_Phong44"/>
      <sheetName val="_o_to_Phong54"/>
      <sheetName val="_o_to_Dung_8_4"/>
      <sheetName val="_D_tt_dau84"/>
      <sheetName val="_o_to_Dung_94"/>
      <sheetName val="_D9_tt_dau4"/>
      <sheetName val="_D10_tt_dau4"/>
      <sheetName val="_o_to_Dung_104"/>
      <sheetName val="_o_to_Dung_114"/>
      <sheetName val="_o_to_Dung_12)4"/>
      <sheetName val="_o_to_Dung_15"/>
      <sheetName val="_o_to_Dung24"/>
      <sheetName val="_o_to_Dung34"/>
      <sheetName val="_o_to_Dung44"/>
      <sheetName val="_o_totrongT10-124"/>
      <sheetName val="_o_totrongT24"/>
      <sheetName val="PRECAST_lightconc-II4"/>
      <sheetName val="Debits_as_on_12_04_084"/>
      <sheetName val="Meas_-Hotel_Part"/>
      <sheetName val="Tender_Summary"/>
      <sheetName val="Co_quan_TCT"/>
      <sheetName val="BOT_(PA_chon)"/>
      <sheetName val="Yaly_&amp;_Ri_Ninh"/>
      <sheetName val="Thuy_dien_Na_Loi"/>
      <sheetName val="bang_so_sanh_tong_hop"/>
      <sheetName val="bang_so_sanh_tong_hop_(ty_le)"/>
      <sheetName val="thu_nhap_binh_quan_(2)"/>
      <sheetName val="dang_huong"/>
      <sheetName val="phuong_an_1"/>
      <sheetName val="phuong_an_1_(2)"/>
      <sheetName val="phuong_an2"/>
      <sheetName val="tong_hop_BQ"/>
      <sheetName val="tong_hop_BQ-1"/>
      <sheetName val="phuong_an_chon"/>
      <sheetName val="bang_so_sanh_tong_hop_(_PA_chon"/>
      <sheetName val="dang_ap_dung"/>
      <sheetName val="bang_tong_hop_(dang_huong)"/>
      <sheetName val="_o_totrungT10-12"/>
      <sheetName val="_o_toMinhT10-12_"/>
      <sheetName val="_o_toMinhT2"/>
      <sheetName val="_o_toTrieuT10-12__"/>
      <sheetName val="Luong_8_SP"/>
      <sheetName val="Luong_9_SP_"/>
      <sheetName val="Luong_10_SP_"/>
      <sheetName val="Luong_11_SP_"/>
      <sheetName val="Luong_12_SP"/>
      <sheetName val="Luong_1_SP1"/>
      <sheetName val="Luong_2_SP2"/>
      <sheetName val="Luong_3_SP3"/>
      <sheetName val="Luong_4_SP4"/>
      <sheetName val="Luong_4_SP5"/>
      <sheetName val="Xep_hang_201"/>
      <sheetName val="toan_Cty"/>
      <sheetName val="Cong_ty"/>
      <sheetName val="XN_2"/>
      <sheetName val="XN_ong_CHi"/>
      <sheetName val="N_XDCT&amp;_XKLD"/>
      <sheetName val="CN_HCM"/>
      <sheetName val="Eqpmnt_Plng"/>
      <sheetName val="TT_XKLD(Nhan)"/>
      <sheetName val="Ong_Hong"/>
      <sheetName val="Fill_this_out_first___"/>
      <sheetName val="CC_(2)"/>
      <sheetName val="CN_hung_yen"/>
      <sheetName val="Dong_nai"/>
      <sheetName val="QT_Duoc_(Hai)"/>
      <sheetName val="BLR_1"/>
      <sheetName val="Rate_analysis"/>
      <sheetName val="PIPE-03E_XLS"/>
      <sheetName val="COP_Final"/>
      <sheetName val="Silo_with_internal_cone5"/>
      <sheetName val="labour_coeff5"/>
      <sheetName val="TBAL9697_-group_wise__sdpl5"/>
      <sheetName val="Intro_5"/>
      <sheetName val="Rate_all_Items5"/>
      <sheetName val="KL_XL20005"/>
      <sheetName val="Chiet_tinh5"/>
      <sheetName val="Van_chuyen5"/>
      <sheetName val="THKP_(2)5"/>
      <sheetName val="T_Bi5"/>
      <sheetName val="Thiet_ke5"/>
      <sheetName val="K_luong5"/>
      <sheetName val="TT_L25"/>
      <sheetName val="TT_L15"/>
      <sheetName val="Thue_Ngoai5"/>
      <sheetName val="Sheet2_(2)5"/>
      <sheetName val="Chi_tiet_-_Dv_lap5"/>
      <sheetName val="TH_KHTC5"/>
      <sheetName val="Gia_VL5"/>
      <sheetName val="Bang_gia_ca_may5"/>
      <sheetName val="Bang_luong_CB5"/>
      <sheetName val="Bang_P_tich_CT5"/>
      <sheetName val="D_toan_chi_tiet5"/>
      <sheetName val="Bang_TH_Dtoan5"/>
      <sheetName val="LUAN_CHUYEN5"/>
      <sheetName val="KE_QUY5"/>
      <sheetName val="LUONGGIAN_TIEP5"/>
      <sheetName val="VAY_VON5"/>
      <sheetName val="O_THAO5"/>
      <sheetName val="Q_TRUNG5"/>
      <sheetName val="Y_THANH5"/>
      <sheetName val="CT_Duong5"/>
      <sheetName val="D_gia5"/>
      <sheetName val="T_hop5"/>
      <sheetName val="CtP_tro5"/>
      <sheetName val="Nha_moi5"/>
      <sheetName val="TT-T_Tron_So_25"/>
      <sheetName val="Ct_Dam_5"/>
      <sheetName val="Ct_Duoi5"/>
      <sheetName val="Ct_Tren5"/>
      <sheetName val="D_giaMay5"/>
      <sheetName val="Dong_Dau5"/>
      <sheetName val="Dong_Dau_(2)5"/>
      <sheetName val="Sau_dong5"/>
      <sheetName val="Ma_xa5"/>
      <sheetName val="My_dinh5"/>
      <sheetName val="Tong_cong5"/>
      <sheetName val="KH_2003_(moi_max)5"/>
      <sheetName val="Interim_payment5"/>
      <sheetName val="Bid_Sum5"/>
      <sheetName val="Item_B5"/>
      <sheetName val="Dg_A5"/>
      <sheetName val="Dg_B&amp;C5"/>
      <sheetName val="Material_at_site5"/>
      <sheetName val="26+180-400_25"/>
      <sheetName val="26+180_Sub15"/>
      <sheetName val="26+180_Sub45"/>
      <sheetName val="26+180-400_5(k95)5"/>
      <sheetName val="26+400-620_3(k95)5"/>
      <sheetName val="26+400-640_1(k95)5"/>
      <sheetName val="26+960-27+150_95"/>
      <sheetName val="26+960-27+150_105"/>
      <sheetName val="26+960-27+150_115"/>
      <sheetName val="26+960-27+150_125"/>
      <sheetName val="26+960-27+150_5(k95)5"/>
      <sheetName val="26+960-27+150_4(k95)5"/>
      <sheetName val="26+960-27+150_1(k95)5"/>
      <sheetName val="27+500-700_5(k95)5"/>
      <sheetName val="27+500-700_4(k95)5"/>
      <sheetName val="27+500-700_3(k95)5"/>
      <sheetName val="27+500-700_1(k95)5"/>
      <sheetName val="27+740-920_3(k95)5"/>
      <sheetName val="27+740-920_215"/>
      <sheetName val="27+920-28+040_6,75"/>
      <sheetName val="27+920-28+040_105"/>
      <sheetName val="27+920-28+160_Su35"/>
      <sheetName val="28+160-28+420_5K955"/>
      <sheetName val="28+430-657_75"/>
      <sheetName val="Km28+430-657_85"/>
      <sheetName val="28+430-657_95"/>
      <sheetName val="28+430-667_105"/>
      <sheetName val="28+430-657_115"/>
      <sheetName val="28+430-657_4k955"/>
      <sheetName val="28+500-657_185"/>
      <sheetName val="28+520-657_195"/>
      <sheetName val="sent_to5"/>
      <sheetName val="BCC_(2)5"/>
      <sheetName val="Bao_cao5"/>
      <sheetName val="Bao_cao_25"/>
      <sheetName val="Khoi_luong5"/>
      <sheetName val="Khoi_luong_mat5"/>
      <sheetName val="Bang_ke5"/>
      <sheetName val="T_HopKL5"/>
      <sheetName val="S_Luong5"/>
      <sheetName val="D_Dap5"/>
      <sheetName val="Q_Toan5"/>
      <sheetName val="Phan_tich_chi_phi5"/>
      <sheetName val="Chi_phi_nen_theo_BVTC5"/>
      <sheetName val="nhan_cong_phu5"/>
      <sheetName val="nhan_cong_Hung5"/>
      <sheetName val="Nhan_cong5"/>
      <sheetName val="Khoi_luong_nen_theo_BVTC5"/>
      <sheetName val="BU_CTPH5"/>
      <sheetName val="BU_tran3+360_225"/>
      <sheetName val="Tran3+360_225"/>
      <sheetName val="BU_tran2+386_45"/>
      <sheetName val="Tran2+386_45"/>
      <sheetName val="DTcong_4-55"/>
      <sheetName val="Bu_1-25"/>
      <sheetName val="Bu_12-135"/>
      <sheetName val="DTcong_12-135"/>
      <sheetName val="DT_cong13-13+5"/>
      <sheetName val="BU-_nhanh5"/>
      <sheetName val="dtcong_nh1-25"/>
      <sheetName val="dtcong_nh0-15"/>
      <sheetName val="BU_11-125"/>
      <sheetName val="DTcong_11-125"/>
      <sheetName val="Pr-_CC5"/>
      <sheetName val="MD_3-45"/>
      <sheetName val="ND_3-45"/>
      <sheetName val="MD_1-25"/>
      <sheetName val="ND_1-25"/>
      <sheetName val="MD_0-15"/>
      <sheetName val="ND_0-15"/>
      <sheetName val="Tong_hop5"/>
      <sheetName val="KL_tong5"/>
      <sheetName val="AC_PC5"/>
      <sheetName val="__5"/>
      <sheetName val="san_vuon5"/>
      <sheetName val="khu_phu_tro5"/>
      <sheetName val="Phu_luc5"/>
      <sheetName val="Gia_trÞ5"/>
      <sheetName val="be_tong5"/>
      <sheetName val="Tong_hop_thep5"/>
      <sheetName val="K249_K985"/>
      <sheetName val="K249_K98_(2)5"/>
      <sheetName val="K251_K985"/>
      <sheetName val="K251_SBase5"/>
      <sheetName val="K251_AC5"/>
      <sheetName val="K252_K985"/>
      <sheetName val="K252_SBase5"/>
      <sheetName val="K252_AC5"/>
      <sheetName val="K253_K985"/>
      <sheetName val="K253_Subbase5"/>
      <sheetName val="K253_Base_5"/>
      <sheetName val="K253_SBase5"/>
      <sheetName val="K253_AC5"/>
      <sheetName val="K255_SBase5"/>
      <sheetName val="K259_K985"/>
      <sheetName val="K259_Subbase5"/>
      <sheetName val="K259_Base_5"/>
      <sheetName val="K259_AC5"/>
      <sheetName val="K260_K985"/>
      <sheetName val="K260_Subbase5"/>
      <sheetName val="K260_Base5"/>
      <sheetName val="K260_AC5"/>
      <sheetName val="K261_K985"/>
      <sheetName val="K261_Base5"/>
      <sheetName val="K261_AC5"/>
      <sheetName val="Bang_VL5"/>
      <sheetName val="VL(No_V-c)5"/>
      <sheetName val="He_so5"/>
      <sheetName val="PL_Vua5"/>
      <sheetName val="Chitieu-dam_cac_loai5"/>
      <sheetName val="DG_Dam5"/>
      <sheetName val="DG_chung5"/>
      <sheetName val="VL-dac_chung5"/>
      <sheetName val="CT_1md_&amp;_dau_cong5"/>
      <sheetName val="CT_cong5"/>
      <sheetName val="dg_cong5"/>
      <sheetName val="TH_(T1-6)5"/>
      <sheetName val="_NL5"/>
      <sheetName val="_NL_(2)5"/>
      <sheetName val="CDTHCT_(3)5"/>
      <sheetName val="thkl_(2)5"/>
      <sheetName val="long_tec5"/>
      <sheetName val="TAI_TRONG5"/>
      <sheetName val="NOI_LUC5"/>
      <sheetName val="TINH_DUYET_THTT_CHINH5"/>
      <sheetName val="TDUYET_THTT_PHU5"/>
      <sheetName val="TINH_DAO_DONG_VA_DO_VONG5"/>
      <sheetName val="TINH_NEO5"/>
      <sheetName val="cd_viaK0-T65"/>
      <sheetName val="cdvia_T6-Tc245"/>
      <sheetName val="cdvia_Tc24-T465"/>
      <sheetName val="cd_btnL2k0+361-T195"/>
      <sheetName val="tong_hop_thanh_toan_thue5"/>
      <sheetName val="bang_ke_nop_thue5"/>
      <sheetName val="Tonh_hop_chi_phi5"/>
      <sheetName val="BK_chi_phi5"/>
      <sheetName val="KTra_DS_va_thue_GTGT5"/>
      <sheetName val="Kiãøm_tra_DS_thue_GTGT5"/>
      <sheetName val="XUAT(gia_von)5"/>
      <sheetName val="Xuat_(gia_ban)5"/>
      <sheetName val="Dchinh_TH_N-X-T5"/>
      <sheetName val="Tong_hop_N-X-T5"/>
      <sheetName val="thue_TH5"/>
      <sheetName val="tong_hop_20015"/>
      <sheetName val="qUYET_TOAN_THUE5"/>
      <sheetName val="Thuyet_minh5"/>
      <sheetName val="cap_cho_cac_DT5"/>
      <sheetName val="Ung_-_hoan5"/>
      <sheetName val="CP_may5"/>
      <sheetName val="Quang_Tri5"/>
      <sheetName val="Da_Nang5"/>
      <sheetName val="Quang_Nam5"/>
      <sheetName val="Quang_Ngai5"/>
      <sheetName val="TH_DH-QN5"/>
      <sheetName val="KP_HD5"/>
      <sheetName val="DB_HD5"/>
      <sheetName val="Cong_hop5"/>
      <sheetName val="kldukien_(107)5"/>
      <sheetName val="qui1_(2)5"/>
      <sheetName val="Thep_5"/>
      <sheetName val="Chi_tiet_Khoi_luong5"/>
      <sheetName val="TH_khoi_luong5"/>
      <sheetName val="Chiet_tinh_vat_lieu_5"/>
      <sheetName val="TH_KL_VL5"/>
      <sheetName val="KL_VL5"/>
      <sheetName val="QT_9-65"/>
      <sheetName val="Thuong_luu_HB5"/>
      <sheetName val="QT_Ky_T5"/>
      <sheetName val="bc_vt_TON_BAI5"/>
      <sheetName val="CDTHU_CHI_T15"/>
      <sheetName val="THUCHI_25"/>
      <sheetName val="THU_CHI35"/>
      <sheetName val="THU_CHI_45"/>
      <sheetName val="THU_CHI55"/>
      <sheetName val="THU_CHI_65"/>
      <sheetName val="TU_CHI_75"/>
      <sheetName val="THU_CHI95"/>
      <sheetName val="THU_CHI_85"/>
      <sheetName val="THU_CHI_105"/>
      <sheetName val="THU_CHI_115"/>
      <sheetName val="THU_CHI_125"/>
      <sheetName val="KL_Tram_Cty5"/>
      <sheetName val="Gam_may_Cty5"/>
      <sheetName val="KL_tram_KH5"/>
      <sheetName val="Gam_may_KH5"/>
      <sheetName val="Cach_dien5"/>
      <sheetName val="Mang_tai5"/>
      <sheetName val="KL_DDK5"/>
      <sheetName val="Mang_tai_DDK5"/>
      <sheetName val="KL_DDK0,45"/>
      <sheetName val="TT_Ky_thuat5"/>
      <sheetName val="CT_moi5"/>
      <sheetName val="Tu_dien5"/>
      <sheetName val="May_cat5"/>
      <sheetName val="Dao_Cly5"/>
      <sheetName val="Dao_Ptai5"/>
      <sheetName val="Tu_RMU5"/>
      <sheetName val="C_set5"/>
      <sheetName val="Sco_Cap5"/>
      <sheetName val="Sco_TB5"/>
      <sheetName val="TN_tram5"/>
      <sheetName val="TN_C_set5"/>
      <sheetName val="TN_TD_DDay5"/>
      <sheetName val="Phan_chung5"/>
      <sheetName val="cong_bien_t105"/>
      <sheetName val="luong_t9_5"/>
      <sheetName val="bb_t95"/>
      <sheetName val="cong_Q25"/>
      <sheetName val="T_U_luong_Q15"/>
      <sheetName val="T_U_luong_Q25"/>
      <sheetName val="T_U_luong_Q35"/>
      <sheetName val="DS_them_luong_qui_4-20025"/>
      <sheetName val="Phuc_loi_2-9-025"/>
      <sheetName val="Thuong_nhan_dip_21-12-025"/>
      <sheetName val="Thuong_dip_nhan_danh_hieu_AHL§5"/>
      <sheetName val="Thang_luong_thu_13_nam_20025"/>
      <sheetName val="Luong_SX#_dip_Tet_Qui_Mui(dong5"/>
      <sheetName val="cap_so_lan_25"/>
      <sheetName val="cap_so_BHXH5"/>
      <sheetName val="tru_tien5"/>
      <sheetName val="yt_q25"/>
      <sheetName val="c45_t35"/>
      <sheetName val="c45_t65"/>
      <sheetName val="BHYT_Q3_20035"/>
      <sheetName val="C45_t75"/>
      <sheetName val="C47-t07_20035"/>
      <sheetName val="C45_t85"/>
      <sheetName val="C47-t08_20035"/>
      <sheetName val="C45_t095"/>
      <sheetName val="C47-t09_20035"/>
      <sheetName val="C47_T125"/>
      <sheetName val="BHYT_Q4-20035"/>
      <sheetName val="C45_T105"/>
      <sheetName val="phan_tich_DG5"/>
      <sheetName val="gia_vat_lieu5"/>
      <sheetName val="gia_xe_may5"/>
      <sheetName val="gia_nhan_cong5"/>
      <sheetName val="vat_tu5"/>
      <sheetName val="Quyet_toan5"/>
      <sheetName val="Thu_hoi5"/>
      <sheetName val="Lai_vay5"/>
      <sheetName val="Tien_vay5"/>
      <sheetName val="Cong_no5"/>
      <sheetName val="Cop_pha5"/>
      <sheetName val="C_TIEU5"/>
      <sheetName val="T_Luong5"/>
      <sheetName val="T_HAO5"/>
      <sheetName val="DT_TUYEN5"/>
      <sheetName val="DT_GIA5"/>
      <sheetName val="KHDT_(2)5"/>
      <sheetName val="CL_5"/>
      <sheetName val="KQ_(2)5"/>
      <sheetName val="KLTong_hop5"/>
      <sheetName val="Lan_can5"/>
      <sheetName val="Ranh_doc_(2)5"/>
      <sheetName val="Ranh_doc5"/>
      <sheetName val="Coc_tieu5"/>
      <sheetName val="Bien_bao5"/>
      <sheetName val="Nan_tuyen5"/>
      <sheetName val="Lan_15"/>
      <sheetName val="Lan__25"/>
      <sheetName val="Lan_35"/>
      <sheetName val="Gia_tri5"/>
      <sheetName val="Lan_55"/>
      <sheetName val="CDSL_(2)5"/>
      <sheetName val="binh_do5"/>
      <sheetName val="cot_lieu5"/>
      <sheetName val="van_khuon5"/>
      <sheetName val="CT_BT5"/>
      <sheetName val="lay_mau5"/>
      <sheetName val="mat_ngoai_goi5"/>
      <sheetName val="coc_tram-bt5"/>
      <sheetName val="Gia_DAN5"/>
      <sheetName val="Phu_luc_HD5"/>
      <sheetName val="Gia_du_thau5"/>
      <sheetName val="Ca_xe5"/>
      <sheetName val="CT_xa5"/>
      <sheetName val="Dc_Dau5"/>
      <sheetName val="_o_to_Hien_85"/>
      <sheetName val="_o_to_Hien95"/>
      <sheetName val="_o_to_Hien105"/>
      <sheetName val="_o_to_Hien115"/>
      <sheetName val="_o_to_Hien12)5"/>
      <sheetName val="_o_to_Hien16"/>
      <sheetName val="_o_to_Hien25"/>
      <sheetName val="_o_to_Hien35"/>
      <sheetName val="_o_to_Hien45"/>
      <sheetName val="_o_to_Hien55"/>
      <sheetName val="_o_to_Phong_85"/>
      <sheetName val="_o_to_Phong95"/>
      <sheetName val="_o_to_Phong105"/>
      <sheetName val="_o_to_Phong115"/>
      <sheetName val="_o_to_Phong12)5"/>
      <sheetName val="_o_to_Phong16"/>
      <sheetName val="_o_to_Phong25"/>
      <sheetName val="_o_to_Phong35"/>
      <sheetName val="_o_to_Phong45"/>
      <sheetName val="_o_to_Phong55"/>
      <sheetName val="_o_to_Dung_8_5"/>
      <sheetName val="_D_tt_dau85"/>
      <sheetName val="_o_to_Dung_95"/>
      <sheetName val="_D9_tt_dau5"/>
      <sheetName val="_D10_tt_dau5"/>
      <sheetName val="_o_to_Dung_105"/>
      <sheetName val="_o_to_Dung_115"/>
      <sheetName val="_o_to_Dung_12)5"/>
      <sheetName val="_o_to_Dung_16"/>
      <sheetName val="_o_to_Dung25"/>
      <sheetName val="_o_to_Dung35"/>
      <sheetName val="_o_to_Dung45"/>
      <sheetName val="_o_totrongT10-125"/>
      <sheetName val="_o_totrongT25"/>
      <sheetName val="PRECAST_lightconc-II5"/>
      <sheetName val="Debits_as_on_12_04_085"/>
      <sheetName val="Meas_-Hotel_Part1"/>
      <sheetName val="Tender_Summary1"/>
      <sheetName val="Co_quan_TCT1"/>
      <sheetName val="BOT_(PA_chon)1"/>
      <sheetName val="Yaly_&amp;_Ri_Ninh1"/>
      <sheetName val="Thuy_dien_Na_Loi1"/>
      <sheetName val="bang_so_sanh_tong_hop1"/>
      <sheetName val="bang_so_sanh_tong_hop_(ty_le)1"/>
      <sheetName val="thu_nhap_binh_quan_(2)1"/>
      <sheetName val="dang_huong1"/>
      <sheetName val="phuong_an_11"/>
      <sheetName val="phuong_an_1_(2)1"/>
      <sheetName val="phuong_an21"/>
      <sheetName val="tong_hop_BQ1"/>
      <sheetName val="tong_hop_BQ-11"/>
      <sheetName val="phuong_an_chon1"/>
      <sheetName val="bang_so_sanh_tong_hop_(_PA_cho1"/>
      <sheetName val="dang_ap_dung1"/>
      <sheetName val="bang_tong_hop_(dang_huong)1"/>
      <sheetName val="_o_totrungT10-121"/>
      <sheetName val="_o_toMinhT10-12_1"/>
      <sheetName val="_o_toMinhT21"/>
      <sheetName val="_o_toTrieuT10-12__1"/>
      <sheetName val="Luong_8_SP1"/>
      <sheetName val="Luong_9_SP_1"/>
      <sheetName val="Luong_10_SP_1"/>
      <sheetName val="Luong_11_SP_1"/>
      <sheetName val="Luong_12_SP1"/>
      <sheetName val="Luong_1_SP11"/>
      <sheetName val="Luong_2_SP21"/>
      <sheetName val="Luong_3_SP31"/>
      <sheetName val="Luong_4_SP41"/>
      <sheetName val="Luong_4_SP51"/>
      <sheetName val="Xep_hang_2011"/>
      <sheetName val="toan_Cty1"/>
      <sheetName val="Cong_ty1"/>
      <sheetName val="XN_21"/>
      <sheetName val="XN_ong_CHi1"/>
      <sheetName val="N_XDCT&amp;_XKLD1"/>
      <sheetName val="CN_HCM1"/>
      <sheetName val="Eqpmnt_Plng1"/>
      <sheetName val="TT_XKLD(Nhan)1"/>
      <sheetName val="Ong_Hong1"/>
      <sheetName val="Fill_this_out_first___1"/>
      <sheetName val="CN_hung_yen1"/>
      <sheetName val="Dong_nai1"/>
      <sheetName val="QT_Duoc_(Hai)1"/>
      <sheetName val="BLR_11"/>
      <sheetName val="Rate_analysis1"/>
      <sheetName val="PIPE-03E_XLS1"/>
      <sheetName val="COP_Final1"/>
      <sheetName val="Silo_with_internal_cone6"/>
      <sheetName val="labour_coeff6"/>
      <sheetName val="TBAL9697_-group_wise__sdpl6"/>
      <sheetName val="Intro_6"/>
      <sheetName val="Rate_all_Items6"/>
      <sheetName val="KL_XL20006"/>
      <sheetName val="Chiet_tinh6"/>
      <sheetName val="Van_chuyen6"/>
      <sheetName val="THKP_(2)6"/>
      <sheetName val="T_Bi6"/>
      <sheetName val="Thiet_ke6"/>
      <sheetName val="K_luong6"/>
      <sheetName val="TT_L26"/>
      <sheetName val="TT_L16"/>
      <sheetName val="Thue_Ngoai6"/>
      <sheetName val="Sheet2_(2)6"/>
      <sheetName val="Chi_tiet_-_Dv_lap6"/>
      <sheetName val="TH_KHTC6"/>
      <sheetName val="Gia_VL6"/>
      <sheetName val="Bang_gia_ca_may6"/>
      <sheetName val="Bang_luong_CB6"/>
      <sheetName val="Bang_P_tich_CT6"/>
      <sheetName val="D_toan_chi_tiet6"/>
      <sheetName val="Bang_TH_Dtoan6"/>
      <sheetName val="LUAN_CHUYEN6"/>
      <sheetName val="KE_QUY6"/>
      <sheetName val="LUONGGIAN_TIEP6"/>
      <sheetName val="VAY_VON6"/>
      <sheetName val="O_THAO6"/>
      <sheetName val="Q_TRUNG6"/>
      <sheetName val="Y_THANH6"/>
      <sheetName val="CT_Duong6"/>
      <sheetName val="D_gia6"/>
      <sheetName val="T_hop6"/>
      <sheetName val="CtP_tro6"/>
      <sheetName val="Nha_moi6"/>
      <sheetName val="TT-T_Tron_So_26"/>
      <sheetName val="Ct_Dam_6"/>
      <sheetName val="Ct_Duoi6"/>
      <sheetName val="Ct_Tren6"/>
      <sheetName val="D_giaMay6"/>
      <sheetName val="Dong_Dau6"/>
      <sheetName val="Dong_Dau_(2)6"/>
      <sheetName val="Sau_dong6"/>
      <sheetName val="Ma_xa6"/>
      <sheetName val="My_dinh6"/>
      <sheetName val="Tong_cong6"/>
      <sheetName val="KH_2003_(moi_max)6"/>
      <sheetName val="Interim_payment6"/>
      <sheetName val="Bid_Sum6"/>
      <sheetName val="Item_B6"/>
      <sheetName val="Dg_A6"/>
      <sheetName val="Dg_B&amp;C6"/>
      <sheetName val="Material_at_site6"/>
      <sheetName val="26+180-400_26"/>
      <sheetName val="26+180_Sub16"/>
      <sheetName val="26+180_Sub46"/>
      <sheetName val="26+180-400_5(k95)6"/>
      <sheetName val="26+400-620_3(k95)6"/>
      <sheetName val="26+400-640_1(k95)6"/>
      <sheetName val="26+960-27+150_96"/>
      <sheetName val="26+960-27+150_106"/>
      <sheetName val="26+960-27+150_116"/>
      <sheetName val="26+960-27+150_126"/>
      <sheetName val="26+960-27+150_5(k95)6"/>
      <sheetName val="26+960-27+150_4(k95)6"/>
      <sheetName val="26+960-27+150_1(k95)6"/>
      <sheetName val="27+500-700_5(k95)6"/>
      <sheetName val="27+500-700_4(k95)6"/>
      <sheetName val="27+500-700_3(k95)6"/>
      <sheetName val="27+500-700_1(k95)6"/>
      <sheetName val="27+740-920_3(k95)6"/>
      <sheetName val="27+740-920_216"/>
      <sheetName val="27+920-28+040_6,76"/>
      <sheetName val="27+920-28+040_106"/>
      <sheetName val="27+920-28+160_Su36"/>
      <sheetName val="28+160-28+420_5K956"/>
      <sheetName val="28+430-657_76"/>
      <sheetName val="Km28+430-657_86"/>
      <sheetName val="28+430-657_96"/>
      <sheetName val="28+430-667_106"/>
      <sheetName val="28+430-657_116"/>
      <sheetName val="28+430-657_4k956"/>
      <sheetName val="28+500-657_186"/>
      <sheetName val="28+520-657_196"/>
      <sheetName val="sent_to6"/>
      <sheetName val="BCC_(2)6"/>
      <sheetName val="Bao_cao6"/>
      <sheetName val="Bao_cao_26"/>
      <sheetName val="Khoi_luong6"/>
      <sheetName val="Khoi_luong_mat6"/>
      <sheetName val="Bang_ke6"/>
      <sheetName val="T_HopKL6"/>
      <sheetName val="S_Luong6"/>
      <sheetName val="D_Dap6"/>
      <sheetName val="Q_Toan6"/>
      <sheetName val="Phan_tich_chi_phi6"/>
      <sheetName val="Chi_phi_nen_theo_BVTC6"/>
      <sheetName val="nhan_cong_phu6"/>
      <sheetName val="nhan_cong_Hung6"/>
      <sheetName val="Nhan_cong6"/>
      <sheetName val="Khoi_luong_nen_theo_BVTC6"/>
      <sheetName val="BU_CTPH6"/>
      <sheetName val="BU_tran3+360_226"/>
      <sheetName val="Tran3+360_226"/>
      <sheetName val="BU_tran2+386_46"/>
      <sheetName val="Tran2+386_46"/>
      <sheetName val="DTcong_4-56"/>
      <sheetName val="Bu_1-26"/>
      <sheetName val="Bu_12-136"/>
      <sheetName val="DTcong_12-136"/>
      <sheetName val="DT_cong13-13+6"/>
      <sheetName val="BU-_nhanh6"/>
      <sheetName val="dtcong_nh1-26"/>
      <sheetName val="dtcong_nh0-16"/>
      <sheetName val="BU_11-126"/>
      <sheetName val="DTcong_11-126"/>
      <sheetName val="Pr-_CC6"/>
      <sheetName val="MD_3-46"/>
      <sheetName val="ND_3-46"/>
      <sheetName val="MD_1-26"/>
      <sheetName val="ND_1-26"/>
      <sheetName val="MD_0-16"/>
      <sheetName val="ND_0-16"/>
      <sheetName val="Tong_hop6"/>
      <sheetName val="KL_tong6"/>
      <sheetName val="AC_PC6"/>
      <sheetName val="__6"/>
      <sheetName val="san_vuon6"/>
      <sheetName val="khu_phu_tro6"/>
      <sheetName val="Phu_luc6"/>
      <sheetName val="Gia_trÞ6"/>
      <sheetName val="be_tong6"/>
      <sheetName val="Tong_hop_thep6"/>
      <sheetName val="K249_K986"/>
      <sheetName val="K249_K98_(2)6"/>
      <sheetName val="K251_K986"/>
      <sheetName val="K251_SBase6"/>
      <sheetName val="K251_AC6"/>
      <sheetName val="K252_K986"/>
      <sheetName val="K252_SBase6"/>
      <sheetName val="K252_AC6"/>
      <sheetName val="K253_K986"/>
      <sheetName val="K253_Subbase6"/>
      <sheetName val="K253_Base_6"/>
      <sheetName val="K253_SBase6"/>
      <sheetName val="K253_AC6"/>
      <sheetName val="K255_SBase6"/>
      <sheetName val="K259_K986"/>
      <sheetName val="K259_Subbase6"/>
      <sheetName val="K259_Base_6"/>
      <sheetName val="K259_AC6"/>
      <sheetName val="K260_K986"/>
      <sheetName val="K260_Subbase6"/>
      <sheetName val="K260_Base6"/>
      <sheetName val="K260_AC6"/>
      <sheetName val="K261_K986"/>
      <sheetName val="K261_Base6"/>
      <sheetName val="K261_AC6"/>
      <sheetName val="Bang_VL6"/>
      <sheetName val="VL(No_V-c)6"/>
      <sheetName val="He_so6"/>
      <sheetName val="PL_Vua6"/>
      <sheetName val="Chitieu-dam_cac_loai6"/>
      <sheetName val="DG_Dam6"/>
      <sheetName val="DG_chung6"/>
      <sheetName val="VL-dac_chung6"/>
      <sheetName val="CT_1md_&amp;_dau_cong6"/>
      <sheetName val="CT_cong6"/>
      <sheetName val="dg_cong6"/>
      <sheetName val="TH_(T1-6)6"/>
      <sheetName val="_NL6"/>
      <sheetName val="_NL_(2)6"/>
      <sheetName val="CDTHCT_(3)6"/>
      <sheetName val="thkl_(2)6"/>
      <sheetName val="long_tec6"/>
      <sheetName val="TAI_TRONG6"/>
      <sheetName val="NOI_LUC6"/>
      <sheetName val="TINH_DUYET_THTT_CHINH6"/>
      <sheetName val="TDUYET_THTT_PHU6"/>
      <sheetName val="TINH_DAO_DONG_VA_DO_VONG6"/>
      <sheetName val="TINH_NEO6"/>
      <sheetName val="cd_viaK0-T66"/>
      <sheetName val="cdvia_T6-Tc246"/>
      <sheetName val="cdvia_Tc24-T466"/>
      <sheetName val="cd_btnL2k0+361-T196"/>
      <sheetName val="tong_hop_thanh_toan_thue6"/>
      <sheetName val="bang_ke_nop_thue6"/>
      <sheetName val="Tonh_hop_chi_phi6"/>
      <sheetName val="BK_chi_phi6"/>
      <sheetName val="KTra_DS_va_thue_GTGT6"/>
      <sheetName val="Kiãøm_tra_DS_thue_GTGT6"/>
      <sheetName val="XUAT(gia_von)6"/>
      <sheetName val="Xuat_(gia_ban)6"/>
      <sheetName val="Dchinh_TH_N-X-T6"/>
      <sheetName val="Tong_hop_N-X-T6"/>
      <sheetName val="thue_TH6"/>
      <sheetName val="tong_hop_20016"/>
      <sheetName val="qUYET_TOAN_THUE6"/>
      <sheetName val="Thuyet_minh6"/>
      <sheetName val="cap_cho_cac_DT6"/>
      <sheetName val="Ung_-_hoan6"/>
      <sheetName val="CP_may6"/>
      <sheetName val="Quang_Tri6"/>
      <sheetName val="Da_Nang6"/>
      <sheetName val="Quang_Nam6"/>
      <sheetName val="Quang_Ngai6"/>
      <sheetName val="TH_DH-QN6"/>
      <sheetName val="KP_HD6"/>
      <sheetName val="DB_HD6"/>
      <sheetName val="Cong_hop6"/>
      <sheetName val="kldukien_(107)6"/>
      <sheetName val="qui1_(2)6"/>
      <sheetName val="Thep_6"/>
      <sheetName val="Chi_tiet_Khoi_luong6"/>
      <sheetName val="TH_khoi_luong6"/>
      <sheetName val="Chiet_tinh_vat_lieu_6"/>
      <sheetName val="TH_KL_VL6"/>
      <sheetName val="KL_VL6"/>
      <sheetName val="QT_9-66"/>
      <sheetName val="Thuong_luu_HB6"/>
      <sheetName val="QT_Ky_T6"/>
      <sheetName val="bc_vt_TON_BAI6"/>
      <sheetName val="CDTHU_CHI_T16"/>
      <sheetName val="THUCHI_26"/>
      <sheetName val="THU_CHI36"/>
      <sheetName val="THU_CHI_46"/>
      <sheetName val="THU_CHI56"/>
      <sheetName val="THU_CHI_66"/>
      <sheetName val="TU_CHI_76"/>
      <sheetName val="THU_CHI96"/>
      <sheetName val="THU_CHI_86"/>
      <sheetName val="THU_CHI_106"/>
      <sheetName val="THU_CHI_116"/>
      <sheetName val="THU_CHI_126"/>
      <sheetName val="KL_Tram_Cty6"/>
      <sheetName val="Gam_may_Cty6"/>
      <sheetName val="KL_tram_KH6"/>
      <sheetName val="Gam_may_KH6"/>
      <sheetName val="Cach_dien6"/>
      <sheetName val="Mang_tai6"/>
      <sheetName val="KL_DDK6"/>
      <sheetName val="Mang_tai_DDK6"/>
      <sheetName val="KL_DDK0,46"/>
      <sheetName val="TT_Ky_thuat6"/>
      <sheetName val="CT_moi6"/>
      <sheetName val="Tu_dien6"/>
      <sheetName val="May_cat6"/>
      <sheetName val="Dao_Cly6"/>
      <sheetName val="Dao_Ptai6"/>
      <sheetName val="Tu_RMU6"/>
      <sheetName val="C_set6"/>
      <sheetName val="Sco_Cap6"/>
      <sheetName val="Sco_TB6"/>
      <sheetName val="TN_tram6"/>
      <sheetName val="TN_C_set6"/>
      <sheetName val="TN_TD_DDay6"/>
      <sheetName val="Phan_chung6"/>
      <sheetName val="cong_bien_t106"/>
      <sheetName val="luong_t9_6"/>
      <sheetName val="bb_t96"/>
      <sheetName val="cong_Q26"/>
      <sheetName val="T_U_luong_Q16"/>
      <sheetName val="T_U_luong_Q26"/>
      <sheetName val="T_U_luong_Q36"/>
      <sheetName val="DS_them_luong_qui_4-20026"/>
      <sheetName val="Phuc_loi_2-9-026"/>
      <sheetName val="Thuong_nhan_dip_21-12-026"/>
      <sheetName val="Thuong_dip_nhan_danh_hieu_AHL§6"/>
      <sheetName val="Thang_luong_thu_13_nam_20026"/>
      <sheetName val="Luong_SX#_dip_Tet_Qui_Mui(dong6"/>
      <sheetName val="cap_so_lan_26"/>
      <sheetName val="cap_so_BHXH6"/>
      <sheetName val="tru_tien6"/>
      <sheetName val="yt_q26"/>
      <sheetName val="c45_t36"/>
      <sheetName val="c45_t66"/>
      <sheetName val="BHYT_Q3_20036"/>
      <sheetName val="C45_t76"/>
      <sheetName val="C47-t07_20036"/>
      <sheetName val="C45_t86"/>
      <sheetName val="C47-t08_20036"/>
      <sheetName val="C45_t096"/>
      <sheetName val="C47-t09_20036"/>
      <sheetName val="C47_T126"/>
      <sheetName val="BHYT_Q4-20036"/>
      <sheetName val="C45_T106"/>
      <sheetName val="phan_tich_DG6"/>
      <sheetName val="gia_vat_lieu6"/>
      <sheetName val="gia_xe_may6"/>
      <sheetName val="gia_nhan_cong6"/>
      <sheetName val="vat_tu6"/>
      <sheetName val="Quyet_toan6"/>
      <sheetName val="Thu_hoi6"/>
      <sheetName val="Lai_vay6"/>
      <sheetName val="Tien_vay6"/>
      <sheetName val="Cong_no6"/>
      <sheetName val="Cop_pha6"/>
      <sheetName val="C_TIEU6"/>
      <sheetName val="T_Luong6"/>
      <sheetName val="T_HAO6"/>
      <sheetName val="DT_TUYEN6"/>
      <sheetName val="DT_GIA6"/>
      <sheetName val="KHDT_(2)6"/>
      <sheetName val="CL_6"/>
      <sheetName val="KQ_(2)6"/>
      <sheetName val="KLTong_hop6"/>
      <sheetName val="Lan_can6"/>
      <sheetName val="Ranh_doc_(2)6"/>
      <sheetName val="Ranh_doc6"/>
      <sheetName val="Coc_tieu6"/>
      <sheetName val="Bien_bao6"/>
      <sheetName val="Nan_tuyen6"/>
      <sheetName val="Lan_16"/>
      <sheetName val="Lan__26"/>
      <sheetName val="Lan_36"/>
      <sheetName val="Gia_tri6"/>
      <sheetName val="Lan_56"/>
      <sheetName val="CDSL_(2)6"/>
      <sheetName val="binh_do6"/>
      <sheetName val="cot_lieu6"/>
      <sheetName val="van_khuon6"/>
      <sheetName val="CT_BT6"/>
      <sheetName val="lay_mau6"/>
      <sheetName val="mat_ngoai_goi6"/>
      <sheetName val="coc_tram-bt6"/>
      <sheetName val="Gia_DAN6"/>
      <sheetName val="Phu_luc_HD6"/>
      <sheetName val="Gia_du_thau6"/>
      <sheetName val="Ca_xe6"/>
      <sheetName val="CT_xa6"/>
      <sheetName val="Dc_Dau6"/>
      <sheetName val="_o_to_Hien_86"/>
      <sheetName val="_o_to_Hien96"/>
      <sheetName val="_o_to_Hien106"/>
      <sheetName val="_o_to_Hien116"/>
      <sheetName val="_o_to_Hien12)6"/>
      <sheetName val="_o_to_Hien17"/>
      <sheetName val="_o_to_Hien26"/>
      <sheetName val="_o_to_Hien36"/>
      <sheetName val="_o_to_Hien46"/>
      <sheetName val="_o_to_Hien56"/>
      <sheetName val="_o_to_Phong_86"/>
      <sheetName val="_o_to_Phong96"/>
      <sheetName val="_o_to_Phong106"/>
      <sheetName val="_o_to_Phong116"/>
      <sheetName val="_o_to_Phong12)6"/>
      <sheetName val="_o_to_Phong17"/>
      <sheetName val="_o_to_Phong26"/>
      <sheetName val="_o_to_Phong36"/>
      <sheetName val="_o_to_Phong46"/>
      <sheetName val="_o_to_Phong56"/>
      <sheetName val="_o_to_Dung_8_6"/>
      <sheetName val="_D_tt_dau86"/>
      <sheetName val="_o_to_Dung_96"/>
      <sheetName val="_D9_tt_dau6"/>
      <sheetName val="_D10_tt_dau6"/>
      <sheetName val="_o_to_Dung_106"/>
      <sheetName val="_o_to_Dung_116"/>
      <sheetName val="_o_to_Dung_12)6"/>
      <sheetName val="_o_to_Dung_17"/>
      <sheetName val="_o_to_Dung26"/>
      <sheetName val="_o_to_Dung36"/>
      <sheetName val="_o_to_Dung46"/>
      <sheetName val="_o_totrongT10-126"/>
      <sheetName val="_o_totrongT26"/>
      <sheetName val="PRECAST_lightconc-II6"/>
      <sheetName val="Debits_as_on_12_04_086"/>
      <sheetName val="Meas_-Hotel_Part2"/>
      <sheetName val="Tender_Summary2"/>
      <sheetName val="Co_quan_TCT2"/>
      <sheetName val="BOT_(PA_chon)2"/>
      <sheetName val="Yaly_&amp;_Ri_Ninh2"/>
      <sheetName val="Thuy_dien_Na_Loi2"/>
      <sheetName val="bang_so_sanh_tong_hop2"/>
      <sheetName val="bang_so_sanh_tong_hop_(ty_le)2"/>
      <sheetName val="thu_nhap_binh_quan_(2)2"/>
      <sheetName val="dang_huong2"/>
      <sheetName val="phuong_an_12"/>
      <sheetName val="phuong_an_1_(2)2"/>
      <sheetName val="phuong_an22"/>
      <sheetName val="tong_hop_BQ2"/>
      <sheetName val="tong_hop_BQ-12"/>
      <sheetName val="phuong_an_chon2"/>
      <sheetName val="bang_so_sanh_tong_hop_(_PA_cho2"/>
      <sheetName val="dang_ap_dung2"/>
      <sheetName val="bang_tong_hop_(dang_huong)2"/>
      <sheetName val="_o_totrungT10-122"/>
      <sheetName val="_o_toMinhT10-12_2"/>
      <sheetName val="_o_toMinhT22"/>
      <sheetName val="_o_toTrieuT10-12__2"/>
      <sheetName val="Luong_8_SP2"/>
      <sheetName val="Luong_9_SP_2"/>
      <sheetName val="Luong_10_SP_2"/>
      <sheetName val="Luong_11_SP_2"/>
      <sheetName val="Luong_12_SP2"/>
      <sheetName val="Luong_1_SP12"/>
      <sheetName val="Luong_2_SP22"/>
      <sheetName val="Luong_3_SP32"/>
      <sheetName val="Luong_4_SP42"/>
      <sheetName val="Luong_4_SP52"/>
      <sheetName val="Xep_hang_2012"/>
      <sheetName val="toan_Cty2"/>
      <sheetName val="Cong_ty2"/>
      <sheetName val="XN_22"/>
      <sheetName val="XN_ong_CHi2"/>
      <sheetName val="N_XDCT&amp;_XKLD2"/>
      <sheetName val="CN_HCM2"/>
      <sheetName val="Eqpmnt_Plng2"/>
      <sheetName val="TT_XKLD(Nhan)2"/>
      <sheetName val="Ong_Hong2"/>
      <sheetName val="Fill_this_out_first___2"/>
      <sheetName val="CN_hung_yen2"/>
      <sheetName val="Dong_nai2"/>
      <sheetName val="QT_Duoc_(Hai)2"/>
      <sheetName val="BLR_12"/>
      <sheetName val="Rate_analysis2"/>
      <sheetName val="PIPE-03E_XLS2"/>
      <sheetName val="COP_Final2"/>
      <sheetName val="A1-Continuous"/>
      <sheetName val="STAFFSCHED "/>
      <sheetName val="GM 000"/>
      <sheetName val="Sheet 2"/>
      <sheetName val="OH &amp; Discounts"/>
    </sheetNames>
    <definedNames>
      <definedName name="DataFilter"/>
      <definedName name="DataSort"/>
      <definedName name="GoBack" sheetId="1"/>
    </defined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refreshError="1"/>
      <sheetData sheetId="87" refreshError="1"/>
      <sheetData sheetId="88" refreshError="1"/>
      <sheetData sheetId="89"/>
      <sheetData sheetId="90" refreshError="1"/>
      <sheetData sheetId="91" refreshError="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refreshError="1"/>
      <sheetData sheetId="190" refreshError="1"/>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sheetData sheetId="736" refreshError="1"/>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sheetData sheetId="777"/>
      <sheetData sheetId="778"/>
      <sheetData sheetId="779"/>
      <sheetData sheetId="780"/>
      <sheetData sheetId="781" refreshError="1"/>
      <sheetData sheetId="782" refreshError="1"/>
      <sheetData sheetId="783" refreshError="1"/>
      <sheetData sheetId="784" refreshError="1"/>
      <sheetData sheetId="785" refreshError="1"/>
      <sheetData sheetId="786" refreshError="1"/>
      <sheetData sheetId="787"/>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refreshError="1"/>
      <sheetData sheetId="1192" refreshError="1"/>
      <sheetData sheetId="1193" refreshError="1"/>
      <sheetData sheetId="1194" refreshError="1"/>
      <sheetData sheetId="1195" refreshError="1"/>
      <sheetData sheetId="1196"/>
      <sheetData sheetId="1197"/>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20-11-03"/>
      <sheetName val="GRAND SUMMARY"/>
      <sheetName val="Deviation"/>
      <sheetName val="Sheet1"/>
      <sheetName val=" Est "/>
      <sheetName val="FINALIZATION - 20-11-03"/>
      <sheetName val="FINALIZATION - 30-11-03 "/>
      <sheetName val="dollar content30-11-03"/>
      <sheetName val="sum"/>
      <sheetName val="division 01"/>
      <sheetName val="division 02"/>
      <sheetName val="division 04"/>
      <sheetName val="D"/>
      <sheetName val="division 05"/>
      <sheetName val="division 07"/>
      <sheetName val="division 08"/>
      <sheetName val="division 09"/>
      <sheetName val="Division  10"/>
      <sheetName val="division 11 "/>
      <sheetName val="DIVISION 12 "/>
      <sheetName val="Division 13"/>
      <sheetName val="division"/>
      <sheetName val="Built in Benches"/>
      <sheetName val="Counters"/>
      <sheetName val="Baisch"/>
      <sheetName val="DOLLAR"/>
      <sheetName val="BILL-20-11-03"/>
      <sheetName val="specialities"/>
      <sheetName val="pipes"/>
    </sheetNames>
    <sheetDataSet>
      <sheetData sheetId="0"/>
      <sheetData sheetId="1"/>
      <sheetData sheetId="2"/>
      <sheetData sheetId="3" refreshError="1">
        <row r="7">
          <cell r="D7">
            <v>6.4</v>
          </cell>
        </row>
        <row r="8">
          <cell r="D8">
            <v>8.4</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viation"/>
      <sheetName val="Sheet1"/>
      <sheetName val=" Est "/>
      <sheetName val="sum"/>
      <sheetName val="division 01"/>
      <sheetName val="division 02"/>
      <sheetName val="division 04"/>
      <sheetName val="D"/>
      <sheetName val="division 05"/>
      <sheetName val="division 07"/>
      <sheetName val="division 08"/>
      <sheetName val="division 09"/>
      <sheetName val="Division  10"/>
      <sheetName val="division 11 "/>
      <sheetName val="DIVISION 12 "/>
      <sheetName val="Division 13"/>
      <sheetName val="division"/>
      <sheetName val="Built in Benches"/>
      <sheetName val="Counters"/>
      <sheetName val="Baisch"/>
      <sheetName val="DOLLAR"/>
    </sheetNames>
    <sheetDataSet>
      <sheetData sheetId="0" refreshError="1"/>
      <sheetData sheetId="1" refreshError="1">
        <row r="10">
          <cell r="D10">
            <v>6.7</v>
          </cell>
        </row>
      </sheetData>
      <sheetData sheetId="2" refreshError="1"/>
      <sheetData sheetId="3"/>
      <sheetData sheetId="4" refreshError="1"/>
      <sheetData sheetId="5" refreshError="1"/>
      <sheetData sheetId="6" refreshError="1"/>
      <sheetData sheetId="7" refreshError="1"/>
      <sheetData sheetId="8"/>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FP003E"/>
      <sheetName val="TOTAL"/>
      <sheetName val="Pivot(Silicate)"/>
      <sheetName val="Pivot(RockWool)"/>
      <sheetName val="Pivot(Form Glass)"/>
      <sheetName val="Pivot(Urethan)"/>
      <sheetName val="Pivot(Glass Wool)"/>
      <sheetName val="ROCK WOOL"/>
      <sheetName val="SILICATE"/>
      <sheetName val="Instr'n"/>
      <sheetName val="RFP002"/>
      <sheetName val="RFP003F"/>
      <sheetName val="RFP004"/>
      <sheetName val="RFP005"/>
      <sheetName val="RFP006"/>
      <sheetName val="RFP007"/>
      <sheetName val="RFP008"/>
      <sheetName val="RFP009"/>
      <sheetName val="RFP010"/>
      <sheetName val="RFP011"/>
      <sheetName val="RFP11(1)"/>
      <sheetName val="RFP11(2)"/>
      <sheetName val="RFP11(3)"/>
      <sheetName val="RFP012"/>
      <sheetName val="RFP013"/>
      <sheetName val="RFP014"/>
      <sheetName val="RFP015"/>
      <sheetName val="VV-NTKL MUONG DOT 3"/>
      <sheetName val="CAPTHOAT"/>
      <sheetName val="kl lap nha kho "/>
      <sheetName val="KL LAP TH KHO"/>
      <sheetName val="kl chi tiet kho3"/>
      <sheetName val="kl th kho3"/>
      <sheetName val="VV-NTKL NHA KHO DOT 2"/>
      <sheetName val="kl th sxc3"/>
      <sheetName val="kl ct sxc3"/>
      <sheetName val="klthep"/>
      <sheetName val="hoc han"/>
      <sheetName val=" thoat nuoc nc"/>
      <sheetName val="cap thoat nuoc"/>
      <sheetName val="00000000"/>
      <sheetName val="10000000"/>
      <sheetName val="Sheet1"/>
      <sheetName val="XL4Poppy"/>
      <sheetName val="Q1-02"/>
      <sheetName val="Q2-02"/>
      <sheetName val="Q3-02"/>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Sheet2"/>
      <sheetName val="Sheet3"/>
      <sheetName val="T6"/>
      <sheetName val="Mau"/>
      <sheetName val="THANG1"/>
      <sheetName val="THANG2"/>
      <sheetName val="THANG3"/>
      <sheetName val="THANG4"/>
      <sheetName val="THANG5"/>
      <sheetName val="THANG6"/>
      <sheetName val="THANG7"/>
      <sheetName val="THANG 8"/>
      <sheetName val="Sheet9"/>
      <sheetName val="Sheet8"/>
      <sheetName val="Sheet7"/>
      <sheetName val="Sheet6"/>
      <sheetName val="Sheet5"/>
      <sheetName val="Sheet4"/>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XXXXXXXX"/>
      <sheetName val="뜃맟뭁돽띿맟?-BLDG"/>
      <sheetName val="CAT_5"/>
      <sheetName val="Summary"/>
      <sheetName val="적용환율"/>
      <sheetName val="현장관리비"/>
      <sheetName val="실행내역"/>
      <sheetName val="#REF"/>
      <sheetName val="合成単価作成表-BLDG"/>
      <sheetName val="용기"/>
      <sheetName val="간접비내역-1"/>
      <sheetName val="TH"/>
      <sheetName val="Chia T1"/>
      <sheetName val="Chia T2"/>
      <sheetName val="Chia T3"/>
      <sheetName val="TH11"/>
      <sheetName val="TH T11"/>
      <sheetName val="TH T1"/>
      <sheetName val="XL4Test5"/>
      <sheetName val="Bang chia "/>
      <sheetName val="CN HD"/>
      <sheetName val="VC thg 2"/>
      <sheetName val="BB dcTT"/>
      <sheetName val="TT"/>
      <sheetName val="VC TCao"/>
      <sheetName val="VC o Hien"/>
      <sheetName val="VC oDuong"/>
      <sheetName val=" PHoang"/>
      <sheetName val="TT-PLuc"/>
      <sheetName val="TH thanh toan"/>
      <sheetName val="TH1"/>
      <sheetName val="TH2"/>
      <sheetName val="TH3"/>
      <sheetName val="TH4"/>
      <sheetName val="TH5"/>
      <sheetName val="ChiaT1"/>
      <sheetName val="ChiaT2"/>
      <sheetName val="ChiaT3"/>
      <sheetName val="ChiaT4"/>
      <sheetName val="ChiaT5"/>
      <sheetName val="MauTH"/>
      <sheetName val="KH LDTL"/>
      <sheetName val="Outlets"/>
      <sheetName val="PGs"/>
      <sheetName val="Trinh duyet LNS"/>
      <sheetName val="SN CBCNV"/>
      <sheetName val="tong luong ban"/>
      <sheetName val="DU TRU LUONG 06 THANG"/>
      <sheetName val="DU TRU CP 06 THANG"/>
      <sheetName val="AN CA THANG 08"/>
      <sheetName val="AN CA TH 09"/>
      <sheetName val="AN CA TH 10"/>
      <sheetName val="an ca th 11"/>
      <sheetName val="TAM UNG LNS TH 08"/>
      <sheetName val="PP tinh thue thu nhap"/>
      <sheetName val="Luong TG thang 08"/>
      <sheetName val="bo xung"/>
      <sheetName val="truy thu"/>
      <sheetName val="Luong TG thang 09"/>
      <sheetName val="Luong thoi gian th 10"/>
      <sheetName val="Luong thoi gian th 11"/>
      <sheetName val="QT LUONG NS T 07"/>
      <sheetName val="QT LNS TH 08"/>
      <sheetName val="QT LNS TH 09"/>
      <sheetName val="qt lns th 10"/>
      <sheetName val="TAM UNG LUONG NS TH 10"/>
      <sheetName val="tam ung LNS th 11"/>
      <sheetName val="C45"/>
      <sheetName val="C47A"/>
      <sheetName val="C47B"/>
      <sheetName val="C46"/>
      <sheetName val="DsachYT"/>
      <sheetName val="00"/>
      <sheetName val="Bhxhoi"/>
      <sheetName val="DESIGN CRITERIA"/>
      <sheetName val="적용률"/>
      <sheetName val="EQUIPMENT -2"/>
      <sheetName val="전차선로 물량표"/>
      <sheetName val="Basic"/>
      <sheetName val="PBS"/>
      <sheetName val="??-BLDG"/>
      <sheetName val="SILICAT_x0003_"/>
      <sheetName val="TAI"/>
      <sheetName val="BANLE"/>
      <sheetName val="t.kho"/>
      <sheetName val="CLB"/>
      <sheetName val="phong"/>
      <sheetName val="hoat"/>
      <sheetName val="tong BH"/>
      <sheetName val="nhapkho"/>
      <sheetName val="bcth.Hoang"/>
      <sheetName val="bcth.Nhung"/>
      <sheetName val="bcth.Ngoc"/>
      <sheetName val="bcth.Vu"/>
      <sheetName val="CDQDT"/>
      <sheetName val="XNT"/>
      <sheetName val="01"/>
      <sheetName val="02"/>
      <sheetName val="03"/>
      <sheetName val="04"/>
      <sheetName val="05"/>
      <sheetName val="06"/>
      <sheetName val="07"/>
      <sheetName val="08"/>
      <sheetName val="09"/>
      <sheetName val="10"/>
      <sheetName val=" 10 ngày"/>
      <sheetName val="11"/>
      <sheetName val="12"/>
      <sheetName val="13"/>
      <sheetName val="14"/>
      <sheetName val="15"/>
      <sheetName val="16"/>
      <sheetName val="17"/>
      <sheetName val="18"/>
      <sheetName val="19"/>
      <sheetName val="20"/>
      <sheetName val="20ngay"/>
      <sheetName val="21"/>
      <sheetName val="22"/>
      <sheetName val="23"/>
      <sheetName val="24"/>
      <sheetName val="25"/>
      <sheetName val="26"/>
      <sheetName val="27"/>
      <sheetName val="28"/>
      <sheetName val="29"/>
      <sheetName val="30"/>
      <sheetName val="31"/>
      <sheetName val="31 ngày"/>
      <sheetName val="bcthang"/>
      <sheetName val="báo cáo thang11 mới"/>
      <sheetName val="1-12"/>
      <sheetName val="LUONG CHO HUU"/>
      <sheetName val="thu BHXH,YT"/>
      <sheetName val="Phan bo"/>
      <sheetName val="TH QT"/>
      <sheetName val="KE QT"/>
      <sheetName val="POWER"/>
      <sheetName val="LABTOTAL"/>
      <sheetName val="견적조건"/>
      <sheetName val="BQ_Equip_Pipe"/>
      <sheetName val="BLR-S"/>
      <sheetName val="INSUL"/>
      <sheetName val="Est-Hotpp"/>
      <sheetName val="PipWT"/>
      <sheetName val="COA-17"/>
      <sheetName val="C-18"/>
      <sheetName val="piping"/>
      <sheetName val="재료비"/>
      <sheetName val="BREAKDOWN(철거설치)"/>
      <sheetName val="SP-KH"/>
      <sheetName val="Xuatkho"/>
      <sheetName val="PT"/>
      <sheetName val="Design &amp; Applications"/>
      <sheetName val="Building Summary"/>
      <sheetName val="Building"/>
      <sheetName val="External Works"/>
      <sheetName val="ROCK WO_x0003__x0000_"/>
      <sheetName val="QUY TM 2004 (3)"/>
      <sheetName val="QUY TM 2004 (2)"/>
      <sheetName val="SO CAI 2004 TK 111 (2)"/>
      <sheetName val="CTGS N111 (2)"/>
      <sheetName val="Can doi TK (2)"/>
      <sheetName val="CTGS Co 111"/>
      <sheetName val="Bang "/>
      <sheetName val="So TGNH  (2)"/>
      <sheetName val="N 111"/>
      <sheetName val="Sheet1 (3)"/>
      <sheetName val="C 111"/>
      <sheetName val="Sheet10"/>
      <sheetName val="KD Theo YTo"/>
      <sheetName val="Tang giam TSCD"/>
      <sheetName val="TK Ngoai bang"/>
      <sheetName val="TMinh BC TC"/>
      <sheetName val="Can doi TK"/>
      <sheetName val="BCD KToan"/>
      <sheetName val="So TGNH "/>
      <sheetName val="SO CAI TK 112"/>
      <sheetName val="SO CAI 2004 TK 111"/>
      <sheetName val="Tien Vay 311"/>
      <sheetName val="DTCTiet"/>
      <sheetName val="DT BH"/>
      <sheetName val="So QTM 2005"/>
      <sheetName val="QUY TM 2004"/>
      <sheetName val="Macro1"/>
      <sheetName val="Macro2"/>
      <sheetName val="Macro3"/>
      <sheetName val="Pivot(Silica|e)"/>
      <sheetName val="Pi6ot(Urethan)"/>
      <sheetName val="MTL$-INTER"/>
      <sheetName val=" Est "/>
      <sheetName val="#13_Electrical"/>
      <sheetName val="PIPE"/>
      <sheetName val="FLANGE"/>
      <sheetName val="VALVE"/>
      <sheetName val="BQ List"/>
      <sheetName val="Mech_1030"/>
      <sheetName val="REPATSTERM"/>
      <sheetName val="REPATPER"/>
      <sheetName val="STP"/>
      <sheetName val="PER"/>
      <sheetName val="CODELIST"/>
      <sheetName val="CODE "/>
      <sheetName val="Datas_ref"/>
      <sheetName val="A1_SCHED_SUMMARY"/>
      <sheetName val="작성기준"/>
      <sheetName val="sum"/>
      <sheetName val="HVAC"/>
      <sheetName val="CLAUSE"/>
      <sheetName val="계산근거"/>
      <sheetName val="Quantity"/>
      <sheetName val="산근"/>
      <sheetName val="리비아전체장비200306"/>
      <sheetName val="MUTUAL"/>
      <sheetName val="LinerWt"/>
      <sheetName val="뜃맟뭁돽띿맟_-BLDG"/>
      <sheetName val="__-BLDG"/>
      <sheetName val="SILICAT_x005f_x0003_"/>
      <sheetName val="ROCK WO_x005f_x0003__x005f_x0000_"/>
      <sheetName val="1801"/>
      <sheetName val="당초"/>
      <sheetName val="ﾄﾞﾊﾞｲFUEL GAS追見"/>
      <sheetName val="RPP 12 SEPT"/>
      <sheetName val="Activities_ID_ WBS_MD_FROM LVL2"/>
      <sheetName val="plan&amp;section of foundation"/>
      <sheetName val="자재단가"/>
      <sheetName val="Pivot(Form_Glass)"/>
      <sheetName val="Pivot(Glass_Wool)"/>
      <sheetName val="ROCK_WOOL"/>
      <sheetName val="VV-NTKL_MUONG_DOT_3"/>
      <sheetName val="kl_lap_nha_kho_"/>
      <sheetName val="KL_LAP_TH_KHO"/>
      <sheetName val="kl_chi_tiet_kho3"/>
      <sheetName val="kl_th_kho3"/>
      <sheetName val="VV-NTKL_NHA_KHO_DOT_2"/>
      <sheetName val="kl_th_sxc3"/>
      <sheetName val="kl_ct_sxc3"/>
      <sheetName val="hoc_han"/>
      <sheetName val="_thoat_nuoc_nc"/>
      <sheetName val="cap_thoat_nuoc"/>
      <sheetName val="Bang_VL"/>
      <sheetName val="VL(No_V-c)"/>
      <sheetName val="He_so"/>
      <sheetName val="PL_Vua"/>
      <sheetName val="Chitieu-dam_cac_loai"/>
      <sheetName val="DG_Dam"/>
      <sheetName val="DG_chung"/>
      <sheetName val="VL-dac_chung"/>
      <sheetName val="CT_1md_&amp;_dau_cong"/>
      <sheetName val="Tong_hop"/>
      <sheetName val="CT_cong"/>
      <sheetName val="dg_cong"/>
      <sheetName val="THANG_8"/>
      <sheetName val="Tong_hopQ48-1"/>
      <sheetName val="Tong_hop_QL48_-_2"/>
      <sheetName val="Tong_hop_QL47"/>
      <sheetName val="Tong_hop_QL48_-_3"/>
      <sheetName val="Chi_tiet_don_gia_khoi_phuc"/>
      <sheetName val="Du_toan_chi_tiet_coc_nuoc"/>
      <sheetName val="Du_toan_chi_tiet_coc"/>
      <sheetName val="Phan_tich_don_gia_chi_tiet"/>
      <sheetName val="Nhap_don_gia_VL_dia_phuong"/>
      <sheetName val="Luong_mot_ngay_cong_xay_lap"/>
      <sheetName val="Luong_mot_ngay_cong_khao_sat"/>
      <sheetName val="DESIGN_CRITERIA"/>
      <sheetName val="Chia_T1"/>
      <sheetName val="Chia_T2"/>
      <sheetName val="Chia_T3"/>
      <sheetName val="TH_T11"/>
      <sheetName val="TH_T1"/>
      <sheetName val="Bang_chia_"/>
      <sheetName val="CN_HD"/>
      <sheetName val="VC_thg_2"/>
      <sheetName val="BB_dcTT"/>
      <sheetName val="VC_TCao"/>
      <sheetName val="VC_o_Hien"/>
      <sheetName val="VC_oDuong"/>
      <sheetName val="_PHoang"/>
      <sheetName val="TH_thanh_toan"/>
      <sheetName val="KH_LDTL"/>
      <sheetName val="Trinh_duyet_LNS"/>
      <sheetName val="SN_CBCNV"/>
      <sheetName val="tong_luong_ban"/>
      <sheetName val="DU_TRU_LUONG_06_THANG"/>
      <sheetName val="DU_TRU_CP_06_THANG"/>
      <sheetName val="AN_CA_THANG_08"/>
      <sheetName val="AN_CA_TH_09"/>
      <sheetName val="AN_CA_TH_10"/>
      <sheetName val="an_ca_th_11"/>
      <sheetName val="TAM_UNG_LNS_TH_08"/>
      <sheetName val="PP_tinh_thue_thu_nhap"/>
      <sheetName val="Luong_TG_thang_08"/>
      <sheetName val="bo_xung"/>
      <sheetName val="truy_thu"/>
      <sheetName val="Luong_TG_thang_09"/>
      <sheetName val="Luong_thoi_gian_th_10"/>
      <sheetName val="Luong_thoi_gian_th_11"/>
      <sheetName val="QT_LUONG_NS_T_07"/>
      <sheetName val="QT_LNS_TH_08"/>
      <sheetName val="QT_LNS_TH_09"/>
      <sheetName val="qt_lns_th_10"/>
      <sheetName val="TAM_UNG_LUONG_NS_TH_10"/>
      <sheetName val="tam_ung_LNS_th_11"/>
      <sheetName val="EQUIPMENT_-2"/>
      <sheetName val="전차선로_물량표"/>
      <sheetName val="SILICAT"/>
      <sheetName val="t_kho"/>
      <sheetName val="tong_BH"/>
      <sheetName val="bcth_Hoang"/>
      <sheetName val="bcth_Nhung"/>
      <sheetName val="bcth_Ngoc"/>
      <sheetName val="bcth_Vu"/>
      <sheetName val="_10_ngày"/>
      <sheetName val="31_ngày"/>
      <sheetName val="báo_cáo_thang11_mới"/>
      <sheetName val="LUONG_CHO_HUU"/>
      <sheetName val="thu_BHXH,YT"/>
      <sheetName val="Phan_bo"/>
      <sheetName val="TH_QT"/>
      <sheetName val="KE_QT"/>
      <sheetName val="BQ_Lis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CBS"/>
      <sheetName val="SILICAT_x005f_x005f_x005f_x0003_"/>
      <sheetName val="ROCK WO_x005f_x005f_x005f_x0003__x005f_x005f_x000"/>
      <sheetName val="Calc"/>
      <sheetName val="맨홀수량산출"/>
      <sheetName val="가감수량"/>
      <sheetName val="热力系统"/>
      <sheetName val="输煤冲洗水泵房"/>
      <sheetName val="공사비 내역 (가)"/>
      <sheetName val="Administrative Prices"/>
      <sheetName val="내역"/>
      <sheetName val="Chiet tinh dz22"/>
      <sheetName val="gvl"/>
      <sheetName val="tong l²_x0000__x0000_ ban"/>
      <sheetName val="Chart2"/>
      <sheetName val="Chart1"/>
      <sheetName val="th«ng tri chuÈn xe"/>
      <sheetName val="vat tu 2001 cuoi nam"/>
      <sheetName val="bang phan bo VL xuat"/>
      <sheetName val="vat tu 2001"/>
      <sheetName val="qt vt­ xe"/>
      <sheetName val="táng QT 245 (14Xe("/>
      <sheetName val="Xe mua ngoµi"/>
      <sheetName val="B¸o c¸o HQ chi tiªu n¨m 2000"/>
      <sheetName val="Piwot(Silicate)"/>
      <sheetName val="vi_du_n"/>
      <sheetName val="vi_du"/>
      <sheetName val="Bieu 2"/>
      <sheetName val="biªu 3"/>
      <sheetName val="bieu1 CTy"/>
      <sheetName val="b2 cty"/>
      <sheetName val="b 3 cty"/>
      <sheetName val="bieu 7"/>
      <sheetName val="bieu 9"/>
      <sheetName val="b14"/>
      <sheetName val="Sheet12"/>
      <sheetName val="???????-BLDG"/>
      <sheetName val="_x0000__x0000__x0000__x0000__x0000__x0000_"/>
      <sheetName val="hoat_x0000_࣭_x0000__x0000__x0000__x0000__x0000__x0000__x0000__x0000__x0009__x0000_᭬࣫_x0000__x0004__x0000__x0000__x0000__x0000__x0000__x0000_ᑜ࣭_x0000__x0000__x0000_"/>
      <sheetName val="Sheed4"/>
      <sheetName val="TH VL, NC, DDHT Thanhphuoc"/>
      <sheetName val="Dieu chinh"/>
      <sheetName val="So -03"/>
      <sheetName val="SoLD"/>
      <sheetName val="So-02"/>
      <sheetName val="Pivot(RckWool)"/>
      <sheetName val="TH_x0001_NG2"/>
      <sheetName val="S¶_x001d_et2"/>
      <sheetName val="DU TRU LUONG 06 TH@NG"/>
      <sheetName val="AN CA DH 10"/>
      <sheetName val="TAM UNG LNC TH 08"/>
      <sheetName val="Leong thoi gian th 10"/>
      <sheetName val="Luong thoa gian th 11"/>
      <sheetName val="at lns th 10"/>
      <sheetName val="tam ung DNS th 11"/>
      <sheetName val="XL4Test4"/>
      <sheetName val="TH T19"/>
      <sheetName val="Du_lieu"/>
      <sheetName val="báo cáo thang11 m?i"/>
      <sheetName val="Pivot(_x0007_lass Wool)"/>
      <sheetName val="CT Thang Mo"/>
      <sheetName val="CT  PL"/>
      <sheetName val="Chi tiet"/>
      <sheetName val="ctTBA"/>
      <sheetName val="Sheev6"/>
      <sheetName val="Nhap fon gia VL dia phuong"/>
      <sheetName val="공통가설"/>
      <sheetName val="thong tin cty"/>
      <sheetName val="TK-in"/>
      <sheetName val="TKTH"/>
      <sheetName val="BR"/>
      <sheetName val="MV"/>
      <sheetName val="mvtt"/>
      <sheetName val="HDKT"/>
      <sheetName val="Linh tinh"/>
      <sheetName val="nk"/>
      <sheetName val="N"/>
      <sheetName val="X"/>
      <sheetName val="Tro giup"/>
      <sheetName val="SILICCTE"/>
      <sheetName val="Giai trinh"/>
      <sheetName val="Luong moÿÿngay cong khao sat"/>
      <sheetName val="Q2-00"/>
      <sheetName val="bcôhang"/>
      <sheetName val="RDP013"/>
      <sheetName val="TT_10KV"/>
      <sheetName val="MTO REV.0"/>
      <sheetName val="Phan tich don ႀ￸a chi tiet"/>
      <sheetName val="NEW-PANEL"/>
      <sheetName val="MEMBER"/>
      <sheetName val="eq_data"/>
      <sheetName val="¬P¿ì¬?-BLDG"/>
      <sheetName val="ÀüÂ÷¼±·Î ¹°·®Ç¥"/>
      <sheetName val="°£Á¢ºñ³»¿ª-1"/>
      <sheetName val="Àû¿ëÈ¯À²"/>
      <sheetName val="¿ë±â"/>
      <sheetName val="ÇöÀå°ü¸®ºñ"/>
      <sheetName val="½ÇÇà³»¿ª"/>
      <sheetName val="ùêà÷??íÂà÷øú-BLDG"/>
      <sheetName val="TG9504"/>
      <sheetName val="Labour"/>
      <sheetName val="SN C£GNV"/>
      <sheetName val="PACK"/>
      <sheetName val="INV"/>
      <sheetName val="TK-XUAT"/>
      <sheetName val="TK-NHAP"/>
      <sheetName val="DT 1"/>
      <sheetName val="DT 2"/>
      <sheetName val="DT 3"/>
      <sheetName val="DM"/>
      <sheetName val="SP"/>
      <sheetName val="NPL"/>
      <sheetName val="dongia (2)"/>
      <sheetName val="LKVL-CK-HT-GD1"/>
      <sheetName val="giathanh1"/>
      <sheetName val="lam-moi"/>
      <sheetName val="TONG HOP VL-NC"/>
      <sheetName val="thao-go"/>
      <sheetName val="THPDMoi  (2)"/>
      <sheetName val="gtrinh"/>
      <sheetName val="phuluc1"/>
      <sheetName val="chitiet"/>
      <sheetName val="TONGKE3p "/>
      <sheetName val="DONGIA"/>
      <sheetName val="DON GIA"/>
      <sheetName val="TONGKE-HT"/>
      <sheetName val="DG"/>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_x0010_iwot(Silicate)"/>
      <sheetName val="Tong hop QL4( - 3"/>
      <sheetName val="??????"/>
      <sheetName val="ROCK WO_x0003_?"/>
      <sheetName val="POTAL"/>
      <sheetName val=" thoau nuoc nc"/>
      <sheetName val="ፌ_x0000_佄⁎䥇⁁䡃"/>
      <sheetName val="⁁䡃⁉䥔呅"/>
      <sheetName val="呅吠ь_x0000_䑄㔳_x0005_吀䅂㔳_x000c_吀⁈畱敹"/>
      <sheetName val="㔳_x000c_吀⁈畱敹瑴慯ծ_x0000_楢兡͔_x0000_䭔"/>
      <sheetName val="_x0000_楢兡͔_x0000_䭔ͥ_x0000_䅎э_x0000_啈䝎_x0003_䠀䥁_x0003_"/>
      <sheetName val="_x0000_啈䝎_x0003_䠀䥁_x0003_䰀䵁_x0008_䈀湡⁧楧"/>
      <sheetName val="ࡍ_x0000_慂杮朠慩_x000d_䠀乁⁇䥔久䈠佁_x000b_吀⁈"/>
      <sheetName val="䥔久䈠佁_x000b_吀⁈䡎偁"/>
      <sheetName val="⁈䡎偁吠乏_x0006_吀⁈"/>
      <sheetName val="_x0000_䡔䈠乁_x0005_䐀"/>
      <sheetName val="_x0000_敄㍣б_x0000_慊"/>
      <sheetName val="䨀湡в_x0000_慊㍮"/>
      <sheetName val="湡г_x0000_慊㑮_x0004_"/>
      <sheetName val="д_x0000_慊㙮_x0004_䨀"/>
      <sheetName val="_x0000_慊㝮_x0004_䨀湡"/>
      <sheetName val="慊㡮_x0004_䨀湡Թ"/>
      <sheetName val="㥮_x0005_䨀湡〱_x0005_䨀"/>
      <sheetName val="_x0005_䨀湡ㄱ_x0005_䨀"/>
      <sheetName val="_x0000_慊ㅮԳ_x0000_慊"/>
      <sheetName val="䨀湡㐱_x0005_䨀湡"/>
      <sheetName val="慊ㅮԵ_x0000_慊ㅮ"/>
      <sheetName val="ㅮԷ_x0000_慊ㅮԸ"/>
      <sheetName val="㠱_x0005_䨀湡〲_x0005_"/>
      <sheetName val="԰_x0000_慊㉮Ա_x0000_"/>
      <sheetName val="_x0005_䨀湡㈲_x0005_䨀"/>
      <sheetName val="_x0000_慊㉮Գ_x0000_慊㉮Դ"/>
      <sheetName val="湡㐲_x0005_䨀湡㔲_x0005_"/>
      <sheetName val="㔲_x0005_䨀"/>
      <sheetName val="湡㘱_x0005_䨀湡㜱"/>
      <sheetName val="Gia vat tu"/>
      <sheetName val="TK"/>
      <sheetName val="BRCT"/>
      <sheetName val="SDHD"/>
      <sheetName val="SDHD QUY"/>
      <sheetName val="GTGT135"/>
      <sheetName val="BRCN135"/>
      <sheetName val="MV135"/>
      <sheetName val="SDHDCN"/>
      <sheetName val="SDHDCN quy"/>
      <sheetName val="NXT.CN03"/>
      <sheetName val="bl"/>
      <sheetName val="ࡍ_x0000_慂杮朠慩_x000a_䠀乁⁇䥔久䈠佁_x000b_吀⁈"/>
      <sheetName val="GammaEquivalents"/>
      <sheetName val="THK"/>
      <sheetName val="Page 0"/>
      <sheetName val="Analysis"/>
      <sheetName val="20000000"/>
      <sheetName val="안정검토"/>
      <sheetName val="WBS Direct"/>
      <sheetName val="THVT"/>
      <sheetName val="PTDM"/>
      <sheetName val="가도공"/>
      <sheetName val="평가데이터"/>
      <sheetName val="tong l²"/>
      <sheetName val="_______-BLDG"/>
      <sheetName val="báo cáo thang11 m_i"/>
      <sheetName val="¬P¿ì¬_-BLDG"/>
      <sheetName val="&lt;&lt;380V&gt;&gt; "/>
      <sheetName val="CostDB"/>
      <sheetName val="DATA"/>
      <sheetName val="INSULTABLE"/>
      <sheetName val="lookup"/>
      <sheetName val="FISIA CALCOLO STADI"/>
      <sheetName val="Harga material "/>
      <sheetName val="SOURCE"/>
      <sheetName val="hoat_x0000_࣭_x0000__x0000__x0000__x0000__x0000__x0000__x0000__x0000_ _x0000_᭬࣫_x0000__x0004__x0000__x0000__x0000__x0000__x0000__x0000_ᑜ࣭_x0000__x0000__x0000_"/>
      <sheetName val="ind"/>
      <sheetName val="Matsum"/>
      <sheetName val="AN"/>
      <sheetName val="DESBAST"/>
      <sheetName val="Architectural"/>
      <sheetName val="Summary Transformers"/>
      <sheetName val="dBase"/>
      <sheetName val="Build-up"/>
      <sheetName val="RA"/>
      <sheetName val="Precalculation"/>
      <sheetName val="St.co.91.5lvl"/>
      <sheetName val="DOOR-WIND"/>
      <sheetName val="Contract Night Staff"/>
      <sheetName val="Contract Day Staff"/>
      <sheetName val="Day Shift"/>
      <sheetName val="Night Shift"/>
      <sheetName val="目录"/>
      <sheetName val="Main Assump."/>
      <sheetName val="N-Amritsar 135"/>
      <sheetName val="Cat A Change Control"/>
      <sheetName val="concrete"/>
      <sheetName val="foot-slab reinft"/>
      <sheetName val="2nd "/>
      <sheetName val="Intro."/>
      <sheetName val="inWords"/>
      <sheetName val="p&amp;m"/>
      <sheetName val="4th RA SUM "/>
      <sheetName val="RA-4 ABSTRACT "/>
      <sheetName val="DC Details"/>
      <sheetName val="INSTALLATION SUMMARY"/>
      <sheetName val="POWER SOCKETS-TWIN ROOM"/>
      <sheetName val="LIGHT POINTS-TWIN ROOM"/>
      <sheetName val="CAT 6-TWIN ROOM"/>
      <sheetName val="OTHERS'-TWIN ROOM"/>
      <sheetName val="POWER SOCKETS-KING ROOM"/>
      <sheetName val="LIGHT POINTS-KING ROOM"/>
      <sheetName val="CAT 6-KING ROOM"/>
      <sheetName val="OTHERS-KING ROOM"/>
      <sheetName val="3rd Flr DB Cable Schedule"/>
      <sheetName val="4th Flr DB Cable Schedule"/>
      <sheetName val="5th Flr DB Cable Schedule"/>
      <sheetName val="6th Flr DB Cable Schedule"/>
      <sheetName val="LIGHT POINTS-CORRIDOR"/>
      <sheetName val="POWER SOCKETS-CORRIDOR"/>
      <sheetName val="Cable Tray &amp; Earthing"/>
      <sheetName val="EARTHING PIT"/>
      <sheetName val="Grand Total"/>
      <sheetName val="typical floor cable"/>
      <sheetName val="HT"/>
      <sheetName val="MLTP"/>
      <sheetName val="FDP 2"/>
      <sheetName val="FDP 1"/>
      <sheetName val="Main Ltg, Power DB"/>
      <sheetName val="MDB1"/>
      <sheetName val="MDB3"/>
      <sheetName val="MDB4"/>
      <sheetName val="MDB5"/>
      <sheetName val="UPSDB-1"/>
      <sheetName val="Typ Floor Lighting Panel"/>
      <sheetName val="Typ FL Power Panel"/>
      <sheetName val="pdb 4"/>
      <sheetName val="pdb-8"/>
      <sheetName val="pdb-12"/>
      <sheetName val="pdb-13"/>
      <sheetName val="pdb-17"/>
      <sheetName val="Pump panel zone 1"/>
      <sheetName val="Pump panel zone 2"/>
      <sheetName val="Dimmer panel"/>
      <sheetName val="AHU 1"/>
      <sheetName val="AHU 2"/>
      <sheetName val="AHU 3"/>
      <sheetName val="AHU 4"/>
      <sheetName val="AHU 5"/>
      <sheetName val="FLOOR STARTER PANEL"/>
      <sheetName val="FLOOR LDB and PDB PANEL"/>
      <sheetName val=" Changing Room ( FF )"/>
      <sheetName val="AHU DB ( Basement )"/>
      <sheetName val="water body (  Deli area GF )"/>
      <sheetName val="Feeder piller-1"/>
      <sheetName val="Feeder piller-2"/>
      <sheetName val="Feeder piller-3"/>
      <sheetName val="Yoga terrace ( FF )"/>
      <sheetName val="water body ( specialily GF )"/>
      <sheetName val="Presidential suit"/>
      <sheetName val="TOTAL PANEL"/>
      <sheetName val="COP Final"/>
      <sheetName val="tie beam"/>
      <sheetName val="Footings"/>
      <sheetName val="factors"/>
      <sheetName val="VCH-SLC"/>
      <sheetName val="Supplier"/>
      <sheetName val="PRECAST lightconc-II"/>
      <sheetName val="Staff Acco."/>
      <sheetName val="beam-reinft-IIInd floor"/>
      <sheetName val="Driveway Beams"/>
      <sheetName val="list"/>
      <sheetName val="Sun E Type"/>
      <sheetName val="BS1"/>
      <sheetName val="Meas.-Hotel Part"/>
      <sheetName val="GR.slab-reinft"/>
      <sheetName val="FINOLEX"/>
      <sheetName val="8200AOC"/>
      <sheetName val="calcul"/>
      <sheetName val="Parameter"/>
      <sheetName val="RA-markate"/>
      <sheetName val="Pacakges split"/>
      <sheetName val="Fill this out first..."/>
      <sheetName val="A.O.R."/>
      <sheetName val="Intro_"/>
      <sheetName val="COP_Final"/>
      <sheetName val="Pivot(Form_Glass)1"/>
      <sheetName val="Pivot(Glass_Wool)1"/>
      <sheetName val="ROCK_WOOL1"/>
      <sheetName val="Intro_1"/>
      <sheetName val="COP_Final1"/>
      <sheetName val="Pivot(Form_Glass)2"/>
      <sheetName val="Pivot(Glass_Wool)2"/>
      <sheetName val="ROCK_WOOL2"/>
      <sheetName val="Intro_2"/>
      <sheetName val="COP_Final2"/>
      <sheetName val="Pivot(Form_Glass)3"/>
      <sheetName val="Pivot(Glass_Wool)3"/>
      <sheetName val="ROCK_WOOL3"/>
      <sheetName val="Intro_3"/>
      <sheetName val="COP_Final3"/>
      <sheetName val="Pivot(Form_Glass)4"/>
      <sheetName val="Pivot(Glass_Wool)4"/>
      <sheetName val="ROCK_WOOL4"/>
      <sheetName val="Intro_4"/>
      <sheetName val="COP_Final4"/>
      <sheetName val="Sun_E_Type"/>
      <sheetName val="Pacakges_split"/>
      <sheetName val="Fill_this_out_first___"/>
      <sheetName val="St_co_91_5lvl"/>
      <sheetName val="Contract_Night_Staff"/>
      <sheetName val="Contract_Day_Staff"/>
      <sheetName val="Day_Shift"/>
      <sheetName val="Night_Shift"/>
      <sheetName val="Main_Assump_"/>
      <sheetName val="N-Amritsar_135"/>
      <sheetName val="Cat_A_Change_Control"/>
      <sheetName val="foot-slab_reinft"/>
      <sheetName val="2nd_"/>
      <sheetName val="tie_beam"/>
      <sheetName val="PRECAST_lightconc-II"/>
      <sheetName val="Staff_Acco_"/>
      <sheetName val="beam-reinft-IIInd_floor"/>
      <sheetName val="Driveway_Beams"/>
      <sheetName val="Meas_-Hotel_Part"/>
      <sheetName val="GR_slab-reinft"/>
      <sheetName val="Pivot(Form_Glass)5"/>
      <sheetName val="Pivot(Glass_Wool)5"/>
      <sheetName val="ROCK_WOOL5"/>
      <sheetName val="Intro_5"/>
      <sheetName val="COP_Final5"/>
      <sheetName val="Sun_E_Type1"/>
      <sheetName val="Pacakges_split1"/>
      <sheetName val="Fill_this_out_first___1"/>
      <sheetName val="Bang_VL1"/>
      <sheetName val="VL(No_V-c)1"/>
      <sheetName val="He_so1"/>
      <sheetName val="PL_Vua1"/>
      <sheetName val="Chitieu-dam_cac_loai1"/>
      <sheetName val="DG_Dam1"/>
      <sheetName val="DG_chung1"/>
      <sheetName val="VL-dac_chung1"/>
      <sheetName val="CT_1md_&amp;_dau_cong1"/>
      <sheetName val="Tong_hop1"/>
      <sheetName val="CT_cong1"/>
      <sheetName val="dg_cong1"/>
      <sheetName val="Trinh_duyet_LNS1"/>
      <sheetName val="SN_CBCNV1"/>
      <sheetName val="tong_luong_ban1"/>
      <sheetName val="DU_TRU_LUONG_06_THANG1"/>
      <sheetName val="DU_TRU_CP_06_THANG1"/>
      <sheetName val="AN_CA_THANG_081"/>
      <sheetName val="AN_CA_TH_091"/>
      <sheetName val="AN_CA_TH_101"/>
      <sheetName val="an_ca_th_111"/>
      <sheetName val="TAM_UNG_LNS_TH_081"/>
      <sheetName val="PP_tinh_thue_thu_nhap1"/>
      <sheetName val="Luong_TG_thang_081"/>
      <sheetName val="bo_xung1"/>
      <sheetName val="truy_thu1"/>
      <sheetName val="Luong_TG_thang_091"/>
      <sheetName val="Luong_thoi_gian_th_101"/>
      <sheetName val="Luong_thoi_gian_th_111"/>
      <sheetName val="QT_LUONG_NS_T_071"/>
      <sheetName val="QT_LNS_TH_081"/>
      <sheetName val="QT_LNS_TH_091"/>
      <sheetName val="qt_lns_th_101"/>
      <sheetName val="TAM_UNG_LUONG_NS_TH_101"/>
      <sheetName val="tam_ung_LNS_th_111"/>
      <sheetName val="VV-NTKL_MUONG_DOT_31"/>
      <sheetName val="kl_lap_nha_kho_1"/>
      <sheetName val="KL_LAP_TH_KHO1"/>
      <sheetName val="kl_chi_tiet_kho31"/>
      <sheetName val="kl_th_kho31"/>
      <sheetName val="VV-NTKL_NHA_KHO_DOT_21"/>
      <sheetName val="kl_th_sxc31"/>
      <sheetName val="kl_ct_sxc31"/>
      <sheetName val="hoc_han1"/>
      <sheetName val="_thoat_nuoc_nc1"/>
      <sheetName val="cap_thoat_nuoc1"/>
      <sheetName val="THANG_81"/>
      <sheetName val="LUONG_CHO_HUU1"/>
      <sheetName val="thu_BHXH,YT1"/>
      <sheetName val="Phan_bo1"/>
      <sheetName val="KH_LDTL1"/>
      <sheetName val="Tong_hopQ48-11"/>
      <sheetName val="Tong_hop_QL48_-_21"/>
      <sheetName val="Tong_hop_QL471"/>
      <sheetName val="Tong_hop_QL48_-_31"/>
      <sheetName val="Chi_tiet_don_gia_khoi_phuc1"/>
      <sheetName val="Du_toan_chi_tiet_coc_nuoc1"/>
      <sheetName val="Du_toan_chi_tiet_coc1"/>
      <sheetName val="Phan_tich_don_gia_chi_tiet1"/>
      <sheetName val="Nhap_don_gia_VL_dia_phuong1"/>
      <sheetName val="Luong_mot_ngay_cong_xay_lap1"/>
      <sheetName val="Luong_mot_ngay_cong_khao_sat1"/>
      <sheetName val="t_kho1"/>
      <sheetName val="tong_BH1"/>
      <sheetName val="St_co_91_5lvl1"/>
      <sheetName val="Contract_Night_Staff1"/>
      <sheetName val="Contract_Day_Staff1"/>
      <sheetName val="Day_Shift1"/>
      <sheetName val="Night_Shift1"/>
      <sheetName val="Main_Assump_1"/>
      <sheetName val="N-Amritsar_1351"/>
      <sheetName val="Cat_A_Change_Control1"/>
      <sheetName val="foot-slab_reinft1"/>
      <sheetName val="2nd_1"/>
      <sheetName val="tie_beam1"/>
      <sheetName val="PRECAST_lightconc-II1"/>
      <sheetName val="Staff_Acco_1"/>
      <sheetName val="beam-reinft-IIInd_floor1"/>
      <sheetName val="Driveway_Beams1"/>
      <sheetName val="Meas_-Hotel_Part1"/>
      <sheetName val="GR_slab-reinft1"/>
      <sheetName val="Pivot(Form_Glass)6"/>
      <sheetName val="Pivot(Glass_Wool)6"/>
      <sheetName val="ROCK_WOOL6"/>
      <sheetName val="Intro_6"/>
      <sheetName val="COP_Final6"/>
      <sheetName val="Sun_E_Type2"/>
      <sheetName val="Pacakges_split2"/>
      <sheetName val="Fill_this_out_first___2"/>
      <sheetName val="Bang_VL2"/>
      <sheetName val="VL(No_V-c)2"/>
      <sheetName val="He_so2"/>
      <sheetName val="PL_Vua2"/>
      <sheetName val="Chitieu-dam_cac_loai2"/>
      <sheetName val="DG_Dam2"/>
      <sheetName val="DG_chung2"/>
      <sheetName val="VL-dac_chung2"/>
      <sheetName val="CT_1md_&amp;_dau_cong2"/>
      <sheetName val="Tong_hop2"/>
      <sheetName val="CT_cong2"/>
      <sheetName val="dg_cong2"/>
      <sheetName val="Trinh_duyet_LNS2"/>
      <sheetName val="SN_CBCNV2"/>
      <sheetName val="tong_luong_ban2"/>
      <sheetName val="DU_TRU_LUONG_06_THANG2"/>
      <sheetName val="DU_TRU_CP_06_THANG2"/>
      <sheetName val="AN_CA_THANG_082"/>
      <sheetName val="AN_CA_TH_092"/>
      <sheetName val="AN_CA_TH_102"/>
      <sheetName val="an_ca_th_112"/>
      <sheetName val="TAM_UNG_LNS_TH_082"/>
      <sheetName val="PP_tinh_thue_thu_nhap2"/>
      <sheetName val="Luong_TG_thang_082"/>
      <sheetName val="bo_xung2"/>
      <sheetName val="truy_thu2"/>
      <sheetName val="Luong_TG_thang_092"/>
      <sheetName val="Luong_thoi_gian_th_102"/>
      <sheetName val="Luong_thoi_gian_th_112"/>
      <sheetName val="QT_LUONG_NS_T_072"/>
      <sheetName val="QT_LNS_TH_082"/>
      <sheetName val="QT_LNS_TH_092"/>
      <sheetName val="qt_lns_th_102"/>
      <sheetName val="TAM_UNG_LUONG_NS_TH_102"/>
      <sheetName val="tam_ung_LNS_th_112"/>
      <sheetName val="VV-NTKL_MUONG_DOT_32"/>
      <sheetName val="kl_lap_nha_kho_2"/>
      <sheetName val="KL_LAP_TH_KHO2"/>
      <sheetName val="kl_chi_tiet_kho32"/>
      <sheetName val="kl_th_kho32"/>
      <sheetName val="VV-NTKL_NHA_KHO_DOT_22"/>
      <sheetName val="kl_th_sxc32"/>
      <sheetName val="kl_ct_sxc32"/>
      <sheetName val="hoc_han2"/>
      <sheetName val="_thoat_nuoc_nc2"/>
      <sheetName val="cap_thoat_nuoc2"/>
      <sheetName val="THANG_82"/>
      <sheetName val="LUONG_CHO_HUU2"/>
      <sheetName val="thu_BHXH,YT2"/>
      <sheetName val="Phan_bo2"/>
      <sheetName val="KH_LDTL2"/>
      <sheetName val="Tong_hopQ48-12"/>
      <sheetName val="Tong_hop_QL48_-_22"/>
      <sheetName val="Tong_hop_QL472"/>
      <sheetName val="Tong_hop_QL48_-_32"/>
      <sheetName val="Chi_tiet_don_gia_khoi_phuc2"/>
      <sheetName val="Du_toan_chi_tiet_coc_nuoc2"/>
      <sheetName val="Du_toan_chi_tiet_coc2"/>
      <sheetName val="Phan_tich_don_gia_chi_tiet2"/>
      <sheetName val="Nhap_don_gia_VL_dia_phuong2"/>
      <sheetName val="TBAL9697 -group wise  sdpl"/>
      <sheetName val="BOQ"/>
      <sheetName val="detail'02"/>
      <sheetName val="SITE OVERHEADS"/>
      <sheetName val="Form 6"/>
      <sheetName val="WORK TABLE"/>
      <sheetName val="Design"/>
      <sheetName val="PAS1-EX"/>
      <sheetName val="pricing"/>
      <sheetName val="sof"/>
      <sheetName val="TEX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sheetData sheetId="243"/>
      <sheetData sheetId="244"/>
      <sheetData sheetId="245"/>
      <sheetData sheetId="246"/>
      <sheetData sheetId="247"/>
      <sheetData sheetId="248"/>
      <sheetData sheetId="249"/>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sheetData sheetId="277"/>
      <sheetData sheetId="278"/>
      <sheetData sheetId="279"/>
      <sheetData sheetId="280"/>
      <sheetData sheetId="281" refreshError="1"/>
      <sheetData sheetId="282" refreshError="1"/>
      <sheetData sheetId="283" refreshError="1"/>
      <sheetData sheetId="284"/>
      <sheetData sheetId="285"/>
      <sheetData sheetId="286"/>
      <sheetData sheetId="287"/>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sheetData sheetId="455" refreshError="1"/>
      <sheetData sheetId="456" refreshError="1"/>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refreshError="1"/>
      <sheetData sheetId="478" refreshError="1"/>
      <sheetData sheetId="479" refreshError="1"/>
      <sheetData sheetId="480"/>
      <sheetData sheetId="481" refreshError="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refreshError="1"/>
      <sheetData sheetId="499" refreshError="1"/>
      <sheetData sheetId="500"/>
      <sheetData sheetId="501" refreshError="1"/>
      <sheetData sheetId="502" refreshError="1"/>
      <sheetData sheetId="503" refreshError="1"/>
      <sheetData sheetId="504" refreshError="1"/>
      <sheetData sheetId="505"/>
      <sheetData sheetId="506"/>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sheetData sheetId="521" refreshError="1"/>
      <sheetData sheetId="522"/>
      <sheetData sheetId="523"/>
      <sheetData sheetId="524" refreshError="1"/>
      <sheetData sheetId="525"/>
      <sheetData sheetId="526" refreshError="1"/>
      <sheetData sheetId="527" refreshError="1"/>
      <sheetData sheetId="528"/>
      <sheetData sheetId="529" refreshError="1"/>
      <sheetData sheetId="530"/>
      <sheetData sheetId="531" refreshError="1"/>
      <sheetData sheetId="532"/>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sheetData sheetId="543"/>
      <sheetData sheetId="544"/>
      <sheetData sheetId="545"/>
      <sheetData sheetId="546"/>
      <sheetData sheetId="547"/>
      <sheetData sheetId="548"/>
      <sheetData sheetId="549"/>
      <sheetData sheetId="550"/>
      <sheetData sheetId="551"/>
      <sheetData sheetId="552"/>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refreshError="1"/>
      <sheetData sheetId="607"/>
      <sheetData sheetId="608"/>
      <sheetData sheetId="609"/>
      <sheetData sheetId="610"/>
      <sheetData sheetId="611"/>
      <sheetData sheetId="612"/>
      <sheetData sheetId="613" refreshError="1"/>
      <sheetData sheetId="614" refreshError="1"/>
      <sheetData sheetId="615"/>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Correct"/>
      <sheetName val="Data"/>
      <sheetName val="Temp"/>
      <sheetName val="Code"/>
      <sheetName val="WorkTitle"/>
    </sheetNames>
    <sheetDataSet>
      <sheetData sheetId="0"/>
      <sheetData sheetId="1"/>
      <sheetData sheetId="2"/>
      <sheetData sheetId="3"/>
      <sheetData sheetId="4"/>
      <sheetData sheetId="5"/>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age 1"/>
      <sheetName val="Recap Architect"/>
      <sheetName val="Architectural"/>
      <sheetName val="Recap Struct"/>
      <sheetName val=" Structural"/>
      <sheetName val="Recap Lift"/>
      <sheetName val="Lift"/>
      <sheetName val="Recap Travel.Crane"/>
      <sheetName val="Travel.Cranes"/>
      <sheetName val="Recap External"/>
      <sheetName val="External"/>
      <sheetName val="Air Conditioning"/>
      <sheetName val="Plumbing"/>
      <sheetName val="Fire Protection"/>
      <sheetName val="Package_1"/>
      <sheetName val="Recap_Architect"/>
      <sheetName val="Recap_Struct"/>
      <sheetName val="_Structural"/>
      <sheetName val="Recap_Lift"/>
      <sheetName val="Recap_Travel_Crane"/>
      <sheetName val="Travel_Cranes"/>
      <sheetName val="Recap_External"/>
      <sheetName val="Air_Conditioning"/>
      <sheetName val="Fire_Protection"/>
      <sheetName val="01"/>
      <sheetName val="valves"/>
      <sheetName val="specialities"/>
      <sheetName val="swimming pool"/>
      <sheetName val="Sheet1"/>
      <sheetName val="SUMMARY "/>
      <sheetName val="Sheet2"/>
      <sheetName val="Sheet3"/>
      <sheetName val="ancillary"/>
      <sheetName val="Main"/>
      <sheetName val="Data"/>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sheetData sheetId="29"/>
      <sheetData sheetId="30"/>
      <sheetData sheetId="31"/>
      <sheetData sheetId="32" refreshError="1"/>
      <sheetData sheetId="33" refreshError="1"/>
      <sheetData sheetId="3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WITHOUT C&amp;I PROFIT (4)"/>
      <sheetName val="WITH C&amp;I PROFIT (2)"/>
      <sheetName val="WITHOUT C&amp;I PROFIT (3)"/>
      <sheetName val="CEMENT"/>
      <sheetName val="総括表"/>
      <sheetName val="A CONDITIONS"/>
      <sheetName val="D-3"/>
      <sheetName val="PLAGCoct03"/>
      <sheetName val="Z- GENERAL PRICE SUMMARY"/>
      <sheetName val="Graph (LGEN)"/>
      <sheetName val="IN"/>
      <sheetName val="out_prog"/>
      <sheetName val="선적schedule (2)"/>
      <sheetName val="piping"/>
      <sheetName val="ITB COST"/>
      <sheetName val="WORK-VOL"/>
      <sheetName val="CAT_5"/>
      <sheetName val="Main"/>
      <sheetName val="DATA"/>
      <sheetName val="대비"/>
      <sheetName val="내역서"/>
      <sheetName val="총괄표 (2)"/>
      <sheetName val="External"/>
      <sheetName val="Spread_sht"/>
      <sheetName val="FitOutConfCentre"/>
      <sheetName val="Hoja1"/>
      <sheetName val="WITH C&amp;I PROFIT"/>
      <sheetName val="WITHOUT C&amp;I PROFIT"/>
      <sheetName val="견적서"/>
      <sheetName val="갑지"/>
      <sheetName val="_REF"/>
      <sheetName val="TOEC"/>
      <sheetName val="일위대가(가설)"/>
      <sheetName val="LEGEND"/>
      <sheetName val="Total"/>
      <sheetName val="SUMMARY  FINAL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FP003E"/>
      <sheetName val="RFP002"/>
      <sheetName val="Sheet1"/>
      <sheetName val="#REF"/>
      <sheetName val="Analysis"/>
    </sheetNames>
    <sheetDataSet>
      <sheetData sheetId="0"/>
      <sheetData sheetId="1" refreshError="1">
        <row r="5">
          <cell r="E5" t="str">
            <v>BA0445</v>
          </cell>
        </row>
        <row r="6">
          <cell r="E6" t="str">
            <v>EPP</v>
          </cell>
        </row>
        <row r="8">
          <cell r="E8" t="str">
            <v>Egypt OPC PP</v>
          </cell>
        </row>
      </sheetData>
      <sheetData sheetId="2"/>
      <sheetData sheetId="3" refreshError="1"/>
      <sheetData sheetId="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Instr'n "/>
      <sheetName val="RFP002"/>
      <sheetName val="RFP003A"/>
      <sheetName val="RFP003A BRK-DWN"/>
      <sheetName val="RFP003B"/>
      <sheetName val="RFP003C"/>
      <sheetName val="RFP003C-1"/>
      <sheetName val="RFP003D"/>
      <sheetName val="RFP003E"/>
      <sheetName val="RFP003F"/>
      <sheetName val="RFP003G"/>
      <sheetName val="RFP003H"/>
      <sheetName val="RFP003F_BRK-DWN"/>
      <sheetName val="RFP004"/>
      <sheetName val="RFP004E"/>
      <sheetName val="RFP005"/>
      <sheetName val="RFP006"/>
      <sheetName val="RFP007"/>
      <sheetName val="RFP008"/>
      <sheetName val="RFP009"/>
      <sheetName val="RFP010"/>
      <sheetName val="RFP011"/>
      <sheetName val="RFP11(1)"/>
      <sheetName val="RFP11(2)"/>
      <sheetName val="RFP11(3)"/>
      <sheetName val="RFP012"/>
      <sheetName val="RFP013"/>
      <sheetName val="RFP014"/>
      <sheetName val="RFP01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amp; PS"/>
      <sheetName val="Utilities Building - Mech"/>
      <sheetName val="New Cataract Mech"/>
      <sheetName val="Irrigation Pump Room - Mech"/>
      <sheetName val="Nile Restaurant - Mech"/>
      <sheetName val="Swimmimg Room Mech"/>
      <sheetName val="Changing Room Mech"/>
      <sheetName val="Enterance Gate - Mech"/>
      <sheetName val="Main Ejector Pump Station14"/>
      <sheetName val="Service Guard House MECH"/>
      <sheetName val="DEWATERING"/>
      <sheetName val="Summary"/>
      <sheetName val="INTERNAL Swimming Pool Pump - M"/>
      <sheetName val="Samp"/>
      <sheetName val="HVAC valves"/>
      <sheetName val="Boiler Details"/>
      <sheetName val="Clarifications"/>
      <sheetName val="Summary Sheet"/>
      <sheetName val="Controls_&amp;_PS"/>
      <sheetName val="Utilities_Building_-_Mech"/>
      <sheetName val="New_Cataract_Mech"/>
      <sheetName val="Irrigation_Pump_Room_-_Mech"/>
      <sheetName val="Nile_Restaurant_-_Mech"/>
      <sheetName val="Swimmimg_Room_Mech"/>
      <sheetName val="Changing_Room_Mech"/>
      <sheetName val="Enterance_Gate_-_Mech"/>
      <sheetName val="Main_Ejector_Pump_Station14"/>
      <sheetName val="Service_Guard_House_MECH"/>
      <sheetName val="INTERNAL_Swimming_Pool_Pump_-_M"/>
      <sheetName val="HVAC_valves"/>
      <sheetName val="Boiler_Details"/>
      <sheetName val="Summary_Sheet"/>
      <sheetName val="External"/>
      <sheetName val="Architectural"/>
      <sheetName val="01"/>
      <sheetName val="C.plus Indirect "/>
      <sheetName val="احتياجات المالك "/>
      <sheetName val="Analysis"/>
      <sheetName val="Rate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ITHOUT C&amp;I PROFIT (4)"/>
      <sheetName val="WITH C&amp;I PROFIT (2)"/>
      <sheetName val="WITHOUT C&amp;I PROFIT (3)"/>
      <sheetName val="CEMENT"/>
      <sheetName val="#REF"/>
      <sheetName val="WITH C&amp;I PROFIT"/>
      <sheetName val="WITHOUT C&amp;I PROFIT"/>
      <sheetName val="견적서"/>
      <sheetName val="갑지"/>
      <sheetName val="_REF"/>
      <sheetName val="TOEC"/>
      <sheetName val="일위대가(가설)"/>
      <sheetName val="LEGEND"/>
      <sheetName val="6.2 Floor Finishes"/>
      <sheetName val="AN"/>
      <sheetName val="Rates"/>
      <sheetName val="Sheet1"/>
      <sheetName val="B"/>
      <sheetName val="??"/>
      <sheetName val="Resource summary"/>
      <sheetName val="__"/>
      <sheetName val="RFP002"/>
      <sheetName val="AILC004"/>
      <sheetName val="Y-WORK"/>
      <sheetName val="ITB COST"/>
      <sheetName val="설비비4"/>
      <sheetName val="WORKING"/>
      <sheetName val="BQ List MNHRS"/>
      <sheetName val="PipWT"/>
      <sheetName val="Chiet tinh dz35"/>
      <sheetName val="건축내역"/>
      <sheetName val="요율"/>
      <sheetName val="노임9월"/>
      <sheetName val="금액내역서"/>
      <sheetName val="POWER"/>
      <sheetName val="Precios"/>
      <sheetName val="SILICATE"/>
      <sheetName val="Main"/>
      <sheetName val="단가일람"/>
      <sheetName val="단위량당중기"/>
      <sheetName val="노임단가"/>
      <sheetName val="보할공정"/>
      <sheetName val="일위대가표"/>
      <sheetName val="خرسانه"/>
      <sheetName val="RFP003B"/>
      <sheetName val="Z- GENERAL PRICE SUMMARY"/>
      <sheetName val="FitOutConfCent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Q"/>
      <sheetName val="Summary"/>
      <sheetName val="Analysis"/>
      <sheetName val="#REF"/>
      <sheetName val="01"/>
      <sheetName val="Summary Sheet"/>
      <sheetName val="External"/>
      <sheetName val="Currency Rate"/>
      <sheetName val="البوابة الفرعية (2)"/>
      <sheetName val="البوابة الفرعية (1)"/>
      <sheetName val="السور و البوابة الرئيسية"/>
      <sheetName val="B7-Alam Sons"/>
      <sheetName val="K - Drywall-Presd"/>
      <sheetName val="Hoja1"/>
      <sheetName val="Densidades"/>
      <sheetName val="Rates"/>
      <sheetName val="AN"/>
      <sheetName val="6.2 Floor Finishes"/>
      <sheetName val="DESBAST"/>
      <sheetName val="خرسانه"/>
      <sheetName val="00"/>
      <sheetName val="Payroll"/>
      <sheetName val="Architectural"/>
      <sheetName val="Fence -B.O.Q (2)"/>
      <sheetName val="Fence -B.O.Q (Refaat)"/>
      <sheetName val="Sheet1"/>
      <sheetName val="Fence -B.O.Q (CPD) (2)"/>
      <sheetName val="أسعار الخامات"/>
      <sheetName val="Basis"/>
      <sheetName val="RFP003B"/>
      <sheetName val="P&amp;L"/>
      <sheetName val="Spread_sht"/>
      <sheetName val="division 2"/>
      <sheetName val="LMP"/>
      <sheetName val="SubS2"/>
      <sheetName val="Summary Transformers"/>
      <sheetName val="見積書"/>
      <sheetName val="Z- GENERAL PRICE SUMMARY"/>
      <sheetName val="WITHOUT C&amp;I PROFIT (3)"/>
      <sheetName val="Sheet2"/>
      <sheetName val="LAB"/>
      <sheetName val="Proc. Cont. Sheet"/>
      <sheetName val="Currencies"/>
      <sheetName val="FitOutConfCentre"/>
      <sheetName val="V.O. Details"/>
      <sheetName val="1 (PHD) -- NO. 1 (OC)"/>
      <sheetName val="3 (PHD) -- NO. 3 (OC)"/>
      <sheetName val="7 (PHD) -- NO. 10 (OC)"/>
      <sheetName val="8 (PHD) -- NO. 8 (OC)"/>
      <sheetName val="8 (PHD) -- NO. 8.2 (OC)"/>
      <sheetName val="12 (PHD) -- NO. 22 (OC)"/>
      <sheetName val="13 (PHD) -- NO.32 (OC)"/>
      <sheetName val="14 &amp; 42 (PHD) -- 9 &amp; 9.3 (OC)"/>
      <sheetName val="15 (PHD) -- SD (OC)"/>
      <sheetName val="16 (PHD) -- NO. 20 (OC)"/>
      <sheetName val="17 (PHD) -- NO.  40 (OC)"/>
      <sheetName val="18 (PHD) -- NO. 31 (OC)"/>
      <sheetName val="20 (PHD) -- NO. 27 (OC)"/>
      <sheetName val="22 (PHD) -- NO. 33 (OC)"/>
      <sheetName val="23 (PHD) -- NO. 42 (OC)"/>
      <sheetName val="24 (PHD) -- NO. 9.1 (OC)"/>
      <sheetName val="25 &amp; 33 (PHD) -- 34 &amp; 34.1 (OC)"/>
      <sheetName val="26 (PHD) -- NO. 47 (OC)"/>
      <sheetName val="27 (PHD) -- NO. 55 (OC)"/>
      <sheetName val="28 (PHD) -- NO.  54 (OC)"/>
      <sheetName val="29 (PHD) -- NO. 48 (OC)"/>
      <sheetName val="30 (PHD) -- NO. 39 (OC)"/>
      <sheetName val="32 (PHD) -- NO. 51 (OC)"/>
      <sheetName val="34 (PHD) -- NO. 44 (OC)"/>
      <sheetName val="35 (PHD) -- NO. 45 (OC)"/>
      <sheetName val="36 (PHD) -- NO. 65 (OC)"/>
      <sheetName val="37 (PHD) -- NO. 66 (OC)"/>
      <sheetName val="38 (PHD) -- NO. 69 (OC)"/>
      <sheetName val="39 (PHD) -- NO. 70 (OC)"/>
      <sheetName val="40 (PHD) -- NO. 58 (OC)"/>
      <sheetName val="41 (PHD) -- NO. 52 (OC)"/>
      <sheetName val="43 (PHD) -- NO. 79 (OC)"/>
      <sheetName val="44 (PHD) -- NO. 60 (OC)"/>
      <sheetName val="45 (PHD) -- NO. 94 (OC)"/>
      <sheetName val="46 (PHD) -- NO. 87 (OC)"/>
      <sheetName val="47 (PHD) -- NO. 71 (OC)"/>
      <sheetName val="48 (PHD) -- NO. 80 (OC)"/>
      <sheetName val="49 (PHD) -- NO. 85 (OC)"/>
      <sheetName val="50 (PHD) -- NO. 91 (OC)"/>
      <sheetName val="51 (PHD) -- NO. 74 (OC)"/>
      <sheetName val="52 (PHD) -- NO. 81 (OC)"/>
      <sheetName val="53 (PHD) -- NO. 82 (OC)"/>
      <sheetName val="54 (PHD) -- NO. 76 (OC)"/>
      <sheetName val="55 (PHD) -- NO. 90 (OC)"/>
      <sheetName val="56 (PHD) -- NO. 95"/>
      <sheetName val="57 (PHD) -- NO. 86 (OC)"/>
      <sheetName val="58 (PHD) -- NO. 102 (OC)"/>
      <sheetName val="59 (PHD) -- NO. 98 (OC)"/>
      <sheetName val="60 (PHD) -- NO. 107 (OC)"/>
      <sheetName val="61 (PHD) -- NO. 97 (OC)"/>
      <sheetName val="62 (PHD) -- NO. 108 (OC)"/>
      <sheetName val="63 (PHD) -- NO. 109 (OC)"/>
      <sheetName val="64 (PHD) -- NO. 112 (OC)"/>
      <sheetName val="65 (PHD) -- NO. 103 (OC)"/>
      <sheetName val="66 (PHD) -- NO. 110 (OC)"/>
      <sheetName val="67 (PHD) -- NO. 106 (OC)"/>
      <sheetName val="68 (PHD) -- Variation NO. 115"/>
      <sheetName val="70 (PHD)-- Variation NO. 99(OC)"/>
      <sheetName val="71 (PHD) -- Variation NO. 120"/>
      <sheetName val="72 (PHD)-- Variation NO. 129"/>
      <sheetName val="73 (PHD) -- Variation NO. 118"/>
      <sheetName val="74 (PHD) -- Variation NO. 113"/>
      <sheetName val="75 (PHD)-- Variation NO. 130"/>
      <sheetName val="76 (PHD) -- Variation NO. 135"/>
      <sheetName val="77 (PHD)-- Variation NO. 134"/>
      <sheetName val="78 (PHD) -- Variation NO. 133"/>
      <sheetName val="79 (PHD) -- Variation NO. 121"/>
      <sheetName val="80 (PHD) -- Variation NO. 128"/>
      <sheetName val="81 (PHD) -- Variation 139"/>
      <sheetName val="82 (PHD) -- Variation NO. 132"/>
      <sheetName val="83 (PHD)-- Variation NO. 122"/>
      <sheetName val="84 (PHD) -- Variation NO. 127"/>
      <sheetName val="85 (PHD) -- Variation NO. 137"/>
      <sheetName val="86 (PHD) -- Variation NO. 141"/>
      <sheetName val="87 (PHD) -- Variation NO. 89"/>
      <sheetName val="88 (PHD) -- Variation NO. 151"/>
      <sheetName val="89 (PHD) -- Variation NO. 142"/>
      <sheetName val="90 (PHD) -- Variation NO. 116"/>
      <sheetName val="91 (PHD) -- Variation NO. 111 "/>
      <sheetName val="92 (PHD) -- Variation NO. 117"/>
      <sheetName val="93 (PHD) -- Variation NO. 147"/>
      <sheetName val="94(PHD)-- Variation NO. 154"/>
      <sheetName val="95 (PHD) -- Variation NO. 92"/>
      <sheetName val="96 (PHD) -- Variation NO. 126"/>
      <sheetName val="97 (PHD) -- Variation NO. 157"/>
      <sheetName val="99 (PHD) -- Variation NO. 148"/>
      <sheetName val="100 (PHD) -- Variation NO. 198"/>
      <sheetName val="101(PHD)--Variation NO.138, 149"/>
      <sheetName val="102 (PHD) -- Variation NO. 155"/>
      <sheetName val="103 (PHD) -- Variation NO. 143"/>
      <sheetName val="104 (PHD) -- Variation NO. 152"/>
      <sheetName val="105 (PHD)--Variation NO. 158(1)"/>
      <sheetName val=" 106(PHD)--Variation NO.161(OC)"/>
      <sheetName val="107(PHD)--Variation NO. 136(OC)"/>
      <sheetName val="108 (PHD) -- instead (25&amp;39)"/>
      <sheetName val="109(PHD)--Variation NO.180 (OC)"/>
      <sheetName val="110 (PHD)--Variation NO.190(2)"/>
      <sheetName val="111 (PHD)--VO. No. 159 &amp; 176"/>
      <sheetName val="112 (PHD)--VO. NO. 174 &amp; 185"/>
      <sheetName val="113 (PHD) -- VO NO. 206 (1)(OC)"/>
      <sheetName val="114 (PHD) -- Vo NO. 166 (OC)"/>
      <sheetName val="115 (PHD)-- VOs 173&amp;187&amp;189(OC)"/>
      <sheetName val="116 (PHD) -- Vos 164 &amp; 195 (OC)"/>
      <sheetName val="117 (PHD) -- Vos 208 (OC)"/>
      <sheetName val="118 (PHD) -- Vos 124 (OC)"/>
      <sheetName val="119 (PHD) -- Vos 194 &amp; 199 (OC)"/>
      <sheetName val="120 (PHD--Vos 132,181,222(OC)"/>
      <sheetName val="121 PHD--Vos 15 OC VOs"/>
      <sheetName val="122 (PHD) -- Vo 216 (OC)"/>
      <sheetName val="123 (PHD) -- Vo 248 (1) (OC)"/>
      <sheetName val="124 PHD--Vos 7 OC VOs"/>
      <sheetName val="125 PHD--Vos 4 OC VOs"/>
      <sheetName val="126 (PHD) -- VO # 167 (OC)"/>
      <sheetName val="127 (PHD) -- VO #271 Rev.1 (OC)"/>
      <sheetName val="128 (PHD)--VO# 268, 270(1) (OC)"/>
      <sheetName val="129 PHD--Vos 9 OC VOs"/>
      <sheetName val="130 PHD--Vos230,249,252,263,288"/>
      <sheetName val="131 PHD--Vos 14 OC VOs"/>
      <sheetName val="132 PHD--Vo 285 (3)"/>
      <sheetName val="133 PHD--Vos 11 OC VOs"/>
      <sheetName val="134 PHD--Vos 8 OC VOs"/>
      <sheetName val="135 PHD--Vos 7 OC VOs"/>
      <sheetName val="136 PHD--Vos 6 OC VOs"/>
      <sheetName val="137 PHD--Vos 7 OC VOs"/>
      <sheetName val="138 PHD--Vos 12 OC VOs"/>
      <sheetName val="139 PHD--Vos 14 OC VOs"/>
      <sheetName val="140 PHD -- VO# 364 Rev. 03 (OC)"/>
      <sheetName val="141 PHD--VO # 389 Rev. 01 (OC)"/>
      <sheetName val="142 PHD-- Vos 12 OC VOs"/>
      <sheetName val="143 PHD-- Vos 5 OC"/>
      <sheetName val=" -- VOs. From 114 to 200 (OC)"/>
      <sheetName val=" -- VOs. From 201 to 300 (OC)"/>
      <sheetName val=" -- VOs. From 301 to 400 (OC)"/>
      <sheetName val=" -- VOs. From 401 to 500 (OC)"/>
      <sheetName val="EIs Progress"/>
      <sheetName val="Menu"/>
      <sheetName val="Project Units Areas"/>
      <sheetName val="1400"/>
      <sheetName val="02"/>
      <sheetName val="Detail"/>
      <sheetName val="19-PERF"/>
      <sheetName val="Total  Amount"/>
      <sheetName val="$total"/>
      <sheetName val="Currency_Rate"/>
      <sheetName val="Summary_Sheet"/>
      <sheetName val="Currency_Rate1"/>
      <sheetName val="Summary_Sheet1"/>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Assumptions"/>
      <sheetName val="Cash Flow Summary"/>
      <sheetName val="Cash Inflow"/>
      <sheetName val="Cash Outflow"/>
      <sheetName val="Ground Calc Engine"/>
      <sheetName val="1st Floor Calc Engine"/>
      <sheetName val="2nd Floor Calc Engine"/>
      <sheetName val="Stage Schedule &amp; Costs"/>
      <sheetName val="Margins"/>
      <sheetName val="Price Increase"/>
      <sheetName val="Total Cost"/>
      <sheetName val="Sheet1"/>
    </sheetNames>
    <sheetDataSet>
      <sheetData sheetId="0"/>
      <sheetData sheetId="1">
        <row r="7">
          <cell r="L7">
            <v>0.14000000000000001</v>
          </cell>
          <cell r="M7">
            <v>0.2</v>
          </cell>
          <cell r="N7">
            <v>0.11</v>
          </cell>
          <cell r="O7">
            <v>0.1</v>
          </cell>
          <cell r="P7">
            <v>7.0000000000000007E-2</v>
          </cell>
        </row>
        <row r="8">
          <cell r="K8">
            <v>47</v>
          </cell>
          <cell r="L8">
            <v>50</v>
          </cell>
          <cell r="M8">
            <v>52</v>
          </cell>
          <cell r="N8">
            <v>55</v>
          </cell>
          <cell r="O8">
            <v>60</v>
          </cell>
          <cell r="P8">
            <v>65</v>
          </cell>
        </row>
        <row r="14">
          <cell r="B14">
            <v>4341</v>
          </cell>
        </row>
      </sheetData>
      <sheetData sheetId="2"/>
      <sheetData sheetId="3">
        <row r="1">
          <cell r="B1"/>
        </row>
      </sheetData>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D2D9D-9098-40C7-B0DB-1E8A662F26DC}">
  <dimension ref="A1:I13"/>
  <sheetViews>
    <sheetView showGridLines="0" workbookViewId="0">
      <selection activeCell="G9" sqref="G9"/>
    </sheetView>
  </sheetViews>
  <sheetFormatPr defaultRowHeight="14.4" x14ac:dyDescent="0.3"/>
  <cols>
    <col min="1" max="1" width="36.77734375" bestFit="1" customWidth="1"/>
    <col min="2" max="2" width="12.5546875" bestFit="1" customWidth="1"/>
    <col min="3" max="4" width="30.5546875" customWidth="1"/>
    <col min="5" max="6" width="10.109375" customWidth="1"/>
  </cols>
  <sheetData>
    <row r="1" spans="1:9" ht="15" thickBot="1" x14ac:dyDescent="0.35">
      <c r="A1" s="96" t="s">
        <v>186</v>
      </c>
      <c r="B1" s="25"/>
      <c r="C1" s="36"/>
    </row>
    <row r="2" spans="1:9" x14ac:dyDescent="0.3">
      <c r="A2" s="387" t="s">
        <v>83</v>
      </c>
      <c r="B2" s="388" t="s">
        <v>771</v>
      </c>
      <c r="C2" s="388" t="s">
        <v>769</v>
      </c>
      <c r="D2" s="388" t="s">
        <v>770</v>
      </c>
      <c r="E2" s="388" t="s">
        <v>772</v>
      </c>
      <c r="F2" s="389" t="s">
        <v>773</v>
      </c>
    </row>
    <row r="3" spans="1:9" x14ac:dyDescent="0.3">
      <c r="A3" s="89" t="s">
        <v>81</v>
      </c>
      <c r="B3" s="29">
        <v>200</v>
      </c>
      <c r="C3" s="29">
        <f>'Net Cash Flow -Without DP'!C60</f>
        <v>375.44752749999998</v>
      </c>
      <c r="D3" s="29">
        <f>'Net Cash Flow -With DP'!C60</f>
        <v>375.44752749999992</v>
      </c>
      <c r="E3" s="390">
        <f>D3-C3</f>
        <v>0</v>
      </c>
      <c r="F3" s="391">
        <f>E3/C3</f>
        <v>0</v>
      </c>
      <c r="G3" s="420">
        <f>SUM('Offers DP'!C9:C16)</f>
        <v>800</v>
      </c>
      <c r="H3" s="420">
        <f>G3-800</f>
        <v>0</v>
      </c>
      <c r="I3">
        <f>H3/6</f>
        <v>0</v>
      </c>
    </row>
    <row r="4" spans="1:9" x14ac:dyDescent="0.3">
      <c r="A4" s="89" t="s">
        <v>82</v>
      </c>
      <c r="B4" s="29">
        <v>200</v>
      </c>
      <c r="C4" s="29">
        <f>'Net Cash Flow -Without DP'!C61</f>
        <v>595.29292937500065</v>
      </c>
      <c r="D4" s="29">
        <f>'Net Cash Flow -With DP'!C61</f>
        <v>595.29292937500065</v>
      </c>
      <c r="E4" s="390">
        <f t="shared" ref="E4:E5" si="0">D4-C4</f>
        <v>0</v>
      </c>
      <c r="F4" s="391">
        <f t="shared" ref="F4:F6" si="1">E4/C4</f>
        <v>0</v>
      </c>
      <c r="G4" s="420">
        <f>SUM('Offers DP'!D9:D16)</f>
        <v>850</v>
      </c>
      <c r="H4" s="420">
        <f>G4-850</f>
        <v>0</v>
      </c>
      <c r="I4">
        <f t="shared" ref="I4:I5" si="2">H4/6</f>
        <v>0</v>
      </c>
    </row>
    <row r="5" spans="1:9" x14ac:dyDescent="0.3">
      <c r="A5" s="89" t="s">
        <v>25</v>
      </c>
      <c r="B5" s="29">
        <v>500</v>
      </c>
      <c r="C5" s="29">
        <f>'Net Cash Flow -Without DP'!C62</f>
        <v>1352.262127499999</v>
      </c>
      <c r="D5" s="29">
        <f>'Net Cash Flow -With DP'!C62</f>
        <v>1352.2621274999992</v>
      </c>
      <c r="E5" s="390">
        <f t="shared" si="0"/>
        <v>0</v>
      </c>
      <c r="F5" s="391">
        <f t="shared" si="1"/>
        <v>0</v>
      </c>
      <c r="G5" s="420">
        <f>SUM('Offers DP'!E9:E16)</f>
        <v>2500</v>
      </c>
      <c r="H5" s="420">
        <f>G5-2500</f>
        <v>0</v>
      </c>
      <c r="I5">
        <f t="shared" si="2"/>
        <v>0</v>
      </c>
    </row>
    <row r="6" spans="1:9" ht="15" thickBot="1" x14ac:dyDescent="0.35">
      <c r="A6" s="100" t="s">
        <v>183</v>
      </c>
      <c r="B6" s="366"/>
      <c r="C6" s="101">
        <f>SUM(C3:C5)</f>
        <v>2323.0025843749995</v>
      </c>
      <c r="D6" s="101">
        <f>SUM(D3:D5)</f>
        <v>2323.002584375</v>
      </c>
      <c r="E6" s="101">
        <f t="shared" ref="E6" si="3">SUM(E3:E5)</f>
        <v>0</v>
      </c>
      <c r="F6" s="392">
        <f t="shared" si="1"/>
        <v>0</v>
      </c>
    </row>
    <row r="7" spans="1:9" x14ac:dyDescent="0.3">
      <c r="A7" s="393"/>
      <c r="B7" s="394"/>
      <c r="C7" s="395"/>
      <c r="D7" s="395"/>
      <c r="E7" s="395"/>
      <c r="F7" s="396"/>
    </row>
    <row r="8" spans="1:9" ht="15" thickBot="1" x14ac:dyDescent="0.35">
      <c r="A8" s="96" t="s">
        <v>187</v>
      </c>
      <c r="B8" s="25"/>
      <c r="C8" s="36"/>
    </row>
    <row r="9" spans="1:9" x14ac:dyDescent="0.3">
      <c r="A9" s="387" t="s">
        <v>83</v>
      </c>
      <c r="B9" s="388" t="s">
        <v>771</v>
      </c>
      <c r="C9" s="388" t="s">
        <v>769</v>
      </c>
      <c r="D9" s="388" t="s">
        <v>770</v>
      </c>
      <c r="E9" s="388" t="s">
        <v>772</v>
      </c>
      <c r="F9" s="389" t="s">
        <v>773</v>
      </c>
    </row>
    <row r="10" spans="1:9" x14ac:dyDescent="0.3">
      <c r="A10" s="89" t="s">
        <v>81</v>
      </c>
      <c r="B10" s="29">
        <f>B3</f>
        <v>200</v>
      </c>
      <c r="C10" s="29">
        <f>'Net Cash Flow -Without DP'!C67</f>
        <v>241.24143558880814</v>
      </c>
      <c r="D10" s="29">
        <f>'Net Cash Flow -With DP'!C67</f>
        <v>215.31139254892392</v>
      </c>
      <c r="E10" s="390">
        <f>D10-C10</f>
        <v>-25.930043039884225</v>
      </c>
      <c r="F10" s="391">
        <f>E10/C10</f>
        <v>-0.10748585945277467</v>
      </c>
    </row>
    <row r="11" spans="1:9" x14ac:dyDescent="0.3">
      <c r="A11" s="89" t="s">
        <v>82</v>
      </c>
      <c r="B11" s="29">
        <f t="shared" ref="B11:B12" si="4">B4</f>
        <v>200</v>
      </c>
      <c r="C11" s="29">
        <f>'Net Cash Flow -Without DP'!C68</f>
        <v>328.55308744998376</v>
      </c>
      <c r="D11" s="29">
        <f>'Net Cash Flow -With DP'!C68</f>
        <v>307.5323710915294</v>
      </c>
      <c r="E11" s="390">
        <f t="shared" ref="E11:E12" si="5">D11-C11</f>
        <v>-21.020716358454365</v>
      </c>
      <c r="F11" s="391">
        <f t="shared" ref="F11:F13" si="6">E11/C11</f>
        <v>-6.3979664661207566E-2</v>
      </c>
    </row>
    <row r="12" spans="1:9" x14ac:dyDescent="0.3">
      <c r="A12" s="89" t="s">
        <v>25</v>
      </c>
      <c r="B12" s="29">
        <f t="shared" si="4"/>
        <v>500</v>
      </c>
      <c r="C12" s="29">
        <f>'Net Cash Flow -Without DP'!C69</f>
        <v>513.88303763225599</v>
      </c>
      <c r="D12" s="29">
        <f>'Net Cash Flow -With DP'!C69</f>
        <v>434.40530912987305</v>
      </c>
      <c r="E12" s="390">
        <f t="shared" si="5"/>
        <v>-79.477728502382945</v>
      </c>
      <c r="F12" s="391">
        <f t="shared" si="6"/>
        <v>-0.15466112457920561</v>
      </c>
    </row>
    <row r="13" spans="1:9" ht="15" thickBot="1" x14ac:dyDescent="0.35">
      <c r="A13" s="100" t="s">
        <v>183</v>
      </c>
      <c r="B13" s="366"/>
      <c r="C13" s="101">
        <f>SUM(C10:C12)</f>
        <v>1083.677560671048</v>
      </c>
      <c r="D13" s="101">
        <f>SUM(D10:D12)</f>
        <v>957.24907277032639</v>
      </c>
      <c r="E13" s="101">
        <f t="shared" ref="E13" si="7">SUM(E10:E12)</f>
        <v>-126.42848790072154</v>
      </c>
      <c r="F13" s="392">
        <f t="shared" si="6"/>
        <v>-0.11666614912874355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19E5B-271F-4EEF-A3DA-63B3747051C8}">
  <dimension ref="A1:AT49"/>
  <sheetViews>
    <sheetView showGridLines="0" zoomScale="85" zoomScaleNormal="85" workbookViewId="0">
      <selection activeCell="E7" sqref="E7"/>
    </sheetView>
  </sheetViews>
  <sheetFormatPr defaultRowHeight="14.4" x14ac:dyDescent="0.3"/>
  <cols>
    <col min="1" max="1" width="40.33203125" bestFit="1" customWidth="1"/>
    <col min="2" max="2" width="6.21875" customWidth="1"/>
    <col min="3" max="3" width="23" style="398" customWidth="1"/>
    <col min="4" max="4" width="23" customWidth="1"/>
    <col min="5" max="5" width="16.109375" style="409" customWidth="1"/>
    <col min="6" max="6" width="6.5546875" bestFit="1" customWidth="1"/>
  </cols>
  <sheetData>
    <row r="1" spans="1:6" ht="15.6" x14ac:dyDescent="0.3">
      <c r="A1" s="413" t="s">
        <v>797</v>
      </c>
      <c r="B1" s="409"/>
    </row>
    <row r="2" spans="1:6" ht="15.6" x14ac:dyDescent="0.3">
      <c r="A2" s="1" t="s">
        <v>782</v>
      </c>
      <c r="B2" s="409" t="s">
        <v>781</v>
      </c>
      <c r="C2" s="397">
        <v>14470</v>
      </c>
      <c r="D2" t="s">
        <v>805</v>
      </c>
      <c r="E2" s="409">
        <v>13</v>
      </c>
      <c r="F2" t="s">
        <v>807</v>
      </c>
    </row>
    <row r="3" spans="1:6" ht="15.6" x14ac:dyDescent="0.3">
      <c r="A3" s="1" t="s">
        <v>787</v>
      </c>
      <c r="B3" s="409"/>
      <c r="C3" s="399">
        <f>C4/C2</f>
        <v>0.3</v>
      </c>
      <c r="D3" t="s">
        <v>806</v>
      </c>
      <c r="E3" s="409">
        <v>36</v>
      </c>
      <c r="F3" t="s">
        <v>807</v>
      </c>
    </row>
    <row r="4" spans="1:6" ht="15.6" x14ac:dyDescent="0.3">
      <c r="A4" s="1" t="s">
        <v>788</v>
      </c>
      <c r="B4" s="409" t="s">
        <v>781</v>
      </c>
      <c r="C4" s="397">
        <v>4341</v>
      </c>
      <c r="D4" t="s">
        <v>809</v>
      </c>
      <c r="E4" s="409">
        <f>E3+E2-1</f>
        <v>48</v>
      </c>
      <c r="F4" t="s">
        <v>807</v>
      </c>
    </row>
    <row r="5" spans="1:6" x14ac:dyDescent="0.3">
      <c r="A5" t="s">
        <v>783</v>
      </c>
      <c r="B5" s="409"/>
      <c r="C5" s="398" t="s">
        <v>780</v>
      </c>
    </row>
    <row r="6" spans="1:6" x14ac:dyDescent="0.3">
      <c r="A6" t="s">
        <v>784</v>
      </c>
      <c r="B6" s="409" t="s">
        <v>781</v>
      </c>
      <c r="C6" s="398">
        <v>4341</v>
      </c>
      <c r="D6" t="s">
        <v>808</v>
      </c>
      <c r="E6" s="409">
        <v>7</v>
      </c>
      <c r="F6" t="s">
        <v>807</v>
      </c>
    </row>
    <row r="7" spans="1:6" x14ac:dyDescent="0.3">
      <c r="A7" t="s">
        <v>785</v>
      </c>
      <c r="B7" s="409" t="s">
        <v>781</v>
      </c>
      <c r="C7" s="398">
        <v>8682</v>
      </c>
      <c r="D7" t="s">
        <v>810</v>
      </c>
      <c r="E7" s="390">
        <f>MIN(C49:AT49)</f>
        <v>-102.5</v>
      </c>
      <c r="F7" t="s">
        <v>174</v>
      </c>
    </row>
    <row r="8" spans="1:6" x14ac:dyDescent="0.3">
      <c r="A8" t="s">
        <v>786</v>
      </c>
      <c r="B8" s="409" t="s">
        <v>781</v>
      </c>
      <c r="C8" s="398">
        <v>13023</v>
      </c>
    </row>
    <row r="9" spans="1:6" ht="15.6" x14ac:dyDescent="0.3">
      <c r="A9" t="s">
        <v>789</v>
      </c>
      <c r="C9" s="399">
        <v>0.2</v>
      </c>
    </row>
    <row r="10" spans="1:6" x14ac:dyDescent="0.3">
      <c r="A10" s="406" t="s">
        <v>801</v>
      </c>
      <c r="B10" s="406"/>
      <c r="C10" s="407">
        <f>Summary!B3</f>
        <v>200</v>
      </c>
    </row>
    <row r="11" spans="1:6" x14ac:dyDescent="0.3">
      <c r="C11" s="408" t="s">
        <v>174</v>
      </c>
      <c r="D11" s="408" t="s">
        <v>798</v>
      </c>
      <c r="E11" s="408" t="s">
        <v>798</v>
      </c>
      <c r="F11" s="408"/>
    </row>
    <row r="12" spans="1:6" x14ac:dyDescent="0.3">
      <c r="A12" s="404" t="s">
        <v>794</v>
      </c>
      <c r="B12" s="404"/>
      <c r="C12" s="405">
        <f>SUM(C13:C14)</f>
        <v>1267.3006875000001</v>
      </c>
      <c r="D12" s="405">
        <f>'Net Cash Flow -With DP'!C25</f>
        <v>807.95086671965726</v>
      </c>
      <c r="E12" s="405">
        <f>'Net Cash Flow -Without DP'!C25</f>
        <v>833.88090975954117</v>
      </c>
      <c r="F12" s="405"/>
    </row>
    <row r="13" spans="1:6" x14ac:dyDescent="0.3">
      <c r="A13" s="400" t="s">
        <v>790</v>
      </c>
      <c r="C13" s="398">
        <f>C32-C36</f>
        <v>523.76878125000007</v>
      </c>
      <c r="D13" s="398"/>
      <c r="E13" s="398"/>
      <c r="F13" s="398"/>
    </row>
    <row r="14" spans="1:6" x14ac:dyDescent="0.3">
      <c r="A14" s="400" t="s">
        <v>791</v>
      </c>
      <c r="C14" s="398">
        <f>C33-C37</f>
        <v>743.53190625000013</v>
      </c>
      <c r="D14" s="398"/>
      <c r="E14" s="398"/>
      <c r="F14" s="398"/>
    </row>
    <row r="15" spans="1:6" x14ac:dyDescent="0.3">
      <c r="A15" s="400"/>
      <c r="D15" s="398"/>
      <c r="E15" s="398"/>
      <c r="F15" s="398"/>
    </row>
    <row r="16" spans="1:6" x14ac:dyDescent="0.3">
      <c r="C16" s="408" t="s">
        <v>174</v>
      </c>
      <c r="D16" s="408" t="s">
        <v>798</v>
      </c>
      <c r="E16" s="408" t="s">
        <v>798</v>
      </c>
      <c r="F16" s="408"/>
    </row>
    <row r="17" spans="1:6" x14ac:dyDescent="0.3">
      <c r="A17" s="404" t="s">
        <v>795</v>
      </c>
      <c r="B17" s="404"/>
      <c r="C17" s="405">
        <f>SUM(C18:C20)</f>
        <v>-891.85315999999989</v>
      </c>
      <c r="D17" s="405">
        <f>-'Net Cash Flow -With DP'!C39</f>
        <v>-592.63947417073325</v>
      </c>
      <c r="E17" s="405">
        <f>-'Net Cash Flow -Without DP'!C39</f>
        <v>-592.63947417073325</v>
      </c>
      <c r="F17" s="405"/>
    </row>
    <row r="18" spans="1:6" x14ac:dyDescent="0.3">
      <c r="A18" s="400" t="s">
        <v>777</v>
      </c>
      <c r="C18" s="398">
        <f>-'Cash Out Detail'!C28/1000000</f>
        <v>-697.16</v>
      </c>
      <c r="D18" s="398"/>
      <c r="E18" s="398"/>
      <c r="F18" s="398"/>
    </row>
    <row r="19" spans="1:6" x14ac:dyDescent="0.3">
      <c r="A19" s="400" t="s">
        <v>778</v>
      </c>
      <c r="B19" s="401">
        <v>0.04</v>
      </c>
      <c r="C19" s="398">
        <f>-'Cash Out Detail'!C34/1000000</f>
        <v>-90.119159999999965</v>
      </c>
      <c r="D19" s="398"/>
      <c r="E19" s="398"/>
      <c r="F19" s="398"/>
    </row>
    <row r="20" spans="1:6" x14ac:dyDescent="0.3">
      <c r="A20" s="400" t="s">
        <v>779</v>
      </c>
      <c r="B20" s="401">
        <v>0.15</v>
      </c>
      <c r="C20" s="398">
        <f>-'Cash Out Detail'!C40/1000000</f>
        <v>-104.57400000000001</v>
      </c>
      <c r="D20" s="398"/>
      <c r="E20" s="398"/>
      <c r="F20" s="398"/>
    </row>
    <row r="21" spans="1:6" x14ac:dyDescent="0.3">
      <c r="D21" s="398"/>
      <c r="E21" s="398"/>
      <c r="F21" s="398"/>
    </row>
    <row r="22" spans="1:6" x14ac:dyDescent="0.3">
      <c r="C22" s="408" t="s">
        <v>174</v>
      </c>
      <c r="D22" s="408" t="s">
        <v>798</v>
      </c>
      <c r="E22" s="408" t="s">
        <v>804</v>
      </c>
      <c r="F22" s="408" t="s">
        <v>772</v>
      </c>
    </row>
    <row r="23" spans="1:6" x14ac:dyDescent="0.3">
      <c r="A23" s="406" t="s">
        <v>796</v>
      </c>
      <c r="B23" s="406"/>
      <c r="C23" s="407">
        <f>C12+C17</f>
        <v>375.44752750000021</v>
      </c>
      <c r="D23" s="407">
        <f>Summary!D10</f>
        <v>215.31139254892392</v>
      </c>
      <c r="E23" s="407">
        <f>Summary!C10</f>
        <v>241.24143558880814</v>
      </c>
      <c r="F23" s="419">
        <f>D23-E23</f>
        <v>-25.930043039884225</v>
      </c>
    </row>
    <row r="27" spans="1:6" x14ac:dyDescent="0.3">
      <c r="A27" s="402" t="s">
        <v>792</v>
      </c>
      <c r="B27" s="402"/>
      <c r="C27" s="403">
        <f>SUM(C28:C29)</f>
        <v>2816.2237499999997</v>
      </c>
    </row>
    <row r="28" spans="1:6" x14ac:dyDescent="0.3">
      <c r="A28" s="400" t="s">
        <v>790</v>
      </c>
      <c r="B28" s="400"/>
      <c r="C28" s="398">
        <f>C32*100/80</f>
        <v>1163.930625</v>
      </c>
    </row>
    <row r="29" spans="1:6" x14ac:dyDescent="0.3">
      <c r="A29" s="400" t="s">
        <v>791</v>
      </c>
      <c r="B29" s="400"/>
      <c r="C29" s="398">
        <f>C33*100/80</f>
        <v>1652.2931249999997</v>
      </c>
    </row>
    <row r="31" spans="1:6" x14ac:dyDescent="0.3">
      <c r="A31" s="402" t="s">
        <v>793</v>
      </c>
      <c r="B31" s="402"/>
      <c r="C31" s="403">
        <f>SUM(C32:C33)</f>
        <v>2252.9789999999998</v>
      </c>
    </row>
    <row r="32" spans="1:6" x14ac:dyDescent="0.3">
      <c r="A32" s="400" t="s">
        <v>790</v>
      </c>
      <c r="B32" s="400"/>
      <c r="C32" s="398">
        <f>'Green Square'!D24/1000</f>
        <v>931.14449999999999</v>
      </c>
    </row>
    <row r="33" spans="1:46" x14ac:dyDescent="0.3">
      <c r="A33" s="400" t="s">
        <v>791</v>
      </c>
      <c r="B33" s="400"/>
      <c r="C33" s="398">
        <f>'Green Square'!D25/1000</f>
        <v>1321.8344999999999</v>
      </c>
    </row>
    <row r="35" spans="1:46" x14ac:dyDescent="0.3">
      <c r="A35" s="402" t="s">
        <v>89</v>
      </c>
      <c r="B35" s="410">
        <v>0.35</v>
      </c>
      <c r="C35" s="403">
        <f>SUM(C36:C37)</f>
        <v>985.67831249999972</v>
      </c>
    </row>
    <row r="36" spans="1:46" x14ac:dyDescent="0.3">
      <c r="A36" s="400" t="s">
        <v>790</v>
      </c>
      <c r="B36" s="400"/>
      <c r="C36" s="398">
        <f>C28*B35</f>
        <v>407.37571874999998</v>
      </c>
    </row>
    <row r="37" spans="1:46" x14ac:dyDescent="0.3">
      <c r="A37" s="400" t="s">
        <v>791</v>
      </c>
      <c r="B37" s="400"/>
      <c r="C37" s="398">
        <f>C29*B35</f>
        <v>578.3025937499998</v>
      </c>
    </row>
    <row r="38" spans="1:46" x14ac:dyDescent="0.3">
      <c r="A38" s="400"/>
      <c r="B38" s="400"/>
      <c r="D38" s="398"/>
    </row>
    <row r="44" spans="1:46" x14ac:dyDescent="0.3">
      <c r="A44" s="404"/>
      <c r="B44" s="404"/>
      <c r="C44" s="405" t="str">
        <f>'Net Cash Flow -With DP'!D3</f>
        <v>M 3</v>
      </c>
      <c r="D44" s="405" t="str">
        <f>'Net Cash Flow -With DP'!E3</f>
        <v>M 6</v>
      </c>
      <c r="E44" s="405" t="str">
        <f>'Net Cash Flow -With DP'!F3</f>
        <v>M 9</v>
      </c>
      <c r="F44" s="405" t="str">
        <f>'Net Cash Flow -With DP'!G3</f>
        <v>M 12</v>
      </c>
      <c r="G44" s="405" t="str">
        <f>'Net Cash Flow -With DP'!H3</f>
        <v>M 15</v>
      </c>
      <c r="H44" s="405" t="str">
        <f>'Net Cash Flow -With DP'!I3</f>
        <v>M 18</v>
      </c>
      <c r="I44" s="405" t="str">
        <f>'Net Cash Flow -With DP'!J3</f>
        <v>M 21</v>
      </c>
      <c r="J44" s="405" t="str">
        <f>'Net Cash Flow -With DP'!K3</f>
        <v>M 24</v>
      </c>
      <c r="K44" s="405" t="str">
        <f>'Net Cash Flow -With DP'!L3</f>
        <v>M 27</v>
      </c>
      <c r="L44" s="405" t="str">
        <f>'Net Cash Flow -With DP'!M3</f>
        <v>M 30</v>
      </c>
      <c r="M44" s="405" t="str">
        <f>'Net Cash Flow -With DP'!N3</f>
        <v>M 33</v>
      </c>
      <c r="N44" s="405" t="str">
        <f>'Net Cash Flow -With DP'!O3</f>
        <v>M 36</v>
      </c>
      <c r="O44" s="405" t="str">
        <f>'Net Cash Flow -With DP'!P3</f>
        <v>M 39</v>
      </c>
      <c r="P44" s="405" t="str">
        <f>'Net Cash Flow -With DP'!Q3</f>
        <v>M 42</v>
      </c>
      <c r="Q44" s="405" t="str">
        <f>'Net Cash Flow -With DP'!R3</f>
        <v>M 45</v>
      </c>
      <c r="R44" s="405" t="str">
        <f>'Net Cash Flow -With DP'!S3</f>
        <v>M 48</v>
      </c>
      <c r="S44" s="405" t="str">
        <f>'Net Cash Flow -With DP'!T3</f>
        <v>M 51</v>
      </c>
      <c r="T44" s="405" t="str">
        <f>'Net Cash Flow -With DP'!U3</f>
        <v>M 54</v>
      </c>
      <c r="U44" s="405" t="str">
        <f>'Net Cash Flow -With DP'!V3</f>
        <v>M 57</v>
      </c>
      <c r="V44" s="405" t="str">
        <f>'Net Cash Flow -With DP'!W3</f>
        <v>M 60</v>
      </c>
      <c r="W44" s="405" t="str">
        <f>'Net Cash Flow -With DP'!X3</f>
        <v>M 63</v>
      </c>
      <c r="X44" s="405" t="str">
        <f>'Net Cash Flow -With DP'!Y3</f>
        <v>M 66</v>
      </c>
      <c r="Y44" s="405" t="str">
        <f>'Net Cash Flow -With DP'!Z3</f>
        <v>M 69</v>
      </c>
      <c r="Z44" s="405" t="str">
        <f>'Net Cash Flow -With DP'!AA3</f>
        <v>M 72</v>
      </c>
      <c r="AA44" s="405" t="str">
        <f>'Net Cash Flow -With DP'!AB3</f>
        <v>M 75</v>
      </c>
      <c r="AB44" s="405" t="str">
        <f>'Net Cash Flow -With DP'!AC3</f>
        <v>M 78</v>
      </c>
      <c r="AC44" s="405" t="str">
        <f>'Net Cash Flow -With DP'!AD3</f>
        <v>M 81</v>
      </c>
      <c r="AD44" s="405" t="str">
        <f>'Net Cash Flow -With DP'!AE3</f>
        <v>M 84</v>
      </c>
      <c r="AE44" s="405" t="str">
        <f>'Net Cash Flow -With DP'!AF3</f>
        <v>M 87</v>
      </c>
      <c r="AF44" s="405" t="str">
        <f>'Net Cash Flow -With DP'!AG3</f>
        <v>M 90</v>
      </c>
      <c r="AG44" s="405" t="str">
        <f>'Net Cash Flow -With DP'!AH3</f>
        <v>M 93</v>
      </c>
      <c r="AH44" s="405" t="str">
        <f>'Net Cash Flow -With DP'!AI3</f>
        <v>M 96</v>
      </c>
      <c r="AI44" s="405" t="str">
        <f>'Net Cash Flow -With DP'!AJ3</f>
        <v>M 99</v>
      </c>
      <c r="AJ44" s="405" t="str">
        <f>'Net Cash Flow -With DP'!AK3</f>
        <v>M 102</v>
      </c>
      <c r="AK44" s="405" t="str">
        <f>'Net Cash Flow -With DP'!AL3</f>
        <v>M 105</v>
      </c>
      <c r="AL44" s="405" t="str">
        <f>'Net Cash Flow -With DP'!AM3</f>
        <v>M 108</v>
      </c>
      <c r="AM44" s="405" t="str">
        <f>'Net Cash Flow -With DP'!AN3</f>
        <v>M 111</v>
      </c>
      <c r="AN44" s="405" t="str">
        <f>'Net Cash Flow -With DP'!AO3</f>
        <v>M 114</v>
      </c>
      <c r="AO44" s="405" t="str">
        <f>'Net Cash Flow -With DP'!AP3</f>
        <v>M 117</v>
      </c>
      <c r="AP44" s="405" t="str">
        <f>'Net Cash Flow -With DP'!AQ3</f>
        <v>M 120</v>
      </c>
      <c r="AQ44" s="405" t="str">
        <f>'Net Cash Flow -With DP'!AR3</f>
        <v>M 123</v>
      </c>
      <c r="AR44" s="405" t="str">
        <f>'Net Cash Flow -With DP'!AS3</f>
        <v>M 126</v>
      </c>
      <c r="AS44" s="405" t="str">
        <f>'Net Cash Flow -With DP'!AT3</f>
        <v>M 129</v>
      </c>
      <c r="AT44" s="405">
        <f>'Net Cash Flow -With DP'!AU3</f>
        <v>0</v>
      </c>
    </row>
    <row r="45" spans="1:46" ht="15" x14ac:dyDescent="0.35">
      <c r="A45" s="78" t="s">
        <v>177</v>
      </c>
      <c r="C45" s="398">
        <f>'Net Cash Flow -With DP'!D4</f>
        <v>0</v>
      </c>
      <c r="D45" s="398">
        <f>'Net Cash Flow -With DP'!E4</f>
        <v>0</v>
      </c>
      <c r="E45" s="398">
        <f>'Net Cash Flow -With DP'!F4</f>
        <v>15.1392375</v>
      </c>
      <c r="F45" s="398">
        <f>'Net Cash Flow -With DP'!G4</f>
        <v>30.278475</v>
      </c>
      <c r="G45" s="398">
        <f>'Net Cash Flow -With DP'!H4</f>
        <v>46.512006249999999</v>
      </c>
      <c r="H45" s="398">
        <f>'Net Cash Flow -With DP'!I4</f>
        <v>62.745537500000005</v>
      </c>
      <c r="I45" s="398">
        <f>'Net Cash Flow -With DP'!J4</f>
        <v>62.365700000000004</v>
      </c>
      <c r="J45" s="398">
        <f>'Net Cash Flow -With DP'!K4</f>
        <v>63.473559375000008</v>
      </c>
      <c r="K45" s="398">
        <f>'Net Cash Flow -With DP'!L4</f>
        <v>80.328848437500014</v>
      </c>
      <c r="L45" s="398">
        <f>'Net Cash Flow -With DP'!M4</f>
        <v>495.25383750000003</v>
      </c>
      <c r="M45" s="398">
        <f>'Net Cash Flow -With DP'!N4</f>
        <v>185.57775000000001</v>
      </c>
      <c r="N45" s="398">
        <f>'Net Cash Flow -With DP'!O4</f>
        <v>176.53399999999999</v>
      </c>
      <c r="O45" s="398">
        <f>'Net Cash Flow -With DP'!P4</f>
        <v>97.310749999999999</v>
      </c>
      <c r="P45" s="398">
        <f>'Net Cash Flow -With DP'!Q4</f>
        <v>71.309968749999996</v>
      </c>
      <c r="Q45" s="398">
        <f>'Net Cash Flow -With DP'!R4</f>
        <v>71.309968749999996</v>
      </c>
      <c r="R45" s="398">
        <f>'Net Cash Flow -With DP'!S4</f>
        <v>68.037035624999987</v>
      </c>
      <c r="S45" s="398">
        <f>'Net Cash Flow -With DP'!T4</f>
        <v>61.226639687499997</v>
      </c>
      <c r="T45" s="398">
        <f>'Net Cash Flow -With DP'!U4</f>
        <v>59.712715937500001</v>
      </c>
      <c r="U45" s="398">
        <f>'Net Cash Flow -With DP'!V4</f>
        <v>53.723944687500001</v>
      </c>
      <c r="V45" s="398">
        <f>'Net Cash Flow -With DP'!W4</f>
        <v>49.3829446875</v>
      </c>
      <c r="W45" s="398">
        <f>'Net Cash Flow -With DP'!X4</f>
        <v>49.3829446875</v>
      </c>
      <c r="X45" s="398">
        <f>'Net Cash Flow -With DP'!Y4</f>
        <v>42.102725937499997</v>
      </c>
      <c r="Y45" s="398">
        <f>'Net Cash Flow -With DP'!Z4</f>
        <v>42.102725937499997</v>
      </c>
      <c r="Z45" s="398">
        <f>'Net Cash Flow -With DP'!AA4</f>
        <v>42.102725937499997</v>
      </c>
      <c r="AA45" s="398">
        <f>'Net Cash Flow -With DP'!AB4</f>
        <v>36.3147259375</v>
      </c>
      <c r="AB45" s="398">
        <f>'Net Cash Flow -With DP'!AC4</f>
        <v>33.038627500000004</v>
      </c>
      <c r="AC45" s="398">
        <f>'Net Cash Flow -With DP'!AD4</f>
        <v>29.430171250000001</v>
      </c>
      <c r="AD45" s="398">
        <f>'Net Cash Flow -With DP'!AE4</f>
        <v>25.08917125</v>
      </c>
      <c r="AE45" s="398">
        <f>'Net Cash Flow -With DP'!AF4</f>
        <v>25.08917125</v>
      </c>
      <c r="AF45" s="398">
        <f>'Net Cash Flow -With DP'!AG4</f>
        <v>25.08917125</v>
      </c>
      <c r="AG45" s="398">
        <f>'Net Cash Flow -With DP'!AH4</f>
        <v>25.08917125</v>
      </c>
      <c r="AH45" s="398">
        <f>'Net Cash Flow -With DP'!AI4</f>
        <v>25.08917125</v>
      </c>
      <c r="AI45" s="398">
        <f>'Net Cash Flow -With DP'!AJ4</f>
        <v>25.08917125</v>
      </c>
      <c r="AJ45" s="398">
        <f>'Net Cash Flow -With DP'!AK4</f>
        <v>22.905105625000001</v>
      </c>
      <c r="AK45" s="398">
        <f>'Net Cash Flow -With DP'!AL4</f>
        <v>22.905105625000001</v>
      </c>
      <c r="AL45" s="398">
        <f>'Net Cash Flow -With DP'!AM4</f>
        <v>18.739554375000001</v>
      </c>
      <c r="AM45" s="398">
        <f>'Net Cash Flow -With DP'!AN4</f>
        <v>9.6261674999999993</v>
      </c>
      <c r="AN45" s="398">
        <f>'Net Cash Flow -With DP'!AO4</f>
        <v>3.5704724999999997</v>
      </c>
      <c r="AO45" s="398">
        <f>'Net Cash Flow -With DP'!AP4</f>
        <v>0</v>
      </c>
      <c r="AP45" s="398">
        <f>'Net Cash Flow -With DP'!AQ4</f>
        <v>0</v>
      </c>
      <c r="AQ45" s="398">
        <f>'Net Cash Flow -With DP'!AR4</f>
        <v>0</v>
      </c>
      <c r="AR45" s="398">
        <f>'Net Cash Flow -With DP'!AS4</f>
        <v>0</v>
      </c>
      <c r="AS45" s="398">
        <f>'Net Cash Flow -With DP'!AT4</f>
        <v>0</v>
      </c>
      <c r="AT45" s="398">
        <f>'Net Cash Flow -With DP'!AU4</f>
        <v>0</v>
      </c>
    </row>
    <row r="46" spans="1:46" ht="15" x14ac:dyDescent="0.35">
      <c r="A46" s="78" t="s">
        <v>178</v>
      </c>
      <c r="C46" s="398">
        <f>-'Net Cash Flow -With DP'!D11</f>
        <v>-91.25</v>
      </c>
      <c r="D46" s="398">
        <f>-'Net Cash Flow -With DP'!E11</f>
        <v>-11.25</v>
      </c>
      <c r="E46" s="398">
        <f>-'Net Cash Flow -With DP'!F11</f>
        <v>-11.25</v>
      </c>
      <c r="F46" s="398">
        <f>-'Net Cash Flow -With DP'!G11</f>
        <v>-11.25</v>
      </c>
      <c r="G46" s="398">
        <f>-'Net Cash Flow -With DP'!H11</f>
        <v>-22.5</v>
      </c>
      <c r="H46" s="398">
        <f>-'Net Cash Flow -With DP'!I11</f>
        <v>-22.5</v>
      </c>
      <c r="I46" s="398">
        <f>-'Net Cash Flow -With DP'!J11</f>
        <v>-22.5</v>
      </c>
      <c r="J46" s="398">
        <f>-'Net Cash Flow -With DP'!K11</f>
        <v>-22.5</v>
      </c>
      <c r="K46" s="398">
        <f>-'Net Cash Flow -With DP'!L11</f>
        <v>-33.75</v>
      </c>
      <c r="L46" s="398">
        <f>-'Net Cash Flow -With DP'!M11</f>
        <v>-33.75</v>
      </c>
      <c r="M46" s="398">
        <f>-'Net Cash Flow -With DP'!N11</f>
        <v>-33.75</v>
      </c>
      <c r="N46" s="398">
        <f>-'Net Cash Flow -With DP'!O11</f>
        <v>-33.75</v>
      </c>
      <c r="O46" s="398">
        <f>-'Net Cash Flow -With DP'!P11</f>
        <v>-45</v>
      </c>
      <c r="P46" s="398">
        <f>-'Net Cash Flow -With DP'!Q11</f>
        <v>-45</v>
      </c>
      <c r="Q46" s="398">
        <f>-'Net Cash Flow -With DP'!R11</f>
        <v>-45</v>
      </c>
      <c r="R46" s="398">
        <f>-'Net Cash Flow -With DP'!S11</f>
        <v>-45</v>
      </c>
      <c r="S46" s="398">
        <f>-'Net Cash Flow -With DP'!T11</f>
        <v>-45</v>
      </c>
      <c r="T46" s="398">
        <f>-'Net Cash Flow -With DP'!U11</f>
        <v>-45</v>
      </c>
      <c r="U46" s="398">
        <f>-'Net Cash Flow -With DP'!V11</f>
        <v>-45</v>
      </c>
      <c r="V46" s="398">
        <f>-'Net Cash Flow -With DP'!W11</f>
        <v>-45</v>
      </c>
      <c r="W46" s="398">
        <f>-'Net Cash Flow -With DP'!X11</f>
        <v>-22.5</v>
      </c>
      <c r="X46" s="398">
        <f>-'Net Cash Flow -With DP'!Y11</f>
        <v>-22.5</v>
      </c>
      <c r="Y46" s="398">
        <f>-'Net Cash Flow -With DP'!Z11</f>
        <v>-22.5</v>
      </c>
      <c r="Z46" s="398">
        <f>-'Net Cash Flow -With DP'!AA11</f>
        <v>-22.5</v>
      </c>
      <c r="AA46" s="398">
        <f>-'Net Cash Flow -With DP'!AB11</f>
        <v>0</v>
      </c>
      <c r="AB46" s="398">
        <f>-'Net Cash Flow -With DP'!AC11</f>
        <v>0</v>
      </c>
      <c r="AC46" s="398">
        <f>-'Net Cash Flow -With DP'!AD11</f>
        <v>0</v>
      </c>
      <c r="AD46" s="398">
        <f>-'Net Cash Flow -With DP'!AE11</f>
        <v>0</v>
      </c>
      <c r="AE46" s="398">
        <f>-'Net Cash Flow -With DP'!AF11</f>
        <v>-107.75821035156265</v>
      </c>
      <c r="AF46" s="398">
        <f>-'Net Cash Flow -With DP'!AG11</f>
        <v>-10.976512421874999</v>
      </c>
      <c r="AG46" s="398">
        <f>-'Net Cash Flow -With DP'!AH11</f>
        <v>-10.976512421874999</v>
      </c>
      <c r="AH46" s="398">
        <f>-'Net Cash Flow -With DP'!AI11</f>
        <v>-10.976512421874999</v>
      </c>
      <c r="AI46" s="398">
        <f>-'Net Cash Flow -With DP'!AJ11</f>
        <v>-10.976512421874999</v>
      </c>
      <c r="AJ46" s="398">
        <f>-'Net Cash Flow -With DP'!AK11</f>
        <v>-10.0209837109375</v>
      </c>
      <c r="AK46" s="398">
        <f>-'Net Cash Flow -With DP'!AL11</f>
        <v>-10.0209837109375</v>
      </c>
      <c r="AL46" s="398">
        <f>-'Net Cash Flow -With DP'!AM11</f>
        <v>-8.1985550390624997</v>
      </c>
      <c r="AM46" s="398">
        <f>-'Net Cash Flow -With DP'!AN11</f>
        <v>-4.2114482812499991</v>
      </c>
      <c r="AN46" s="398">
        <f>-'Net Cash Flow -With DP'!AO11</f>
        <v>-1.5620817187499998</v>
      </c>
      <c r="AO46" s="398">
        <f>-'Net Cash Flow -With DP'!AP11</f>
        <v>0</v>
      </c>
      <c r="AP46" s="398">
        <f>-'Net Cash Flow -With DP'!AQ11</f>
        <v>0</v>
      </c>
      <c r="AQ46" s="398">
        <f>-'Net Cash Flow -With DP'!AR11</f>
        <v>0</v>
      </c>
      <c r="AR46" s="398">
        <f>-'Net Cash Flow -With DP'!AS11</f>
        <v>0</v>
      </c>
      <c r="AS46" s="398">
        <f>-'Net Cash Flow -With DP'!AT11</f>
        <v>0</v>
      </c>
      <c r="AT46" s="398">
        <f>-'Net Cash Flow -With DP'!AU11</f>
        <v>0</v>
      </c>
    </row>
    <row r="47" spans="1:46" ht="15" x14ac:dyDescent="0.35">
      <c r="A47" s="78" t="s">
        <v>188</v>
      </c>
      <c r="C47" s="398">
        <f>-'Net Cash Flow -With DP'!D32</f>
        <v>0</v>
      </c>
      <c r="D47" s="398">
        <f>-'Net Cash Flow -With DP'!E32</f>
        <v>0</v>
      </c>
      <c r="E47" s="398">
        <f>-'Net Cash Flow -With DP'!F32</f>
        <v>0</v>
      </c>
      <c r="F47" s="398">
        <f>-'Net Cash Flow -With DP'!G32</f>
        <v>0</v>
      </c>
      <c r="G47" s="398">
        <f>-'Net Cash Flow -With DP'!H32</f>
        <v>-23</v>
      </c>
      <c r="H47" s="398">
        <f>-'Net Cash Flow -With DP'!I32</f>
        <v>-30.36</v>
      </c>
      <c r="I47" s="398">
        <f>-'Net Cash Flow -With DP'!J32</f>
        <v>-58.111390000000007</v>
      </c>
      <c r="J47" s="398">
        <f>-'Net Cash Flow -With DP'!K32</f>
        <v>-42.47139</v>
      </c>
      <c r="K47" s="398">
        <f>-'Net Cash Flow -With DP'!L32</f>
        <v>-39.881259999999997</v>
      </c>
      <c r="L47" s="398">
        <f>-'Net Cash Flow -With DP'!M32</f>
        <v>-39.881259999999997</v>
      </c>
      <c r="M47" s="398">
        <f>-'Net Cash Flow -With DP'!N32</f>
        <v>-13.06101</v>
      </c>
      <c r="N47" s="398">
        <f>-'Net Cash Flow -With DP'!O32</f>
        <v>-13.06101</v>
      </c>
      <c r="O47" s="398">
        <f>-'Net Cash Flow -With DP'!P32</f>
        <v>-145.69803999999999</v>
      </c>
      <c r="P47" s="398">
        <f>-'Net Cash Flow -With DP'!Q32</f>
        <v>-147.26079999999999</v>
      </c>
      <c r="Q47" s="398">
        <f>-'Net Cash Flow -With DP'!R32</f>
        <v>-197.86080000000001</v>
      </c>
      <c r="R47" s="398">
        <f>-'Net Cash Flow -With DP'!S32</f>
        <v>-141.20620000000002</v>
      </c>
      <c r="S47" s="398">
        <f>-'Net Cash Flow -With DP'!T32</f>
        <v>0</v>
      </c>
      <c r="T47" s="398">
        <f>-'Net Cash Flow -With DP'!U32</f>
        <v>0</v>
      </c>
      <c r="U47" s="398">
        <f>-'Net Cash Flow -With DP'!V32</f>
        <v>0</v>
      </c>
      <c r="V47" s="398">
        <f>-'Net Cash Flow -With DP'!W32</f>
        <v>0</v>
      </c>
      <c r="W47" s="398">
        <f>-'Net Cash Flow -With DP'!X32</f>
        <v>0</v>
      </c>
      <c r="X47" s="398">
        <f>-'Net Cash Flow -With DP'!Y32</f>
        <v>0</v>
      </c>
      <c r="Y47" s="398">
        <f>-'Net Cash Flow -With DP'!Z32</f>
        <v>0</v>
      </c>
      <c r="Z47" s="398">
        <f>-'Net Cash Flow -With DP'!AA32</f>
        <v>0</v>
      </c>
      <c r="AA47" s="398">
        <f>-'Net Cash Flow -With DP'!AB32</f>
        <v>0</v>
      </c>
      <c r="AB47" s="398">
        <f>-'Net Cash Flow -With DP'!AC32</f>
        <v>0</v>
      </c>
      <c r="AC47" s="398">
        <f>-'Net Cash Flow -With DP'!AD32</f>
        <v>0</v>
      </c>
      <c r="AD47" s="398">
        <f>-'Net Cash Flow -With DP'!AE32</f>
        <v>0</v>
      </c>
      <c r="AE47" s="398">
        <f>-'Net Cash Flow -With DP'!AF32</f>
        <v>0</v>
      </c>
      <c r="AF47" s="398">
        <f>-'Net Cash Flow -With DP'!AG32</f>
        <v>0</v>
      </c>
      <c r="AG47" s="398">
        <f>-'Net Cash Flow -With DP'!AH32</f>
        <v>0</v>
      </c>
      <c r="AH47" s="398">
        <f>-'Net Cash Flow -With DP'!AI32</f>
        <v>0</v>
      </c>
      <c r="AI47" s="398">
        <f>-'Net Cash Flow -With DP'!AJ32</f>
        <v>0</v>
      </c>
      <c r="AJ47" s="398">
        <f>-'Net Cash Flow -With DP'!AK32</f>
        <v>0</v>
      </c>
      <c r="AK47" s="398">
        <f>-'Net Cash Flow -With DP'!AL32</f>
        <v>0</v>
      </c>
      <c r="AL47" s="398">
        <f>-'Net Cash Flow -With DP'!AM32</f>
        <v>0</v>
      </c>
      <c r="AM47" s="398">
        <f>-'Net Cash Flow -With DP'!AN32</f>
        <v>0</v>
      </c>
      <c r="AN47" s="398">
        <f>-'Net Cash Flow -With DP'!AO32</f>
        <v>0</v>
      </c>
      <c r="AO47" s="398">
        <f>-'Net Cash Flow -With DP'!AP32</f>
        <v>0</v>
      </c>
      <c r="AP47" s="398">
        <f>-'Net Cash Flow -With DP'!AQ32</f>
        <v>0</v>
      </c>
      <c r="AQ47" s="398">
        <f>-'Net Cash Flow -With DP'!AR32</f>
        <v>0</v>
      </c>
      <c r="AR47" s="398">
        <f>-'Net Cash Flow -With DP'!AS32</f>
        <v>0</v>
      </c>
      <c r="AS47" s="398">
        <f>-'Net Cash Flow -With DP'!AT32</f>
        <v>0</v>
      </c>
      <c r="AT47" s="398">
        <f>-'Net Cash Flow -With DP'!AU32</f>
        <v>0</v>
      </c>
    </row>
    <row r="48" spans="1:46" x14ac:dyDescent="0.3">
      <c r="A48" s="404" t="s">
        <v>802</v>
      </c>
      <c r="B48" s="404"/>
      <c r="C48" s="405">
        <f>SUM(C45:C47)</f>
        <v>-91.25</v>
      </c>
      <c r="D48" s="405">
        <f t="shared" ref="D48:AC48" si="0">SUM(D45:D47)</f>
        <v>-11.25</v>
      </c>
      <c r="E48" s="405">
        <f t="shared" si="0"/>
        <v>3.8892375000000001</v>
      </c>
      <c r="F48" s="405">
        <f t="shared" si="0"/>
        <v>19.028475</v>
      </c>
      <c r="G48" s="405">
        <f t="shared" si="0"/>
        <v>1.0120062499999989</v>
      </c>
      <c r="H48" s="405">
        <f t="shared" si="0"/>
        <v>9.8855375000000052</v>
      </c>
      <c r="I48" s="405">
        <f t="shared" si="0"/>
        <v>-18.245690000000003</v>
      </c>
      <c r="J48" s="405">
        <f t="shared" si="0"/>
        <v>-1.4978306249999918</v>
      </c>
      <c r="K48" s="405">
        <f t="shared" si="0"/>
        <v>6.6975884375000163</v>
      </c>
      <c r="L48" s="405">
        <f t="shared" si="0"/>
        <v>421.62257750000003</v>
      </c>
      <c r="M48" s="405">
        <f t="shared" si="0"/>
        <v>138.76674</v>
      </c>
      <c r="N48" s="405">
        <f t="shared" si="0"/>
        <v>129.72298999999998</v>
      </c>
      <c r="O48" s="405">
        <f t="shared" si="0"/>
        <v>-93.387289999999993</v>
      </c>
      <c r="P48" s="405">
        <f t="shared" si="0"/>
        <v>-120.95083124999999</v>
      </c>
      <c r="Q48" s="405">
        <f t="shared" si="0"/>
        <v>-171.55083125000002</v>
      </c>
      <c r="R48" s="405">
        <f t="shared" si="0"/>
        <v>-118.16916437500004</v>
      </c>
      <c r="S48" s="405">
        <f t="shared" si="0"/>
        <v>16.226639687499997</v>
      </c>
      <c r="T48" s="405">
        <f t="shared" si="0"/>
        <v>14.712715937500001</v>
      </c>
      <c r="U48" s="405">
        <f t="shared" si="0"/>
        <v>8.7239446875000013</v>
      </c>
      <c r="V48" s="405">
        <f t="shared" si="0"/>
        <v>4.3829446875000002</v>
      </c>
      <c r="W48" s="405">
        <f t="shared" si="0"/>
        <v>26.8829446875</v>
      </c>
      <c r="X48" s="405">
        <f t="shared" si="0"/>
        <v>19.602725937499997</v>
      </c>
      <c r="Y48" s="405">
        <f t="shared" si="0"/>
        <v>19.602725937499997</v>
      </c>
      <c r="Z48" s="405">
        <f t="shared" si="0"/>
        <v>19.602725937499997</v>
      </c>
      <c r="AA48" s="405">
        <f t="shared" si="0"/>
        <v>36.3147259375</v>
      </c>
      <c r="AB48" s="405">
        <f t="shared" si="0"/>
        <v>33.038627500000004</v>
      </c>
      <c r="AC48" s="405">
        <f t="shared" si="0"/>
        <v>29.430171250000001</v>
      </c>
      <c r="AD48" s="405">
        <f>SUM(AD45:AD47)</f>
        <v>25.08917125</v>
      </c>
      <c r="AE48" s="405">
        <f t="shared" ref="AE48" si="1">SUM(AE45:AE47)</f>
        <v>-82.669039101562646</v>
      </c>
      <c r="AF48" s="405">
        <f t="shared" ref="AF48" si="2">SUM(AF45:AF47)</f>
        <v>14.112658828125001</v>
      </c>
      <c r="AG48" s="405">
        <f t="shared" ref="AG48" si="3">SUM(AG45:AG47)</f>
        <v>14.112658828125001</v>
      </c>
      <c r="AH48" s="405">
        <f t="shared" ref="AH48" si="4">SUM(AH45:AH47)</f>
        <v>14.112658828125001</v>
      </c>
      <c r="AI48" s="405">
        <f t="shared" ref="AI48" si="5">SUM(AI45:AI47)</f>
        <v>14.112658828125001</v>
      </c>
      <c r="AJ48" s="405">
        <f t="shared" ref="AJ48" si="6">SUM(AJ45:AJ47)</f>
        <v>12.884121914062501</v>
      </c>
      <c r="AK48" s="405">
        <f t="shared" ref="AK48" si="7">SUM(AK45:AK47)</f>
        <v>12.884121914062501</v>
      </c>
      <c r="AL48" s="405">
        <f t="shared" ref="AL48" si="8">SUM(AL45:AL47)</f>
        <v>10.540999335937501</v>
      </c>
      <c r="AM48" s="405">
        <f t="shared" ref="AM48" si="9">SUM(AM45:AM47)</f>
        <v>5.4147192187500002</v>
      </c>
      <c r="AN48" s="405">
        <f t="shared" ref="AN48" si="10">SUM(AN45:AN47)</f>
        <v>2.0083907812500001</v>
      </c>
      <c r="AO48" s="405">
        <f t="shared" ref="AO48" si="11">SUM(AO45:AO47)</f>
        <v>0</v>
      </c>
      <c r="AP48" s="405">
        <f t="shared" ref="AP48" si="12">SUM(AP45:AP47)</f>
        <v>0</v>
      </c>
      <c r="AQ48" s="405">
        <f t="shared" ref="AQ48" si="13">SUM(AQ45:AQ47)</f>
        <v>0</v>
      </c>
      <c r="AR48" s="405">
        <f t="shared" ref="AR48" si="14">SUM(AR45:AR47)</f>
        <v>0</v>
      </c>
      <c r="AS48" s="405">
        <f t="shared" ref="AS48" si="15">SUM(AS45:AS47)</f>
        <v>0</v>
      </c>
      <c r="AT48" s="405">
        <f t="shared" ref="AT48" si="16">SUM(AT45:AT47)</f>
        <v>0</v>
      </c>
    </row>
    <row r="49" spans="1:46" x14ac:dyDescent="0.3">
      <c r="A49" t="s">
        <v>803</v>
      </c>
      <c r="C49" s="398">
        <f>C48</f>
        <v>-91.25</v>
      </c>
      <c r="D49" s="390">
        <f>C49+D48</f>
        <v>-102.5</v>
      </c>
      <c r="E49" s="390">
        <f t="shared" ref="E49:AT49" si="17">D49+E48</f>
        <v>-98.610762499999993</v>
      </c>
      <c r="F49" s="390">
        <f>E49+F48</f>
        <v>-79.582287499999993</v>
      </c>
      <c r="G49" s="390">
        <f t="shared" si="17"/>
        <v>-78.570281249999994</v>
      </c>
      <c r="H49" s="390">
        <f t="shared" si="17"/>
        <v>-68.684743749999996</v>
      </c>
      <c r="I49" s="390">
        <f t="shared" si="17"/>
        <v>-86.930433749999992</v>
      </c>
      <c r="J49" s="390">
        <f t="shared" si="17"/>
        <v>-88.428264374999983</v>
      </c>
      <c r="K49" s="390">
        <f t="shared" si="17"/>
        <v>-81.730675937499967</v>
      </c>
      <c r="L49" s="390">
        <f t="shared" si="17"/>
        <v>339.89190156250004</v>
      </c>
      <c r="M49" s="390">
        <f t="shared" si="17"/>
        <v>478.65864156250007</v>
      </c>
      <c r="N49" s="390">
        <f t="shared" si="17"/>
        <v>608.38163156250005</v>
      </c>
      <c r="O49" s="390">
        <f t="shared" si="17"/>
        <v>514.99434156250004</v>
      </c>
      <c r="P49" s="390">
        <f t="shared" si="17"/>
        <v>394.04351031250008</v>
      </c>
      <c r="Q49" s="390">
        <f t="shared" si="17"/>
        <v>222.49267906250006</v>
      </c>
      <c r="R49" s="390">
        <f t="shared" si="17"/>
        <v>104.32351468750002</v>
      </c>
      <c r="S49" s="390">
        <f t="shared" si="17"/>
        <v>120.55015437500002</v>
      </c>
      <c r="T49" s="390">
        <f t="shared" si="17"/>
        <v>135.26287031250001</v>
      </c>
      <c r="U49" s="390">
        <f t="shared" si="17"/>
        <v>143.98681500000001</v>
      </c>
      <c r="V49" s="390">
        <f t="shared" si="17"/>
        <v>148.36975968749999</v>
      </c>
      <c r="W49" s="390">
        <f t="shared" si="17"/>
        <v>175.25270437500001</v>
      </c>
      <c r="X49" s="390">
        <f t="shared" si="17"/>
        <v>194.8554303125</v>
      </c>
      <c r="Y49" s="390">
        <f t="shared" si="17"/>
        <v>214.45815625</v>
      </c>
      <c r="Z49" s="390">
        <f t="shared" si="17"/>
        <v>234.0608821875</v>
      </c>
      <c r="AA49" s="390">
        <f t="shared" si="17"/>
        <v>270.37560812499999</v>
      </c>
      <c r="AB49" s="390">
        <f t="shared" si="17"/>
        <v>303.414235625</v>
      </c>
      <c r="AC49" s="390">
        <f t="shared" si="17"/>
        <v>332.844406875</v>
      </c>
      <c r="AD49" s="390">
        <f t="shared" si="17"/>
        <v>357.933578125</v>
      </c>
      <c r="AE49" s="390">
        <f t="shared" si="17"/>
        <v>275.26453902343735</v>
      </c>
      <c r="AF49" s="390">
        <f t="shared" si="17"/>
        <v>289.37719785156236</v>
      </c>
      <c r="AG49" s="390">
        <f t="shared" si="17"/>
        <v>303.48985667968736</v>
      </c>
      <c r="AH49" s="390">
        <f t="shared" si="17"/>
        <v>317.60251550781237</v>
      </c>
      <c r="AI49" s="390">
        <f t="shared" si="17"/>
        <v>331.71517433593738</v>
      </c>
      <c r="AJ49" s="390">
        <f t="shared" si="17"/>
        <v>344.5992962499999</v>
      </c>
      <c r="AK49" s="390">
        <f t="shared" si="17"/>
        <v>357.48341816406241</v>
      </c>
      <c r="AL49" s="390">
        <f t="shared" si="17"/>
        <v>368.02441749999991</v>
      </c>
      <c r="AM49" s="390">
        <f t="shared" si="17"/>
        <v>373.43913671874992</v>
      </c>
      <c r="AN49" s="390">
        <f t="shared" si="17"/>
        <v>375.44752749999992</v>
      </c>
      <c r="AO49" s="390">
        <f t="shared" si="17"/>
        <v>375.44752749999992</v>
      </c>
      <c r="AP49" s="390">
        <f t="shared" si="17"/>
        <v>375.44752749999992</v>
      </c>
      <c r="AQ49" s="390">
        <f t="shared" si="17"/>
        <v>375.44752749999992</v>
      </c>
      <c r="AR49" s="390">
        <f t="shared" si="17"/>
        <v>375.44752749999992</v>
      </c>
      <c r="AS49" s="390">
        <f t="shared" si="17"/>
        <v>375.44752749999992</v>
      </c>
      <c r="AT49" s="390">
        <f t="shared" si="17"/>
        <v>375.44752749999992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608E4-C0B2-4415-A5DA-55E1A7548526}">
  <dimension ref="A1:AT49"/>
  <sheetViews>
    <sheetView showGridLines="0" zoomScale="85" zoomScaleNormal="85" workbookViewId="0">
      <selection activeCell="E6" sqref="E6"/>
    </sheetView>
  </sheetViews>
  <sheetFormatPr defaultRowHeight="14.4" x14ac:dyDescent="0.3"/>
  <cols>
    <col min="1" max="1" width="36.88671875" bestFit="1" customWidth="1"/>
    <col min="2" max="2" width="6.21875" customWidth="1"/>
    <col min="3" max="3" width="13.77734375" style="398" bestFit="1" customWidth="1"/>
    <col min="4" max="4" width="22.77734375" bestFit="1" customWidth="1"/>
    <col min="5" max="5" width="16.109375" style="409" customWidth="1"/>
    <col min="6" max="6" width="16.109375" customWidth="1"/>
  </cols>
  <sheetData>
    <row r="1" spans="1:6" ht="15.6" x14ac:dyDescent="0.3">
      <c r="A1" s="413" t="s">
        <v>799</v>
      </c>
      <c r="B1" s="409"/>
    </row>
    <row r="2" spans="1:6" ht="15.6" x14ac:dyDescent="0.3">
      <c r="A2" s="1" t="s">
        <v>782</v>
      </c>
      <c r="B2" s="409" t="s">
        <v>781</v>
      </c>
      <c r="C2" s="397">
        <v>14910</v>
      </c>
      <c r="D2" t="s">
        <v>805</v>
      </c>
      <c r="E2" s="409">
        <v>19</v>
      </c>
      <c r="F2" t="s">
        <v>807</v>
      </c>
    </row>
    <row r="3" spans="1:6" ht="15.6" x14ac:dyDescent="0.3">
      <c r="A3" s="1" t="s">
        <v>787</v>
      </c>
      <c r="B3" s="409"/>
      <c r="C3" s="399">
        <f>C4/C2</f>
        <v>0.3</v>
      </c>
      <c r="D3" t="s">
        <v>806</v>
      </c>
      <c r="E3" s="409">
        <v>36</v>
      </c>
      <c r="F3" t="s">
        <v>807</v>
      </c>
    </row>
    <row r="4" spans="1:6" ht="15.6" x14ac:dyDescent="0.3">
      <c r="A4" s="1" t="s">
        <v>788</v>
      </c>
      <c r="B4" s="409" t="s">
        <v>781</v>
      </c>
      <c r="C4" s="397">
        <v>4473</v>
      </c>
      <c r="D4" t="s">
        <v>809</v>
      </c>
      <c r="E4" s="409">
        <f>E3+E2-1</f>
        <v>54</v>
      </c>
      <c r="F4" t="s">
        <v>807</v>
      </c>
    </row>
    <row r="5" spans="1:6" x14ac:dyDescent="0.3">
      <c r="A5" t="s">
        <v>783</v>
      </c>
      <c r="B5" s="409"/>
      <c r="C5" s="398" t="s">
        <v>780</v>
      </c>
    </row>
    <row r="6" spans="1:6" x14ac:dyDescent="0.3">
      <c r="A6" t="s">
        <v>784</v>
      </c>
      <c r="B6" s="409" t="s">
        <v>781</v>
      </c>
      <c r="C6" s="398">
        <f>C4</f>
        <v>4473</v>
      </c>
      <c r="D6" t="s">
        <v>808</v>
      </c>
      <c r="E6" s="409">
        <v>13</v>
      </c>
      <c r="F6" t="s">
        <v>807</v>
      </c>
    </row>
    <row r="7" spans="1:6" x14ac:dyDescent="0.3">
      <c r="A7" t="s">
        <v>785</v>
      </c>
      <c r="B7" s="409" t="s">
        <v>781</v>
      </c>
      <c r="C7" s="398">
        <v>8946</v>
      </c>
      <c r="D7" t="s">
        <v>810</v>
      </c>
      <c r="E7" s="390">
        <f>MIN(C49:AT49)</f>
        <v>-102.0180625</v>
      </c>
      <c r="F7" t="s">
        <v>174</v>
      </c>
    </row>
    <row r="8" spans="1:6" x14ac:dyDescent="0.3">
      <c r="A8" t="s">
        <v>786</v>
      </c>
      <c r="B8" s="409" t="s">
        <v>781</v>
      </c>
      <c r="C8" s="398">
        <f>C7+C6</f>
        <v>13419</v>
      </c>
    </row>
    <row r="9" spans="1:6" ht="15.6" x14ac:dyDescent="0.3">
      <c r="A9" t="s">
        <v>789</v>
      </c>
      <c r="C9" s="399">
        <v>0.2</v>
      </c>
    </row>
    <row r="10" spans="1:6" x14ac:dyDescent="0.3">
      <c r="A10" s="406" t="s">
        <v>801</v>
      </c>
      <c r="B10" s="406"/>
      <c r="C10" s="407">
        <f>Summary!B4</f>
        <v>200</v>
      </c>
    </row>
    <row r="11" spans="1:6" x14ac:dyDescent="0.3">
      <c r="C11" s="408" t="s">
        <v>174</v>
      </c>
      <c r="D11" s="408" t="s">
        <v>798</v>
      </c>
      <c r="E11" s="408" t="s">
        <v>798</v>
      </c>
      <c r="F11" s="408"/>
    </row>
    <row r="12" spans="1:6" x14ac:dyDescent="0.3">
      <c r="A12" s="404" t="s">
        <v>794</v>
      </c>
      <c r="B12" s="404"/>
      <c r="C12" s="405">
        <f>SUM(C13:C14)</f>
        <v>1503.9763593750001</v>
      </c>
      <c r="D12" s="405">
        <f>'Net Cash Flow -With DP'!C26</f>
        <v>872.6371087898284</v>
      </c>
      <c r="E12" s="405">
        <f>'Net Cash Flow -Without DP'!C26</f>
        <v>893.65782514828277</v>
      </c>
      <c r="F12" s="405"/>
    </row>
    <row r="13" spans="1:6" x14ac:dyDescent="0.3">
      <c r="A13" s="400" t="s">
        <v>790</v>
      </c>
      <c r="C13" s="398">
        <f>C32-C36</f>
        <v>605.74204687500003</v>
      </c>
      <c r="D13" s="398"/>
      <c r="E13" s="398"/>
      <c r="F13" s="398"/>
    </row>
    <row r="14" spans="1:6" x14ac:dyDescent="0.3">
      <c r="A14" s="400" t="s">
        <v>791</v>
      </c>
      <c r="C14" s="398">
        <f>C33-C37</f>
        <v>898.2343125000001</v>
      </c>
      <c r="D14" s="398"/>
      <c r="E14" s="398"/>
      <c r="F14" s="398"/>
    </row>
    <row r="15" spans="1:6" x14ac:dyDescent="0.3">
      <c r="A15" s="400"/>
      <c r="D15" s="398"/>
      <c r="E15" s="398"/>
      <c r="F15" s="398"/>
    </row>
    <row r="16" spans="1:6" x14ac:dyDescent="0.3">
      <c r="C16" s="408" t="s">
        <v>174</v>
      </c>
      <c r="D16" s="408" t="s">
        <v>798</v>
      </c>
      <c r="E16" s="408" t="s">
        <v>798</v>
      </c>
      <c r="F16" s="408"/>
    </row>
    <row r="17" spans="1:6" x14ac:dyDescent="0.3">
      <c r="A17" s="404" t="s">
        <v>795</v>
      </c>
      <c r="B17" s="404"/>
      <c r="C17" s="405">
        <f>SUM(C18:C20)</f>
        <v>-862.28342999999995</v>
      </c>
      <c r="D17" s="405">
        <f>-'Net Cash Flow -With DP'!C40</f>
        <v>-565.104737698299</v>
      </c>
      <c r="E17" s="405">
        <f>-'Net Cash Flow -Without DP'!C40</f>
        <v>-565.104737698299</v>
      </c>
      <c r="F17" s="405"/>
    </row>
    <row r="18" spans="1:6" x14ac:dyDescent="0.3">
      <c r="A18" s="400" t="s">
        <v>777</v>
      </c>
      <c r="C18" s="398">
        <f>-'Cash Out Detail'!C29/1000000</f>
        <v>-650.76</v>
      </c>
      <c r="D18" s="398"/>
      <c r="E18" s="398"/>
      <c r="F18" s="398"/>
    </row>
    <row r="19" spans="1:6" x14ac:dyDescent="0.3">
      <c r="A19" s="400" t="s">
        <v>778</v>
      </c>
      <c r="B19" s="401">
        <v>0.04</v>
      </c>
      <c r="C19" s="398">
        <f>-'Cash Out Detail'!C35/1000000</f>
        <v>-106.94943000000001</v>
      </c>
      <c r="D19" s="398"/>
      <c r="E19" s="398"/>
      <c r="F19" s="398"/>
    </row>
    <row r="20" spans="1:6" x14ac:dyDescent="0.3">
      <c r="A20" s="400" t="s">
        <v>779</v>
      </c>
      <c r="B20" s="401">
        <v>0.15</v>
      </c>
      <c r="C20" s="398">
        <f>-'Cash Out Detail'!C41/1000000</f>
        <v>-104.57400000000001</v>
      </c>
      <c r="D20" s="398"/>
      <c r="E20" s="398"/>
      <c r="F20" s="398"/>
    </row>
    <row r="21" spans="1:6" x14ac:dyDescent="0.3">
      <c r="D21" s="398"/>
      <c r="E21" s="398"/>
      <c r="F21" s="398"/>
    </row>
    <row r="22" spans="1:6" x14ac:dyDescent="0.3">
      <c r="C22" s="408" t="s">
        <v>174</v>
      </c>
      <c r="D22" s="408" t="s">
        <v>798</v>
      </c>
      <c r="E22" s="408" t="s">
        <v>804</v>
      </c>
      <c r="F22" s="408" t="s">
        <v>772</v>
      </c>
    </row>
    <row r="23" spans="1:6" x14ac:dyDescent="0.3">
      <c r="A23" s="406" t="s">
        <v>796</v>
      </c>
      <c r="B23" s="406"/>
      <c r="C23" s="407">
        <f>C12+C17</f>
        <v>641.69292937500018</v>
      </c>
      <c r="D23" s="407">
        <f>Summary!D11</f>
        <v>307.5323710915294</v>
      </c>
      <c r="E23" s="407">
        <f>Summary!C11</f>
        <v>328.55308744998376</v>
      </c>
      <c r="F23" s="419">
        <f>D23-E23</f>
        <v>-21.020716358454365</v>
      </c>
    </row>
    <row r="27" spans="1:6" x14ac:dyDescent="0.3">
      <c r="A27" s="402" t="s">
        <v>792</v>
      </c>
      <c r="B27" s="402"/>
      <c r="C27" s="403">
        <f>SUM(C28:C29)</f>
        <v>3342.1696874999998</v>
      </c>
    </row>
    <row r="28" spans="1:6" x14ac:dyDescent="0.3">
      <c r="A28" s="400" t="s">
        <v>790</v>
      </c>
      <c r="B28" s="400"/>
      <c r="C28" s="398">
        <f>C32*100/80</f>
        <v>1346.0934374999999</v>
      </c>
    </row>
    <row r="29" spans="1:6" x14ac:dyDescent="0.3">
      <c r="A29" s="400" t="s">
        <v>791</v>
      </c>
      <c r="B29" s="400"/>
      <c r="C29" s="398">
        <f>C33*100/80</f>
        <v>1996.0762500000001</v>
      </c>
    </row>
    <row r="31" spans="1:6" x14ac:dyDescent="0.3">
      <c r="A31" s="402" t="s">
        <v>793</v>
      </c>
      <c r="B31" s="402"/>
      <c r="C31" s="403">
        <f>SUM(C32:C33)</f>
        <v>2673.7357499999998</v>
      </c>
    </row>
    <row r="32" spans="1:6" x14ac:dyDescent="0.3">
      <c r="A32" s="400" t="s">
        <v>790</v>
      </c>
      <c r="B32" s="400"/>
      <c r="C32" s="398">
        <f>'L''avenir'!D24/1000</f>
        <v>1076.8747499999999</v>
      </c>
    </row>
    <row r="33" spans="1:46" x14ac:dyDescent="0.3">
      <c r="A33" s="400" t="s">
        <v>791</v>
      </c>
      <c r="B33" s="400"/>
      <c r="C33" s="398">
        <f>'L''avenir'!D25/1000</f>
        <v>1596.8610000000001</v>
      </c>
    </row>
    <row r="35" spans="1:46" x14ac:dyDescent="0.3">
      <c r="A35" s="402" t="s">
        <v>89</v>
      </c>
      <c r="B35" s="410">
        <v>0.35</v>
      </c>
      <c r="C35" s="403">
        <f>SUM(C36:C37)</f>
        <v>1169.7593906249999</v>
      </c>
    </row>
    <row r="36" spans="1:46" x14ac:dyDescent="0.3">
      <c r="A36" s="400" t="s">
        <v>790</v>
      </c>
      <c r="B36" s="400"/>
      <c r="C36" s="398">
        <f>C28*B35</f>
        <v>471.13270312499992</v>
      </c>
    </row>
    <row r="37" spans="1:46" x14ac:dyDescent="0.3">
      <c r="A37" s="400" t="s">
        <v>791</v>
      </c>
      <c r="B37" s="400"/>
      <c r="C37" s="398">
        <f>C29*B35</f>
        <v>698.6266875</v>
      </c>
    </row>
    <row r="44" spans="1:46" x14ac:dyDescent="0.3">
      <c r="A44" s="404"/>
      <c r="B44" s="404"/>
      <c r="C44" s="405" t="str">
        <f>'Net Cash Flow -With DP'!D3</f>
        <v>M 3</v>
      </c>
      <c r="D44" s="405" t="str">
        <f>'Net Cash Flow -With DP'!E3</f>
        <v>M 6</v>
      </c>
      <c r="E44" s="405" t="str">
        <f>'Net Cash Flow -With DP'!F3</f>
        <v>M 9</v>
      </c>
      <c r="F44" s="405" t="str">
        <f>'Net Cash Flow -With DP'!G3</f>
        <v>M 12</v>
      </c>
      <c r="G44" s="405" t="str">
        <f>'Net Cash Flow -With DP'!H3</f>
        <v>M 15</v>
      </c>
      <c r="H44" s="405" t="str">
        <f>'Net Cash Flow -With DP'!I3</f>
        <v>M 18</v>
      </c>
      <c r="I44" s="405" t="str">
        <f>'Net Cash Flow -With DP'!J3</f>
        <v>M 21</v>
      </c>
      <c r="J44" s="405" t="str">
        <f>'Net Cash Flow -With DP'!K3</f>
        <v>M 24</v>
      </c>
      <c r="K44" s="405" t="str">
        <f>'Net Cash Flow -With DP'!L3</f>
        <v>M 27</v>
      </c>
      <c r="L44" s="405" t="str">
        <f>'Net Cash Flow -With DP'!M3</f>
        <v>M 30</v>
      </c>
      <c r="M44" s="405" t="str">
        <f>'Net Cash Flow -With DP'!N3</f>
        <v>M 33</v>
      </c>
      <c r="N44" s="405" t="str">
        <f>'Net Cash Flow -With DP'!O3</f>
        <v>M 36</v>
      </c>
      <c r="O44" s="405" t="str">
        <f>'Net Cash Flow -With DP'!P3</f>
        <v>M 39</v>
      </c>
      <c r="P44" s="405" t="str">
        <f>'Net Cash Flow -With DP'!Q3</f>
        <v>M 42</v>
      </c>
      <c r="Q44" s="405" t="str">
        <f>'Net Cash Flow -With DP'!R3</f>
        <v>M 45</v>
      </c>
      <c r="R44" s="405" t="str">
        <f>'Net Cash Flow -With DP'!S3</f>
        <v>M 48</v>
      </c>
      <c r="S44" s="405" t="str">
        <f>'Net Cash Flow -With DP'!T3</f>
        <v>M 51</v>
      </c>
      <c r="T44" s="405" t="str">
        <f>'Net Cash Flow -With DP'!U3</f>
        <v>M 54</v>
      </c>
      <c r="U44" s="405" t="str">
        <f>'Net Cash Flow -With DP'!V3</f>
        <v>M 57</v>
      </c>
      <c r="V44" s="405" t="str">
        <f>'Net Cash Flow -With DP'!W3</f>
        <v>M 60</v>
      </c>
      <c r="W44" s="405" t="str">
        <f>'Net Cash Flow -With DP'!X3</f>
        <v>M 63</v>
      </c>
      <c r="X44" s="405" t="str">
        <f>'Net Cash Flow -With DP'!Y3</f>
        <v>M 66</v>
      </c>
      <c r="Y44" s="405" t="str">
        <f>'Net Cash Flow -With DP'!Z3</f>
        <v>M 69</v>
      </c>
      <c r="Z44" s="405" t="str">
        <f>'Net Cash Flow -With DP'!AA3</f>
        <v>M 72</v>
      </c>
      <c r="AA44" s="405" t="str">
        <f>'Net Cash Flow -With DP'!AB3</f>
        <v>M 75</v>
      </c>
      <c r="AB44" s="405" t="str">
        <f>'Net Cash Flow -With DP'!AC3</f>
        <v>M 78</v>
      </c>
      <c r="AC44" s="405" t="str">
        <f>'Net Cash Flow -With DP'!AD3</f>
        <v>M 81</v>
      </c>
      <c r="AD44" s="405" t="str">
        <f>'Net Cash Flow -With DP'!AE3</f>
        <v>M 84</v>
      </c>
      <c r="AE44" s="405" t="str">
        <f>'Net Cash Flow -With DP'!AF3</f>
        <v>M 87</v>
      </c>
      <c r="AF44" s="405" t="str">
        <f>'Net Cash Flow -With DP'!AG3</f>
        <v>M 90</v>
      </c>
      <c r="AG44" s="405" t="str">
        <f>'Net Cash Flow -With DP'!AH3</f>
        <v>M 93</v>
      </c>
      <c r="AH44" s="405" t="str">
        <f>'Net Cash Flow -With DP'!AI3</f>
        <v>M 96</v>
      </c>
      <c r="AI44" s="405" t="str">
        <f>'Net Cash Flow -With DP'!AJ3</f>
        <v>M 99</v>
      </c>
      <c r="AJ44" s="405" t="str">
        <f>'Net Cash Flow -With DP'!AK3</f>
        <v>M 102</v>
      </c>
      <c r="AK44" s="405" t="str">
        <f>'Net Cash Flow -With DP'!AL3</f>
        <v>M 105</v>
      </c>
      <c r="AL44" s="405" t="str">
        <f>'Net Cash Flow -With DP'!AM3</f>
        <v>M 108</v>
      </c>
      <c r="AM44" s="405" t="str">
        <f>'Net Cash Flow -With DP'!AN3</f>
        <v>M 111</v>
      </c>
      <c r="AN44" s="405" t="str">
        <f>'Net Cash Flow -With DP'!AO3</f>
        <v>M 114</v>
      </c>
      <c r="AO44" s="405" t="str">
        <f>'Net Cash Flow -With DP'!AP3</f>
        <v>M 117</v>
      </c>
      <c r="AP44" s="405" t="str">
        <f>'Net Cash Flow -With DP'!AQ3</f>
        <v>M 120</v>
      </c>
      <c r="AQ44" s="405" t="str">
        <f>'Net Cash Flow -With DP'!AR3</f>
        <v>M 123</v>
      </c>
      <c r="AR44" s="405" t="str">
        <f>'Net Cash Flow -With DP'!AS3</f>
        <v>M 126</v>
      </c>
      <c r="AS44" s="405" t="str">
        <f>'Net Cash Flow -With DP'!AT3</f>
        <v>M 129</v>
      </c>
      <c r="AT44" s="405">
        <f>'Net Cash Flow -With DP'!AU3</f>
        <v>0</v>
      </c>
    </row>
    <row r="45" spans="1:46" ht="15" x14ac:dyDescent="0.35">
      <c r="A45" s="78" t="s">
        <v>177</v>
      </c>
      <c r="C45" s="398">
        <f>'Net Cash Flow -With DP'!D5</f>
        <v>0</v>
      </c>
      <c r="D45" s="398">
        <f>'Net Cash Flow -With DP'!E5</f>
        <v>0</v>
      </c>
      <c r="E45" s="398">
        <f>'Net Cash Flow -With DP'!F5</f>
        <v>0</v>
      </c>
      <c r="F45" s="398">
        <f>'Net Cash Flow -With DP'!G5</f>
        <v>0</v>
      </c>
      <c r="G45" s="398">
        <f>'Net Cash Flow -With DP'!H5</f>
        <v>18.115650000000002</v>
      </c>
      <c r="H45" s="398">
        <f>'Net Cash Flow -With DP'!I5</f>
        <v>36.231300000000005</v>
      </c>
      <c r="I45" s="398">
        <f>'Net Cash Flow -With DP'!J5</f>
        <v>58.260824999999997</v>
      </c>
      <c r="J45" s="398">
        <f>'Net Cash Flow -With DP'!K5</f>
        <v>69.018389999999997</v>
      </c>
      <c r="K45" s="398">
        <f>'Net Cash Flow -With DP'!L5</f>
        <v>67.087544999999992</v>
      </c>
      <c r="L45" s="398">
        <f>'Net Cash Flow -With DP'!M5</f>
        <v>72.973267500000006</v>
      </c>
      <c r="M45" s="398">
        <f>'Net Cash Flow -With DP'!N5</f>
        <v>88.871055000000013</v>
      </c>
      <c r="N45" s="398">
        <f>'Net Cash Flow -With DP'!O5</f>
        <v>105.60753</v>
      </c>
      <c r="O45" s="398">
        <f>'Net Cash Flow -With DP'!P5</f>
        <v>115.25243625</v>
      </c>
      <c r="P45" s="398">
        <f>'Net Cash Flow -With DP'!Q5</f>
        <v>124.89734249999998</v>
      </c>
      <c r="Q45" s="398">
        <f>'Net Cash Flow -With DP'!R5</f>
        <v>683.09046749999982</v>
      </c>
      <c r="R45" s="398">
        <f>'Net Cash Flow -With DP'!S5</f>
        <v>171.64019250000001</v>
      </c>
      <c r="S45" s="398">
        <f>'Net Cash Flow -With DP'!T5</f>
        <v>112.59659249999994</v>
      </c>
      <c r="T45" s="398">
        <f>'Net Cash Flow -With DP'!U5</f>
        <v>89.336992499999951</v>
      </c>
      <c r="U45" s="398">
        <f>'Net Cash Flow -With DP'!V5</f>
        <v>87.525427499999964</v>
      </c>
      <c r="V45" s="398">
        <f>'Net Cash Flow -With DP'!W5</f>
        <v>85.713862499999962</v>
      </c>
      <c r="W45" s="398">
        <f>'Net Cash Flow -With DP'!X5</f>
        <v>77.279461874999996</v>
      </c>
      <c r="X45" s="398">
        <f>'Net Cash Flow -With DP'!Y5</f>
        <v>70.153413750000013</v>
      </c>
      <c r="Y45" s="398">
        <f>'Net Cash Flow -With DP'!Z5</f>
        <v>61.337876249999994</v>
      </c>
      <c r="Z45" s="398">
        <f>'Net Cash Flow -With DP'!AA5</f>
        <v>51.046248749999982</v>
      </c>
      <c r="AA45" s="398">
        <f>'Net Cash Flow -With DP'!AB5</f>
        <v>51.046248749999982</v>
      </c>
      <c r="AB45" s="398">
        <f>'Net Cash Flow -With DP'!AC5</f>
        <v>51.046248749999982</v>
      </c>
      <c r="AC45" s="398">
        <f>'Net Cash Flow -With DP'!AD5</f>
        <v>51.046248749999982</v>
      </c>
      <c r="AD45" s="398">
        <f>'Net Cash Flow -With DP'!AE5</f>
        <v>51.046248749999982</v>
      </c>
      <c r="AE45" s="398">
        <f>'Net Cash Flow -With DP'!AF5</f>
        <v>43.931383124999982</v>
      </c>
      <c r="AF45" s="398">
        <f>'Net Cash Flow -With DP'!AG5</f>
        <v>36.816517499999996</v>
      </c>
      <c r="AG45" s="398">
        <f>'Net Cash Flow -With DP'!AH5</f>
        <v>32.958554999999997</v>
      </c>
      <c r="AH45" s="398">
        <f>'Net Cash Flow -With DP'!AI5</f>
        <v>29.100592499999998</v>
      </c>
      <c r="AI45" s="398">
        <f>'Net Cash Flow -With DP'!AJ5</f>
        <v>22.883122499999999</v>
      </c>
      <c r="AJ45" s="398">
        <f>'Net Cash Flow -With DP'!AK5</f>
        <v>19.282357500000003</v>
      </c>
      <c r="AK45" s="398">
        <f>'Net Cash Flow -With DP'!AL5</f>
        <v>16.803570000000001</v>
      </c>
      <c r="AL45" s="398">
        <f>'Net Cash Flow -With DP'!AM5</f>
        <v>7.2462600000000004</v>
      </c>
      <c r="AM45" s="398">
        <f>'Net Cash Flow -With DP'!AN5</f>
        <v>7.2462600000000004</v>
      </c>
      <c r="AN45" s="398">
        <f>'Net Cash Flow -With DP'!AO5</f>
        <v>7.2462600000000004</v>
      </c>
      <c r="AO45" s="398">
        <f>'Net Cash Flow -With DP'!AP5</f>
        <v>0</v>
      </c>
      <c r="AP45" s="398">
        <f>'Net Cash Flow -With DP'!AQ5</f>
        <v>0</v>
      </c>
      <c r="AQ45" s="398">
        <f>'Net Cash Flow -With DP'!AR5</f>
        <v>0</v>
      </c>
      <c r="AR45" s="398">
        <f>'Net Cash Flow -With DP'!AS5</f>
        <v>0</v>
      </c>
      <c r="AS45" s="398">
        <f>'Net Cash Flow -With DP'!AT5</f>
        <v>0</v>
      </c>
      <c r="AT45" s="398">
        <f>'Net Cash Flow -With DP'!AU5</f>
        <v>0</v>
      </c>
    </row>
    <row r="46" spans="1:46" ht="15" x14ac:dyDescent="0.35">
      <c r="A46" s="78" t="s">
        <v>178</v>
      </c>
      <c r="C46" s="398">
        <f>-'Net Cash Flow -With DP'!D12</f>
        <v>0</v>
      </c>
      <c r="D46" s="398">
        <f>-'Net Cash Flow -With DP'!E12</f>
        <v>0</v>
      </c>
      <c r="E46" s="398">
        <f>-'Net Cash Flow -With DP'!F12</f>
        <v>0</v>
      </c>
      <c r="F46" s="398">
        <f>-'Net Cash Flow -With DP'!G12</f>
        <v>-85</v>
      </c>
      <c r="G46" s="398">
        <f>-'Net Cash Flow -With DP'!H12</f>
        <v>-22.5</v>
      </c>
      <c r="H46" s="398">
        <f>-'Net Cash Flow -With DP'!I12</f>
        <v>-22.5</v>
      </c>
      <c r="I46" s="398">
        <f>-'Net Cash Flow -With DP'!J12</f>
        <v>-22.5</v>
      </c>
      <c r="J46" s="398">
        <f>-'Net Cash Flow -With DP'!K12</f>
        <v>-22.5</v>
      </c>
      <c r="K46" s="398">
        <f>-'Net Cash Flow -With DP'!L12</f>
        <v>-45</v>
      </c>
      <c r="L46" s="398">
        <f>-'Net Cash Flow -With DP'!M12</f>
        <v>-45</v>
      </c>
      <c r="M46" s="398">
        <f>-'Net Cash Flow -With DP'!N12</f>
        <v>-45</v>
      </c>
      <c r="N46" s="398">
        <f>-'Net Cash Flow -With DP'!O12</f>
        <v>-45</v>
      </c>
      <c r="O46" s="398">
        <f>-'Net Cash Flow -With DP'!P12</f>
        <v>-56.25</v>
      </c>
      <c r="P46" s="398">
        <f>-'Net Cash Flow -With DP'!Q12</f>
        <v>-56.25</v>
      </c>
      <c r="Q46" s="398">
        <f>-'Net Cash Flow -With DP'!R12</f>
        <v>-56.25</v>
      </c>
      <c r="R46" s="398">
        <f>-'Net Cash Flow -With DP'!S12</f>
        <v>-56.25</v>
      </c>
      <c r="S46" s="398">
        <f>-'Net Cash Flow -With DP'!T12</f>
        <v>-45</v>
      </c>
      <c r="T46" s="398">
        <f>-'Net Cash Flow -With DP'!U12</f>
        <v>-45</v>
      </c>
      <c r="U46" s="398">
        <f>-'Net Cash Flow -With DP'!V12</f>
        <v>-45</v>
      </c>
      <c r="V46" s="398">
        <f>-'Net Cash Flow -With DP'!W12</f>
        <v>-45</v>
      </c>
      <c r="W46" s="398">
        <f>-'Net Cash Flow -With DP'!X12</f>
        <v>-22.5</v>
      </c>
      <c r="X46" s="398">
        <f>-'Net Cash Flow -With DP'!Y12</f>
        <v>-22.5</v>
      </c>
      <c r="Y46" s="398">
        <f>-'Net Cash Flow -With DP'!Z12</f>
        <v>-22.5</v>
      </c>
      <c r="Z46" s="398">
        <f>-'Net Cash Flow -With DP'!AA12</f>
        <v>-22.5</v>
      </c>
      <c r="AA46" s="398">
        <f>-'Net Cash Flow -With DP'!AB12</f>
        <v>0</v>
      </c>
      <c r="AB46" s="398">
        <f>-'Net Cash Flow -With DP'!AC12</f>
        <v>0</v>
      </c>
      <c r="AC46" s="398">
        <f>-'Net Cash Flow -With DP'!AD12</f>
        <v>0</v>
      </c>
      <c r="AD46" s="398">
        <f>-'Net Cash Flow -With DP'!AE12</f>
        <v>0</v>
      </c>
      <c r="AE46" s="398">
        <f>-'Net Cash Flow -With DP'!AF12</f>
        <v>-241.19161156249942</v>
      </c>
      <c r="AF46" s="398">
        <f>-'Net Cash Flow -With DP'!AG12</f>
        <v>-16.10722640625</v>
      </c>
      <c r="AG46" s="398">
        <f>-'Net Cash Flow -With DP'!AH12</f>
        <v>-14.419367812499997</v>
      </c>
      <c r="AH46" s="398">
        <f>-'Net Cash Flow -With DP'!AI12</f>
        <v>-12.731509218749999</v>
      </c>
      <c r="AI46" s="398">
        <f>-'Net Cash Flow -With DP'!AJ12</f>
        <v>-10.011366093749999</v>
      </c>
      <c r="AJ46" s="398">
        <f>-'Net Cash Flow -With DP'!AK12</f>
        <v>-8.4360314062500006</v>
      </c>
      <c r="AK46" s="398">
        <f>-'Net Cash Flow -With DP'!AL12</f>
        <v>-7.3515618749999989</v>
      </c>
      <c r="AL46" s="398">
        <f>-'Net Cash Flow -With DP'!AM12</f>
        <v>-3.1702387500000002</v>
      </c>
      <c r="AM46" s="398">
        <f>-'Net Cash Flow -With DP'!AN12</f>
        <v>-3.1702387500000002</v>
      </c>
      <c r="AN46" s="398">
        <f>-'Net Cash Flow -With DP'!AO12</f>
        <v>-3.1702387500000002</v>
      </c>
      <c r="AO46" s="398">
        <f>-'Net Cash Flow -With DP'!AP12</f>
        <v>0</v>
      </c>
      <c r="AP46" s="398">
        <f>-'Net Cash Flow -With DP'!AQ12</f>
        <v>0</v>
      </c>
      <c r="AQ46" s="398">
        <f>-'Net Cash Flow -With DP'!AR12</f>
        <v>0</v>
      </c>
      <c r="AR46" s="398">
        <f>-'Net Cash Flow -With DP'!AS12</f>
        <v>0</v>
      </c>
      <c r="AS46" s="398">
        <f>-'Net Cash Flow -With DP'!AT12</f>
        <v>0</v>
      </c>
      <c r="AT46" s="398">
        <f>-'Net Cash Flow -With DP'!AU12</f>
        <v>0</v>
      </c>
    </row>
    <row r="47" spans="1:46" ht="15" x14ac:dyDescent="0.35">
      <c r="A47" s="78" t="s">
        <v>188</v>
      </c>
      <c r="C47" s="398">
        <f>-'Net Cash Flow -With DP'!D33</f>
        <v>0</v>
      </c>
      <c r="D47" s="398">
        <f>-'Net Cash Flow -With DP'!E33</f>
        <v>0</v>
      </c>
      <c r="E47" s="398">
        <f>-'Net Cash Flow -With DP'!F33</f>
        <v>0</v>
      </c>
      <c r="F47" s="398">
        <f>-'Net Cash Flow -With DP'!G33</f>
        <v>0</v>
      </c>
      <c r="G47" s="398">
        <f>-'Net Cash Flow -With DP'!H33</f>
        <v>0</v>
      </c>
      <c r="H47" s="398">
        <f>-'Net Cash Flow -With DP'!I33</f>
        <v>0</v>
      </c>
      <c r="I47" s="398">
        <f>-'Net Cash Flow -With DP'!J33</f>
        <v>-23</v>
      </c>
      <c r="J47" s="398">
        <f>-'Net Cash Flow -With DP'!K33</f>
        <v>-30.36</v>
      </c>
      <c r="K47" s="398">
        <f>-'Net Cash Flow -With DP'!L33</f>
        <v>-60.492520000000006</v>
      </c>
      <c r="L47" s="398">
        <f>-'Net Cash Flow -With DP'!M33</f>
        <v>-44.852519999999998</v>
      </c>
      <c r="M47" s="398">
        <f>-'Net Cash Flow -With DP'!N33</f>
        <v>-42.794939999999997</v>
      </c>
      <c r="N47" s="398">
        <f>-'Net Cash Flow -With DP'!O33</f>
        <v>-37.561529999999998</v>
      </c>
      <c r="O47" s="398">
        <f>-'Net Cash Flow -With DP'!P33</f>
        <v>-14.00412</v>
      </c>
      <c r="P47" s="398">
        <f>-'Net Cash Flow -With DP'!Q33</f>
        <v>-13.467359999999999</v>
      </c>
      <c r="Q47" s="398">
        <f>-'Net Cash Flow -With DP'!R33</f>
        <v>-145.54445999999999</v>
      </c>
      <c r="R47" s="398">
        <f>-'Net Cash Flow -With DP'!S33</f>
        <v>-145.54445999999999</v>
      </c>
      <c r="S47" s="398">
        <f>-'Net Cash Flow -With DP'!T33</f>
        <v>-196.83032</v>
      </c>
      <c r="T47" s="398">
        <f>-'Net Cash Flow -With DP'!U33</f>
        <v>-142.78031999999999</v>
      </c>
      <c r="U47" s="398">
        <f>-'Net Cash Flow -With DP'!V33</f>
        <v>-5.7254399999999999</v>
      </c>
      <c r="V47" s="398">
        <f>-'Net Cash Flow -With DP'!W33</f>
        <v>-5.7254399999999999</v>
      </c>
      <c r="W47" s="398">
        <f>-'Net Cash Flow -With DP'!X33</f>
        <v>0</v>
      </c>
      <c r="X47" s="398">
        <f>-'Net Cash Flow -With DP'!Y33</f>
        <v>0</v>
      </c>
      <c r="Y47" s="398">
        <f>-'Net Cash Flow -With DP'!Z33</f>
        <v>0</v>
      </c>
      <c r="Z47" s="398">
        <f>-'Net Cash Flow -With DP'!AA33</f>
        <v>0</v>
      </c>
      <c r="AA47" s="398">
        <f>-'Net Cash Flow -With DP'!AB33</f>
        <v>0</v>
      </c>
      <c r="AB47" s="398">
        <f>-'Net Cash Flow -With DP'!AC33</f>
        <v>0</v>
      </c>
      <c r="AC47" s="398">
        <f>-'Net Cash Flow -With DP'!AD33</f>
        <v>0</v>
      </c>
      <c r="AD47" s="398">
        <f>-'Net Cash Flow -With DP'!AE33</f>
        <v>0</v>
      </c>
      <c r="AE47" s="398">
        <f>-'Net Cash Flow -With DP'!AF33</f>
        <v>0</v>
      </c>
      <c r="AF47" s="398">
        <f>-'Net Cash Flow -With DP'!AG33</f>
        <v>0</v>
      </c>
      <c r="AG47" s="398">
        <f>-'Net Cash Flow -With DP'!AH33</f>
        <v>0</v>
      </c>
      <c r="AH47" s="398">
        <f>-'Net Cash Flow -With DP'!AI33</f>
        <v>0</v>
      </c>
      <c r="AI47" s="398">
        <f>-'Net Cash Flow -With DP'!AJ33</f>
        <v>0</v>
      </c>
      <c r="AJ47" s="398">
        <f>-'Net Cash Flow -With DP'!AK33</f>
        <v>0</v>
      </c>
      <c r="AK47" s="398">
        <f>-'Net Cash Flow -With DP'!AL33</f>
        <v>0</v>
      </c>
      <c r="AL47" s="398">
        <f>-'Net Cash Flow -With DP'!AM33</f>
        <v>0</v>
      </c>
      <c r="AM47" s="398">
        <f>-'Net Cash Flow -With DP'!AN33</f>
        <v>0</v>
      </c>
      <c r="AN47" s="398">
        <f>-'Net Cash Flow -With DP'!AO33</f>
        <v>0</v>
      </c>
      <c r="AO47" s="398">
        <f>-'Net Cash Flow -With DP'!AP33</f>
        <v>0</v>
      </c>
      <c r="AP47" s="398">
        <f>-'Net Cash Flow -With DP'!AQ33</f>
        <v>0</v>
      </c>
      <c r="AQ47" s="398">
        <f>-'Net Cash Flow -With DP'!AR33</f>
        <v>0</v>
      </c>
      <c r="AR47" s="398">
        <f>-'Net Cash Flow -With DP'!AS33</f>
        <v>0</v>
      </c>
      <c r="AS47" s="398">
        <f>-'Net Cash Flow -With DP'!AT33</f>
        <v>0</v>
      </c>
      <c r="AT47" s="398">
        <f>-'Net Cash Flow -With DP'!AU33</f>
        <v>0</v>
      </c>
    </row>
    <row r="48" spans="1:46" x14ac:dyDescent="0.3">
      <c r="A48" s="404" t="s">
        <v>802</v>
      </c>
      <c r="B48" s="404"/>
      <c r="C48" s="405">
        <f>SUM(C45:C47)</f>
        <v>0</v>
      </c>
      <c r="D48" s="405">
        <f t="shared" ref="D48:AC48" si="0">SUM(D45:D47)</f>
        <v>0</v>
      </c>
      <c r="E48" s="405">
        <f t="shared" si="0"/>
        <v>0</v>
      </c>
      <c r="F48" s="405">
        <f t="shared" si="0"/>
        <v>-85</v>
      </c>
      <c r="G48" s="405">
        <f t="shared" si="0"/>
        <v>-4.3843499999999977</v>
      </c>
      <c r="H48" s="405">
        <f t="shared" si="0"/>
        <v>13.731300000000005</v>
      </c>
      <c r="I48" s="405">
        <f t="shared" si="0"/>
        <v>12.760824999999997</v>
      </c>
      <c r="J48" s="405">
        <f t="shared" si="0"/>
        <v>16.158389999999997</v>
      </c>
      <c r="K48" s="405">
        <f t="shared" si="0"/>
        <v>-38.404975000000015</v>
      </c>
      <c r="L48" s="405">
        <f t="shared" si="0"/>
        <v>-16.879252499999993</v>
      </c>
      <c r="M48" s="405">
        <f t="shared" si="0"/>
        <v>1.0761150000000157</v>
      </c>
      <c r="N48" s="405">
        <f t="shared" si="0"/>
        <v>23.045999999999999</v>
      </c>
      <c r="O48" s="405">
        <f t="shared" si="0"/>
        <v>44.998316250000002</v>
      </c>
      <c r="P48" s="405">
        <f t="shared" si="0"/>
        <v>55.17998249999998</v>
      </c>
      <c r="Q48" s="405">
        <f t="shared" si="0"/>
        <v>481.29600749999986</v>
      </c>
      <c r="R48" s="405">
        <f t="shared" si="0"/>
        <v>-30.154267499999975</v>
      </c>
      <c r="S48" s="405">
        <f t="shared" si="0"/>
        <v>-129.23372750000004</v>
      </c>
      <c r="T48" s="405">
        <f t="shared" si="0"/>
        <v>-98.443327500000038</v>
      </c>
      <c r="U48" s="405">
        <f t="shared" si="0"/>
        <v>36.799987499999965</v>
      </c>
      <c r="V48" s="405">
        <f t="shared" si="0"/>
        <v>34.988422499999963</v>
      </c>
      <c r="W48" s="405">
        <f t="shared" si="0"/>
        <v>54.779461874999996</v>
      </c>
      <c r="X48" s="405">
        <f t="shared" si="0"/>
        <v>47.653413750000013</v>
      </c>
      <c r="Y48" s="405">
        <f t="shared" si="0"/>
        <v>38.837876249999994</v>
      </c>
      <c r="Z48" s="405">
        <f t="shared" si="0"/>
        <v>28.546248749999982</v>
      </c>
      <c r="AA48" s="405">
        <f t="shared" si="0"/>
        <v>51.046248749999982</v>
      </c>
      <c r="AB48" s="405">
        <f t="shared" si="0"/>
        <v>51.046248749999982</v>
      </c>
      <c r="AC48" s="405">
        <f t="shared" si="0"/>
        <v>51.046248749999982</v>
      </c>
      <c r="AD48" s="405">
        <f>SUM(AD45:AD47)</f>
        <v>51.046248749999982</v>
      </c>
      <c r="AE48" s="405">
        <f t="shared" ref="AE48:AT48" si="1">SUM(AE45:AE47)</f>
        <v>-197.26022843749945</v>
      </c>
      <c r="AF48" s="405">
        <f t="shared" si="1"/>
        <v>20.709291093749997</v>
      </c>
      <c r="AG48" s="405">
        <f t="shared" si="1"/>
        <v>18.539187187499998</v>
      </c>
      <c r="AH48" s="405">
        <f t="shared" si="1"/>
        <v>16.369083281249999</v>
      </c>
      <c r="AI48" s="405">
        <f t="shared" si="1"/>
        <v>12.87175640625</v>
      </c>
      <c r="AJ48" s="405">
        <f t="shared" si="1"/>
        <v>10.846326093750003</v>
      </c>
      <c r="AK48" s="405">
        <f t="shared" si="1"/>
        <v>9.4520081250000025</v>
      </c>
      <c r="AL48" s="405">
        <f t="shared" si="1"/>
        <v>4.0760212500000002</v>
      </c>
      <c r="AM48" s="405">
        <f t="shared" si="1"/>
        <v>4.0760212500000002</v>
      </c>
      <c r="AN48" s="405">
        <f t="shared" si="1"/>
        <v>4.0760212500000002</v>
      </c>
      <c r="AO48" s="405">
        <f t="shared" si="1"/>
        <v>0</v>
      </c>
      <c r="AP48" s="405">
        <f t="shared" si="1"/>
        <v>0</v>
      </c>
      <c r="AQ48" s="405">
        <f t="shared" si="1"/>
        <v>0</v>
      </c>
      <c r="AR48" s="405">
        <f t="shared" si="1"/>
        <v>0</v>
      </c>
      <c r="AS48" s="405">
        <f t="shared" si="1"/>
        <v>0</v>
      </c>
      <c r="AT48" s="405">
        <f t="shared" si="1"/>
        <v>0</v>
      </c>
    </row>
    <row r="49" spans="1:46" x14ac:dyDescent="0.3">
      <c r="A49" t="s">
        <v>803</v>
      </c>
      <c r="C49" s="398">
        <f>C48</f>
        <v>0</v>
      </c>
      <c r="D49" s="390">
        <f>C49+D48</f>
        <v>0</v>
      </c>
      <c r="E49" s="390">
        <f t="shared" ref="E49:AT49" si="2">D49+E48</f>
        <v>0</v>
      </c>
      <c r="F49" s="390">
        <f>E49+F48</f>
        <v>-85</v>
      </c>
      <c r="G49" s="390">
        <f t="shared" si="2"/>
        <v>-89.384349999999998</v>
      </c>
      <c r="H49" s="390">
        <f t="shared" si="2"/>
        <v>-75.653049999999993</v>
      </c>
      <c r="I49" s="390">
        <f t="shared" si="2"/>
        <v>-62.892224999999996</v>
      </c>
      <c r="J49" s="390">
        <f t="shared" si="2"/>
        <v>-46.733834999999999</v>
      </c>
      <c r="K49" s="390">
        <f t="shared" si="2"/>
        <v>-85.138810000000007</v>
      </c>
      <c r="L49" s="390">
        <f t="shared" si="2"/>
        <v>-102.0180625</v>
      </c>
      <c r="M49" s="390">
        <f t="shared" si="2"/>
        <v>-100.94194749999998</v>
      </c>
      <c r="N49" s="390">
        <f t="shared" si="2"/>
        <v>-77.895947499999977</v>
      </c>
      <c r="O49" s="390">
        <f t="shared" si="2"/>
        <v>-32.897631249999975</v>
      </c>
      <c r="P49" s="390">
        <f t="shared" si="2"/>
        <v>22.282351250000005</v>
      </c>
      <c r="Q49" s="390">
        <f t="shared" si="2"/>
        <v>503.57835874999989</v>
      </c>
      <c r="R49" s="390">
        <f t="shared" si="2"/>
        <v>473.42409124999995</v>
      </c>
      <c r="S49" s="390">
        <f t="shared" si="2"/>
        <v>344.1903637499999</v>
      </c>
      <c r="T49" s="390">
        <f t="shared" si="2"/>
        <v>245.74703624999987</v>
      </c>
      <c r="U49" s="390">
        <f t="shared" si="2"/>
        <v>282.54702374999982</v>
      </c>
      <c r="V49" s="390">
        <f t="shared" si="2"/>
        <v>317.53544624999978</v>
      </c>
      <c r="W49" s="390">
        <f t="shared" si="2"/>
        <v>372.31490812499976</v>
      </c>
      <c r="X49" s="390">
        <f t="shared" si="2"/>
        <v>419.96832187499979</v>
      </c>
      <c r="Y49" s="390">
        <f t="shared" si="2"/>
        <v>458.80619812499981</v>
      </c>
      <c r="Z49" s="390">
        <f t="shared" si="2"/>
        <v>487.35244687499977</v>
      </c>
      <c r="AA49" s="390">
        <f t="shared" si="2"/>
        <v>538.39869562499973</v>
      </c>
      <c r="AB49" s="390">
        <f t="shared" si="2"/>
        <v>589.44494437499975</v>
      </c>
      <c r="AC49" s="390">
        <f t="shared" si="2"/>
        <v>640.49119312499977</v>
      </c>
      <c r="AD49" s="390">
        <f t="shared" si="2"/>
        <v>691.53744187499979</v>
      </c>
      <c r="AE49" s="390">
        <f t="shared" si="2"/>
        <v>494.27721343750034</v>
      </c>
      <c r="AF49" s="390">
        <f t="shared" si="2"/>
        <v>514.98650453125038</v>
      </c>
      <c r="AG49" s="390">
        <f t="shared" si="2"/>
        <v>533.52569171875041</v>
      </c>
      <c r="AH49" s="390">
        <f t="shared" si="2"/>
        <v>549.89477500000044</v>
      </c>
      <c r="AI49" s="390">
        <f t="shared" si="2"/>
        <v>562.76653140625046</v>
      </c>
      <c r="AJ49" s="390">
        <f t="shared" si="2"/>
        <v>573.61285750000047</v>
      </c>
      <c r="AK49" s="390">
        <f t="shared" si="2"/>
        <v>583.06486562500049</v>
      </c>
      <c r="AL49" s="390">
        <f t="shared" si="2"/>
        <v>587.14088687500055</v>
      </c>
      <c r="AM49" s="390">
        <f t="shared" si="2"/>
        <v>591.2169081250006</v>
      </c>
      <c r="AN49" s="390">
        <f t="shared" si="2"/>
        <v>595.29292937500065</v>
      </c>
      <c r="AO49" s="390">
        <f t="shared" si="2"/>
        <v>595.29292937500065</v>
      </c>
      <c r="AP49" s="390">
        <f t="shared" si="2"/>
        <v>595.29292937500065</v>
      </c>
      <c r="AQ49" s="390">
        <f t="shared" si="2"/>
        <v>595.29292937500065</v>
      </c>
      <c r="AR49" s="390">
        <f t="shared" si="2"/>
        <v>595.29292937500065</v>
      </c>
      <c r="AS49" s="390">
        <f t="shared" si="2"/>
        <v>595.29292937500065</v>
      </c>
      <c r="AT49" s="390">
        <f t="shared" si="2"/>
        <v>595.29292937500065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13D33-41D6-4AFC-8762-264608C73350}">
  <dimension ref="A1:AT51"/>
  <sheetViews>
    <sheetView showGridLines="0" zoomScale="85" zoomScaleNormal="85" workbookViewId="0">
      <selection activeCell="E16" sqref="E16"/>
    </sheetView>
  </sheetViews>
  <sheetFormatPr defaultRowHeight="14.4" x14ac:dyDescent="0.3"/>
  <cols>
    <col min="1" max="1" width="36.88671875" bestFit="1" customWidth="1"/>
    <col min="2" max="2" width="6.21875" customWidth="1"/>
    <col min="3" max="3" width="13.77734375" style="398" bestFit="1" customWidth="1"/>
    <col min="4" max="4" width="20.44140625" bestFit="1" customWidth="1"/>
    <col min="5" max="5" width="20.44140625" style="409" bestFit="1" customWidth="1"/>
    <col min="6" max="6" width="16.109375" customWidth="1"/>
  </cols>
  <sheetData>
    <row r="1" spans="1:6" ht="15.6" x14ac:dyDescent="0.3">
      <c r="A1" s="413" t="s">
        <v>800</v>
      </c>
      <c r="B1" s="409"/>
    </row>
    <row r="2" spans="1:6" ht="15.6" x14ac:dyDescent="0.3">
      <c r="A2" s="1" t="s">
        <v>782</v>
      </c>
      <c r="B2" s="409" t="s">
        <v>781</v>
      </c>
      <c r="C2" s="397">
        <f>22457+23211</f>
        <v>45668</v>
      </c>
      <c r="D2" t="s">
        <v>805</v>
      </c>
      <c r="E2" s="409">
        <v>25</v>
      </c>
      <c r="F2" t="s">
        <v>807</v>
      </c>
    </row>
    <row r="3" spans="1:6" ht="15.6" x14ac:dyDescent="0.3">
      <c r="A3" s="1" t="s">
        <v>787</v>
      </c>
      <c r="B3" s="409"/>
      <c r="C3" s="399">
        <v>0.3</v>
      </c>
      <c r="D3" t="s">
        <v>806</v>
      </c>
      <c r="E3" s="409">
        <v>36</v>
      </c>
      <c r="F3" t="s">
        <v>807</v>
      </c>
    </row>
    <row r="4" spans="1:6" ht="15.6" x14ac:dyDescent="0.3">
      <c r="A4" s="1" t="s">
        <v>788</v>
      </c>
      <c r="B4" s="409" t="s">
        <v>781</v>
      </c>
      <c r="C4" s="397">
        <f>C2*C3</f>
        <v>13700.4</v>
      </c>
      <c r="D4" t="s">
        <v>809</v>
      </c>
      <c r="E4" s="409">
        <f>E3+E2-1</f>
        <v>60</v>
      </c>
      <c r="F4" t="s">
        <v>807</v>
      </c>
    </row>
    <row r="5" spans="1:6" x14ac:dyDescent="0.3">
      <c r="A5" t="s">
        <v>783</v>
      </c>
      <c r="B5" s="409"/>
      <c r="C5" s="398" t="s">
        <v>780</v>
      </c>
    </row>
    <row r="6" spans="1:6" x14ac:dyDescent="0.3">
      <c r="A6" t="s">
        <v>784</v>
      </c>
      <c r="B6" s="409" t="s">
        <v>781</v>
      </c>
      <c r="C6" s="398">
        <f>C4</f>
        <v>13700.4</v>
      </c>
      <c r="D6" t="s">
        <v>808</v>
      </c>
      <c r="E6" s="409">
        <v>13</v>
      </c>
      <c r="F6" t="s">
        <v>807</v>
      </c>
    </row>
    <row r="7" spans="1:6" x14ac:dyDescent="0.3">
      <c r="A7" t="s">
        <v>785</v>
      </c>
      <c r="B7" s="409" t="s">
        <v>781</v>
      </c>
      <c r="C7" s="398">
        <f>C6*2</f>
        <v>27400.799999999999</v>
      </c>
      <c r="D7" t="s">
        <v>810</v>
      </c>
      <c r="E7" s="390">
        <f>MIN(C49:AT49)</f>
        <v>-675.80175124999994</v>
      </c>
      <c r="F7" t="s">
        <v>174</v>
      </c>
    </row>
    <row r="8" spans="1:6" x14ac:dyDescent="0.3">
      <c r="A8" s="411" t="s">
        <v>786</v>
      </c>
      <c r="B8" s="412" t="s">
        <v>781</v>
      </c>
      <c r="C8" s="408">
        <f>C7+C6</f>
        <v>41101.199999999997</v>
      </c>
    </row>
    <row r="9" spans="1:6" ht="15.6" x14ac:dyDescent="0.3">
      <c r="A9" t="s">
        <v>789</v>
      </c>
      <c r="C9" s="399">
        <v>0.2</v>
      </c>
    </row>
    <row r="10" spans="1:6" x14ac:dyDescent="0.3">
      <c r="A10" s="406" t="s">
        <v>801</v>
      </c>
      <c r="B10" s="406"/>
      <c r="C10" s="407">
        <f>Summary!B5</f>
        <v>500</v>
      </c>
    </row>
    <row r="11" spans="1:6" x14ac:dyDescent="0.3">
      <c r="C11" s="408" t="s">
        <v>174</v>
      </c>
      <c r="D11" s="408" t="s">
        <v>798</v>
      </c>
      <c r="E11" s="408" t="s">
        <v>798</v>
      </c>
      <c r="F11" s="408"/>
    </row>
    <row r="12" spans="1:6" x14ac:dyDescent="0.3">
      <c r="A12" s="404" t="s">
        <v>794</v>
      </c>
      <c r="B12" s="404"/>
      <c r="C12" s="405">
        <f>SUM(C13:C14)</f>
        <v>3773.4406875000004</v>
      </c>
      <c r="D12" s="405">
        <f>'Net Cash Flow -With DP'!C27</f>
        <v>1836.8261891408845</v>
      </c>
      <c r="E12" s="405">
        <f>'Net Cash Flow -Without DP'!C27</f>
        <v>1916.3039176432681</v>
      </c>
      <c r="F12" s="405"/>
    </row>
    <row r="13" spans="1:6" x14ac:dyDescent="0.3">
      <c r="A13" s="400" t="s">
        <v>790</v>
      </c>
      <c r="C13" s="398">
        <f>C32-C36</f>
        <v>1708.0903125000002</v>
      </c>
      <c r="D13" s="398"/>
      <c r="E13" s="398"/>
      <c r="F13" s="398"/>
    </row>
    <row r="14" spans="1:6" x14ac:dyDescent="0.3">
      <c r="A14" s="400" t="s">
        <v>791</v>
      </c>
      <c r="C14" s="398">
        <f>C33-C37</f>
        <v>2065.350375</v>
      </c>
      <c r="D14" s="398"/>
      <c r="E14" s="398"/>
      <c r="F14" s="398"/>
    </row>
    <row r="15" spans="1:6" x14ac:dyDescent="0.3">
      <c r="A15" s="400"/>
      <c r="D15" s="398"/>
      <c r="E15" s="398"/>
      <c r="F15" s="398"/>
    </row>
    <row r="16" spans="1:6" x14ac:dyDescent="0.3">
      <c r="C16" s="408" t="s">
        <v>174</v>
      </c>
      <c r="D16" s="408" t="s">
        <v>798</v>
      </c>
      <c r="E16" s="408" t="s">
        <v>798</v>
      </c>
      <c r="F16" s="408"/>
    </row>
    <row r="17" spans="1:6" x14ac:dyDescent="0.3">
      <c r="A17" s="404" t="s">
        <v>795</v>
      </c>
      <c r="B17" s="404"/>
      <c r="C17" s="405">
        <f>SUM(C18:C20)</f>
        <v>-2093.7117200000002</v>
      </c>
      <c r="D17" s="405">
        <f>-'Net Cash Flow -With DP'!C41</f>
        <v>-1402.4208800110118</v>
      </c>
      <c r="E17" s="405">
        <f>-'Net Cash Flow -Without DP'!C41</f>
        <v>-1402.4208800110118</v>
      </c>
      <c r="F17" s="405"/>
    </row>
    <row r="18" spans="1:6" x14ac:dyDescent="0.3">
      <c r="A18" s="400" t="s">
        <v>777</v>
      </c>
      <c r="C18" s="398">
        <f>-'Cash Out Detail'!C30/1000000</f>
        <v>-1577.7719999999999</v>
      </c>
      <c r="D18" s="398"/>
      <c r="E18" s="398"/>
      <c r="F18" s="398"/>
    </row>
    <row r="19" spans="1:6" x14ac:dyDescent="0.3">
      <c r="A19" s="400" t="s">
        <v>778</v>
      </c>
      <c r="B19" s="401">
        <v>0.04</v>
      </c>
      <c r="C19" s="398">
        <f>-'Cash Out Detail'!C36/1000000</f>
        <v>-233.58992000000009</v>
      </c>
      <c r="D19" s="398"/>
      <c r="E19" s="398"/>
      <c r="F19" s="398"/>
    </row>
    <row r="20" spans="1:6" x14ac:dyDescent="0.3">
      <c r="A20" s="400" t="s">
        <v>779</v>
      </c>
      <c r="B20" s="401">
        <v>0.15</v>
      </c>
      <c r="C20" s="398">
        <f>-'Cash Out Detail'!C42/1000000</f>
        <v>-282.34980000000007</v>
      </c>
      <c r="D20" s="398"/>
      <c r="E20" s="398"/>
      <c r="F20" s="398"/>
    </row>
    <row r="21" spans="1:6" x14ac:dyDescent="0.3">
      <c r="D21" s="398"/>
      <c r="E21" s="398"/>
      <c r="F21" s="398"/>
    </row>
    <row r="22" spans="1:6" x14ac:dyDescent="0.3">
      <c r="C22" s="408" t="s">
        <v>174</v>
      </c>
      <c r="D22" s="408" t="s">
        <v>798</v>
      </c>
      <c r="E22" s="408" t="s">
        <v>804</v>
      </c>
      <c r="F22" s="408" t="s">
        <v>772</v>
      </c>
    </row>
    <row r="23" spans="1:6" x14ac:dyDescent="0.3">
      <c r="A23" s="406" t="s">
        <v>796</v>
      </c>
      <c r="B23" s="406"/>
      <c r="C23" s="407">
        <f>C12+C17</f>
        <v>1679.7289675000002</v>
      </c>
      <c r="D23" s="407">
        <f>Summary!D12</f>
        <v>434.40530912987305</v>
      </c>
      <c r="E23" s="407">
        <f>Summary!C12</f>
        <v>513.88303763225599</v>
      </c>
      <c r="F23" s="419">
        <f>D23-E23</f>
        <v>-79.477728502382945</v>
      </c>
    </row>
    <row r="27" spans="1:6" x14ac:dyDescent="0.3">
      <c r="A27" s="402" t="s">
        <v>792</v>
      </c>
      <c r="B27" s="402"/>
      <c r="C27" s="403">
        <f>SUM(C28:C29)</f>
        <v>8385.4237499999999</v>
      </c>
    </row>
    <row r="28" spans="1:6" x14ac:dyDescent="0.3">
      <c r="A28" s="400" t="s">
        <v>790</v>
      </c>
      <c r="B28" s="400"/>
      <c r="C28" s="398">
        <f>C32*100/80</f>
        <v>3795.7562499999999</v>
      </c>
    </row>
    <row r="29" spans="1:6" x14ac:dyDescent="0.3">
      <c r="A29" s="400" t="s">
        <v>791</v>
      </c>
      <c r="B29" s="400"/>
      <c r="C29" s="398">
        <f>C33*100/80</f>
        <v>4589.6674999999996</v>
      </c>
    </row>
    <row r="31" spans="1:6" x14ac:dyDescent="0.3">
      <c r="A31" s="402" t="s">
        <v>793</v>
      </c>
      <c r="B31" s="402"/>
      <c r="C31" s="403">
        <f>SUM(C32:C33)</f>
        <v>6708.3389999999999</v>
      </c>
    </row>
    <row r="32" spans="1:6" x14ac:dyDescent="0.3">
      <c r="A32" s="400" t="s">
        <v>790</v>
      </c>
      <c r="B32" s="400"/>
      <c r="C32" s="398">
        <f>'AT EAST'!D24/1000</f>
        <v>3036.605</v>
      </c>
    </row>
    <row r="33" spans="1:46" x14ac:dyDescent="0.3">
      <c r="A33" s="400" t="s">
        <v>791</v>
      </c>
      <c r="B33" s="400"/>
      <c r="C33" s="398">
        <f>'AT EAST'!D25/1000</f>
        <v>3671.7339999999999</v>
      </c>
    </row>
    <row r="35" spans="1:46" x14ac:dyDescent="0.3">
      <c r="A35" s="402" t="s">
        <v>89</v>
      </c>
      <c r="B35" s="410">
        <v>0.35</v>
      </c>
      <c r="C35" s="403">
        <f>SUM(C36:C37)</f>
        <v>2934.8983124999995</v>
      </c>
    </row>
    <row r="36" spans="1:46" x14ac:dyDescent="0.3">
      <c r="A36" s="400" t="s">
        <v>790</v>
      </c>
      <c r="B36" s="400"/>
      <c r="C36" s="398">
        <f>C28*B35</f>
        <v>1328.5146874999998</v>
      </c>
    </row>
    <row r="37" spans="1:46" x14ac:dyDescent="0.3">
      <c r="A37" s="400" t="s">
        <v>791</v>
      </c>
      <c r="B37" s="400"/>
      <c r="C37" s="398">
        <f>C29*B35</f>
        <v>1606.3836249999997</v>
      </c>
    </row>
    <row r="38" spans="1:46" x14ac:dyDescent="0.3">
      <c r="A38" s="400"/>
      <c r="B38" s="400"/>
      <c r="D38" s="398"/>
    </row>
    <row r="44" spans="1:46" x14ac:dyDescent="0.3">
      <c r="A44" s="404"/>
      <c r="B44" s="404"/>
      <c r="C44" s="405" t="str">
        <f>'Net Cash Flow -With DP'!D3</f>
        <v>M 3</v>
      </c>
      <c r="D44" s="405" t="str">
        <f>'Net Cash Flow -With DP'!E3</f>
        <v>M 6</v>
      </c>
      <c r="E44" s="405" t="str">
        <f>'Net Cash Flow -With DP'!F3</f>
        <v>M 9</v>
      </c>
      <c r="F44" s="405" t="str">
        <f>'Net Cash Flow -With DP'!G3</f>
        <v>M 12</v>
      </c>
      <c r="G44" s="405" t="str">
        <f>'Net Cash Flow -With DP'!H3</f>
        <v>M 15</v>
      </c>
      <c r="H44" s="405" t="str">
        <f>'Net Cash Flow -With DP'!I3</f>
        <v>M 18</v>
      </c>
      <c r="I44" s="405" t="str">
        <f>'Net Cash Flow -With DP'!J3</f>
        <v>M 21</v>
      </c>
      <c r="J44" s="405" t="str">
        <f>'Net Cash Flow -With DP'!K3</f>
        <v>M 24</v>
      </c>
      <c r="K44" s="405" t="str">
        <f>'Net Cash Flow -With DP'!L3</f>
        <v>M 27</v>
      </c>
      <c r="L44" s="405" t="str">
        <f>'Net Cash Flow -With DP'!M3</f>
        <v>M 30</v>
      </c>
      <c r="M44" s="405" t="str">
        <f>'Net Cash Flow -With DP'!N3</f>
        <v>M 33</v>
      </c>
      <c r="N44" s="405" t="str">
        <f>'Net Cash Flow -With DP'!O3</f>
        <v>M 36</v>
      </c>
      <c r="O44" s="405" t="str">
        <f>'Net Cash Flow -With DP'!P3</f>
        <v>M 39</v>
      </c>
      <c r="P44" s="405" t="str">
        <f>'Net Cash Flow -With DP'!Q3</f>
        <v>M 42</v>
      </c>
      <c r="Q44" s="405" t="str">
        <f>'Net Cash Flow -With DP'!R3</f>
        <v>M 45</v>
      </c>
      <c r="R44" s="405" t="str">
        <f>'Net Cash Flow -With DP'!S3</f>
        <v>M 48</v>
      </c>
      <c r="S44" s="405" t="str">
        <f>'Net Cash Flow -With DP'!T3</f>
        <v>M 51</v>
      </c>
      <c r="T44" s="405" t="str">
        <f>'Net Cash Flow -With DP'!U3</f>
        <v>M 54</v>
      </c>
      <c r="U44" s="405" t="str">
        <f>'Net Cash Flow -With DP'!V3</f>
        <v>M 57</v>
      </c>
      <c r="V44" s="405" t="str">
        <f>'Net Cash Flow -With DP'!W3</f>
        <v>M 60</v>
      </c>
      <c r="W44" s="405" t="str">
        <f>'Net Cash Flow -With DP'!X3</f>
        <v>M 63</v>
      </c>
      <c r="X44" s="405" t="str">
        <f>'Net Cash Flow -With DP'!Y3</f>
        <v>M 66</v>
      </c>
      <c r="Y44" s="405" t="str">
        <f>'Net Cash Flow -With DP'!Z3</f>
        <v>M 69</v>
      </c>
      <c r="Z44" s="405" t="str">
        <f>'Net Cash Flow -With DP'!AA3</f>
        <v>M 72</v>
      </c>
      <c r="AA44" s="405" t="str">
        <f>'Net Cash Flow -With DP'!AB3</f>
        <v>M 75</v>
      </c>
      <c r="AB44" s="405" t="str">
        <f>'Net Cash Flow -With DP'!AC3</f>
        <v>M 78</v>
      </c>
      <c r="AC44" s="405" t="str">
        <f>'Net Cash Flow -With DP'!AD3</f>
        <v>M 81</v>
      </c>
      <c r="AD44" s="405" t="str">
        <f>'Net Cash Flow -With DP'!AE3</f>
        <v>M 84</v>
      </c>
      <c r="AE44" s="405" t="str">
        <f>'Net Cash Flow -With DP'!AF3</f>
        <v>M 87</v>
      </c>
      <c r="AF44" s="405" t="str">
        <f>'Net Cash Flow -With DP'!AG3</f>
        <v>M 90</v>
      </c>
      <c r="AG44" s="405" t="str">
        <f>'Net Cash Flow -With DP'!AH3</f>
        <v>M 93</v>
      </c>
      <c r="AH44" s="405" t="str">
        <f>'Net Cash Flow -With DP'!AI3</f>
        <v>M 96</v>
      </c>
      <c r="AI44" s="405" t="str">
        <f>'Net Cash Flow -With DP'!AJ3</f>
        <v>M 99</v>
      </c>
      <c r="AJ44" s="405" t="str">
        <f>'Net Cash Flow -With DP'!AK3</f>
        <v>M 102</v>
      </c>
      <c r="AK44" s="405" t="str">
        <f>'Net Cash Flow -With DP'!AL3</f>
        <v>M 105</v>
      </c>
      <c r="AL44" s="405" t="str">
        <f>'Net Cash Flow -With DP'!AM3</f>
        <v>M 108</v>
      </c>
      <c r="AM44" s="405" t="str">
        <f>'Net Cash Flow -With DP'!AN3</f>
        <v>M 111</v>
      </c>
      <c r="AN44" s="405" t="str">
        <f>'Net Cash Flow -With DP'!AO3</f>
        <v>M 114</v>
      </c>
      <c r="AO44" s="405" t="str">
        <f>'Net Cash Flow -With DP'!AP3</f>
        <v>M 117</v>
      </c>
      <c r="AP44" s="405" t="str">
        <f>'Net Cash Flow -With DP'!AQ3</f>
        <v>M 120</v>
      </c>
      <c r="AQ44" s="405" t="str">
        <f>'Net Cash Flow -With DP'!AR3</f>
        <v>M 123</v>
      </c>
      <c r="AR44" s="405" t="str">
        <f>'Net Cash Flow -With DP'!AS3</f>
        <v>M 126</v>
      </c>
      <c r="AS44" s="405" t="str">
        <f>'Net Cash Flow -With DP'!AT3</f>
        <v>M 129</v>
      </c>
      <c r="AT44" s="405">
        <f>'Net Cash Flow -With DP'!AU3</f>
        <v>0</v>
      </c>
    </row>
    <row r="45" spans="1:46" ht="15" x14ac:dyDescent="0.35">
      <c r="A45" s="78" t="s">
        <v>177</v>
      </c>
      <c r="C45" s="398">
        <f>'Net Cash Flow -With DP'!D6</f>
        <v>0</v>
      </c>
      <c r="D45" s="398">
        <f>'Net Cash Flow -With DP'!E6</f>
        <v>0</v>
      </c>
      <c r="E45" s="398">
        <f>'Net Cash Flow -With DP'!F6</f>
        <v>0</v>
      </c>
      <c r="F45" s="398">
        <f>'Net Cash Flow -With DP'!G6</f>
        <v>0</v>
      </c>
      <c r="G45" s="398">
        <f>'Net Cash Flow -With DP'!H6</f>
        <v>14.642212500000001</v>
      </c>
      <c r="H45" s="398">
        <f>'Net Cash Flow -With DP'!I6</f>
        <v>29.284425000000002</v>
      </c>
      <c r="I45" s="398">
        <f>'Net Cash Flow -With DP'!J6</f>
        <v>36.605531249999999</v>
      </c>
      <c r="J45" s="398">
        <f>'Net Cash Flow -With DP'!K6</f>
        <v>43.926637499999998</v>
      </c>
      <c r="K45" s="398">
        <f>'Net Cash Flow -With DP'!L6</f>
        <v>70.51383125000001</v>
      </c>
      <c r="L45" s="398">
        <f>'Net Cash Flow -With DP'!M6</f>
        <v>97.101024999999993</v>
      </c>
      <c r="M45" s="398">
        <f>'Net Cash Flow -With DP'!N6</f>
        <v>105.57809999999999</v>
      </c>
      <c r="N45" s="398">
        <f>'Net Cash Flow -With DP'!O6</f>
        <v>114.05517499999999</v>
      </c>
      <c r="O45" s="398">
        <f>'Net Cash Flow -With DP'!P6</f>
        <v>146.57206875</v>
      </c>
      <c r="P45" s="398">
        <f>'Net Cash Flow -With DP'!Q6</f>
        <v>179.08896250000006</v>
      </c>
      <c r="Q45" s="398">
        <f>'Net Cash Flow -With DP'!R6</f>
        <v>238.57802812500006</v>
      </c>
      <c r="R45" s="398">
        <f>'Net Cash Flow -With DP'!S6</f>
        <v>298.06709375000008</v>
      </c>
      <c r="S45" s="398">
        <f>'Net Cash Flow -With DP'!T6</f>
        <v>291.45179375000009</v>
      </c>
      <c r="T45" s="398">
        <f>'Net Cash Flow -With DP'!U6</f>
        <v>1562.5591937499998</v>
      </c>
      <c r="U45" s="398">
        <f>'Net Cash Flow -With DP'!V6</f>
        <v>362.13206000000008</v>
      </c>
      <c r="V45" s="398">
        <f>'Net Cash Flow -With DP'!W6</f>
        <v>367.84375125000003</v>
      </c>
      <c r="W45" s="398">
        <f>'Net Cash Flow -With DP'!X6</f>
        <v>310.18574500000005</v>
      </c>
      <c r="X45" s="398">
        <f>'Net Cash Flow -With DP'!Y6</f>
        <v>287.12161374999999</v>
      </c>
      <c r="Y45" s="398">
        <f>'Net Cash Flow -With DP'!Z6</f>
        <v>223.62203375000001</v>
      </c>
      <c r="Z45" s="398">
        <f>'Net Cash Flow -With DP'!AA6</f>
        <v>197.11245374999999</v>
      </c>
      <c r="AA45" s="398">
        <f>'Net Cash Flow -With DP'!AB6</f>
        <v>181.29933500000001</v>
      </c>
      <c r="AB45" s="398">
        <f>'Net Cash Flow -With DP'!AC6</f>
        <v>165.48621625000004</v>
      </c>
      <c r="AC45" s="398">
        <f>'Net Cash Flow -With DP'!AD6</f>
        <v>157.13768500000003</v>
      </c>
      <c r="AD45" s="398">
        <f>'Net Cash Flow -With DP'!AE6</f>
        <v>148.78915375</v>
      </c>
      <c r="AE45" s="398">
        <f>'Net Cash Flow -With DP'!AF6</f>
        <v>148.78915375</v>
      </c>
      <c r="AF45" s="398">
        <f>'Net Cash Flow -With DP'!AG6</f>
        <v>148.78915375</v>
      </c>
      <c r="AG45" s="398">
        <f>'Net Cash Flow -With DP'!AH6</f>
        <v>131.84799437500001</v>
      </c>
      <c r="AH45" s="398">
        <f>'Net Cash Flow -With DP'!AI6</f>
        <v>114.90683499999999</v>
      </c>
      <c r="AI45" s="398">
        <f>'Net Cash Flow -With DP'!AJ6</f>
        <v>95.514522499999998</v>
      </c>
      <c r="AJ45" s="398">
        <f>'Net Cash Flow -With DP'!AK6</f>
        <v>76.122209999999995</v>
      </c>
      <c r="AK45" s="398">
        <f>'Net Cash Flow -With DP'!AL6</f>
        <v>67.773678749999988</v>
      </c>
      <c r="AL45" s="398">
        <f>'Net Cash Flow -With DP'!AM6</f>
        <v>59.425147499999994</v>
      </c>
      <c r="AM45" s="398">
        <f>'Net Cash Flow -With DP'!AN6</f>
        <v>59.425147499999994</v>
      </c>
      <c r="AN45" s="398">
        <f>'Net Cash Flow -With DP'!AO6</f>
        <v>59.425147499999994</v>
      </c>
      <c r="AO45" s="398">
        <f>'Net Cash Flow -With DP'!AP6</f>
        <v>46.58965624999999</v>
      </c>
      <c r="AP45" s="398">
        <f>'Net Cash Flow -With DP'!AQ6</f>
        <v>33.754165</v>
      </c>
      <c r="AQ45" s="398">
        <f>'Net Cash Flow -With DP'!AR6</f>
        <v>21.963327499999998</v>
      </c>
      <c r="AR45" s="398">
        <f>'Net Cash Flow -With DP'!AS6</f>
        <v>10.17249</v>
      </c>
      <c r="AS45" s="398">
        <f>'Net Cash Flow -With DP'!AT6</f>
        <v>5.0862449999999999</v>
      </c>
      <c r="AT45" s="398">
        <f>'Net Cash Flow -With DP'!AU6</f>
        <v>0</v>
      </c>
    </row>
    <row r="46" spans="1:46" ht="15" x14ac:dyDescent="0.35">
      <c r="A46" s="78" t="s">
        <v>178</v>
      </c>
      <c r="C46" s="398">
        <f>-'Net Cash Flow -With DP'!D13</f>
        <v>0</v>
      </c>
      <c r="D46" s="398">
        <f>-'Net Cash Flow -With DP'!E13</f>
        <v>0</v>
      </c>
      <c r="E46" s="398">
        <f>-'Net Cash Flow -With DP'!F13</f>
        <v>0</v>
      </c>
      <c r="F46" s="398">
        <f>-'Net Cash Flow -With DP'!G13</f>
        <v>-250</v>
      </c>
      <c r="G46" s="398">
        <f>-'Net Cash Flow -With DP'!H13</f>
        <v>-22.5</v>
      </c>
      <c r="H46" s="398">
        <f>-'Net Cash Flow -With DP'!I13</f>
        <v>-22.5</v>
      </c>
      <c r="I46" s="398">
        <f>-'Net Cash Flow -With DP'!J13</f>
        <v>-22.5</v>
      </c>
      <c r="J46" s="398">
        <f>-'Net Cash Flow -With DP'!K13</f>
        <v>-22.5</v>
      </c>
      <c r="K46" s="398">
        <f>-'Net Cash Flow -With DP'!L13</f>
        <v>-90</v>
      </c>
      <c r="L46" s="398">
        <f>-'Net Cash Flow -With DP'!M13</f>
        <v>-90</v>
      </c>
      <c r="M46" s="398">
        <f>-'Net Cash Flow -With DP'!N13</f>
        <v>-90</v>
      </c>
      <c r="N46" s="398">
        <f>-'Net Cash Flow -With DP'!O13</f>
        <v>-90</v>
      </c>
      <c r="O46" s="398">
        <f>-'Net Cash Flow -With DP'!P13</f>
        <v>-112.5</v>
      </c>
      <c r="P46" s="398">
        <f>-'Net Cash Flow -With DP'!Q13</f>
        <v>-112.5</v>
      </c>
      <c r="Q46" s="398">
        <f>-'Net Cash Flow -With DP'!R13</f>
        <v>-112.5</v>
      </c>
      <c r="R46" s="398">
        <f>-'Net Cash Flow -With DP'!S13</f>
        <v>-112.5</v>
      </c>
      <c r="S46" s="398">
        <f>-'Net Cash Flow -With DP'!T13</f>
        <v>-112.5</v>
      </c>
      <c r="T46" s="398">
        <f>-'Net Cash Flow -With DP'!U13</f>
        <v>-112.5</v>
      </c>
      <c r="U46" s="398">
        <f>-'Net Cash Flow -With DP'!V13</f>
        <v>-112.5</v>
      </c>
      <c r="V46" s="398">
        <f>-'Net Cash Flow -With DP'!W13</f>
        <v>-112.5</v>
      </c>
      <c r="W46" s="398">
        <f>-'Net Cash Flow -With DP'!X13</f>
        <v>-112.5</v>
      </c>
      <c r="X46" s="398">
        <f>-'Net Cash Flow -With DP'!Y13</f>
        <v>-112.5</v>
      </c>
      <c r="Y46" s="398">
        <f>-'Net Cash Flow -With DP'!Z13</f>
        <v>-112.5</v>
      </c>
      <c r="Z46" s="398">
        <f>-'Net Cash Flow -With DP'!AA13</f>
        <v>-112.5</v>
      </c>
      <c r="AA46" s="398">
        <f>-'Net Cash Flow -With DP'!AB13</f>
        <v>-112.5</v>
      </c>
      <c r="AB46" s="398">
        <f>-'Net Cash Flow -With DP'!AC13</f>
        <v>-112.5</v>
      </c>
      <c r="AC46" s="398">
        <f>-'Net Cash Flow -With DP'!AD13</f>
        <v>-112.5</v>
      </c>
      <c r="AD46" s="398">
        <f>-'Net Cash Flow -With DP'!AE13</f>
        <v>-112.5</v>
      </c>
      <c r="AE46" s="398">
        <f>-'Net Cash Flow -With DP'!AF13</f>
        <v>-27.675184726562989</v>
      </c>
      <c r="AF46" s="398">
        <f>-'Net Cash Flow -With DP'!AG13</f>
        <v>-65.095254765625</v>
      </c>
      <c r="AG46" s="398">
        <f>-'Net Cash Flow -With DP'!AH13</f>
        <v>-57.6834975390625</v>
      </c>
      <c r="AH46" s="398">
        <f>-'Net Cash Flow -With DP'!AI13</f>
        <v>-50.2717403125</v>
      </c>
      <c r="AI46" s="398">
        <f>-'Net Cash Flow -With DP'!AJ13</f>
        <v>-41.787603593749999</v>
      </c>
      <c r="AJ46" s="398">
        <f>-'Net Cash Flow -With DP'!AK13</f>
        <v>-33.303466874999998</v>
      </c>
      <c r="AK46" s="398">
        <f>-'Net Cash Flow -With DP'!AL13</f>
        <v>-29.650984453124991</v>
      </c>
      <c r="AL46" s="398">
        <f>-'Net Cash Flow -With DP'!AM13</f>
        <v>-25.998502031249995</v>
      </c>
      <c r="AM46" s="398">
        <f>-'Net Cash Flow -With DP'!AN13</f>
        <v>-25.998502031249995</v>
      </c>
      <c r="AN46" s="398">
        <f>-'Net Cash Flow -With DP'!AO13</f>
        <v>-25.998502031249995</v>
      </c>
      <c r="AO46" s="398">
        <f>-'Net Cash Flow -With DP'!AP13</f>
        <v>-20.382974609374994</v>
      </c>
      <c r="AP46" s="398">
        <f>-'Net Cash Flow -With DP'!AQ13</f>
        <v>-14.767447187499998</v>
      </c>
      <c r="AQ46" s="398">
        <f>-'Net Cash Flow -With DP'!AR13</f>
        <v>-9.6089557812499997</v>
      </c>
      <c r="AR46" s="398">
        <f>-'Net Cash Flow -With DP'!AS13</f>
        <v>-4.4504643750000001</v>
      </c>
      <c r="AS46" s="398">
        <f>-'Net Cash Flow -With DP'!AT13</f>
        <v>-2.2252321875000001</v>
      </c>
      <c r="AT46" s="398">
        <f>-'Net Cash Flow -With DP'!AU13</f>
        <v>0</v>
      </c>
    </row>
    <row r="47" spans="1:46" ht="15" x14ac:dyDescent="0.35">
      <c r="A47" s="78" t="s">
        <v>188</v>
      </c>
      <c r="C47" s="398">
        <f>-'Net Cash Flow -With DP'!D34</f>
        <v>0</v>
      </c>
      <c r="D47" s="398">
        <f>-'Net Cash Flow -With DP'!E34</f>
        <v>0</v>
      </c>
      <c r="E47" s="398">
        <f>-'Net Cash Flow -With DP'!F34</f>
        <v>0</v>
      </c>
      <c r="F47" s="398">
        <f>-'Net Cash Flow -With DP'!G34</f>
        <v>0</v>
      </c>
      <c r="G47" s="398">
        <f>-'Net Cash Flow -With DP'!H34</f>
        <v>0</v>
      </c>
      <c r="H47" s="398">
        <f>-'Net Cash Flow -With DP'!I34</f>
        <v>0</v>
      </c>
      <c r="I47" s="398">
        <f>-'Net Cash Flow -With DP'!J34</f>
        <v>0</v>
      </c>
      <c r="J47" s="398">
        <f>-'Net Cash Flow -With DP'!K34</f>
        <v>0</v>
      </c>
      <c r="K47" s="398">
        <f>-'Net Cash Flow -With DP'!L34</f>
        <v>-73.813770000000019</v>
      </c>
      <c r="L47" s="398">
        <f>-'Net Cash Flow -With DP'!M34</f>
        <v>-93.685770000000005</v>
      </c>
      <c r="M47" s="398">
        <f>-'Net Cash Flow -With DP'!N34</f>
        <v>-135.91377000000003</v>
      </c>
      <c r="N47" s="398">
        <f>-'Net Cash Flow -With DP'!O34</f>
        <v>-93.685770000000005</v>
      </c>
      <c r="O47" s="398">
        <f>-'Net Cash Flow -With DP'!P34</f>
        <v>-95.535319999999999</v>
      </c>
      <c r="P47" s="398">
        <f>-'Net Cash Flow -With DP'!Q34</f>
        <v>-95.535319999999999</v>
      </c>
      <c r="Q47" s="398">
        <f>-'Net Cash Flow -With DP'!R34</f>
        <v>-29.957720000000005</v>
      </c>
      <c r="R47" s="398">
        <f>-'Net Cash Flow -With DP'!S34</f>
        <v>-29.957720000000005</v>
      </c>
      <c r="S47" s="398">
        <f>-'Net Cash Flow -With DP'!T34</f>
        <v>-394.93153999999998</v>
      </c>
      <c r="T47" s="398">
        <f>-'Net Cash Flow -With DP'!U34</f>
        <v>-394.93153999999998</v>
      </c>
      <c r="U47" s="398">
        <f>-'Net Cash Flow -With DP'!V34</f>
        <v>-535.31904000000009</v>
      </c>
      <c r="V47" s="398">
        <f>-'Net Cash Flow -With DP'!W34</f>
        <v>-389.38404000000008</v>
      </c>
      <c r="W47" s="398">
        <f>-'Net Cash Flow -With DP'!X34</f>
        <v>-17.810199999999998</v>
      </c>
      <c r="X47" s="398">
        <f>-'Net Cash Flow -With DP'!Y34</f>
        <v>-17.810199999999998</v>
      </c>
      <c r="Y47" s="398">
        <f>-'Net Cash Flow -With DP'!Z34</f>
        <v>-11.453419999999999</v>
      </c>
      <c r="Z47" s="398">
        <f>-'Net Cash Flow -With DP'!AA34</f>
        <v>-11.453419999999999</v>
      </c>
      <c r="AA47" s="398">
        <f>-'Net Cash Flow -With DP'!AB34</f>
        <v>0</v>
      </c>
      <c r="AB47" s="398">
        <f>-'Net Cash Flow -With DP'!AC34</f>
        <v>0</v>
      </c>
      <c r="AC47" s="398">
        <f>-'Net Cash Flow -With DP'!AD34</f>
        <v>0</v>
      </c>
      <c r="AD47" s="398">
        <f>-'Net Cash Flow -With DP'!AE34</f>
        <v>0</v>
      </c>
      <c r="AE47" s="398">
        <f>-'Net Cash Flow -With DP'!AF34</f>
        <v>0</v>
      </c>
      <c r="AF47" s="398">
        <f>-'Net Cash Flow -With DP'!AG34</f>
        <v>0</v>
      </c>
      <c r="AG47" s="398">
        <f>-'Net Cash Flow -With DP'!AH34</f>
        <v>0</v>
      </c>
      <c r="AH47" s="398">
        <f>-'Net Cash Flow -With DP'!AI34</f>
        <v>0</v>
      </c>
      <c r="AI47" s="398">
        <f>-'Net Cash Flow -With DP'!AJ34</f>
        <v>0</v>
      </c>
      <c r="AJ47" s="398">
        <f>-'Net Cash Flow -With DP'!AK34</f>
        <v>0</v>
      </c>
      <c r="AK47" s="398">
        <f>-'Net Cash Flow -With DP'!AL34</f>
        <v>0</v>
      </c>
      <c r="AL47" s="398">
        <f>-'Net Cash Flow -With DP'!AM34</f>
        <v>0</v>
      </c>
      <c r="AM47" s="398">
        <f>-'Net Cash Flow -With DP'!AN34</f>
        <v>0</v>
      </c>
      <c r="AN47" s="398">
        <f>-'Net Cash Flow -With DP'!AO34</f>
        <v>0</v>
      </c>
      <c r="AO47" s="398">
        <f>-'Net Cash Flow -With DP'!AP34</f>
        <v>0</v>
      </c>
      <c r="AP47" s="398">
        <f>-'Net Cash Flow -With DP'!AQ34</f>
        <v>0</v>
      </c>
      <c r="AQ47" s="398">
        <f>-'Net Cash Flow -With DP'!AR34</f>
        <v>0</v>
      </c>
      <c r="AR47" s="398">
        <f>-'Net Cash Flow -With DP'!AS34</f>
        <v>0</v>
      </c>
      <c r="AS47" s="398">
        <f>-'Net Cash Flow -With DP'!AT34</f>
        <v>0</v>
      </c>
      <c r="AT47" s="398">
        <f>-'Net Cash Flow -With DP'!AU34</f>
        <v>0</v>
      </c>
    </row>
    <row r="48" spans="1:46" x14ac:dyDescent="0.3">
      <c r="A48" s="404" t="s">
        <v>802</v>
      </c>
      <c r="B48" s="404"/>
      <c r="C48" s="405">
        <f>SUM(C45:C47)</f>
        <v>0</v>
      </c>
      <c r="D48" s="405">
        <f t="shared" ref="D48:AC48" si="0">SUM(D45:D47)</f>
        <v>0</v>
      </c>
      <c r="E48" s="405">
        <f t="shared" si="0"/>
        <v>0</v>
      </c>
      <c r="F48" s="405">
        <f t="shared" si="0"/>
        <v>-250</v>
      </c>
      <c r="G48" s="405">
        <f t="shared" si="0"/>
        <v>-7.8577874999999988</v>
      </c>
      <c r="H48" s="405">
        <f t="shared" si="0"/>
        <v>6.7844250000000024</v>
      </c>
      <c r="I48" s="405">
        <f t="shared" si="0"/>
        <v>14.105531249999999</v>
      </c>
      <c r="J48" s="405">
        <f t="shared" si="0"/>
        <v>21.426637499999998</v>
      </c>
      <c r="K48" s="405">
        <f t="shared" si="0"/>
        <v>-93.29993875000001</v>
      </c>
      <c r="L48" s="405">
        <f t="shared" si="0"/>
        <v>-86.584745000000012</v>
      </c>
      <c r="M48" s="405">
        <f t="shared" si="0"/>
        <v>-120.33567000000004</v>
      </c>
      <c r="N48" s="405">
        <f t="shared" si="0"/>
        <v>-69.630595000000014</v>
      </c>
      <c r="O48" s="405">
        <f t="shared" si="0"/>
        <v>-61.463251249999999</v>
      </c>
      <c r="P48" s="405">
        <f t="shared" si="0"/>
        <v>-28.946357499999934</v>
      </c>
      <c r="Q48" s="405">
        <f t="shared" si="0"/>
        <v>96.120308125000051</v>
      </c>
      <c r="R48" s="405">
        <f t="shared" si="0"/>
        <v>155.60937375000009</v>
      </c>
      <c r="S48" s="405">
        <f t="shared" si="0"/>
        <v>-215.97974624999989</v>
      </c>
      <c r="T48" s="405">
        <f t="shared" si="0"/>
        <v>1055.1276537499998</v>
      </c>
      <c r="U48" s="405">
        <f t="shared" si="0"/>
        <v>-285.68698000000001</v>
      </c>
      <c r="V48" s="405">
        <f t="shared" si="0"/>
        <v>-134.04028875000006</v>
      </c>
      <c r="W48" s="405">
        <f t="shared" si="0"/>
        <v>179.87554500000005</v>
      </c>
      <c r="X48" s="405">
        <f t="shared" si="0"/>
        <v>156.81141374999999</v>
      </c>
      <c r="Y48" s="405">
        <f t="shared" si="0"/>
        <v>99.66861375000002</v>
      </c>
      <c r="Z48" s="405">
        <f t="shared" si="0"/>
        <v>73.159033749999992</v>
      </c>
      <c r="AA48" s="405">
        <f t="shared" si="0"/>
        <v>68.799335000000013</v>
      </c>
      <c r="AB48" s="405">
        <f t="shared" si="0"/>
        <v>52.986216250000041</v>
      </c>
      <c r="AC48" s="405">
        <f t="shared" si="0"/>
        <v>44.637685000000033</v>
      </c>
      <c r="AD48" s="405">
        <f>SUM(AD45:AD47)</f>
        <v>36.289153749999997</v>
      </c>
      <c r="AE48" s="405">
        <f t="shared" ref="AE48:AT48" si="1">SUM(AE45:AE47)</f>
        <v>121.11396902343701</v>
      </c>
      <c r="AF48" s="405">
        <f t="shared" si="1"/>
        <v>83.693898984374997</v>
      </c>
      <c r="AG48" s="405">
        <f t="shared" si="1"/>
        <v>74.164496835937513</v>
      </c>
      <c r="AH48" s="405">
        <f t="shared" si="1"/>
        <v>64.635094687499986</v>
      </c>
      <c r="AI48" s="405">
        <f t="shared" si="1"/>
        <v>53.726918906249999</v>
      </c>
      <c r="AJ48" s="405">
        <f t="shared" si="1"/>
        <v>42.818743124999997</v>
      </c>
      <c r="AK48" s="405">
        <f t="shared" si="1"/>
        <v>38.122694296874997</v>
      </c>
      <c r="AL48" s="405">
        <f t="shared" si="1"/>
        <v>33.426645468749996</v>
      </c>
      <c r="AM48" s="405">
        <f t="shared" si="1"/>
        <v>33.426645468749996</v>
      </c>
      <c r="AN48" s="405">
        <f t="shared" si="1"/>
        <v>33.426645468749996</v>
      </c>
      <c r="AO48" s="405">
        <f t="shared" si="1"/>
        <v>26.206681640624996</v>
      </c>
      <c r="AP48" s="405">
        <f t="shared" si="1"/>
        <v>18.986717812500004</v>
      </c>
      <c r="AQ48" s="405">
        <f t="shared" si="1"/>
        <v>12.354371718749999</v>
      </c>
      <c r="AR48" s="405">
        <f t="shared" si="1"/>
        <v>5.7220256249999997</v>
      </c>
      <c r="AS48" s="405">
        <f t="shared" si="1"/>
        <v>2.8610128124999998</v>
      </c>
      <c r="AT48" s="405">
        <f t="shared" si="1"/>
        <v>0</v>
      </c>
    </row>
    <row r="49" spans="1:46" x14ac:dyDescent="0.3">
      <c r="A49" t="s">
        <v>803</v>
      </c>
      <c r="C49" s="398">
        <f>C48</f>
        <v>0</v>
      </c>
      <c r="D49" s="390">
        <f>C49+D48</f>
        <v>0</v>
      </c>
      <c r="E49" s="390">
        <f t="shared" ref="E49:AT49" si="2">D49+E48</f>
        <v>0</v>
      </c>
      <c r="F49" s="390">
        <f>E49+F48</f>
        <v>-250</v>
      </c>
      <c r="G49" s="390">
        <f t="shared" si="2"/>
        <v>-257.85778749999997</v>
      </c>
      <c r="H49" s="390">
        <f t="shared" si="2"/>
        <v>-251.07336249999997</v>
      </c>
      <c r="I49" s="390">
        <f t="shared" si="2"/>
        <v>-236.96783124999996</v>
      </c>
      <c r="J49" s="390">
        <f t="shared" si="2"/>
        <v>-215.54119374999996</v>
      </c>
      <c r="K49" s="390">
        <f t="shared" si="2"/>
        <v>-308.84113249999996</v>
      </c>
      <c r="L49" s="390">
        <f t="shared" si="2"/>
        <v>-395.42587749999996</v>
      </c>
      <c r="M49" s="390">
        <f t="shared" si="2"/>
        <v>-515.76154750000001</v>
      </c>
      <c r="N49" s="390">
        <f t="shared" si="2"/>
        <v>-585.39214249999998</v>
      </c>
      <c r="O49" s="390">
        <f t="shared" si="2"/>
        <v>-646.85539374999996</v>
      </c>
      <c r="P49" s="390">
        <f t="shared" si="2"/>
        <v>-675.80175124999994</v>
      </c>
      <c r="Q49" s="390">
        <f t="shared" si="2"/>
        <v>-579.68144312499987</v>
      </c>
      <c r="R49" s="390">
        <f t="shared" si="2"/>
        <v>-424.07206937499978</v>
      </c>
      <c r="S49" s="390">
        <f t="shared" si="2"/>
        <v>-640.05181562499968</v>
      </c>
      <c r="T49" s="390">
        <f t="shared" si="2"/>
        <v>415.07583812500013</v>
      </c>
      <c r="U49" s="390">
        <f t="shared" si="2"/>
        <v>129.38885812500013</v>
      </c>
      <c r="V49" s="390">
        <f t="shared" si="2"/>
        <v>-4.6514306249999322</v>
      </c>
      <c r="W49" s="390">
        <f t="shared" si="2"/>
        <v>175.22411437500011</v>
      </c>
      <c r="X49" s="390">
        <f t="shared" si="2"/>
        <v>332.0355281250001</v>
      </c>
      <c r="Y49" s="390">
        <f t="shared" si="2"/>
        <v>431.70414187500012</v>
      </c>
      <c r="Z49" s="390">
        <f t="shared" si="2"/>
        <v>504.86317562500011</v>
      </c>
      <c r="AA49" s="390">
        <f t="shared" si="2"/>
        <v>573.6625106250001</v>
      </c>
      <c r="AB49" s="390">
        <f t="shared" si="2"/>
        <v>626.64872687500019</v>
      </c>
      <c r="AC49" s="390">
        <f t="shared" si="2"/>
        <v>671.28641187500023</v>
      </c>
      <c r="AD49" s="390">
        <f t="shared" si="2"/>
        <v>707.57556562500019</v>
      </c>
      <c r="AE49" s="390">
        <f t="shared" si="2"/>
        <v>828.68953464843719</v>
      </c>
      <c r="AF49" s="390">
        <f t="shared" si="2"/>
        <v>912.38343363281217</v>
      </c>
      <c r="AG49" s="390">
        <f t="shared" si="2"/>
        <v>986.54793046874966</v>
      </c>
      <c r="AH49" s="390">
        <f t="shared" si="2"/>
        <v>1051.1830251562496</v>
      </c>
      <c r="AI49" s="390">
        <f t="shared" si="2"/>
        <v>1104.9099440624996</v>
      </c>
      <c r="AJ49" s="390">
        <f t="shared" si="2"/>
        <v>1147.7286871874996</v>
      </c>
      <c r="AK49" s="390">
        <f t="shared" si="2"/>
        <v>1185.8513814843745</v>
      </c>
      <c r="AL49" s="390">
        <f t="shared" si="2"/>
        <v>1219.2780269531245</v>
      </c>
      <c r="AM49" s="390">
        <f t="shared" si="2"/>
        <v>1252.7046724218744</v>
      </c>
      <c r="AN49" s="390">
        <f t="shared" si="2"/>
        <v>1286.1313178906244</v>
      </c>
      <c r="AO49" s="390">
        <f t="shared" si="2"/>
        <v>1312.3379995312494</v>
      </c>
      <c r="AP49" s="390">
        <f t="shared" si="2"/>
        <v>1331.3247173437494</v>
      </c>
      <c r="AQ49" s="390">
        <f t="shared" si="2"/>
        <v>1343.6790890624993</v>
      </c>
      <c r="AR49" s="390">
        <f t="shared" si="2"/>
        <v>1349.4011146874993</v>
      </c>
      <c r="AS49" s="390">
        <f t="shared" si="2"/>
        <v>1352.2621274999992</v>
      </c>
      <c r="AT49" s="390">
        <f t="shared" si="2"/>
        <v>1352.2621274999992</v>
      </c>
    </row>
    <row r="51" spans="1:46" x14ac:dyDescent="0.3">
      <c r="C51" s="398">
        <f>C49+'L''avenir Summary'!C49+'Green Square Summary'!C49</f>
        <v>-91.25</v>
      </c>
      <c r="D51" s="398">
        <f>D49+'L''avenir Summary'!D49+'Green Square Summary'!D49</f>
        <v>-102.5</v>
      </c>
      <c r="E51" s="398">
        <f>E49+'L''avenir Summary'!E49+'Green Square Summary'!E49</f>
        <v>-98.610762499999993</v>
      </c>
      <c r="F51" s="398">
        <f>F49+'L''avenir Summary'!F49+'Green Square Summary'!F49</f>
        <v>-414.58228750000001</v>
      </c>
      <c r="G51" s="398">
        <f>G49+'L''avenir Summary'!G49+'Green Square Summary'!G49</f>
        <v>-425.81241874999995</v>
      </c>
      <c r="H51" s="398">
        <f>H49+'L''avenir Summary'!H49+'Green Square Summary'!H49</f>
        <v>-395.41115624999998</v>
      </c>
      <c r="I51" s="398">
        <f>I49+'L''avenir Summary'!I49+'Green Square Summary'!I49</f>
        <v>-386.79048999999998</v>
      </c>
      <c r="J51" s="398">
        <f>J49+'L''avenir Summary'!J49+'Green Square Summary'!J49</f>
        <v>-350.7032931249999</v>
      </c>
      <c r="K51" s="398">
        <f>K49+'L''avenir Summary'!K49+'Green Square Summary'!K49</f>
        <v>-475.71061843749999</v>
      </c>
      <c r="L51" s="398">
        <f>L49+'L''avenir Summary'!L49+'Green Square Summary'!L49</f>
        <v>-157.5520384374999</v>
      </c>
      <c r="M51" s="398">
        <f>M49+'L''avenir Summary'!M49+'Green Square Summary'!M49</f>
        <v>-138.04485343749991</v>
      </c>
      <c r="N51" s="398">
        <f>N49+'L''avenir Summary'!N49+'Green Square Summary'!N49</f>
        <v>-54.906458437499964</v>
      </c>
      <c r="O51" s="398">
        <f>O49+'L''avenir Summary'!O49+'Green Square Summary'!O49</f>
        <v>-164.75868343749994</v>
      </c>
      <c r="P51" s="398">
        <f>P49+'L''avenir Summary'!P49+'Green Square Summary'!P49</f>
        <v>-259.47588968749983</v>
      </c>
      <c r="Q51" s="398">
        <f>Q49+'L''avenir Summary'!Q49+'Green Square Summary'!Q49</f>
        <v>146.38959468750008</v>
      </c>
      <c r="R51" s="398">
        <f>R49+'L''avenir Summary'!R49+'Green Square Summary'!R49</f>
        <v>153.67553656250018</v>
      </c>
      <c r="S51" s="398">
        <f>S49+'L''avenir Summary'!S49+'Green Square Summary'!S49</f>
        <v>-175.31129749999974</v>
      </c>
      <c r="T51" s="398">
        <f>T49+'L''avenir Summary'!T49+'Green Square Summary'!T49</f>
        <v>796.08574468749998</v>
      </c>
      <c r="U51" s="398">
        <f>U49+'L''avenir Summary'!U49+'Green Square Summary'!U49</f>
        <v>555.92269687499993</v>
      </c>
      <c r="V51" s="398">
        <f>V49+'L''avenir Summary'!V49+'Green Square Summary'!V49</f>
        <v>461.25377531249984</v>
      </c>
      <c r="W51" s="398">
        <f>W49+'L''avenir Summary'!W49+'Green Square Summary'!W49</f>
        <v>722.79172687499988</v>
      </c>
      <c r="X51" s="398">
        <f>X49+'L''avenir Summary'!X49+'Green Square Summary'!X49</f>
        <v>946.85928031249978</v>
      </c>
      <c r="Y51" s="398">
        <f>Y49+'L''avenir Summary'!Y49+'Green Square Summary'!Y49</f>
        <v>1104.96849625</v>
      </c>
      <c r="Z51" s="398">
        <f>Z49+'L''avenir Summary'!Z49+'Green Square Summary'!Z49</f>
        <v>1226.2765046874999</v>
      </c>
      <c r="AA51" s="398">
        <f>AA49+'L''avenir Summary'!AA49+'Green Square Summary'!AA49</f>
        <v>1382.4368143749998</v>
      </c>
      <c r="AB51" s="398">
        <f>AB49+'L''avenir Summary'!AB49+'Green Square Summary'!AB49</f>
        <v>1519.5079068749999</v>
      </c>
      <c r="AC51" s="398">
        <f>AC49+'L''avenir Summary'!AC49+'Green Square Summary'!AC49</f>
        <v>1644.622011875</v>
      </c>
      <c r="AD51" s="398">
        <f>AD49+'L''avenir Summary'!AD49+'Green Square Summary'!AD49</f>
        <v>1757.046585625</v>
      </c>
      <c r="AE51" s="398">
        <f>AE49+'L''avenir Summary'!AE49+'Green Square Summary'!AE49</f>
        <v>1598.231287109375</v>
      </c>
      <c r="AF51" s="398">
        <f>AF49+'L''avenir Summary'!AF49+'Green Square Summary'!AF49</f>
        <v>1716.7471360156251</v>
      </c>
      <c r="AG51" s="398">
        <f>AG49+'L''avenir Summary'!AG49+'Green Square Summary'!AG49</f>
        <v>1823.5634788671873</v>
      </c>
      <c r="AH51" s="398">
        <f>AH49+'L''avenir Summary'!AH49+'Green Square Summary'!AH49</f>
        <v>1918.6803156640624</v>
      </c>
      <c r="AI51" s="398">
        <f>AI49+'L''avenir Summary'!AI49+'Green Square Summary'!AI49</f>
        <v>1999.3916498046874</v>
      </c>
      <c r="AJ51" s="398">
        <f>AJ49+'L''avenir Summary'!AJ49+'Green Square Summary'!AJ49</f>
        <v>2065.9408409375001</v>
      </c>
      <c r="AK51" s="398">
        <f>AK49+'L''avenir Summary'!AK49+'Green Square Summary'!AK49</f>
        <v>2126.3996652734377</v>
      </c>
      <c r="AL51" s="398">
        <f>AL49+'L''avenir Summary'!AL49+'Green Square Summary'!AL49</f>
        <v>2174.4433313281247</v>
      </c>
      <c r="AM51" s="398">
        <f>AM49+'L''avenir Summary'!AM49+'Green Square Summary'!AM49</f>
        <v>2217.3607172656248</v>
      </c>
      <c r="AN51" s="398">
        <f>AN49+'L''avenir Summary'!AN49+'Green Square Summary'!AN49</f>
        <v>2256.8717747656251</v>
      </c>
      <c r="AO51" s="398">
        <f>AO49+'L''avenir Summary'!AO49+'Green Square Summary'!AO49</f>
        <v>2283.0784564062501</v>
      </c>
      <c r="AP51" s="398">
        <f>AP49+'L''avenir Summary'!AP49+'Green Square Summary'!AP49</f>
        <v>2302.0651742187501</v>
      </c>
      <c r="AQ51" s="398">
        <f>AQ49+'L''avenir Summary'!AQ49+'Green Square Summary'!AQ49</f>
        <v>2314.4195459375001</v>
      </c>
      <c r="AR51" s="398">
        <f>AR49+'L''avenir Summary'!AR49+'Green Square Summary'!AR49</f>
        <v>2320.1415715624998</v>
      </c>
      <c r="AS51" s="398">
        <f>AS49+'L''avenir Summary'!AS49+'Green Square Summary'!AS49</f>
        <v>2323.002584375</v>
      </c>
      <c r="AT51" s="398">
        <f>AT49+'L''avenir Summary'!AT49+'Green Square Summary'!AT49</f>
        <v>2323.002584375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7E79B-4CD9-4387-AE4D-CDC7C85ADE81}">
  <dimension ref="B2:F25"/>
  <sheetViews>
    <sheetView showGridLines="0" workbookViewId="0">
      <selection activeCell="A6" sqref="A6"/>
    </sheetView>
  </sheetViews>
  <sheetFormatPr defaultColWidth="24.88671875" defaultRowHeight="18" x14ac:dyDescent="0.3"/>
  <cols>
    <col min="1" max="1" width="8.6640625" style="5" customWidth="1"/>
    <col min="2" max="2" width="25.77734375" style="66" customWidth="1"/>
    <col min="3" max="5" width="19.109375" style="5" customWidth="1"/>
    <col min="6" max="6" width="24" style="5" customWidth="1"/>
    <col min="7" max="16384" width="24.88671875" style="5"/>
  </cols>
  <sheetData>
    <row r="2" spans="2:6" s="66" customFormat="1" x14ac:dyDescent="0.3">
      <c r="B2" s="59"/>
      <c r="C2" s="59" t="s">
        <v>18</v>
      </c>
      <c r="D2" s="59" t="s">
        <v>22</v>
      </c>
      <c r="E2" s="59" t="s">
        <v>25</v>
      </c>
      <c r="F2" s="59" t="s">
        <v>166</v>
      </c>
    </row>
    <row r="3" spans="2:6" x14ac:dyDescent="0.3">
      <c r="B3" s="59" t="s">
        <v>165</v>
      </c>
      <c r="C3" s="64">
        <v>0.35</v>
      </c>
      <c r="D3" s="64">
        <v>0.35</v>
      </c>
      <c r="E3" s="64">
        <v>0.35</v>
      </c>
      <c r="F3" s="58"/>
    </row>
    <row r="4" spans="2:6" x14ac:dyDescent="0.3">
      <c r="B4" s="59" t="s">
        <v>164</v>
      </c>
      <c r="C4" s="58" t="s">
        <v>163</v>
      </c>
      <c r="D4" s="58" t="s">
        <v>162</v>
      </c>
      <c r="E4" s="58" t="s">
        <v>161</v>
      </c>
      <c r="F4" s="58"/>
    </row>
    <row r="5" spans="2:6" x14ac:dyDescent="0.3">
      <c r="B5" s="59" t="s">
        <v>160</v>
      </c>
      <c r="C5" s="58">
        <v>6</v>
      </c>
      <c r="D5" s="58">
        <v>6</v>
      </c>
      <c r="E5" s="58">
        <v>7</v>
      </c>
      <c r="F5" s="58"/>
    </row>
    <row r="6" spans="2:6" ht="30" customHeight="1" x14ac:dyDescent="0.3">
      <c r="B6" s="59" t="s">
        <v>159</v>
      </c>
      <c r="C6" s="58">
        <v>50</v>
      </c>
      <c r="D6" s="58">
        <v>0</v>
      </c>
      <c r="E6" s="58">
        <v>0</v>
      </c>
      <c r="F6" s="65" t="s">
        <v>152</v>
      </c>
    </row>
    <row r="7" spans="2:6" ht="30" customHeight="1" x14ac:dyDescent="0.3">
      <c r="B7" s="59" t="s">
        <v>158</v>
      </c>
      <c r="C7" s="58">
        <v>100</v>
      </c>
      <c r="D7" s="58">
        <v>100</v>
      </c>
      <c r="E7" s="58">
        <v>100</v>
      </c>
      <c r="F7" s="65" t="s">
        <v>152</v>
      </c>
    </row>
    <row r="8" spans="2:6" ht="30" customHeight="1" x14ac:dyDescent="0.3">
      <c r="B8" s="59" t="s">
        <v>157</v>
      </c>
      <c r="C8" s="58">
        <v>150</v>
      </c>
      <c r="D8" s="58">
        <v>200</v>
      </c>
      <c r="E8" s="58">
        <v>400</v>
      </c>
      <c r="F8" s="65" t="s">
        <v>152</v>
      </c>
    </row>
    <row r="9" spans="2:6" ht="30" customHeight="1" x14ac:dyDescent="0.3">
      <c r="B9" s="59" t="s">
        <v>156</v>
      </c>
      <c r="C9" s="58">
        <v>200</v>
      </c>
      <c r="D9" s="58">
        <v>250</v>
      </c>
      <c r="E9" s="58">
        <v>500</v>
      </c>
      <c r="F9" s="65" t="s">
        <v>152</v>
      </c>
    </row>
    <row r="10" spans="2:6" ht="30" customHeight="1" x14ac:dyDescent="0.3">
      <c r="B10" s="59" t="s">
        <v>155</v>
      </c>
      <c r="C10" s="58">
        <v>200</v>
      </c>
      <c r="D10" s="58">
        <v>200</v>
      </c>
      <c r="E10" s="58">
        <v>500</v>
      </c>
      <c r="F10" s="65" t="s">
        <v>152</v>
      </c>
    </row>
    <row r="11" spans="2:6" ht="30" customHeight="1" x14ac:dyDescent="0.3">
      <c r="B11" s="59" t="s">
        <v>154</v>
      </c>
      <c r="C11" s="58">
        <v>100</v>
      </c>
      <c r="D11" s="58">
        <v>100</v>
      </c>
      <c r="E11" s="58">
        <v>500</v>
      </c>
      <c r="F11" s="65" t="s">
        <v>152</v>
      </c>
    </row>
    <row r="12" spans="2:6" ht="30" customHeight="1" x14ac:dyDescent="0.3">
      <c r="B12" s="59" t="s">
        <v>153</v>
      </c>
      <c r="C12" s="58">
        <v>0</v>
      </c>
      <c r="D12" s="58">
        <v>0</v>
      </c>
      <c r="E12" s="58">
        <v>500</v>
      </c>
      <c r="F12" s="65" t="s">
        <v>152</v>
      </c>
    </row>
    <row r="13" spans="2:6" x14ac:dyDescent="0.3">
      <c r="B13" s="59" t="s">
        <v>151</v>
      </c>
      <c r="C13" s="58">
        <v>8</v>
      </c>
      <c r="D13" s="58">
        <v>8</v>
      </c>
      <c r="E13" s="58">
        <v>9</v>
      </c>
      <c r="F13" s="58"/>
    </row>
    <row r="14" spans="2:6" x14ac:dyDescent="0.3">
      <c r="B14" s="59" t="s">
        <v>150</v>
      </c>
      <c r="C14" s="58" t="s">
        <v>149</v>
      </c>
      <c r="D14" s="58" t="s">
        <v>148</v>
      </c>
      <c r="E14" s="58" t="s">
        <v>147</v>
      </c>
      <c r="F14" s="58"/>
    </row>
    <row r="16" spans="2:6" x14ac:dyDescent="0.3">
      <c r="B16" s="59" t="s">
        <v>146</v>
      </c>
      <c r="C16" s="64">
        <v>0.65</v>
      </c>
      <c r="D16" s="64">
        <v>0.65</v>
      </c>
      <c r="E16" s="64">
        <v>0.65</v>
      </c>
      <c r="F16" s="58"/>
    </row>
    <row r="17" spans="2:6" x14ac:dyDescent="0.3">
      <c r="B17" s="59" t="s">
        <v>145</v>
      </c>
      <c r="C17" s="63" t="s">
        <v>137</v>
      </c>
      <c r="D17" s="63" t="s">
        <v>137</v>
      </c>
      <c r="E17" s="63" t="s">
        <v>137</v>
      </c>
      <c r="F17" s="58"/>
    </row>
    <row r="18" spans="2:6" x14ac:dyDescent="0.3">
      <c r="B18" s="59" t="s">
        <v>144</v>
      </c>
      <c r="C18" s="63" t="s">
        <v>137</v>
      </c>
      <c r="D18" s="63" t="s">
        <v>137</v>
      </c>
      <c r="E18" s="63" t="s">
        <v>137</v>
      </c>
      <c r="F18" s="58"/>
    </row>
    <row r="19" spans="2:6" x14ac:dyDescent="0.3">
      <c r="B19" s="59" t="s">
        <v>143</v>
      </c>
      <c r="C19" s="63" t="s">
        <v>137</v>
      </c>
      <c r="D19" s="63" t="s">
        <v>137</v>
      </c>
      <c r="E19" s="63" t="s">
        <v>137</v>
      </c>
      <c r="F19" s="58"/>
    </row>
    <row r="20" spans="2:6" x14ac:dyDescent="0.3">
      <c r="B20" s="59" t="s">
        <v>142</v>
      </c>
      <c r="C20" s="61" t="s">
        <v>141</v>
      </c>
      <c r="D20" s="61" t="s">
        <v>141</v>
      </c>
      <c r="E20" s="61" t="s">
        <v>141</v>
      </c>
      <c r="F20" s="58"/>
    </row>
    <row r="21" spans="2:6" x14ac:dyDescent="0.3">
      <c r="B21" s="59" t="s">
        <v>140</v>
      </c>
      <c r="C21" s="63" t="s">
        <v>137</v>
      </c>
      <c r="D21" s="63" t="s">
        <v>137</v>
      </c>
      <c r="E21" s="63" t="s">
        <v>137</v>
      </c>
      <c r="F21" s="58"/>
    </row>
    <row r="22" spans="2:6" x14ac:dyDescent="0.3">
      <c r="B22" s="59" t="s">
        <v>139</v>
      </c>
      <c r="C22" s="63" t="s">
        <v>137</v>
      </c>
      <c r="D22" s="63" t="s">
        <v>137</v>
      </c>
      <c r="E22" s="63" t="s">
        <v>137</v>
      </c>
      <c r="F22" s="58"/>
    </row>
    <row r="23" spans="2:6" x14ac:dyDescent="0.3">
      <c r="B23" s="59" t="s">
        <v>138</v>
      </c>
      <c r="C23" s="63" t="s">
        <v>137</v>
      </c>
      <c r="D23" s="63" t="s">
        <v>137</v>
      </c>
      <c r="E23" s="63" t="s">
        <v>137</v>
      </c>
      <c r="F23" s="58"/>
    </row>
    <row r="24" spans="2:6" x14ac:dyDescent="0.3">
      <c r="B24" s="59" t="s">
        <v>136</v>
      </c>
      <c r="C24" s="61" t="s">
        <v>134</v>
      </c>
      <c r="D24" s="61" t="s">
        <v>134</v>
      </c>
      <c r="E24" s="61" t="s">
        <v>134</v>
      </c>
      <c r="F24" s="58"/>
    </row>
    <row r="25" spans="2:6" ht="62.4" x14ac:dyDescent="0.3">
      <c r="B25" s="62" t="s">
        <v>135</v>
      </c>
      <c r="C25" s="61" t="s">
        <v>134</v>
      </c>
      <c r="D25" s="61" t="s">
        <v>134</v>
      </c>
      <c r="E25" s="61" t="s">
        <v>134</v>
      </c>
      <c r="F25" s="60" t="s">
        <v>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CDE1E-294A-4408-85FD-5F644DEB5D80}">
  <dimension ref="B1:J29"/>
  <sheetViews>
    <sheetView showGridLines="0" tabSelected="1" zoomScale="90" zoomScaleNormal="90" workbookViewId="0">
      <pane xSplit="2" ySplit="4" topLeftCell="C5" activePane="bottomRight" state="frozen"/>
      <selection pane="topRight" activeCell="C1" sqref="C1"/>
      <selection pane="bottomLeft" activeCell="A3" sqref="A3"/>
      <selection pane="bottomRight" activeCell="F19" sqref="F19"/>
    </sheetView>
  </sheetViews>
  <sheetFormatPr defaultColWidth="24.88671875" defaultRowHeight="13.8" x14ac:dyDescent="0.3"/>
  <cols>
    <col min="1" max="1" width="8.6640625" style="430" customWidth="1"/>
    <col min="2" max="2" width="44.21875" style="430" bestFit="1" customWidth="1"/>
    <col min="3" max="5" width="19.109375" style="430" customWidth="1"/>
    <col min="6" max="6" width="59.6640625" style="430" customWidth="1"/>
    <col min="7" max="9" width="9.21875" style="430" customWidth="1"/>
    <col min="10" max="16384" width="24.88671875" style="430"/>
  </cols>
  <sheetData>
    <row r="1" spans="2:10" s="430" customFormat="1" x14ac:dyDescent="0.3">
      <c r="B1" s="430" t="s">
        <v>812</v>
      </c>
      <c r="C1" s="431">
        <f>Summary!E10</f>
        <v>-25.930043039884225</v>
      </c>
      <c r="D1" s="431">
        <f>Summary!E11</f>
        <v>-21.020716358454365</v>
      </c>
      <c r="E1" s="431">
        <f>Summary!E12</f>
        <v>-79.477728502382945</v>
      </c>
    </row>
    <row r="2" spans="2:10" s="430" customFormat="1" x14ac:dyDescent="0.3">
      <c r="B2" s="430" t="s">
        <v>813</v>
      </c>
      <c r="C2" s="431">
        <f>Summary!D10</f>
        <v>215.31139254892392</v>
      </c>
      <c r="D2" s="431">
        <f>Summary!D11</f>
        <v>307.5323710915294</v>
      </c>
      <c r="E2" s="431">
        <f>Summary!D12</f>
        <v>434.40530912987305</v>
      </c>
    </row>
    <row r="3" spans="2:10" s="430" customFormat="1" x14ac:dyDescent="0.3">
      <c r="C3" s="431">
        <f>SUM(C9:C16)</f>
        <v>800</v>
      </c>
      <c r="D3" s="431">
        <f t="shared" ref="D3:E3" si="0">SUM(D9:D16)</f>
        <v>850</v>
      </c>
      <c r="E3" s="431">
        <f t="shared" si="0"/>
        <v>2500</v>
      </c>
      <c r="G3" s="431">
        <f>C3-800</f>
        <v>0</v>
      </c>
      <c r="H3" s="431">
        <f>D3-850</f>
        <v>0</v>
      </c>
      <c r="I3" s="431">
        <f>E3-2500</f>
        <v>0</v>
      </c>
    </row>
    <row r="4" spans="2:10" s="430" customFormat="1" x14ac:dyDescent="0.3">
      <c r="B4" s="429" t="s">
        <v>174</v>
      </c>
      <c r="C4" s="426" t="s">
        <v>18</v>
      </c>
      <c r="D4" s="426" t="s">
        <v>22</v>
      </c>
      <c r="E4" s="426" t="s">
        <v>25</v>
      </c>
      <c r="F4" s="432" t="s">
        <v>166</v>
      </c>
      <c r="G4" s="430">
        <f>G3/6</f>
        <v>0</v>
      </c>
      <c r="H4" s="430">
        <f t="shared" ref="H4:I4" si="1">H3/6</f>
        <v>0</v>
      </c>
      <c r="I4" s="430">
        <f t="shared" si="1"/>
        <v>0</v>
      </c>
    </row>
    <row r="5" spans="2:10" s="430" customFormat="1" x14ac:dyDescent="0.3">
      <c r="B5" s="432" t="s">
        <v>814</v>
      </c>
      <c r="C5" s="433">
        <v>0.35</v>
      </c>
      <c r="D5" s="433">
        <v>0.35</v>
      </c>
      <c r="E5" s="433">
        <v>0.35</v>
      </c>
      <c r="F5" s="432"/>
    </row>
    <row r="6" spans="2:10" s="430" customFormat="1" x14ac:dyDescent="0.3">
      <c r="B6" s="432" t="s">
        <v>815</v>
      </c>
      <c r="C6" s="432">
        <v>800</v>
      </c>
      <c r="D6" s="432">
        <v>850</v>
      </c>
      <c r="E6" s="432">
        <v>2500</v>
      </c>
      <c r="F6" s="432"/>
    </row>
    <row r="7" spans="2:10" s="430" customFormat="1" x14ac:dyDescent="0.3">
      <c r="B7" s="432" t="s">
        <v>816</v>
      </c>
      <c r="C7" s="432">
        <v>6</v>
      </c>
      <c r="D7" s="432">
        <v>6</v>
      </c>
      <c r="E7" s="432">
        <v>7</v>
      </c>
      <c r="F7" s="432"/>
    </row>
    <row r="8" spans="2:10" s="430" customFormat="1" x14ac:dyDescent="0.3">
      <c r="B8" s="432" t="s">
        <v>811</v>
      </c>
      <c r="C8" s="433">
        <v>0.1</v>
      </c>
      <c r="D8" s="433">
        <v>0.1</v>
      </c>
      <c r="E8" s="433">
        <v>0.1</v>
      </c>
      <c r="F8" s="432"/>
    </row>
    <row r="9" spans="2:10" s="430" customFormat="1" x14ac:dyDescent="0.3">
      <c r="B9" s="432" t="s">
        <v>817</v>
      </c>
      <c r="C9" s="434">
        <f t="shared" ref="C9:D9" si="2">C8*C6</f>
        <v>80</v>
      </c>
      <c r="D9" s="434">
        <f t="shared" si="2"/>
        <v>85</v>
      </c>
      <c r="E9" s="434">
        <f>E8*E6</f>
        <v>250</v>
      </c>
      <c r="F9" s="432"/>
      <c r="G9" s="431"/>
    </row>
    <row r="10" spans="2:10" s="430" customFormat="1" x14ac:dyDescent="0.3">
      <c r="B10" s="432" t="s">
        <v>818</v>
      </c>
      <c r="C10" s="432">
        <v>45</v>
      </c>
      <c r="D10" s="432">
        <v>0</v>
      </c>
      <c r="E10" s="432">
        <v>0</v>
      </c>
      <c r="F10" s="435" t="s">
        <v>152</v>
      </c>
      <c r="G10" s="431"/>
      <c r="H10" s="431"/>
      <c r="I10" s="431"/>
      <c r="J10" s="431"/>
    </row>
    <row r="11" spans="2:10" s="430" customFormat="1" x14ac:dyDescent="0.3">
      <c r="B11" s="432" t="s">
        <v>819</v>
      </c>
      <c r="C11" s="432">
        <v>90</v>
      </c>
      <c r="D11" s="432">
        <v>90</v>
      </c>
      <c r="E11" s="432">
        <v>90</v>
      </c>
      <c r="F11" s="435" t="s">
        <v>152</v>
      </c>
      <c r="G11" s="431"/>
      <c r="H11" s="431"/>
      <c r="I11" s="431"/>
    </row>
    <row r="12" spans="2:10" s="430" customFormat="1" x14ac:dyDescent="0.3">
      <c r="B12" s="432" t="s">
        <v>820</v>
      </c>
      <c r="C12" s="432">
        <v>135</v>
      </c>
      <c r="D12" s="436">
        <v>180</v>
      </c>
      <c r="E12" s="432">
        <v>360</v>
      </c>
      <c r="F12" s="435" t="s">
        <v>152</v>
      </c>
      <c r="G12" s="431"/>
      <c r="H12" s="431"/>
      <c r="I12" s="431"/>
    </row>
    <row r="13" spans="2:10" s="430" customFormat="1" x14ac:dyDescent="0.3">
      <c r="B13" s="432" t="s">
        <v>821</v>
      </c>
      <c r="C13" s="432">
        <v>180</v>
      </c>
      <c r="D13" s="436">
        <v>225</v>
      </c>
      <c r="E13" s="432">
        <v>450</v>
      </c>
      <c r="F13" s="435" t="s">
        <v>152</v>
      </c>
      <c r="G13" s="431"/>
      <c r="H13" s="431"/>
      <c r="I13" s="431"/>
    </row>
    <row r="14" spans="2:10" s="430" customFormat="1" x14ac:dyDescent="0.3">
      <c r="B14" s="432" t="s">
        <v>822</v>
      </c>
      <c r="C14" s="432">
        <v>180</v>
      </c>
      <c r="D14" s="436">
        <v>180</v>
      </c>
      <c r="E14" s="432">
        <v>450</v>
      </c>
      <c r="F14" s="435" t="s">
        <v>152</v>
      </c>
      <c r="G14" s="431"/>
      <c r="H14" s="431"/>
      <c r="I14" s="431"/>
    </row>
    <row r="15" spans="2:10" s="430" customFormat="1" x14ac:dyDescent="0.3">
      <c r="B15" s="432" t="s">
        <v>823</v>
      </c>
      <c r="C15" s="432">
        <v>90</v>
      </c>
      <c r="D15" s="436">
        <v>90</v>
      </c>
      <c r="E15" s="432">
        <v>450</v>
      </c>
      <c r="F15" s="435" t="s">
        <v>152</v>
      </c>
      <c r="G15" s="431"/>
      <c r="H15" s="431"/>
      <c r="I15" s="431"/>
    </row>
    <row r="16" spans="2:10" s="430" customFormat="1" x14ac:dyDescent="0.3">
      <c r="B16" s="432" t="s">
        <v>825</v>
      </c>
      <c r="C16" s="432">
        <v>0</v>
      </c>
      <c r="D16" s="432">
        <v>0</v>
      </c>
      <c r="E16" s="432">
        <v>450</v>
      </c>
      <c r="F16" s="435" t="s">
        <v>152</v>
      </c>
      <c r="G16" s="431"/>
      <c r="H16" s="431"/>
      <c r="I16" s="431"/>
    </row>
    <row r="17" spans="2:6" s="430" customFormat="1" x14ac:dyDescent="0.3">
      <c r="B17" s="432" t="s">
        <v>824</v>
      </c>
      <c r="C17" s="432">
        <v>8</v>
      </c>
      <c r="D17" s="432">
        <v>8</v>
      </c>
      <c r="E17" s="432">
        <v>9</v>
      </c>
      <c r="F17" s="432"/>
    </row>
    <row r="18" spans="2:6" s="430" customFormat="1" x14ac:dyDescent="0.3">
      <c r="B18" s="432" t="s">
        <v>150</v>
      </c>
      <c r="C18" s="432" t="s">
        <v>149</v>
      </c>
      <c r="D18" s="432" t="s">
        <v>148</v>
      </c>
      <c r="E18" s="432" t="s">
        <v>147</v>
      </c>
      <c r="F18" s="432"/>
    </row>
    <row r="19" spans="2:6" s="430" customFormat="1" x14ac:dyDescent="0.3"/>
    <row r="20" spans="2:6" s="430" customFormat="1" x14ac:dyDescent="0.3">
      <c r="B20" s="425"/>
      <c r="C20" s="426" t="s">
        <v>18</v>
      </c>
      <c r="D20" s="426" t="s">
        <v>22</v>
      </c>
      <c r="E20" s="426" t="s">
        <v>22</v>
      </c>
      <c r="F20" s="432"/>
    </row>
    <row r="21" spans="2:6" s="430" customFormat="1" x14ac:dyDescent="0.3">
      <c r="B21" s="427" t="s">
        <v>826</v>
      </c>
      <c r="C21" s="428">
        <v>0.65</v>
      </c>
      <c r="D21" s="428">
        <v>0.65</v>
      </c>
      <c r="E21" s="428">
        <v>0.65</v>
      </c>
      <c r="F21" s="432"/>
    </row>
    <row r="22" spans="2:6" s="430" customFormat="1" x14ac:dyDescent="0.3">
      <c r="B22" s="427" t="s">
        <v>827</v>
      </c>
      <c r="C22" s="427" t="s">
        <v>828</v>
      </c>
      <c r="D22" s="427" t="s">
        <v>828</v>
      </c>
      <c r="E22" s="427" t="s">
        <v>828</v>
      </c>
      <c r="F22" s="432"/>
    </row>
    <row r="23" spans="2:6" s="430" customFormat="1" x14ac:dyDescent="0.3">
      <c r="B23" s="427" t="s">
        <v>829</v>
      </c>
      <c r="C23" s="427" t="s">
        <v>828</v>
      </c>
      <c r="D23" s="427" t="s">
        <v>828</v>
      </c>
      <c r="E23" s="427" t="s">
        <v>828</v>
      </c>
      <c r="F23" s="432"/>
    </row>
    <row r="24" spans="2:6" s="430" customFormat="1" x14ac:dyDescent="0.3">
      <c r="B24" s="427" t="s">
        <v>830</v>
      </c>
      <c r="C24" s="427" t="s">
        <v>828</v>
      </c>
      <c r="D24" s="427" t="s">
        <v>828</v>
      </c>
      <c r="E24" s="427" t="s">
        <v>828</v>
      </c>
      <c r="F24" s="432"/>
    </row>
    <row r="25" spans="2:6" s="430" customFormat="1" x14ac:dyDescent="0.3">
      <c r="B25" s="427" t="s">
        <v>831</v>
      </c>
      <c r="C25" s="427" t="s">
        <v>141</v>
      </c>
      <c r="D25" s="427" t="s">
        <v>141</v>
      </c>
      <c r="E25" s="427" t="s">
        <v>141</v>
      </c>
      <c r="F25" s="432"/>
    </row>
    <row r="26" spans="2:6" s="430" customFormat="1" x14ac:dyDescent="0.3">
      <c r="B26" s="427" t="s">
        <v>832</v>
      </c>
      <c r="C26" s="427" t="s">
        <v>828</v>
      </c>
      <c r="D26" s="427" t="s">
        <v>828</v>
      </c>
      <c r="E26" s="427" t="s">
        <v>828</v>
      </c>
      <c r="F26" s="432"/>
    </row>
    <row r="27" spans="2:6" s="430" customFormat="1" x14ac:dyDescent="0.3">
      <c r="B27" s="427" t="s">
        <v>833</v>
      </c>
      <c r="C27" s="427" t="s">
        <v>828</v>
      </c>
      <c r="D27" s="427" t="s">
        <v>828</v>
      </c>
      <c r="E27" s="427" t="s">
        <v>828</v>
      </c>
      <c r="F27" s="432"/>
    </row>
    <row r="28" spans="2:6" s="430" customFormat="1" x14ac:dyDescent="0.3">
      <c r="B28" s="427" t="s">
        <v>834</v>
      </c>
      <c r="C28" s="427" t="s">
        <v>835</v>
      </c>
      <c r="D28" s="427" t="s">
        <v>835</v>
      </c>
      <c r="E28" s="427" t="s">
        <v>835</v>
      </c>
      <c r="F28" s="432"/>
    </row>
    <row r="29" spans="2:6" s="430" customFormat="1" x14ac:dyDescent="0.3">
      <c r="B29" s="427" t="s">
        <v>836</v>
      </c>
      <c r="C29" s="427" t="s">
        <v>149</v>
      </c>
      <c r="D29" s="427" t="s">
        <v>148</v>
      </c>
      <c r="E29" s="427" t="s">
        <v>147</v>
      </c>
      <c r="F29" s="437" t="s">
        <v>133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95DC5-005D-44F0-AE23-50930203D6D4}">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A276F-3DCC-4187-88DF-C6CE2B181689}">
  <dimension ref="A1:AX102"/>
  <sheetViews>
    <sheetView showGridLines="0" workbookViewId="0">
      <pane xSplit="3" ySplit="3" topLeftCell="D56" activePane="bottomRight" state="frozen"/>
      <selection pane="topRight" activeCell="D1" sqref="D1"/>
      <selection pane="bottomLeft" activeCell="A3" sqref="A3"/>
      <selection pane="bottomRight" activeCell="A62" sqref="A62:XFD62"/>
    </sheetView>
  </sheetViews>
  <sheetFormatPr defaultColWidth="8.77734375" defaultRowHeight="13.2" x14ac:dyDescent="0.3"/>
  <cols>
    <col min="1" max="1" width="4.88671875" style="26" customWidth="1"/>
    <col min="2" max="2" width="52.21875" style="26" bestFit="1" customWidth="1"/>
    <col min="3" max="3" width="9.21875" style="36" bestFit="1" customWidth="1"/>
    <col min="4" max="24" width="7.21875" style="36" customWidth="1"/>
    <col min="25" max="46" width="7.21875" style="26" customWidth="1"/>
    <col min="47" max="16384" width="8.77734375" style="26"/>
  </cols>
  <sheetData>
    <row r="1" spans="1:46" ht="15" x14ac:dyDescent="0.35">
      <c r="B1" s="78" t="s">
        <v>176</v>
      </c>
    </row>
    <row r="2" spans="1:46" ht="15" x14ac:dyDescent="0.35">
      <c r="B2" s="78" t="s">
        <v>177</v>
      </c>
    </row>
    <row r="3" spans="1:46" s="28" customFormat="1" x14ac:dyDescent="0.3">
      <c r="B3" s="27" t="s">
        <v>83</v>
      </c>
      <c r="C3" s="27" t="s">
        <v>28</v>
      </c>
      <c r="D3" s="27" t="s">
        <v>32</v>
      </c>
      <c r="E3" s="27" t="s">
        <v>33</v>
      </c>
      <c r="F3" s="27" t="s">
        <v>90</v>
      </c>
      <c r="G3" s="27" t="s">
        <v>34</v>
      </c>
      <c r="H3" s="27" t="s">
        <v>91</v>
      </c>
      <c r="I3" s="27" t="s">
        <v>35</v>
      </c>
      <c r="J3" s="27" t="s">
        <v>92</v>
      </c>
      <c r="K3" s="27" t="s">
        <v>36</v>
      </c>
      <c r="L3" s="27" t="s">
        <v>93</v>
      </c>
      <c r="M3" s="27" t="s">
        <v>37</v>
      </c>
      <c r="N3" s="27" t="s">
        <v>94</v>
      </c>
      <c r="O3" s="27" t="s">
        <v>38</v>
      </c>
      <c r="P3" s="27" t="s">
        <v>95</v>
      </c>
      <c r="Q3" s="27" t="s">
        <v>39</v>
      </c>
      <c r="R3" s="27" t="s">
        <v>96</v>
      </c>
      <c r="S3" s="27" t="s">
        <v>40</v>
      </c>
      <c r="T3" s="27" t="s">
        <v>97</v>
      </c>
      <c r="U3" s="27" t="s">
        <v>41</v>
      </c>
      <c r="V3" s="27" t="s">
        <v>98</v>
      </c>
      <c r="W3" s="27" t="s">
        <v>42</v>
      </c>
      <c r="X3" s="27" t="s">
        <v>99</v>
      </c>
      <c r="Y3" s="27" t="s">
        <v>43</v>
      </c>
      <c r="Z3" s="27" t="s">
        <v>100</v>
      </c>
      <c r="AA3" s="27" t="s">
        <v>44</v>
      </c>
      <c r="AB3" s="27" t="s">
        <v>101</v>
      </c>
      <c r="AC3" s="27" t="s">
        <v>45</v>
      </c>
      <c r="AD3" s="27" t="s">
        <v>102</v>
      </c>
      <c r="AE3" s="27" t="s">
        <v>46</v>
      </c>
      <c r="AF3" s="27" t="s">
        <v>103</v>
      </c>
      <c r="AG3" s="27" t="s">
        <v>47</v>
      </c>
      <c r="AH3" s="27" t="s">
        <v>104</v>
      </c>
      <c r="AI3" s="27" t="s">
        <v>48</v>
      </c>
      <c r="AJ3" s="27" t="s">
        <v>105</v>
      </c>
      <c r="AK3" s="27" t="s">
        <v>49</v>
      </c>
      <c r="AL3" s="27" t="s">
        <v>106</v>
      </c>
      <c r="AM3" s="27" t="s">
        <v>50</v>
      </c>
      <c r="AN3" s="27" t="s">
        <v>126</v>
      </c>
      <c r="AO3" s="27" t="s">
        <v>84</v>
      </c>
      <c r="AP3" s="27" t="s">
        <v>127</v>
      </c>
      <c r="AQ3" s="27" t="s">
        <v>85</v>
      </c>
      <c r="AR3" s="27" t="s">
        <v>128</v>
      </c>
      <c r="AS3" s="27" t="s">
        <v>86</v>
      </c>
      <c r="AT3" s="27" t="s">
        <v>129</v>
      </c>
    </row>
    <row r="4" spans="1:46" x14ac:dyDescent="0.3">
      <c r="B4" s="29" t="s">
        <v>81</v>
      </c>
      <c r="C4" s="29">
        <f>SUM(D4:ZZ4)</f>
        <v>2252.9790000000016</v>
      </c>
      <c r="D4" s="37">
        <f>'Cash In Flow Summary'!D4</f>
        <v>0</v>
      </c>
      <c r="E4" s="37">
        <f>'Cash In Flow Summary'!E4</f>
        <v>0</v>
      </c>
      <c r="F4" s="37">
        <f>'Cash In Flow Summary'!F4</f>
        <v>15.1392375</v>
      </c>
      <c r="G4" s="37">
        <f>'Cash In Flow Summary'!G4</f>
        <v>30.278475</v>
      </c>
      <c r="H4" s="37">
        <f>'Cash In Flow Summary'!H4</f>
        <v>46.512006249999999</v>
      </c>
      <c r="I4" s="37">
        <f>'Cash In Flow Summary'!I4</f>
        <v>62.745537500000005</v>
      </c>
      <c r="J4" s="37">
        <f>'Cash In Flow Summary'!J4</f>
        <v>62.365700000000004</v>
      </c>
      <c r="K4" s="37">
        <f>'Cash In Flow Summary'!K4</f>
        <v>63.473559375000008</v>
      </c>
      <c r="L4" s="37">
        <f>'Cash In Flow Summary'!L4</f>
        <v>80.328848437500014</v>
      </c>
      <c r="M4" s="37">
        <f>'Cash In Flow Summary'!M4</f>
        <v>495.25383750000003</v>
      </c>
      <c r="N4" s="37">
        <f>'Cash In Flow Summary'!N4</f>
        <v>185.57775000000001</v>
      </c>
      <c r="O4" s="37">
        <f>'Cash In Flow Summary'!O4</f>
        <v>176.53399999999999</v>
      </c>
      <c r="P4" s="37">
        <f>'Cash In Flow Summary'!P4</f>
        <v>97.310749999999999</v>
      </c>
      <c r="Q4" s="37">
        <f>'Cash In Flow Summary'!Q4</f>
        <v>71.309968749999996</v>
      </c>
      <c r="R4" s="37">
        <f>'Cash In Flow Summary'!R4</f>
        <v>71.309968749999996</v>
      </c>
      <c r="S4" s="37">
        <f>'Cash In Flow Summary'!S4</f>
        <v>68.037035624999987</v>
      </c>
      <c r="T4" s="37">
        <f>'Cash In Flow Summary'!T4</f>
        <v>61.226639687499997</v>
      </c>
      <c r="U4" s="37">
        <f>'Cash In Flow Summary'!U4</f>
        <v>59.712715937500001</v>
      </c>
      <c r="V4" s="37">
        <f>'Cash In Flow Summary'!V4</f>
        <v>53.723944687500001</v>
      </c>
      <c r="W4" s="37">
        <f>'Cash In Flow Summary'!W4</f>
        <v>49.3829446875</v>
      </c>
      <c r="X4" s="37">
        <f>'Cash In Flow Summary'!X4</f>
        <v>49.3829446875</v>
      </c>
      <c r="Y4" s="37">
        <f>'Cash In Flow Summary'!Y4</f>
        <v>42.102725937499997</v>
      </c>
      <c r="Z4" s="37">
        <f>'Cash In Flow Summary'!Z4</f>
        <v>42.102725937499997</v>
      </c>
      <c r="AA4" s="37">
        <f>'Cash In Flow Summary'!AA4</f>
        <v>42.102725937499997</v>
      </c>
      <c r="AB4" s="37">
        <f>'Cash In Flow Summary'!AB4</f>
        <v>36.3147259375</v>
      </c>
      <c r="AC4" s="37">
        <f>'Cash In Flow Summary'!AC4</f>
        <v>33.038627500000004</v>
      </c>
      <c r="AD4" s="37">
        <f>'Cash In Flow Summary'!AD4</f>
        <v>29.430171250000001</v>
      </c>
      <c r="AE4" s="37">
        <f>'Cash In Flow Summary'!AE4</f>
        <v>25.08917125</v>
      </c>
      <c r="AF4" s="37">
        <f>'Cash In Flow Summary'!AF4</f>
        <v>25.08917125</v>
      </c>
      <c r="AG4" s="37">
        <f>'Cash In Flow Summary'!AG4</f>
        <v>25.08917125</v>
      </c>
      <c r="AH4" s="37">
        <f>'Cash In Flow Summary'!AH4</f>
        <v>25.08917125</v>
      </c>
      <c r="AI4" s="37">
        <f>'Cash In Flow Summary'!AI4</f>
        <v>25.08917125</v>
      </c>
      <c r="AJ4" s="37">
        <f>'Cash In Flow Summary'!AJ4</f>
        <v>25.08917125</v>
      </c>
      <c r="AK4" s="37">
        <f>'Cash In Flow Summary'!AK4</f>
        <v>22.905105625000001</v>
      </c>
      <c r="AL4" s="37">
        <f>'Cash In Flow Summary'!AL4</f>
        <v>22.905105625000001</v>
      </c>
      <c r="AM4" s="37">
        <f>'Cash In Flow Summary'!AM4</f>
        <v>18.739554375000001</v>
      </c>
      <c r="AN4" s="37">
        <f>'Cash In Flow Summary'!AN4</f>
        <v>9.6261674999999993</v>
      </c>
      <c r="AO4" s="37">
        <f>'Cash In Flow Summary'!AO4</f>
        <v>3.5704724999999997</v>
      </c>
      <c r="AP4" s="37">
        <f>'Cash In Flow Summary'!AP4</f>
        <v>0</v>
      </c>
      <c r="AQ4" s="37">
        <f>'Cash In Flow Summary'!AQ4</f>
        <v>0</v>
      </c>
      <c r="AR4" s="37">
        <f>'Cash In Flow Summary'!AR4</f>
        <v>0</v>
      </c>
      <c r="AS4" s="37">
        <f>'Cash In Flow Summary'!AS4</f>
        <v>0</v>
      </c>
      <c r="AT4" s="37">
        <f>'Cash In Flow Summary'!AT4</f>
        <v>0</v>
      </c>
    </row>
    <row r="5" spans="1:46" x14ac:dyDescent="0.3">
      <c r="B5" s="29" t="s">
        <v>82</v>
      </c>
      <c r="C5" s="29">
        <f>SUM(D5:ZZ5)</f>
        <v>2673.7357499999994</v>
      </c>
      <c r="D5" s="37">
        <f>'Cash In Flow Summary'!D5</f>
        <v>0</v>
      </c>
      <c r="E5" s="37">
        <f>'Cash In Flow Summary'!E5</f>
        <v>0</v>
      </c>
      <c r="F5" s="37">
        <f>'Cash In Flow Summary'!F5</f>
        <v>0</v>
      </c>
      <c r="G5" s="37">
        <f>'Cash In Flow Summary'!G5</f>
        <v>0</v>
      </c>
      <c r="H5" s="37">
        <f>'Cash In Flow Summary'!H5</f>
        <v>18.115650000000002</v>
      </c>
      <c r="I5" s="37">
        <f>'Cash In Flow Summary'!I5</f>
        <v>36.231300000000005</v>
      </c>
      <c r="J5" s="37">
        <f>'Cash In Flow Summary'!J5</f>
        <v>58.260824999999997</v>
      </c>
      <c r="K5" s="37">
        <f>'Cash In Flow Summary'!K5</f>
        <v>69.018389999999997</v>
      </c>
      <c r="L5" s="37">
        <f>'Cash In Flow Summary'!L5</f>
        <v>67.087544999999992</v>
      </c>
      <c r="M5" s="37">
        <f>'Cash In Flow Summary'!M5</f>
        <v>72.973267500000006</v>
      </c>
      <c r="N5" s="37">
        <f>'Cash In Flow Summary'!N5</f>
        <v>88.871055000000013</v>
      </c>
      <c r="O5" s="37">
        <f>'Cash In Flow Summary'!O5</f>
        <v>105.60753</v>
      </c>
      <c r="P5" s="37">
        <f>'Cash In Flow Summary'!P5</f>
        <v>115.25243625</v>
      </c>
      <c r="Q5" s="37">
        <f>'Cash In Flow Summary'!Q5</f>
        <v>124.89734249999998</v>
      </c>
      <c r="R5" s="37">
        <f>'Cash In Flow Summary'!R5</f>
        <v>683.09046749999982</v>
      </c>
      <c r="S5" s="37">
        <f>'Cash In Flow Summary'!S5</f>
        <v>171.64019250000001</v>
      </c>
      <c r="T5" s="37">
        <f>'Cash In Flow Summary'!T5</f>
        <v>112.59659249999994</v>
      </c>
      <c r="U5" s="37">
        <f>'Cash In Flow Summary'!U5</f>
        <v>89.336992499999951</v>
      </c>
      <c r="V5" s="37">
        <f>'Cash In Flow Summary'!V5</f>
        <v>87.525427499999964</v>
      </c>
      <c r="W5" s="37">
        <f>'Cash In Flow Summary'!W5</f>
        <v>85.713862499999962</v>
      </c>
      <c r="X5" s="37">
        <f>'Cash In Flow Summary'!X5</f>
        <v>77.279461874999996</v>
      </c>
      <c r="Y5" s="37">
        <f>'Cash In Flow Summary'!Y5</f>
        <v>70.153413750000013</v>
      </c>
      <c r="Z5" s="37">
        <f>'Cash In Flow Summary'!Z5</f>
        <v>61.337876249999994</v>
      </c>
      <c r="AA5" s="37">
        <f>'Cash In Flow Summary'!AA5</f>
        <v>51.046248749999982</v>
      </c>
      <c r="AB5" s="37">
        <f>'Cash In Flow Summary'!AB5</f>
        <v>51.046248749999982</v>
      </c>
      <c r="AC5" s="37">
        <f>'Cash In Flow Summary'!AC5</f>
        <v>51.046248749999982</v>
      </c>
      <c r="AD5" s="37">
        <f>'Cash In Flow Summary'!AD5</f>
        <v>51.046248749999982</v>
      </c>
      <c r="AE5" s="37">
        <f>'Cash In Flow Summary'!AE5</f>
        <v>51.046248749999982</v>
      </c>
      <c r="AF5" s="37">
        <f>'Cash In Flow Summary'!AF5</f>
        <v>43.931383124999982</v>
      </c>
      <c r="AG5" s="37">
        <f>'Cash In Flow Summary'!AG5</f>
        <v>36.816517499999996</v>
      </c>
      <c r="AH5" s="37">
        <f>'Cash In Flow Summary'!AH5</f>
        <v>32.958554999999997</v>
      </c>
      <c r="AI5" s="37">
        <f>'Cash In Flow Summary'!AI5</f>
        <v>29.100592499999998</v>
      </c>
      <c r="AJ5" s="37">
        <f>'Cash In Flow Summary'!AJ5</f>
        <v>22.883122499999999</v>
      </c>
      <c r="AK5" s="37">
        <f>'Cash In Flow Summary'!AK5</f>
        <v>19.282357500000003</v>
      </c>
      <c r="AL5" s="37">
        <f>'Cash In Flow Summary'!AL5</f>
        <v>16.803570000000001</v>
      </c>
      <c r="AM5" s="37">
        <f>'Cash In Flow Summary'!AM5</f>
        <v>7.2462600000000004</v>
      </c>
      <c r="AN5" s="37">
        <f>'Cash In Flow Summary'!AN5</f>
        <v>7.2462600000000004</v>
      </c>
      <c r="AO5" s="37">
        <f>'Cash In Flow Summary'!AO5</f>
        <v>7.2462600000000004</v>
      </c>
      <c r="AP5" s="37">
        <f>'Cash In Flow Summary'!AP5</f>
        <v>0</v>
      </c>
      <c r="AQ5" s="37">
        <f>'Cash In Flow Summary'!AQ5</f>
        <v>0</v>
      </c>
      <c r="AR5" s="37">
        <f>'Cash In Flow Summary'!AR5</f>
        <v>0</v>
      </c>
      <c r="AS5" s="37">
        <f>'Cash In Flow Summary'!AS5</f>
        <v>0</v>
      </c>
      <c r="AT5" s="37">
        <f>'Cash In Flow Summary'!AT5</f>
        <v>0</v>
      </c>
    </row>
    <row r="6" spans="1:46" x14ac:dyDescent="0.3">
      <c r="B6" s="29" t="s">
        <v>25</v>
      </c>
      <c r="C6" s="29">
        <f>SUM(D6:ZZ6)</f>
        <v>6708.338999999999</v>
      </c>
      <c r="D6" s="37">
        <f>'Cash In Flow Summary'!D6</f>
        <v>0</v>
      </c>
      <c r="E6" s="37">
        <f>'Cash In Flow Summary'!E6</f>
        <v>0</v>
      </c>
      <c r="F6" s="37">
        <f>'Cash In Flow Summary'!F6</f>
        <v>0</v>
      </c>
      <c r="G6" s="37">
        <f>'Cash In Flow Summary'!G6</f>
        <v>0</v>
      </c>
      <c r="H6" s="37">
        <f>'Cash In Flow Summary'!H6</f>
        <v>14.642212500000001</v>
      </c>
      <c r="I6" s="37">
        <f>'Cash In Flow Summary'!I6</f>
        <v>29.284425000000002</v>
      </c>
      <c r="J6" s="37">
        <f>'Cash In Flow Summary'!J6</f>
        <v>36.605531249999999</v>
      </c>
      <c r="K6" s="37">
        <f>'Cash In Flow Summary'!K6</f>
        <v>43.926637499999998</v>
      </c>
      <c r="L6" s="37">
        <f>'Cash In Flow Summary'!L6</f>
        <v>70.51383125000001</v>
      </c>
      <c r="M6" s="37">
        <f>'Cash In Flow Summary'!M6</f>
        <v>97.101024999999993</v>
      </c>
      <c r="N6" s="37">
        <f>'Cash In Flow Summary'!N6</f>
        <v>105.57809999999999</v>
      </c>
      <c r="O6" s="37">
        <f>'Cash In Flow Summary'!O6</f>
        <v>114.05517499999999</v>
      </c>
      <c r="P6" s="37">
        <f>'Cash In Flow Summary'!P6</f>
        <v>146.57206875</v>
      </c>
      <c r="Q6" s="37">
        <f>'Cash In Flow Summary'!Q6</f>
        <v>179.08896250000006</v>
      </c>
      <c r="R6" s="37">
        <f>'Cash In Flow Summary'!R6</f>
        <v>238.57802812500006</v>
      </c>
      <c r="S6" s="37">
        <f>'Cash In Flow Summary'!S6</f>
        <v>298.06709375000008</v>
      </c>
      <c r="T6" s="37">
        <f>'Cash In Flow Summary'!T6</f>
        <v>291.45179375000009</v>
      </c>
      <c r="U6" s="37">
        <f>'Cash In Flow Summary'!U6</f>
        <v>1562.5591937499998</v>
      </c>
      <c r="V6" s="37">
        <f>'Cash In Flow Summary'!V6</f>
        <v>362.13206000000008</v>
      </c>
      <c r="W6" s="37">
        <f>'Cash In Flow Summary'!W6</f>
        <v>367.84375125000003</v>
      </c>
      <c r="X6" s="37">
        <f>'Cash In Flow Summary'!X6</f>
        <v>310.18574500000005</v>
      </c>
      <c r="Y6" s="37">
        <f>'Cash In Flow Summary'!Y6</f>
        <v>287.12161374999999</v>
      </c>
      <c r="Z6" s="37">
        <f>'Cash In Flow Summary'!Z6</f>
        <v>223.62203375000001</v>
      </c>
      <c r="AA6" s="37">
        <f>'Cash In Flow Summary'!AA6</f>
        <v>197.11245374999999</v>
      </c>
      <c r="AB6" s="37">
        <f>'Cash In Flow Summary'!AB6</f>
        <v>181.29933500000001</v>
      </c>
      <c r="AC6" s="37">
        <f>'Cash In Flow Summary'!AC6</f>
        <v>165.48621625000004</v>
      </c>
      <c r="AD6" s="37">
        <f>'Cash In Flow Summary'!AD6</f>
        <v>157.13768500000003</v>
      </c>
      <c r="AE6" s="37">
        <f>'Cash In Flow Summary'!AE6</f>
        <v>148.78915375</v>
      </c>
      <c r="AF6" s="37">
        <f>'Cash In Flow Summary'!AF6</f>
        <v>148.78915375</v>
      </c>
      <c r="AG6" s="37">
        <f>'Cash In Flow Summary'!AG6</f>
        <v>148.78915375</v>
      </c>
      <c r="AH6" s="37">
        <f>'Cash In Flow Summary'!AH6</f>
        <v>131.84799437500001</v>
      </c>
      <c r="AI6" s="37">
        <f>'Cash In Flow Summary'!AI6</f>
        <v>114.90683499999999</v>
      </c>
      <c r="AJ6" s="37">
        <f>'Cash In Flow Summary'!AJ6</f>
        <v>95.514522499999998</v>
      </c>
      <c r="AK6" s="37">
        <f>'Cash In Flow Summary'!AK6</f>
        <v>76.122209999999995</v>
      </c>
      <c r="AL6" s="37">
        <f>'Cash In Flow Summary'!AL6</f>
        <v>67.773678749999988</v>
      </c>
      <c r="AM6" s="37">
        <f>'Cash In Flow Summary'!AM6</f>
        <v>59.425147499999994</v>
      </c>
      <c r="AN6" s="37">
        <f>'Cash In Flow Summary'!AN6</f>
        <v>59.425147499999994</v>
      </c>
      <c r="AO6" s="37">
        <f>'Cash In Flow Summary'!AO6</f>
        <v>59.425147499999994</v>
      </c>
      <c r="AP6" s="37">
        <f>'Cash In Flow Summary'!AP6</f>
        <v>46.58965624999999</v>
      </c>
      <c r="AQ6" s="37">
        <f>'Cash In Flow Summary'!AQ6</f>
        <v>33.754165</v>
      </c>
      <c r="AR6" s="37">
        <f>'Cash In Flow Summary'!AR6</f>
        <v>21.963327499999998</v>
      </c>
      <c r="AS6" s="37">
        <f>'Cash In Flow Summary'!AS6</f>
        <v>10.17249</v>
      </c>
      <c r="AT6" s="37">
        <f>'Cash In Flow Summary'!AT6</f>
        <v>5.0862449999999999</v>
      </c>
    </row>
    <row r="7" spans="1:46" x14ac:dyDescent="0.3">
      <c r="B7" s="30"/>
      <c r="C7" s="31">
        <f t="shared" ref="C7:AT7" si="0">SUM(C4:C6)</f>
        <v>11635.053749999999</v>
      </c>
      <c r="D7" s="31">
        <f t="shared" si="0"/>
        <v>0</v>
      </c>
      <c r="E7" s="31">
        <f t="shared" si="0"/>
        <v>0</v>
      </c>
      <c r="F7" s="31">
        <f t="shared" si="0"/>
        <v>15.1392375</v>
      </c>
      <c r="G7" s="31">
        <f t="shared" si="0"/>
        <v>30.278475</v>
      </c>
      <c r="H7" s="31">
        <f t="shared" si="0"/>
        <v>79.269868750000001</v>
      </c>
      <c r="I7" s="31">
        <f t="shared" si="0"/>
        <v>128.26126250000002</v>
      </c>
      <c r="J7" s="31">
        <f t="shared" si="0"/>
        <v>157.23205625</v>
      </c>
      <c r="K7" s="31">
        <f t="shared" si="0"/>
        <v>176.41858687499999</v>
      </c>
      <c r="L7" s="31">
        <f t="shared" si="0"/>
        <v>217.93022468750002</v>
      </c>
      <c r="M7" s="31">
        <f t="shared" si="0"/>
        <v>665.3281300000001</v>
      </c>
      <c r="N7" s="31">
        <f t="shared" si="0"/>
        <v>380.026905</v>
      </c>
      <c r="O7" s="31">
        <f t="shared" si="0"/>
        <v>396.19670499999995</v>
      </c>
      <c r="P7" s="31">
        <f t="shared" si="0"/>
        <v>359.13525500000003</v>
      </c>
      <c r="Q7" s="31">
        <f t="shared" si="0"/>
        <v>375.29627375000007</v>
      </c>
      <c r="R7" s="31">
        <f t="shared" si="0"/>
        <v>992.97846437499982</v>
      </c>
      <c r="S7" s="31">
        <f t="shared" si="0"/>
        <v>537.74432187500008</v>
      </c>
      <c r="T7" s="31">
        <f t="shared" si="0"/>
        <v>465.2750259375</v>
      </c>
      <c r="U7" s="31">
        <f t="shared" si="0"/>
        <v>1711.6089021874998</v>
      </c>
      <c r="V7" s="31">
        <f t="shared" si="0"/>
        <v>503.38143218750008</v>
      </c>
      <c r="W7" s="31">
        <f t="shared" si="0"/>
        <v>502.94055843749999</v>
      </c>
      <c r="X7" s="31">
        <f t="shared" si="0"/>
        <v>436.84815156250005</v>
      </c>
      <c r="Y7" s="31">
        <f t="shared" si="0"/>
        <v>399.37775343750002</v>
      </c>
      <c r="Z7" s="31">
        <f t="shared" si="0"/>
        <v>327.06263593749998</v>
      </c>
      <c r="AA7" s="31">
        <f t="shared" si="0"/>
        <v>290.26142843749994</v>
      </c>
      <c r="AB7" s="31">
        <f t="shared" si="0"/>
        <v>268.66030968749999</v>
      </c>
      <c r="AC7" s="31">
        <f t="shared" si="0"/>
        <v>249.57109250000002</v>
      </c>
      <c r="AD7" s="31">
        <f t="shared" si="0"/>
        <v>237.61410500000002</v>
      </c>
      <c r="AE7" s="31">
        <f t="shared" si="0"/>
        <v>224.92457374999998</v>
      </c>
      <c r="AF7" s="31">
        <f t="shared" si="0"/>
        <v>217.80970812499999</v>
      </c>
      <c r="AG7" s="31">
        <f t="shared" si="0"/>
        <v>210.69484249999999</v>
      </c>
      <c r="AH7" s="31">
        <f t="shared" si="0"/>
        <v>189.89572062500002</v>
      </c>
      <c r="AI7" s="31">
        <f t="shared" si="0"/>
        <v>169.09659875</v>
      </c>
      <c r="AJ7" s="31">
        <f t="shared" si="0"/>
        <v>143.48681625</v>
      </c>
      <c r="AK7" s="31">
        <f t="shared" si="0"/>
        <v>118.309673125</v>
      </c>
      <c r="AL7" s="31">
        <f t="shared" si="0"/>
        <v>107.48235437499999</v>
      </c>
      <c r="AM7" s="31">
        <f t="shared" si="0"/>
        <v>85.410961874999998</v>
      </c>
      <c r="AN7" s="31">
        <f t="shared" si="0"/>
        <v>76.297574999999995</v>
      </c>
      <c r="AO7" s="31">
        <f t="shared" si="0"/>
        <v>70.241879999999995</v>
      </c>
      <c r="AP7" s="31">
        <f t="shared" si="0"/>
        <v>46.58965624999999</v>
      </c>
      <c r="AQ7" s="31">
        <f t="shared" si="0"/>
        <v>33.754165</v>
      </c>
      <c r="AR7" s="31">
        <f t="shared" si="0"/>
        <v>21.963327499999998</v>
      </c>
      <c r="AS7" s="31">
        <f t="shared" si="0"/>
        <v>10.17249</v>
      </c>
      <c r="AT7" s="31">
        <f t="shared" si="0"/>
        <v>5.0862449999999999</v>
      </c>
    </row>
    <row r="8" spans="1:46" x14ac:dyDescent="0.3">
      <c r="B8" s="32"/>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row>
    <row r="9" spans="1:46" x14ac:dyDescent="0.3">
      <c r="B9" s="25" t="s">
        <v>178</v>
      </c>
      <c r="D9" s="34"/>
    </row>
    <row r="10" spans="1:46" s="28" customFormat="1" x14ac:dyDescent="0.3">
      <c r="B10" s="27" t="s">
        <v>83</v>
      </c>
      <c r="C10" s="27" t="s">
        <v>28</v>
      </c>
      <c r="D10" s="27" t="s">
        <v>32</v>
      </c>
      <c r="E10" s="27" t="s">
        <v>33</v>
      </c>
      <c r="F10" s="27" t="s">
        <v>90</v>
      </c>
      <c r="G10" s="27" t="s">
        <v>34</v>
      </c>
      <c r="H10" s="27" t="s">
        <v>91</v>
      </c>
      <c r="I10" s="27" t="s">
        <v>35</v>
      </c>
      <c r="J10" s="27" t="s">
        <v>92</v>
      </c>
      <c r="K10" s="27" t="s">
        <v>36</v>
      </c>
      <c r="L10" s="27" t="s">
        <v>93</v>
      </c>
      <c r="M10" s="27" t="s">
        <v>37</v>
      </c>
      <c r="N10" s="27" t="s">
        <v>94</v>
      </c>
      <c r="O10" s="27" t="s">
        <v>38</v>
      </c>
      <c r="P10" s="27" t="s">
        <v>95</v>
      </c>
      <c r="Q10" s="27" t="s">
        <v>39</v>
      </c>
      <c r="R10" s="27" t="s">
        <v>96</v>
      </c>
      <c r="S10" s="27" t="s">
        <v>40</v>
      </c>
      <c r="T10" s="27" t="s">
        <v>97</v>
      </c>
      <c r="U10" s="27" t="s">
        <v>41</v>
      </c>
      <c r="V10" s="27" t="s">
        <v>98</v>
      </c>
      <c r="W10" s="27" t="s">
        <v>42</v>
      </c>
      <c r="X10" s="27" t="s">
        <v>99</v>
      </c>
      <c r="Y10" s="27" t="s">
        <v>43</v>
      </c>
      <c r="Z10" s="27" t="s">
        <v>100</v>
      </c>
      <c r="AA10" s="27" t="s">
        <v>44</v>
      </c>
      <c r="AB10" s="27" t="s">
        <v>101</v>
      </c>
      <c r="AC10" s="27" t="s">
        <v>45</v>
      </c>
      <c r="AD10" s="27" t="s">
        <v>102</v>
      </c>
      <c r="AE10" s="27" t="s">
        <v>46</v>
      </c>
      <c r="AF10" s="27" t="s">
        <v>103</v>
      </c>
      <c r="AG10" s="27" t="s">
        <v>47</v>
      </c>
      <c r="AH10" s="27" t="s">
        <v>104</v>
      </c>
      <c r="AI10" s="27" t="s">
        <v>48</v>
      </c>
      <c r="AJ10" s="27" t="s">
        <v>105</v>
      </c>
      <c r="AK10" s="27" t="s">
        <v>49</v>
      </c>
      <c r="AL10" s="27" t="s">
        <v>106</v>
      </c>
      <c r="AM10" s="27" t="s">
        <v>50</v>
      </c>
      <c r="AN10" s="27" t="s">
        <v>126</v>
      </c>
      <c r="AO10" s="27" t="s">
        <v>84</v>
      </c>
      <c r="AP10" s="27" t="s">
        <v>127</v>
      </c>
      <c r="AQ10" s="27" t="s">
        <v>85</v>
      </c>
      <c r="AR10" s="27" t="s">
        <v>128</v>
      </c>
      <c r="AS10" s="27" t="s">
        <v>86</v>
      </c>
      <c r="AT10" s="27" t="s">
        <v>129</v>
      </c>
    </row>
    <row r="11" spans="1:46" x14ac:dyDescent="0.3">
      <c r="B11" s="29" t="s">
        <v>81</v>
      </c>
      <c r="C11" s="29">
        <f>SUM(D11:ZZ11)</f>
        <v>985.67831250000006</v>
      </c>
      <c r="D11" s="365">
        <f>'Offers DP'!$C$10/4+'Offers DP'!C9</f>
        <v>91.25</v>
      </c>
      <c r="E11" s="37">
        <f>'Offers DP'!$C$10/4</f>
        <v>11.25</v>
      </c>
      <c r="F11" s="37">
        <f>'Offers DP'!$C$10/4</f>
        <v>11.25</v>
      </c>
      <c r="G11" s="37">
        <f>'Offers DP'!$C$10/4</f>
        <v>11.25</v>
      </c>
      <c r="H11" s="37">
        <f>'Offers DP'!$C$11/4</f>
        <v>22.5</v>
      </c>
      <c r="I11" s="37">
        <f>'Offers DP'!$C$11/4</f>
        <v>22.5</v>
      </c>
      <c r="J11" s="37">
        <f>'Offers DP'!$C$11/4</f>
        <v>22.5</v>
      </c>
      <c r="K11" s="37">
        <f>'Offers DP'!$C$11/4</f>
        <v>22.5</v>
      </c>
      <c r="L11" s="37">
        <f>'Offers DP'!$C$12/4</f>
        <v>33.75</v>
      </c>
      <c r="M11" s="37">
        <f>'Offers DP'!$C$12/4</f>
        <v>33.75</v>
      </c>
      <c r="N11" s="37">
        <f>'Offers DP'!$C$12/4</f>
        <v>33.75</v>
      </c>
      <c r="O11" s="37">
        <f>'Offers DP'!$C$12/4</f>
        <v>33.75</v>
      </c>
      <c r="P11" s="37">
        <f>'Offers DP'!$C$13/4</f>
        <v>45</v>
      </c>
      <c r="Q11" s="37">
        <f>'Offers DP'!$C$13/4</f>
        <v>45</v>
      </c>
      <c r="R11" s="37">
        <f>'Offers DP'!$C$13/4</f>
        <v>45</v>
      </c>
      <c r="S11" s="37">
        <f>'Offers DP'!$C$13/4</f>
        <v>45</v>
      </c>
      <c r="T11" s="37">
        <f>'Offers DP'!$C$14/4</f>
        <v>45</v>
      </c>
      <c r="U11" s="37">
        <f>'Offers DP'!$C$14/4</f>
        <v>45</v>
      </c>
      <c r="V11" s="37">
        <f>'Offers DP'!$C$14/4</f>
        <v>45</v>
      </c>
      <c r="W11" s="37">
        <f>'Offers DP'!$C$14/4</f>
        <v>45</v>
      </c>
      <c r="X11" s="37">
        <f>'Offers DP'!$C$15/4</f>
        <v>22.5</v>
      </c>
      <c r="Y11" s="37">
        <f>'Offers DP'!$C$15/4</f>
        <v>22.5</v>
      </c>
      <c r="Z11" s="37">
        <f>'Offers DP'!$C$15/4</f>
        <v>22.5</v>
      </c>
      <c r="AA11" s="37">
        <f>'Offers DP'!$C$15/4</f>
        <v>22.5</v>
      </c>
      <c r="AB11" s="37">
        <f>'Offers DP'!$C$16/4</f>
        <v>0</v>
      </c>
      <c r="AC11" s="37">
        <f>'Offers DP'!$C$16/4</f>
        <v>0</v>
      </c>
      <c r="AD11" s="37">
        <f>'Offers DP'!$C$16/4</f>
        <v>0</v>
      </c>
      <c r="AE11" s="37">
        <f>'Offers DP'!$C$16/4</f>
        <v>0</v>
      </c>
      <c r="AF11" s="37">
        <f>-SUM(D11:AE11)+SUM('Cash In Flow Summary'!D42:AE42)+'Cash In Flow Summary'!AF42</f>
        <v>107.75821035156265</v>
      </c>
      <c r="AG11" s="37">
        <f>'Cash In Flow Summary'!AG42</f>
        <v>10.976512421874999</v>
      </c>
      <c r="AH11" s="37">
        <f>'Cash In Flow Summary'!AH42</f>
        <v>10.976512421874999</v>
      </c>
      <c r="AI11" s="37">
        <f>'Cash In Flow Summary'!AI42</f>
        <v>10.976512421874999</v>
      </c>
      <c r="AJ11" s="37">
        <f>'Cash In Flow Summary'!AJ42</f>
        <v>10.976512421874999</v>
      </c>
      <c r="AK11" s="37">
        <f>'Cash In Flow Summary'!AK42</f>
        <v>10.0209837109375</v>
      </c>
      <c r="AL11" s="37">
        <f>'Cash In Flow Summary'!AL42</f>
        <v>10.0209837109375</v>
      </c>
      <c r="AM11" s="37">
        <f>'Cash In Flow Summary'!AM42</f>
        <v>8.1985550390624997</v>
      </c>
      <c r="AN11" s="37">
        <f>'Cash In Flow Summary'!AN42</f>
        <v>4.2114482812499991</v>
      </c>
      <c r="AO11" s="37">
        <f>'Cash In Flow Summary'!AO42</f>
        <v>1.5620817187499998</v>
      </c>
      <c r="AP11" s="37">
        <f>'Cash In Flow Summary'!AP42</f>
        <v>0</v>
      </c>
      <c r="AQ11" s="37">
        <f>'Cash In Flow Summary'!AQ42</f>
        <v>0</v>
      </c>
      <c r="AR11" s="37">
        <f>'Cash In Flow Summary'!AR42</f>
        <v>0</v>
      </c>
      <c r="AS11" s="37">
        <f>'Cash In Flow Summary'!AS42</f>
        <v>0</v>
      </c>
      <c r="AT11" s="37">
        <f>'Cash In Flow Summary'!AT42</f>
        <v>0</v>
      </c>
    </row>
    <row r="12" spans="1:46" x14ac:dyDescent="0.3">
      <c r="B12" s="29" t="s">
        <v>82</v>
      </c>
      <c r="C12" s="29">
        <f>SUM(D12:ZZ12)</f>
        <v>1169.7593906249995</v>
      </c>
      <c r="D12" s="37">
        <f>'Offers DP'!$D$10/4</f>
        <v>0</v>
      </c>
      <c r="E12" s="37">
        <f>'Offers DP'!$D$10/4</f>
        <v>0</v>
      </c>
      <c r="F12" s="37">
        <f>'Offers DP'!$D$10/4</f>
        <v>0</v>
      </c>
      <c r="G12" s="365">
        <f>'Offers DP'!$D$10/4++'Offers DP'!D9</f>
        <v>85</v>
      </c>
      <c r="H12" s="37">
        <f>'Offers DP'!$D$11/4</f>
        <v>22.5</v>
      </c>
      <c r="I12" s="37">
        <f>'Offers DP'!$D$11/4</f>
        <v>22.5</v>
      </c>
      <c r="J12" s="37">
        <f>'Offers DP'!$D$11/4</f>
        <v>22.5</v>
      </c>
      <c r="K12" s="37">
        <f>'Offers DP'!$D$11/4</f>
        <v>22.5</v>
      </c>
      <c r="L12" s="37">
        <f>'Offers DP'!$D$12/4</f>
        <v>45</v>
      </c>
      <c r="M12" s="37">
        <f>'Offers DP'!$D$12/4</f>
        <v>45</v>
      </c>
      <c r="N12" s="37">
        <f>'Offers DP'!$D$12/4</f>
        <v>45</v>
      </c>
      <c r="O12" s="37">
        <f>'Offers DP'!$D$12/4</f>
        <v>45</v>
      </c>
      <c r="P12" s="37">
        <f>'Offers DP'!$D$13/4</f>
        <v>56.25</v>
      </c>
      <c r="Q12" s="37">
        <f>'Offers DP'!$D$13/4</f>
        <v>56.25</v>
      </c>
      <c r="R12" s="37">
        <f>'Offers DP'!$D$13/4</f>
        <v>56.25</v>
      </c>
      <c r="S12" s="37">
        <f>'Offers DP'!$D$13/4</f>
        <v>56.25</v>
      </c>
      <c r="T12" s="37">
        <f>'Offers DP'!$D$14/4</f>
        <v>45</v>
      </c>
      <c r="U12" s="37">
        <f>'Offers DP'!$D$14/4</f>
        <v>45</v>
      </c>
      <c r="V12" s="37">
        <f>'Offers DP'!$D$14/4</f>
        <v>45</v>
      </c>
      <c r="W12" s="37">
        <f>'Offers DP'!$D$14/4</f>
        <v>45</v>
      </c>
      <c r="X12" s="37">
        <f>'Offers DP'!$D$15/4</f>
        <v>22.5</v>
      </c>
      <c r="Y12" s="37">
        <f>'Offers DP'!$D$15/4</f>
        <v>22.5</v>
      </c>
      <c r="Z12" s="37">
        <f>'Offers DP'!$D$15/4</f>
        <v>22.5</v>
      </c>
      <c r="AA12" s="37">
        <f>'Offers DP'!$D$15/4</f>
        <v>22.5</v>
      </c>
      <c r="AB12" s="37">
        <f>'Offers DP'!$D$16/4</f>
        <v>0</v>
      </c>
      <c r="AC12" s="37">
        <f>'Offers DP'!$D$16/4</f>
        <v>0</v>
      </c>
      <c r="AD12" s="37">
        <f>'Offers DP'!$D$16/4</f>
        <v>0</v>
      </c>
      <c r="AE12" s="37">
        <f>'Offers DP'!$D$16/4</f>
        <v>0</v>
      </c>
      <c r="AF12" s="37">
        <f>-SUM(D12:AE12)+SUM('Cash In Flow Summary'!D43:AE43)+'Cash In Flow Summary'!AF43</f>
        <v>241.19161156249942</v>
      </c>
      <c r="AG12" s="37">
        <f>'Cash In Flow Summary'!AG43</f>
        <v>16.10722640625</v>
      </c>
      <c r="AH12" s="37">
        <f>'Cash In Flow Summary'!AH43</f>
        <v>14.419367812499997</v>
      </c>
      <c r="AI12" s="37">
        <f>'Cash In Flow Summary'!AI43</f>
        <v>12.731509218749999</v>
      </c>
      <c r="AJ12" s="37">
        <f>'Cash In Flow Summary'!AJ43</f>
        <v>10.011366093749999</v>
      </c>
      <c r="AK12" s="37">
        <f>'Cash In Flow Summary'!AK43</f>
        <v>8.4360314062500006</v>
      </c>
      <c r="AL12" s="37">
        <f>'Cash In Flow Summary'!AL43</f>
        <v>7.3515618749999989</v>
      </c>
      <c r="AM12" s="37">
        <f>'Cash In Flow Summary'!AM43</f>
        <v>3.1702387500000002</v>
      </c>
      <c r="AN12" s="37">
        <f>'Cash In Flow Summary'!AN43</f>
        <v>3.1702387500000002</v>
      </c>
      <c r="AO12" s="37">
        <f>'Cash In Flow Summary'!AO43</f>
        <v>3.1702387500000002</v>
      </c>
      <c r="AP12" s="37">
        <f>'Cash In Flow Summary'!AP43</f>
        <v>0</v>
      </c>
      <c r="AQ12" s="37">
        <f>'Cash In Flow Summary'!AQ43</f>
        <v>0</v>
      </c>
      <c r="AR12" s="37">
        <f>'Cash In Flow Summary'!AR43</f>
        <v>0</v>
      </c>
      <c r="AS12" s="37">
        <f>'Cash In Flow Summary'!AS43</f>
        <v>0</v>
      </c>
      <c r="AT12" s="37">
        <f>'Cash In Flow Summary'!AT43</f>
        <v>0</v>
      </c>
    </row>
    <row r="13" spans="1:46" x14ac:dyDescent="0.3">
      <c r="B13" s="29" t="s">
        <v>25</v>
      </c>
      <c r="C13" s="29">
        <f>SUM(D13:ZZ13)</f>
        <v>2934.8983125000018</v>
      </c>
      <c r="D13" s="37">
        <f>'Offers DP'!$E$10/4</f>
        <v>0</v>
      </c>
      <c r="E13" s="37">
        <f>'Offers DP'!$E$10/4</f>
        <v>0</v>
      </c>
      <c r="F13" s="37">
        <f>'Offers DP'!$E$10/4</f>
        <v>0</v>
      </c>
      <c r="G13" s="37">
        <f>'Offers DP'!$E$10/4++'Offers DP'!E9</f>
        <v>250</v>
      </c>
      <c r="H13" s="365">
        <f>'Offers DP'!$E$11/4</f>
        <v>22.5</v>
      </c>
      <c r="I13" s="37">
        <f>'Offers DP'!$E$11/4</f>
        <v>22.5</v>
      </c>
      <c r="J13" s="37">
        <f>'Offers DP'!$E$11/4</f>
        <v>22.5</v>
      </c>
      <c r="K13" s="37">
        <f>'Offers DP'!$E$11/4</f>
        <v>22.5</v>
      </c>
      <c r="L13" s="37">
        <f>'Offers DP'!$E$12/4</f>
        <v>90</v>
      </c>
      <c r="M13" s="37">
        <f>'Offers DP'!$E$12/4</f>
        <v>90</v>
      </c>
      <c r="N13" s="37">
        <f>'Offers DP'!$E$12/4</f>
        <v>90</v>
      </c>
      <c r="O13" s="37">
        <f>'Offers DP'!$E$12/4</f>
        <v>90</v>
      </c>
      <c r="P13" s="37">
        <f>'Offers DP'!$E$13/4</f>
        <v>112.5</v>
      </c>
      <c r="Q13" s="37">
        <f>'Offers DP'!$E$13/4</f>
        <v>112.5</v>
      </c>
      <c r="R13" s="37">
        <f>'Offers DP'!$E$13/4</f>
        <v>112.5</v>
      </c>
      <c r="S13" s="37">
        <f>'Offers DP'!$E$13/4</f>
        <v>112.5</v>
      </c>
      <c r="T13" s="37">
        <f>'Offers DP'!$E$14/4</f>
        <v>112.5</v>
      </c>
      <c r="U13" s="37">
        <f>'Offers DP'!$E$14/4</f>
        <v>112.5</v>
      </c>
      <c r="V13" s="37">
        <f>'Offers DP'!$E$14/4</f>
        <v>112.5</v>
      </c>
      <c r="W13" s="37">
        <f>'Offers DP'!$E$14/4</f>
        <v>112.5</v>
      </c>
      <c r="X13" s="37">
        <f>'Offers DP'!$E$15/4</f>
        <v>112.5</v>
      </c>
      <c r="Y13" s="37">
        <f>'Offers DP'!$E$15/4</f>
        <v>112.5</v>
      </c>
      <c r="Z13" s="37">
        <f>'Offers DP'!$E$15/4</f>
        <v>112.5</v>
      </c>
      <c r="AA13" s="37">
        <f>'Offers DP'!$E$15/4</f>
        <v>112.5</v>
      </c>
      <c r="AB13" s="37">
        <f>'Offers DP'!$E$16/4</f>
        <v>112.5</v>
      </c>
      <c r="AC13" s="37">
        <f>'Offers DP'!$E$16/4</f>
        <v>112.5</v>
      </c>
      <c r="AD13" s="37">
        <f>'Offers DP'!$E$16/4</f>
        <v>112.5</v>
      </c>
      <c r="AE13" s="37">
        <f>'Offers DP'!$E$16/4</f>
        <v>112.5</v>
      </c>
      <c r="AF13" s="37">
        <f>-SUM(D13:AE13)+SUM('Cash In Flow Summary'!D44:AE44)+'Cash In Flow Summary'!AF44</f>
        <v>27.675184726562989</v>
      </c>
      <c r="AG13" s="37">
        <f>'Cash In Flow Summary'!AG44</f>
        <v>65.095254765625</v>
      </c>
      <c r="AH13" s="37">
        <f>'Cash In Flow Summary'!AH44</f>
        <v>57.6834975390625</v>
      </c>
      <c r="AI13" s="37">
        <f>'Cash In Flow Summary'!AI44</f>
        <v>50.2717403125</v>
      </c>
      <c r="AJ13" s="37">
        <f>'Cash In Flow Summary'!AJ44</f>
        <v>41.787603593749999</v>
      </c>
      <c r="AK13" s="37">
        <f>'Cash In Flow Summary'!AK44</f>
        <v>33.303466874999998</v>
      </c>
      <c r="AL13" s="37">
        <f>'Cash In Flow Summary'!AL44</f>
        <v>29.650984453124991</v>
      </c>
      <c r="AM13" s="37">
        <f>'Cash In Flow Summary'!AM44</f>
        <v>25.998502031249995</v>
      </c>
      <c r="AN13" s="37">
        <f>'Cash In Flow Summary'!AN44</f>
        <v>25.998502031249995</v>
      </c>
      <c r="AO13" s="37">
        <f>'Cash In Flow Summary'!AO44</f>
        <v>25.998502031249995</v>
      </c>
      <c r="AP13" s="37">
        <f>'Cash In Flow Summary'!AP44</f>
        <v>20.382974609374994</v>
      </c>
      <c r="AQ13" s="37">
        <f>'Cash In Flow Summary'!AQ44</f>
        <v>14.767447187499998</v>
      </c>
      <c r="AR13" s="37">
        <f>'Cash In Flow Summary'!AR44</f>
        <v>9.6089557812499997</v>
      </c>
      <c r="AS13" s="37">
        <f>'Cash In Flow Summary'!AS44</f>
        <v>4.4504643750000001</v>
      </c>
      <c r="AT13" s="37">
        <f>'Cash In Flow Summary'!AT44</f>
        <v>2.2252321875000001</v>
      </c>
    </row>
    <row r="14" spans="1:46" x14ac:dyDescent="0.3">
      <c r="B14" s="30"/>
      <c r="C14" s="31">
        <f t="shared" ref="C14:AT14" si="1">SUM(C11:C13)</f>
        <v>5090.3360156250019</v>
      </c>
      <c r="D14" s="31">
        <f t="shared" si="1"/>
        <v>91.25</v>
      </c>
      <c r="E14" s="31">
        <f t="shared" si="1"/>
        <v>11.25</v>
      </c>
      <c r="F14" s="31">
        <f t="shared" si="1"/>
        <v>11.25</v>
      </c>
      <c r="G14" s="31">
        <f t="shared" si="1"/>
        <v>346.25</v>
      </c>
      <c r="H14" s="31">
        <f t="shared" si="1"/>
        <v>67.5</v>
      </c>
      <c r="I14" s="31">
        <f t="shared" si="1"/>
        <v>67.5</v>
      </c>
      <c r="J14" s="31">
        <f t="shared" si="1"/>
        <v>67.5</v>
      </c>
      <c r="K14" s="31">
        <f t="shared" si="1"/>
        <v>67.5</v>
      </c>
      <c r="L14" s="31">
        <f t="shared" si="1"/>
        <v>168.75</v>
      </c>
      <c r="M14" s="31">
        <f t="shared" si="1"/>
        <v>168.75</v>
      </c>
      <c r="N14" s="31">
        <f t="shared" si="1"/>
        <v>168.75</v>
      </c>
      <c r="O14" s="31">
        <f t="shared" si="1"/>
        <v>168.75</v>
      </c>
      <c r="P14" s="31">
        <f t="shared" si="1"/>
        <v>213.75</v>
      </c>
      <c r="Q14" s="31">
        <f t="shared" si="1"/>
        <v>213.75</v>
      </c>
      <c r="R14" s="31">
        <f t="shared" si="1"/>
        <v>213.75</v>
      </c>
      <c r="S14" s="31">
        <f t="shared" si="1"/>
        <v>213.75</v>
      </c>
      <c r="T14" s="31">
        <f t="shared" si="1"/>
        <v>202.5</v>
      </c>
      <c r="U14" s="31">
        <f t="shared" si="1"/>
        <v>202.5</v>
      </c>
      <c r="V14" s="31">
        <f t="shared" si="1"/>
        <v>202.5</v>
      </c>
      <c r="W14" s="31">
        <f t="shared" si="1"/>
        <v>202.5</v>
      </c>
      <c r="X14" s="31">
        <f t="shared" si="1"/>
        <v>157.5</v>
      </c>
      <c r="Y14" s="31">
        <f t="shared" si="1"/>
        <v>157.5</v>
      </c>
      <c r="Z14" s="31">
        <f t="shared" si="1"/>
        <v>157.5</v>
      </c>
      <c r="AA14" s="31">
        <f t="shared" si="1"/>
        <v>157.5</v>
      </c>
      <c r="AB14" s="31">
        <f t="shared" si="1"/>
        <v>112.5</v>
      </c>
      <c r="AC14" s="31">
        <f t="shared" si="1"/>
        <v>112.5</v>
      </c>
      <c r="AD14" s="31">
        <f t="shared" si="1"/>
        <v>112.5</v>
      </c>
      <c r="AE14" s="31">
        <f t="shared" si="1"/>
        <v>112.5</v>
      </c>
      <c r="AF14" s="31">
        <f t="shared" si="1"/>
        <v>376.62500664062503</v>
      </c>
      <c r="AG14" s="31">
        <f t="shared" si="1"/>
        <v>92.178993593749993</v>
      </c>
      <c r="AH14" s="31">
        <f t="shared" si="1"/>
        <v>83.0793777734375</v>
      </c>
      <c r="AI14" s="31">
        <f t="shared" si="1"/>
        <v>73.979761953125006</v>
      </c>
      <c r="AJ14" s="31">
        <f t="shared" si="1"/>
        <v>62.775482109374998</v>
      </c>
      <c r="AK14" s="31">
        <f t="shared" si="1"/>
        <v>51.760481992187501</v>
      </c>
      <c r="AL14" s="31">
        <f t="shared" si="1"/>
        <v>47.023530039062493</v>
      </c>
      <c r="AM14" s="31">
        <f t="shared" si="1"/>
        <v>37.367295820312492</v>
      </c>
      <c r="AN14" s="31">
        <f t="shared" si="1"/>
        <v>33.380189062499994</v>
      </c>
      <c r="AO14" s="31">
        <f t="shared" si="1"/>
        <v>30.730822499999995</v>
      </c>
      <c r="AP14" s="31">
        <f t="shared" si="1"/>
        <v>20.382974609374994</v>
      </c>
      <c r="AQ14" s="31">
        <f t="shared" si="1"/>
        <v>14.767447187499998</v>
      </c>
      <c r="AR14" s="31">
        <f t="shared" si="1"/>
        <v>9.6089557812499997</v>
      </c>
      <c r="AS14" s="31">
        <f t="shared" si="1"/>
        <v>4.4504643750000001</v>
      </c>
      <c r="AT14" s="31">
        <f t="shared" si="1"/>
        <v>2.2252321875000001</v>
      </c>
    </row>
    <row r="15" spans="1:46" ht="13.8" thickBot="1" x14ac:dyDescent="0.35"/>
    <row r="16" spans="1:46" x14ac:dyDescent="0.3">
      <c r="A16" s="103"/>
      <c r="B16" s="82" t="s">
        <v>180</v>
      </c>
      <c r="C16" s="83"/>
      <c r="D16" s="84"/>
      <c r="E16" s="83"/>
      <c r="F16" s="83"/>
      <c r="G16" s="83"/>
      <c r="H16" s="83"/>
      <c r="I16" s="83"/>
      <c r="J16" s="83"/>
      <c r="K16" s="83"/>
      <c r="L16" s="83"/>
      <c r="M16" s="83"/>
      <c r="N16" s="83"/>
      <c r="O16" s="83"/>
      <c r="P16" s="83"/>
      <c r="Q16" s="83"/>
      <c r="R16" s="83"/>
      <c r="S16" s="83"/>
      <c r="T16" s="83"/>
      <c r="U16" s="83"/>
      <c r="V16" s="83"/>
      <c r="W16" s="83"/>
      <c r="X16" s="83"/>
      <c r="Y16" s="85"/>
      <c r="Z16" s="85"/>
      <c r="AA16" s="85"/>
      <c r="AB16" s="85"/>
      <c r="AC16" s="85"/>
      <c r="AD16" s="85"/>
      <c r="AE16" s="85"/>
      <c r="AF16" s="85"/>
      <c r="AG16" s="85"/>
      <c r="AH16" s="85"/>
      <c r="AI16" s="85"/>
      <c r="AJ16" s="85"/>
      <c r="AK16" s="85"/>
      <c r="AL16" s="85"/>
      <c r="AM16" s="85"/>
      <c r="AN16" s="85"/>
      <c r="AO16" s="85"/>
      <c r="AP16" s="85"/>
      <c r="AQ16" s="85"/>
      <c r="AR16" s="85"/>
      <c r="AS16" s="85"/>
      <c r="AT16" s="86"/>
    </row>
    <row r="17" spans="1:50" s="28" customFormat="1" x14ac:dyDescent="0.3">
      <c r="A17" s="104"/>
      <c r="B17" s="87" t="s">
        <v>83</v>
      </c>
      <c r="C17" s="27" t="s">
        <v>28</v>
      </c>
      <c r="D17" s="27" t="s">
        <v>32</v>
      </c>
      <c r="E17" s="27" t="s">
        <v>33</v>
      </c>
      <c r="F17" s="27" t="s">
        <v>90</v>
      </c>
      <c r="G17" s="27" t="s">
        <v>34</v>
      </c>
      <c r="H17" s="27" t="s">
        <v>91</v>
      </c>
      <c r="I17" s="27" t="s">
        <v>35</v>
      </c>
      <c r="J17" s="27" t="s">
        <v>92</v>
      </c>
      <c r="K17" s="27" t="s">
        <v>36</v>
      </c>
      <c r="L17" s="27" t="s">
        <v>93</v>
      </c>
      <c r="M17" s="27" t="s">
        <v>37</v>
      </c>
      <c r="N17" s="27" t="s">
        <v>94</v>
      </c>
      <c r="O17" s="27" t="s">
        <v>38</v>
      </c>
      <c r="P17" s="27" t="s">
        <v>95</v>
      </c>
      <c r="Q17" s="27" t="s">
        <v>39</v>
      </c>
      <c r="R17" s="27" t="s">
        <v>96</v>
      </c>
      <c r="S17" s="27" t="s">
        <v>40</v>
      </c>
      <c r="T17" s="27" t="s">
        <v>97</v>
      </c>
      <c r="U17" s="27" t="s">
        <v>41</v>
      </c>
      <c r="V17" s="27" t="s">
        <v>98</v>
      </c>
      <c r="W17" s="27" t="s">
        <v>42</v>
      </c>
      <c r="X17" s="27" t="s">
        <v>99</v>
      </c>
      <c r="Y17" s="27" t="s">
        <v>43</v>
      </c>
      <c r="Z17" s="27" t="s">
        <v>100</v>
      </c>
      <c r="AA17" s="27" t="s">
        <v>44</v>
      </c>
      <c r="AB17" s="27" t="s">
        <v>101</v>
      </c>
      <c r="AC17" s="27" t="s">
        <v>45</v>
      </c>
      <c r="AD17" s="27" t="s">
        <v>102</v>
      </c>
      <c r="AE17" s="27" t="s">
        <v>46</v>
      </c>
      <c r="AF17" s="27" t="s">
        <v>103</v>
      </c>
      <c r="AG17" s="27" t="s">
        <v>47</v>
      </c>
      <c r="AH17" s="27" t="s">
        <v>104</v>
      </c>
      <c r="AI17" s="27" t="s">
        <v>48</v>
      </c>
      <c r="AJ17" s="27" t="s">
        <v>105</v>
      </c>
      <c r="AK17" s="27" t="s">
        <v>49</v>
      </c>
      <c r="AL17" s="27" t="s">
        <v>106</v>
      </c>
      <c r="AM17" s="27" t="s">
        <v>50</v>
      </c>
      <c r="AN17" s="27" t="s">
        <v>126</v>
      </c>
      <c r="AO17" s="27" t="s">
        <v>84</v>
      </c>
      <c r="AP17" s="27" t="s">
        <v>127</v>
      </c>
      <c r="AQ17" s="27" t="s">
        <v>85</v>
      </c>
      <c r="AR17" s="27" t="s">
        <v>128</v>
      </c>
      <c r="AS17" s="27" t="s">
        <v>86</v>
      </c>
      <c r="AT17" s="88" t="s">
        <v>129</v>
      </c>
    </row>
    <row r="18" spans="1:50" x14ac:dyDescent="0.3">
      <c r="A18" s="103"/>
      <c r="B18" s="89" t="s">
        <v>81</v>
      </c>
      <c r="C18" s="29">
        <f>SUM(D18:ZZ18)</f>
        <v>1267.3006875000001</v>
      </c>
      <c r="D18" s="37">
        <f t="shared" ref="D18:AT18" si="2">D4-D11</f>
        <v>-91.25</v>
      </c>
      <c r="E18" s="37">
        <f t="shared" si="2"/>
        <v>-11.25</v>
      </c>
      <c r="F18" s="37">
        <f t="shared" si="2"/>
        <v>3.8892375000000001</v>
      </c>
      <c r="G18" s="37">
        <f t="shared" si="2"/>
        <v>19.028475</v>
      </c>
      <c r="H18" s="37">
        <f t="shared" si="2"/>
        <v>24.012006249999999</v>
      </c>
      <c r="I18" s="37">
        <f t="shared" si="2"/>
        <v>40.245537500000005</v>
      </c>
      <c r="J18" s="37">
        <f t="shared" si="2"/>
        <v>39.865700000000004</v>
      </c>
      <c r="K18" s="37">
        <f t="shared" si="2"/>
        <v>40.973559375000008</v>
      </c>
      <c r="L18" s="37">
        <f t="shared" si="2"/>
        <v>46.578848437500014</v>
      </c>
      <c r="M18" s="37">
        <f t="shared" si="2"/>
        <v>461.50383750000003</v>
      </c>
      <c r="N18" s="37">
        <f t="shared" si="2"/>
        <v>151.82775000000001</v>
      </c>
      <c r="O18" s="37">
        <f t="shared" si="2"/>
        <v>142.78399999999999</v>
      </c>
      <c r="P18" s="37">
        <f t="shared" si="2"/>
        <v>52.310749999999999</v>
      </c>
      <c r="Q18" s="37">
        <f t="shared" si="2"/>
        <v>26.309968749999996</v>
      </c>
      <c r="R18" s="37">
        <f t="shared" si="2"/>
        <v>26.309968749999996</v>
      </c>
      <c r="S18" s="37">
        <f t="shared" si="2"/>
        <v>23.037035624999987</v>
      </c>
      <c r="T18" s="37">
        <f t="shared" si="2"/>
        <v>16.226639687499997</v>
      </c>
      <c r="U18" s="37">
        <f t="shared" si="2"/>
        <v>14.712715937500001</v>
      </c>
      <c r="V18" s="37">
        <f t="shared" si="2"/>
        <v>8.7239446875000013</v>
      </c>
      <c r="W18" s="37">
        <f t="shared" si="2"/>
        <v>4.3829446875000002</v>
      </c>
      <c r="X18" s="37">
        <f t="shared" si="2"/>
        <v>26.8829446875</v>
      </c>
      <c r="Y18" s="37">
        <f t="shared" si="2"/>
        <v>19.602725937499997</v>
      </c>
      <c r="Z18" s="37">
        <f t="shared" si="2"/>
        <v>19.602725937499997</v>
      </c>
      <c r="AA18" s="37">
        <f t="shared" si="2"/>
        <v>19.602725937499997</v>
      </c>
      <c r="AB18" s="37">
        <f t="shared" si="2"/>
        <v>36.3147259375</v>
      </c>
      <c r="AC18" s="37">
        <f t="shared" si="2"/>
        <v>33.038627500000004</v>
      </c>
      <c r="AD18" s="37">
        <f t="shared" si="2"/>
        <v>29.430171250000001</v>
      </c>
      <c r="AE18" s="37">
        <f t="shared" si="2"/>
        <v>25.08917125</v>
      </c>
      <c r="AF18" s="37">
        <f t="shared" si="2"/>
        <v>-82.669039101562646</v>
      </c>
      <c r="AG18" s="37">
        <f t="shared" si="2"/>
        <v>14.112658828125001</v>
      </c>
      <c r="AH18" s="37">
        <f t="shared" si="2"/>
        <v>14.112658828125001</v>
      </c>
      <c r="AI18" s="37">
        <f t="shared" si="2"/>
        <v>14.112658828125001</v>
      </c>
      <c r="AJ18" s="37">
        <f t="shared" si="2"/>
        <v>14.112658828125001</v>
      </c>
      <c r="AK18" s="37">
        <f t="shared" si="2"/>
        <v>12.884121914062501</v>
      </c>
      <c r="AL18" s="37">
        <f t="shared" si="2"/>
        <v>12.884121914062501</v>
      </c>
      <c r="AM18" s="37">
        <f t="shared" si="2"/>
        <v>10.540999335937501</v>
      </c>
      <c r="AN18" s="37">
        <f t="shared" si="2"/>
        <v>5.4147192187500002</v>
      </c>
      <c r="AO18" s="37">
        <f t="shared" si="2"/>
        <v>2.0083907812500001</v>
      </c>
      <c r="AP18" s="37">
        <f t="shared" si="2"/>
        <v>0</v>
      </c>
      <c r="AQ18" s="37">
        <f t="shared" si="2"/>
        <v>0</v>
      </c>
      <c r="AR18" s="37">
        <f t="shared" si="2"/>
        <v>0</v>
      </c>
      <c r="AS18" s="37">
        <f t="shared" si="2"/>
        <v>0</v>
      </c>
      <c r="AT18" s="90">
        <f t="shared" si="2"/>
        <v>0</v>
      </c>
    </row>
    <row r="19" spans="1:50" x14ac:dyDescent="0.3">
      <c r="A19" s="103"/>
      <c r="B19" s="89" t="s">
        <v>82</v>
      </c>
      <c r="C19" s="29">
        <f>SUM(D19:ZZ19)</f>
        <v>1503.976359374999</v>
      </c>
      <c r="D19" s="37">
        <f t="shared" ref="D19:AT19" si="3">D5-D12</f>
        <v>0</v>
      </c>
      <c r="E19" s="37">
        <f t="shared" si="3"/>
        <v>0</v>
      </c>
      <c r="F19" s="37">
        <f t="shared" si="3"/>
        <v>0</v>
      </c>
      <c r="G19" s="37">
        <f t="shared" si="3"/>
        <v>-85</v>
      </c>
      <c r="H19" s="37">
        <f t="shared" si="3"/>
        <v>-4.3843499999999977</v>
      </c>
      <c r="I19" s="37">
        <f t="shared" si="3"/>
        <v>13.731300000000005</v>
      </c>
      <c r="J19" s="37">
        <f t="shared" si="3"/>
        <v>35.760824999999997</v>
      </c>
      <c r="K19" s="37">
        <f t="shared" si="3"/>
        <v>46.518389999999997</v>
      </c>
      <c r="L19" s="37">
        <f t="shared" si="3"/>
        <v>22.087544999999992</v>
      </c>
      <c r="M19" s="37">
        <f t="shared" si="3"/>
        <v>27.973267500000006</v>
      </c>
      <c r="N19" s="37">
        <f t="shared" si="3"/>
        <v>43.871055000000013</v>
      </c>
      <c r="O19" s="37">
        <f t="shared" si="3"/>
        <v>60.607529999999997</v>
      </c>
      <c r="P19" s="37">
        <f t="shared" si="3"/>
        <v>59.002436250000002</v>
      </c>
      <c r="Q19" s="37">
        <f t="shared" si="3"/>
        <v>68.647342499999979</v>
      </c>
      <c r="R19" s="37">
        <f t="shared" si="3"/>
        <v>626.84046749999982</v>
      </c>
      <c r="S19" s="37">
        <f t="shared" si="3"/>
        <v>115.39019250000001</v>
      </c>
      <c r="T19" s="37">
        <f t="shared" si="3"/>
        <v>67.596592499999943</v>
      </c>
      <c r="U19" s="37">
        <f t="shared" si="3"/>
        <v>44.336992499999951</v>
      </c>
      <c r="V19" s="37">
        <f t="shared" si="3"/>
        <v>42.525427499999964</v>
      </c>
      <c r="W19" s="37">
        <f t="shared" si="3"/>
        <v>40.713862499999962</v>
      </c>
      <c r="X19" s="37">
        <f t="shared" si="3"/>
        <v>54.779461874999996</v>
      </c>
      <c r="Y19" s="37">
        <f t="shared" si="3"/>
        <v>47.653413750000013</v>
      </c>
      <c r="Z19" s="37">
        <f t="shared" si="3"/>
        <v>38.837876249999994</v>
      </c>
      <c r="AA19" s="37">
        <f t="shared" si="3"/>
        <v>28.546248749999982</v>
      </c>
      <c r="AB19" s="37">
        <f t="shared" si="3"/>
        <v>51.046248749999982</v>
      </c>
      <c r="AC19" s="37">
        <f t="shared" si="3"/>
        <v>51.046248749999982</v>
      </c>
      <c r="AD19" s="37">
        <f t="shared" si="3"/>
        <v>51.046248749999982</v>
      </c>
      <c r="AE19" s="37">
        <f t="shared" si="3"/>
        <v>51.046248749999982</v>
      </c>
      <c r="AF19" s="37">
        <f t="shared" si="3"/>
        <v>-197.26022843749945</v>
      </c>
      <c r="AG19" s="37">
        <f t="shared" si="3"/>
        <v>20.709291093749997</v>
      </c>
      <c r="AH19" s="37">
        <f t="shared" si="3"/>
        <v>18.539187187499998</v>
      </c>
      <c r="AI19" s="37">
        <f t="shared" si="3"/>
        <v>16.369083281249999</v>
      </c>
      <c r="AJ19" s="37">
        <f t="shared" si="3"/>
        <v>12.87175640625</v>
      </c>
      <c r="AK19" s="37">
        <f t="shared" si="3"/>
        <v>10.846326093750003</v>
      </c>
      <c r="AL19" s="37">
        <f t="shared" si="3"/>
        <v>9.4520081250000025</v>
      </c>
      <c r="AM19" s="37">
        <f t="shared" si="3"/>
        <v>4.0760212500000002</v>
      </c>
      <c r="AN19" s="37">
        <f t="shared" si="3"/>
        <v>4.0760212500000002</v>
      </c>
      <c r="AO19" s="37">
        <f t="shared" si="3"/>
        <v>4.0760212500000002</v>
      </c>
      <c r="AP19" s="37">
        <f t="shared" si="3"/>
        <v>0</v>
      </c>
      <c r="AQ19" s="37">
        <f t="shared" si="3"/>
        <v>0</v>
      </c>
      <c r="AR19" s="37">
        <f t="shared" si="3"/>
        <v>0</v>
      </c>
      <c r="AS19" s="37">
        <f t="shared" si="3"/>
        <v>0</v>
      </c>
      <c r="AT19" s="90">
        <f t="shared" si="3"/>
        <v>0</v>
      </c>
    </row>
    <row r="20" spans="1:50" x14ac:dyDescent="0.3">
      <c r="A20" s="103"/>
      <c r="B20" s="89" t="s">
        <v>25</v>
      </c>
      <c r="C20" s="29">
        <f>SUM(D20:ZZ20)</f>
        <v>3773.4406875</v>
      </c>
      <c r="D20" s="37">
        <f t="shared" ref="D20:AT20" si="4">D6-D13</f>
        <v>0</v>
      </c>
      <c r="E20" s="37">
        <f t="shared" si="4"/>
        <v>0</v>
      </c>
      <c r="F20" s="37">
        <f t="shared" si="4"/>
        <v>0</v>
      </c>
      <c r="G20" s="37">
        <f t="shared" si="4"/>
        <v>-250</v>
      </c>
      <c r="H20" s="37">
        <f t="shared" si="4"/>
        <v>-7.8577874999999988</v>
      </c>
      <c r="I20" s="37">
        <f t="shared" si="4"/>
        <v>6.7844250000000024</v>
      </c>
      <c r="J20" s="37">
        <f t="shared" si="4"/>
        <v>14.105531249999999</v>
      </c>
      <c r="K20" s="37">
        <f t="shared" si="4"/>
        <v>21.426637499999998</v>
      </c>
      <c r="L20" s="37">
        <f t="shared" si="4"/>
        <v>-19.48616874999999</v>
      </c>
      <c r="M20" s="37">
        <f t="shared" si="4"/>
        <v>7.1010249999999928</v>
      </c>
      <c r="N20" s="37">
        <f t="shared" si="4"/>
        <v>15.578099999999992</v>
      </c>
      <c r="O20" s="37">
        <f t="shared" si="4"/>
        <v>24.055174999999991</v>
      </c>
      <c r="P20" s="37">
        <f t="shared" si="4"/>
        <v>34.07206875</v>
      </c>
      <c r="Q20" s="37">
        <f t="shared" si="4"/>
        <v>66.588962500000065</v>
      </c>
      <c r="R20" s="37">
        <f t="shared" si="4"/>
        <v>126.07802812500006</v>
      </c>
      <c r="S20" s="37">
        <f t="shared" si="4"/>
        <v>185.56709375000008</v>
      </c>
      <c r="T20" s="37">
        <f t="shared" si="4"/>
        <v>178.95179375000009</v>
      </c>
      <c r="U20" s="37">
        <f t="shared" si="4"/>
        <v>1450.0591937499998</v>
      </c>
      <c r="V20" s="37">
        <f t="shared" si="4"/>
        <v>249.63206000000008</v>
      </c>
      <c r="W20" s="37">
        <f t="shared" si="4"/>
        <v>255.34375125000003</v>
      </c>
      <c r="X20" s="37">
        <f t="shared" si="4"/>
        <v>197.68574500000005</v>
      </c>
      <c r="Y20" s="37">
        <f t="shared" si="4"/>
        <v>174.62161374999999</v>
      </c>
      <c r="Z20" s="37">
        <f t="shared" si="4"/>
        <v>111.12203375000001</v>
      </c>
      <c r="AA20" s="37">
        <f t="shared" si="4"/>
        <v>84.612453749999986</v>
      </c>
      <c r="AB20" s="37">
        <f t="shared" si="4"/>
        <v>68.799335000000013</v>
      </c>
      <c r="AC20" s="37">
        <f t="shared" si="4"/>
        <v>52.986216250000041</v>
      </c>
      <c r="AD20" s="37">
        <f t="shared" si="4"/>
        <v>44.637685000000033</v>
      </c>
      <c r="AE20" s="37">
        <f t="shared" si="4"/>
        <v>36.289153749999997</v>
      </c>
      <c r="AF20" s="37">
        <f t="shared" si="4"/>
        <v>121.11396902343701</v>
      </c>
      <c r="AG20" s="37">
        <f t="shared" si="4"/>
        <v>83.693898984374997</v>
      </c>
      <c r="AH20" s="37">
        <f t="shared" si="4"/>
        <v>74.164496835937513</v>
      </c>
      <c r="AI20" s="37">
        <f t="shared" si="4"/>
        <v>64.635094687499986</v>
      </c>
      <c r="AJ20" s="37">
        <f t="shared" si="4"/>
        <v>53.726918906249999</v>
      </c>
      <c r="AK20" s="37">
        <f t="shared" si="4"/>
        <v>42.818743124999997</v>
      </c>
      <c r="AL20" s="37">
        <f t="shared" si="4"/>
        <v>38.122694296874997</v>
      </c>
      <c r="AM20" s="37">
        <f t="shared" si="4"/>
        <v>33.426645468749996</v>
      </c>
      <c r="AN20" s="37">
        <f t="shared" si="4"/>
        <v>33.426645468749996</v>
      </c>
      <c r="AO20" s="37">
        <f t="shared" si="4"/>
        <v>33.426645468749996</v>
      </c>
      <c r="AP20" s="37">
        <f t="shared" si="4"/>
        <v>26.206681640624996</v>
      </c>
      <c r="AQ20" s="37">
        <f t="shared" si="4"/>
        <v>18.986717812500004</v>
      </c>
      <c r="AR20" s="37">
        <f t="shared" si="4"/>
        <v>12.354371718749999</v>
      </c>
      <c r="AS20" s="37">
        <f t="shared" si="4"/>
        <v>5.7220256249999997</v>
      </c>
      <c r="AT20" s="90">
        <f t="shared" si="4"/>
        <v>2.8610128124999998</v>
      </c>
    </row>
    <row r="21" spans="1:50" x14ac:dyDescent="0.3">
      <c r="A21" s="103"/>
      <c r="B21" s="91" t="s">
        <v>121</v>
      </c>
      <c r="C21" s="92">
        <f t="shared" ref="C21:AT21" si="5">SUM(C18:C20)</f>
        <v>6544.7177343749991</v>
      </c>
      <c r="D21" s="92">
        <f t="shared" si="5"/>
        <v>-91.25</v>
      </c>
      <c r="E21" s="92">
        <f t="shared" si="5"/>
        <v>-11.25</v>
      </c>
      <c r="F21" s="92">
        <f t="shared" si="5"/>
        <v>3.8892375000000001</v>
      </c>
      <c r="G21" s="92">
        <f t="shared" si="5"/>
        <v>-315.97152499999999</v>
      </c>
      <c r="H21" s="92">
        <f t="shared" si="5"/>
        <v>11.769868750000002</v>
      </c>
      <c r="I21" s="92">
        <f t="shared" si="5"/>
        <v>60.761262500000015</v>
      </c>
      <c r="J21" s="92">
        <f t="shared" si="5"/>
        <v>89.732056249999999</v>
      </c>
      <c r="K21" s="92">
        <f t="shared" si="5"/>
        <v>108.918586875</v>
      </c>
      <c r="L21" s="92">
        <f t="shared" si="5"/>
        <v>49.180224687500015</v>
      </c>
      <c r="M21" s="92">
        <f t="shared" si="5"/>
        <v>496.57813000000004</v>
      </c>
      <c r="N21" s="92">
        <f t="shared" si="5"/>
        <v>211.276905</v>
      </c>
      <c r="O21" s="92">
        <f t="shared" si="5"/>
        <v>227.44670499999998</v>
      </c>
      <c r="P21" s="92">
        <f t="shared" si="5"/>
        <v>145.385255</v>
      </c>
      <c r="Q21" s="92">
        <f t="shared" si="5"/>
        <v>161.54627375000004</v>
      </c>
      <c r="R21" s="92">
        <f t="shared" si="5"/>
        <v>779.22846437499982</v>
      </c>
      <c r="S21" s="92">
        <f t="shared" si="5"/>
        <v>323.99432187500008</v>
      </c>
      <c r="T21" s="92">
        <f t="shared" si="5"/>
        <v>262.7750259375</v>
      </c>
      <c r="U21" s="92">
        <f t="shared" si="5"/>
        <v>1509.1089021874998</v>
      </c>
      <c r="V21" s="92">
        <f t="shared" si="5"/>
        <v>300.88143218750002</v>
      </c>
      <c r="W21" s="92">
        <f t="shared" si="5"/>
        <v>300.44055843749999</v>
      </c>
      <c r="X21" s="92">
        <f t="shared" si="5"/>
        <v>279.34815156250005</v>
      </c>
      <c r="Y21" s="92">
        <f t="shared" si="5"/>
        <v>241.87775343750002</v>
      </c>
      <c r="Z21" s="92">
        <f t="shared" si="5"/>
        <v>169.5626359375</v>
      </c>
      <c r="AA21" s="92">
        <f t="shared" si="5"/>
        <v>132.76142843749997</v>
      </c>
      <c r="AB21" s="92">
        <f t="shared" si="5"/>
        <v>156.16030968749999</v>
      </c>
      <c r="AC21" s="92">
        <f t="shared" si="5"/>
        <v>137.07109250000002</v>
      </c>
      <c r="AD21" s="92">
        <f t="shared" si="5"/>
        <v>125.11410500000002</v>
      </c>
      <c r="AE21" s="92">
        <f t="shared" si="5"/>
        <v>112.42457374999998</v>
      </c>
      <c r="AF21" s="92">
        <f t="shared" si="5"/>
        <v>-158.8152985156251</v>
      </c>
      <c r="AG21" s="92">
        <f t="shared" si="5"/>
        <v>118.51584890625</v>
      </c>
      <c r="AH21" s="92">
        <f t="shared" si="5"/>
        <v>106.81634285156251</v>
      </c>
      <c r="AI21" s="92">
        <f t="shared" si="5"/>
        <v>95.116836796874992</v>
      </c>
      <c r="AJ21" s="92">
        <f t="shared" si="5"/>
        <v>80.711334140624999</v>
      </c>
      <c r="AK21" s="92">
        <f t="shared" si="5"/>
        <v>66.549191132812496</v>
      </c>
      <c r="AL21" s="92">
        <f t="shared" si="5"/>
        <v>60.4588243359375</v>
      </c>
      <c r="AM21" s="92">
        <f t="shared" si="5"/>
        <v>48.043666054687499</v>
      </c>
      <c r="AN21" s="92">
        <f t="shared" si="5"/>
        <v>42.917385937500001</v>
      </c>
      <c r="AO21" s="92">
        <f t="shared" si="5"/>
        <v>39.511057499999993</v>
      </c>
      <c r="AP21" s="92">
        <f t="shared" si="5"/>
        <v>26.206681640624996</v>
      </c>
      <c r="AQ21" s="92">
        <f t="shared" si="5"/>
        <v>18.986717812500004</v>
      </c>
      <c r="AR21" s="92">
        <f t="shared" si="5"/>
        <v>12.354371718749999</v>
      </c>
      <c r="AS21" s="92">
        <f t="shared" si="5"/>
        <v>5.7220256249999997</v>
      </c>
      <c r="AT21" s="93">
        <f t="shared" si="5"/>
        <v>2.8610128124999998</v>
      </c>
    </row>
    <row r="22" spans="1:50" x14ac:dyDescent="0.3">
      <c r="A22" s="103"/>
      <c r="B22" s="94"/>
      <c r="AT22" s="95"/>
    </row>
    <row r="23" spans="1:50" x14ac:dyDescent="0.3">
      <c r="A23" s="103"/>
      <c r="B23" s="96" t="s">
        <v>181</v>
      </c>
      <c r="D23" s="97"/>
      <c r="AT23" s="95"/>
    </row>
    <row r="24" spans="1:50" s="28" customFormat="1" x14ac:dyDescent="0.3">
      <c r="A24" s="104"/>
      <c r="B24" s="98" t="s">
        <v>83</v>
      </c>
      <c r="C24" s="75" t="s">
        <v>28</v>
      </c>
      <c r="D24" s="75" t="s">
        <v>32</v>
      </c>
      <c r="E24" s="75" t="s">
        <v>33</v>
      </c>
      <c r="F24" s="75" t="s">
        <v>90</v>
      </c>
      <c r="G24" s="75" t="s">
        <v>34</v>
      </c>
      <c r="H24" s="75" t="s">
        <v>91</v>
      </c>
      <c r="I24" s="75" t="s">
        <v>35</v>
      </c>
      <c r="J24" s="75" t="s">
        <v>92</v>
      </c>
      <c r="K24" s="75" t="s">
        <v>36</v>
      </c>
      <c r="L24" s="75" t="s">
        <v>93</v>
      </c>
      <c r="M24" s="75" t="s">
        <v>37</v>
      </c>
      <c r="N24" s="75" t="s">
        <v>94</v>
      </c>
      <c r="O24" s="75" t="s">
        <v>38</v>
      </c>
      <c r="P24" s="75" t="s">
        <v>95</v>
      </c>
      <c r="Q24" s="75" t="s">
        <v>39</v>
      </c>
      <c r="R24" s="75" t="s">
        <v>96</v>
      </c>
      <c r="S24" s="75" t="s">
        <v>40</v>
      </c>
      <c r="T24" s="75" t="s">
        <v>97</v>
      </c>
      <c r="U24" s="75" t="s">
        <v>41</v>
      </c>
      <c r="V24" s="75" t="s">
        <v>98</v>
      </c>
      <c r="W24" s="75" t="s">
        <v>42</v>
      </c>
      <c r="X24" s="75" t="s">
        <v>99</v>
      </c>
      <c r="Y24" s="75" t="s">
        <v>43</v>
      </c>
      <c r="Z24" s="75" t="s">
        <v>100</v>
      </c>
      <c r="AA24" s="75" t="s">
        <v>44</v>
      </c>
      <c r="AB24" s="75" t="s">
        <v>101</v>
      </c>
      <c r="AC24" s="75" t="s">
        <v>45</v>
      </c>
      <c r="AD24" s="75" t="s">
        <v>102</v>
      </c>
      <c r="AE24" s="75" t="s">
        <v>46</v>
      </c>
      <c r="AF24" s="75" t="s">
        <v>103</v>
      </c>
      <c r="AG24" s="75" t="s">
        <v>47</v>
      </c>
      <c r="AH24" s="75" t="s">
        <v>104</v>
      </c>
      <c r="AI24" s="75" t="s">
        <v>48</v>
      </c>
      <c r="AJ24" s="75" t="s">
        <v>105</v>
      </c>
      <c r="AK24" s="75" t="s">
        <v>49</v>
      </c>
      <c r="AL24" s="75" t="s">
        <v>106</v>
      </c>
      <c r="AM24" s="75" t="s">
        <v>50</v>
      </c>
      <c r="AN24" s="75" t="s">
        <v>126</v>
      </c>
      <c r="AO24" s="75" t="s">
        <v>84</v>
      </c>
      <c r="AP24" s="75" t="s">
        <v>127</v>
      </c>
      <c r="AQ24" s="75" t="s">
        <v>85</v>
      </c>
      <c r="AR24" s="75" t="s">
        <v>128</v>
      </c>
      <c r="AS24" s="75" t="s">
        <v>86</v>
      </c>
      <c r="AT24" s="99" t="s">
        <v>129</v>
      </c>
    </row>
    <row r="25" spans="1:50" x14ac:dyDescent="0.3">
      <c r="A25" s="103"/>
      <c r="B25" s="89" t="s">
        <v>81</v>
      </c>
      <c r="C25" s="29">
        <f>SUM(D25:AT25)</f>
        <v>807.95086671965726</v>
      </c>
      <c r="D25" s="37">
        <f>+D18/((1+'Green Square'!$C$72)^'Green Square'!E$73)</f>
        <v>-88.309344334267365</v>
      </c>
      <c r="E25" s="37">
        <f>+E18/((1+'Green Square'!$C$72)^'Green Square'!F$73)</f>
        <v>-10.536590380294058</v>
      </c>
      <c r="F25" s="37">
        <f>+F18/((1+'Green Square'!$C$72)^'Green Square'!G$73)</f>
        <v>3.525216758644933</v>
      </c>
      <c r="G25" s="37">
        <f>+G18/((1+'Green Square'!$C$72)^'Green Square'!H$73)</f>
        <v>16.691644736842104</v>
      </c>
      <c r="H25" s="37">
        <f>+H18/((1+'Green Square'!$C$72)^'Green Square'!I$73)</f>
        <v>20.384374218580433</v>
      </c>
      <c r="I25" s="37">
        <f>+I18/((1+'Green Square'!$C$72)^'Green Square'!J$73)</f>
        <v>33.064385440332451</v>
      </c>
      <c r="J25" s="37">
        <f>+J18/((1+'Green Square'!$C$72)^'Green Square'!K$73)</f>
        <v>31.69683538746941</v>
      </c>
      <c r="K25" s="37">
        <f>+K18/((1+'Green Square'!$C$72)^'Green Square'!L$73)</f>
        <v>31.527823464912281</v>
      </c>
      <c r="L25" s="37">
        <f>+L18/((1+'Green Square'!$C$72)^'Green Square'!M$73)</f>
        <v>34.685889149123554</v>
      </c>
      <c r="M25" s="37">
        <f>+M18/((1+'Green Square'!$C$72)^'Green Square'!N$73)</f>
        <v>332.5930641682084</v>
      </c>
      <c r="N25" s="37">
        <f>+N18/((1+'Green Square'!$C$72)^'Green Square'!O$73)</f>
        <v>105.89191805785862</v>
      </c>
      <c r="O25" s="37">
        <f>+O18/((1+'Green Square'!$C$72)^'Green Square'!P$73)</f>
        <v>96.375132969388659</v>
      </c>
      <c r="P25" s="37">
        <f>+P18/((1+'Green Square'!$C$72)^'Green Square'!Q$73)</f>
        <v>34.170409220131432</v>
      </c>
      <c r="Q25" s="37">
        <f>+Q18/((1+'Green Square'!$C$72)^'Green Square'!R$73)</f>
        <v>16.632339933480033</v>
      </c>
      <c r="R25" s="37">
        <f>+R18/((1+'Green Square'!$C$72)^'Green Square'!S$73)</f>
        <v>16.096340101592041</v>
      </c>
      <c r="S25" s="37">
        <f>+S18/((1+'Green Square'!$C$72)^'Green Square'!T$73)</f>
        <v>13.639774442636927</v>
      </c>
      <c r="T25" s="37">
        <f>+T18/((1+'Green Square'!$C$72)^'Green Square'!U$73)</f>
        <v>9.2978593995934133</v>
      </c>
      <c r="U25" s="37">
        <f>+U18/((1+'Green Square'!$C$72)^'Green Square'!V$73)</f>
        <v>8.1587010299250355</v>
      </c>
      <c r="V25" s="37">
        <f>+V18/((1+'Green Square'!$C$72)^'Green Square'!W$73)</f>
        <v>4.6818215843275874</v>
      </c>
      <c r="W25" s="37">
        <f>+W18/((1+'Green Square'!$C$72)^'Green Square'!X$73)</f>
        <v>2.2763641283098228</v>
      </c>
      <c r="X25" s="37">
        <f>+X18/((1+'Green Square'!$C$72)^'Green Square'!Y$73)</f>
        <v>13.512209463321911</v>
      </c>
      <c r="Y25" s="37">
        <f>+Y18/((1+'Green Square'!$C$72)^'Green Square'!Z$73)</f>
        <v>9.5354190984166873</v>
      </c>
      <c r="Z25" s="37">
        <f>+Z18/((1+'Green Square'!$C$72)^'Green Square'!AA$73)</f>
        <v>9.228127216806886</v>
      </c>
      <c r="AA25" s="37">
        <f>+AA18/((1+'Green Square'!$C$72)^'Green Square'!AB$73)</f>
        <v>8.9307382350621758</v>
      </c>
      <c r="AB25" s="37">
        <f>+AB18/((1+'Green Square'!$C$72)^'Green Square'!AC$73)</f>
        <v>16.011331529713647</v>
      </c>
      <c r="AC25" s="37">
        <f>+AC18/((1+'Green Square'!$C$72)^'Green Square'!AD$73)</f>
        <v>14.097446780518474</v>
      </c>
      <c r="AD25" s="37">
        <f>+AD18/((1+'Green Square'!$C$72)^'Green Square'!AE$73)</f>
        <v>12.153043228162339</v>
      </c>
      <c r="AE25" s="37">
        <f>+AE18/((1+'Green Square'!$C$72)^'Green Square'!AF$73)</f>
        <v>10.026569222843316</v>
      </c>
      <c r="AF25" s="37">
        <f>+AF18/((1+'Green Square'!$C$72)^'Green Square'!AG$73)</f>
        <v>-31.972950659481025</v>
      </c>
      <c r="AG25" s="37">
        <f>+AG18/((1+'Green Square'!$C$72)^'Green Square'!AH$73)</f>
        <v>5.2822926410381674</v>
      </c>
      <c r="AH25" s="37">
        <f>+AH18/((1+'Green Square'!$C$72)^'Green Square'!AI$73)</f>
        <v>5.1120635584855449</v>
      </c>
      <c r="AI25" s="37">
        <f>+AI18/((1+'Green Square'!$C$72)^'Green Square'!AJ$73)</f>
        <v>4.9473203402187407</v>
      </c>
      <c r="AJ25" s="37">
        <f>+AJ18/((1+'Green Square'!$C$72)^'Green Square'!AK$73)</f>
        <v>4.7878861967813879</v>
      </c>
      <c r="AK25" s="37">
        <f>+AK18/((1+'Green Square'!$C$72)^'Green Square'!AL$73)</f>
        <v>4.2302261856294168</v>
      </c>
      <c r="AL25" s="37">
        <f>+AL18/((1+'Green Square'!$C$72)^'Green Square'!AM$73)</f>
        <v>4.0939013790529595</v>
      </c>
      <c r="AM25" s="37">
        <f>+AM18/((1+'Green Square'!$C$72)^'Green Square'!AN$73)</f>
        <v>3.2414410213936349</v>
      </c>
      <c r="AN25" s="37">
        <f>+AN18/((1+'Green Square'!$C$72)^'Green Square'!AO$73)</f>
        <v>1.6114100438799197</v>
      </c>
      <c r="AO25" s="37">
        <f>+AO18/((1+'Green Square'!$C$72)^'Green Square'!AP$73)</f>
        <v>0.57843176101729499</v>
      </c>
      <c r="AP25" s="37">
        <f>+AP18/((1+'Green Square'!$C$72)^'Green Square'!AQ$73)</f>
        <v>0</v>
      </c>
      <c r="AQ25" s="37">
        <f>+AQ18/((1+'Green Square'!$C$72)^'Green Square'!AR$73)</f>
        <v>0</v>
      </c>
      <c r="AR25" s="37">
        <f>+AR18/((1+'Green Square'!$C$72)^'Green Square'!AS$73)</f>
        <v>0</v>
      </c>
      <c r="AS25" s="37">
        <f>+AS18/((1+'Green Square'!$C$72)^'Green Square'!AT$73)</f>
        <v>0</v>
      </c>
      <c r="AT25" s="90">
        <f>+AT18/((1+'Green Square'!$C$72)^'Green Square'!AU$73)</f>
        <v>0</v>
      </c>
    </row>
    <row r="26" spans="1:50" x14ac:dyDescent="0.3">
      <c r="A26" s="103"/>
      <c r="B26" s="89" t="s">
        <v>82</v>
      </c>
      <c r="C26" s="29">
        <f>SUM(D26:AT26)</f>
        <v>872.6371087898284</v>
      </c>
      <c r="D26" s="37">
        <f>+D19/((1+'Green Square'!$C$72)^'Green Square'!E$73)</f>
        <v>0</v>
      </c>
      <c r="E26" s="37">
        <f>+E19/((1+'Green Square'!$C$72)^'Green Square'!F$73)</f>
        <v>0</v>
      </c>
      <c r="F26" s="37">
        <f>+F19/((1+'Green Square'!$C$72)^'Green Square'!G$73)</f>
        <v>0</v>
      </c>
      <c r="G26" s="37">
        <f>+G19/((1+'Green Square'!$C$72)^'Green Square'!H$73)</f>
        <v>-74.561403508771917</v>
      </c>
      <c r="H26" s="37">
        <f>+H19/((1+'Green Square'!$C$72)^'Green Square'!I$73)</f>
        <v>-3.7219810029506832</v>
      </c>
      <c r="I26" s="37">
        <f>+I19/((1+'Green Square'!$C$72)^'Green Square'!J$73)</f>
        <v>11.281176100501504</v>
      </c>
      <c r="J26" s="37">
        <f>+J19/((1+'Green Square'!$C$72)^'Green Square'!K$73)</f>
        <v>28.43308867886681</v>
      </c>
      <c r="K26" s="37">
        <f>+K19/((1+'Green Square'!$C$72)^'Green Square'!L$73)</f>
        <v>35.794390581717437</v>
      </c>
      <c r="L26" s="37">
        <f>+L19/((1+'Green Square'!$C$72)^'Green Square'!M$73)</f>
        <v>16.447940710133139</v>
      </c>
      <c r="M26" s="37">
        <f>+M19/((1+'Green Square'!$C$72)^'Green Square'!N$73)</f>
        <v>20.159560975745862</v>
      </c>
      <c r="N26" s="37">
        <f>+N19/((1+'Green Square'!$C$72)^'Green Square'!O$73)</f>
        <v>30.597767280169862</v>
      </c>
      <c r="O26" s="37">
        <f>+O19/((1+'Green Square'!$C$72)^'Green Square'!P$73)</f>
        <v>40.908356417359172</v>
      </c>
      <c r="P26" s="37">
        <f>+P19/((1+'Green Square'!$C$72)^'Green Square'!Q$73)</f>
        <v>38.541550095290496</v>
      </c>
      <c r="Q26" s="37">
        <f>+Q19/((1+'Green Square'!$C$72)^'Green Square'!R$73)</f>
        <v>43.396704376170376</v>
      </c>
      <c r="R26" s="37">
        <f>+R19/((1+'Green Square'!$C$72)^'Green Square'!S$73)</f>
        <v>383.49864457064211</v>
      </c>
      <c r="S26" s="37">
        <f>+S19/((1+'Green Square'!$C$72)^'Green Square'!T$73)</f>
        <v>68.320257181199565</v>
      </c>
      <c r="T26" s="37">
        <f>+T19/((1+'Green Square'!$C$72)^'Green Square'!U$73)</f>
        <v>38.732826084797495</v>
      </c>
      <c r="U26" s="37">
        <f>+U19/((1+'Green Square'!$C$72)^'Green Square'!V$73)</f>
        <v>24.586369227148563</v>
      </c>
      <c r="V26" s="37">
        <f>+V19/((1+'Green Square'!$C$72)^'Green Square'!W$73)</f>
        <v>22.821839372449343</v>
      </c>
      <c r="W26" s="37">
        <f>+W19/((1+'Green Square'!$C$72)^'Green Square'!X$73)</f>
        <v>21.145504387554148</v>
      </c>
      <c r="X26" s="37">
        <f>+X19/((1+'Green Square'!$C$72)^'Green Square'!Y$73)</f>
        <v>27.533872190989186</v>
      </c>
      <c r="Y26" s="37">
        <f>+Y19/((1+'Green Square'!$C$72)^'Green Square'!Z$73)</f>
        <v>23.180208355984039</v>
      </c>
      <c r="Z26" s="37">
        <f>+Z19/((1+'Green Square'!$C$72)^'Green Square'!AA$73)</f>
        <v>18.283215508307553</v>
      </c>
      <c r="AA26" s="37">
        <f>+AA19/((1+'Green Square'!$C$72)^'Green Square'!AB$73)</f>
        <v>13.005286917342575</v>
      </c>
      <c r="AB26" s="37">
        <f>+AB19/((1+'Green Square'!$C$72)^'Green Square'!AC$73)</f>
        <v>22.506528439485916</v>
      </c>
      <c r="AC26" s="37">
        <f>+AC19/((1+'Green Square'!$C$72)^'Green Square'!AD$73)</f>
        <v>21.781224873770327</v>
      </c>
      <c r="AD26" s="37">
        <f>+AD19/((1+'Green Square'!$C$72)^'Green Square'!AE$73)</f>
        <v>21.079295204382394</v>
      </c>
      <c r="AE26" s="37">
        <f>+AE19/((1+'Green Square'!$C$72)^'Green Square'!AF$73)</f>
        <v>20.399986175643562</v>
      </c>
      <c r="AF26" s="37">
        <f>+AF19/((1+'Green Square'!$C$72)^'Green Square'!AG$73)</f>
        <v>-76.29206314061183</v>
      </c>
      <c r="AG26" s="37">
        <f>+AG19/((1+'Green Square'!$C$72)^'Green Square'!AH$73)</f>
        <v>7.7513767800880577</v>
      </c>
      <c r="AH26" s="37">
        <f>+AH19/((1+'Green Square'!$C$72)^'Green Square'!AI$73)</f>
        <v>6.7154959514990562</v>
      </c>
      <c r="AI26" s="37">
        <f>+AI19/((1+'Green Square'!$C$72)^'Green Square'!AJ$73)</f>
        <v>5.7383303638483847</v>
      </c>
      <c r="AJ26" s="37">
        <f>+AJ19/((1+'Green Square'!$C$72)^'Green Square'!AK$73)</f>
        <v>4.3668953934461898</v>
      </c>
      <c r="AK26" s="37">
        <f>+AK19/((1+'Green Square'!$C$72)^'Green Square'!AL$73)</f>
        <v>3.5611594616764748</v>
      </c>
      <c r="AL26" s="37">
        <f>+AL19/((1+'Green Square'!$C$72)^'Green Square'!AM$73)</f>
        <v>3.0033547769772815</v>
      </c>
      <c r="AM26" s="37">
        <f>+AM19/((1+'Green Square'!$C$72)^'Green Square'!AN$73)</f>
        <v>1.2534089096066798</v>
      </c>
      <c r="AN26" s="37">
        <f>+AN19/((1+'Green Square'!$C$72)^'Green Square'!AO$73)</f>
        <v>1.2130160985215879</v>
      </c>
      <c r="AO26" s="37">
        <f>+AO19/((1+'Green Square'!$C$72)^'Green Square'!AP$73)</f>
        <v>1.1739250008476985</v>
      </c>
      <c r="AP26" s="37">
        <f>+AP19/((1+'Green Square'!$C$72)^'Green Square'!AQ$73)</f>
        <v>0</v>
      </c>
      <c r="AQ26" s="37">
        <f>+AQ19/((1+'Green Square'!$C$72)^'Green Square'!AR$73)</f>
        <v>0</v>
      </c>
      <c r="AR26" s="37">
        <f>+AR19/((1+'Green Square'!$C$72)^'Green Square'!AS$73)</f>
        <v>0</v>
      </c>
      <c r="AS26" s="37">
        <f>+AS19/((1+'Green Square'!$C$72)^'Green Square'!AT$73)</f>
        <v>0</v>
      </c>
      <c r="AT26" s="90">
        <f>+AT19/((1+'Green Square'!$C$72)^'Green Square'!AU$73)</f>
        <v>0</v>
      </c>
    </row>
    <row r="27" spans="1:50" x14ac:dyDescent="0.3">
      <c r="A27" s="103"/>
      <c r="B27" s="89" t="s">
        <v>25</v>
      </c>
      <c r="C27" s="29">
        <f>SUM(D27:AT27)</f>
        <v>1836.8261891408845</v>
      </c>
      <c r="D27" s="37">
        <f>+D20/((1+'Green Square'!$C$72)^'Green Square'!E$73)</f>
        <v>0</v>
      </c>
      <c r="E27" s="37">
        <f>+E20/((1+'Green Square'!$C$72)^'Green Square'!F$73)</f>
        <v>0</v>
      </c>
      <c r="F27" s="37">
        <f>+F20/((1+'Green Square'!$C$72)^'Green Square'!G$73)</f>
        <v>0</v>
      </c>
      <c r="G27" s="37">
        <f>+G20/((1+'Green Square'!$C$72)^'Green Square'!H$73)</f>
        <v>-219.29824561403507</v>
      </c>
      <c r="H27" s="37">
        <f>+H20/((1+'Green Square'!$C$72)^'Green Square'!I$73)</f>
        <v>-6.6706663017832408</v>
      </c>
      <c r="I27" s="37">
        <f>+I20/((1+'Green Square'!$C$72)^'Green Square'!J$73)</f>
        <v>5.5738563111755566</v>
      </c>
      <c r="J27" s="37">
        <f>+J20/((1+'Green Square'!$C$72)^'Green Square'!K$73)</f>
        <v>11.215172493749151</v>
      </c>
      <c r="K27" s="37">
        <f>+K20/((1+'Green Square'!$C$72)^'Green Square'!L$73)</f>
        <v>16.487101800554012</v>
      </c>
      <c r="L27" s="37">
        <f>+L20/((1+'Green Square'!$C$72)^'Green Square'!M$73)</f>
        <v>-14.510772848120929</v>
      </c>
      <c r="M27" s="37">
        <f>+M20/((1+'Green Square'!$C$72)^'Green Square'!N$73)</f>
        <v>5.117512513609487</v>
      </c>
      <c r="N27" s="37">
        <f>+N20/((1+'Green Square'!$C$72)^'Green Square'!O$73)</f>
        <v>10.864910325662644</v>
      </c>
      <c r="O27" s="37">
        <f>+O20/((1+'Green Square'!$C$72)^'Green Square'!P$73)</f>
        <v>16.236557942254827</v>
      </c>
      <c r="P27" s="37">
        <f>+P20/((1+'Green Square'!$C$72)^'Green Square'!Q$73)</f>
        <v>22.256544441896782</v>
      </c>
      <c r="Q27" s="37">
        <f>+Q20/((1+'Green Square'!$C$72)^'Green Square'!R$73)</f>
        <v>42.095460874226838</v>
      </c>
      <c r="R27" s="37">
        <f>+R20/((1+'Green Square'!$C$72)^'Green Square'!S$73)</f>
        <v>77.134064252284148</v>
      </c>
      <c r="S27" s="37">
        <f>+S20/((1+'Green Square'!$C$72)^'Green Square'!T$73)</f>
        <v>109.87061633827999</v>
      </c>
      <c r="T27" s="37">
        <f>+T20/((1+'Green Square'!$C$72)^'Green Square'!U$73)</f>
        <v>102.53932111860979</v>
      </c>
      <c r="U27" s="37">
        <f>+U20/((1+'Green Square'!$C$72)^'Green Square'!V$73)</f>
        <v>804.1071062444953</v>
      </c>
      <c r="V27" s="37">
        <f>+V20/((1+'Green Square'!$C$72)^'Green Square'!W$73)</f>
        <v>133.96838339917085</v>
      </c>
      <c r="W27" s="37">
        <f>+W20/((1+'Green Square'!$C$72)^'Green Square'!X$73)</f>
        <v>132.61754303933742</v>
      </c>
      <c r="X27" s="37">
        <f>+X20/((1+'Green Square'!$C$72)^'Green Square'!Y$73)</f>
        <v>99.363043200951154</v>
      </c>
      <c r="Y27" s="37">
        <f>+Y20/((1+'Green Square'!$C$72)^'Green Square'!Z$73)</f>
        <v>84.941771672825141</v>
      </c>
      <c r="Z27" s="37">
        <f>+Z20/((1+'Green Square'!$C$72)^'Green Square'!AA$73)</f>
        <v>52.311513577488057</v>
      </c>
      <c r="AA27" s="37">
        <f>+AA20/((1+'Green Square'!$C$72)^'Green Square'!AB$73)</f>
        <v>38.548295695038711</v>
      </c>
      <c r="AB27" s="37">
        <f>+AB20/((1+'Green Square'!$C$72)^'Green Square'!AC$73)</f>
        <v>30.333946719154746</v>
      </c>
      <c r="AC27" s="37">
        <f>+AC20/((1+'Green Square'!$C$72)^'Green Square'!AD$73)</f>
        <v>22.609001045379948</v>
      </c>
      <c r="AD27" s="37">
        <f>+AD20/((1+'Green Square'!$C$72)^'Green Square'!AE$73)</f>
        <v>18.432910593753139</v>
      </c>
      <c r="AE27" s="37">
        <f>+AE20/((1+'Green Square'!$C$72)^'Green Square'!AF$73)</f>
        <v>14.502500241524681</v>
      </c>
      <c r="AF27" s="37">
        <f>+AF20/((1+'Green Square'!$C$72)^'Green Square'!AG$73)</f>
        <v>46.841852740091511</v>
      </c>
      <c r="AG27" s="37">
        <f>+AG20/((1+'Green Square'!$C$72)^'Green Square'!AH$73)</f>
        <v>31.326178297735577</v>
      </c>
      <c r="AH27" s="37">
        <f>+AH20/((1+'Green Square'!$C$72)^'Green Square'!AI$73)</f>
        <v>26.864790414463958</v>
      </c>
      <c r="AI27" s="37">
        <f>+AI20/((1+'Green Square'!$C$72)^'Green Square'!AJ$73)</f>
        <v>22.658417703839405</v>
      </c>
      <c r="AJ27" s="37">
        <f>+AJ20/((1+'Green Square'!$C$72)^'Green Square'!AK$73)</f>
        <v>18.227491825578543</v>
      </c>
      <c r="AK27" s="37">
        <f>+AK20/((1+'Green Square'!$C$72)^'Green Square'!AL$73)</f>
        <v>14.058619563776031</v>
      </c>
      <c r="AL27" s="37">
        <f>+AL20/((1+'Green Square'!$C$72)^'Green Square'!AM$73)</f>
        <v>12.113402201266522</v>
      </c>
      <c r="AM27" s="37">
        <f>+AM20/((1+'Green Square'!$C$72)^'Green Square'!AN$73)</f>
        <v>10.278958984523204</v>
      </c>
      <c r="AN27" s="37">
        <f>+AN20/((1+'Green Square'!$C$72)^'Green Square'!AO$73)</f>
        <v>9.9477055162966668</v>
      </c>
      <c r="AO27" s="37">
        <f>+AO20/((1+'Green Square'!$C$72)^'Green Square'!AP$73)</f>
        <v>9.6271271427346097</v>
      </c>
      <c r="AP27" s="37">
        <f>+AP20/((1+'Green Square'!$C$72)^'Green Square'!AQ$73)</f>
        <v>7.3044871999874879</v>
      </c>
      <c r="AQ27" s="37">
        <f>+AQ20/((1+'Green Square'!$C$72)^'Green Square'!AR$73)</f>
        <v>5.1215495930040769</v>
      </c>
      <c r="AR27" s="37">
        <f>+AR20/((1+'Green Square'!$C$72)^'Green Square'!AS$73)</f>
        <v>3.22512044260387</v>
      </c>
      <c r="AS27" s="37">
        <f>+AS20/((1+'Green Square'!$C$72)^'Green Square'!AT$73)</f>
        <v>5.7220256249999997</v>
      </c>
      <c r="AT27" s="90">
        <f>+AT20/((1+'Green Square'!$C$72)^'Green Square'!AU$73)</f>
        <v>2.8610128124999998</v>
      </c>
    </row>
    <row r="28" spans="1:50" ht="13.8" thickBot="1" x14ac:dyDescent="0.35">
      <c r="A28" s="103"/>
      <c r="B28" s="100" t="s">
        <v>121</v>
      </c>
      <c r="C28" s="101">
        <f t="shared" ref="C28:AT28" si="6">SUM(C25:C27)</f>
        <v>3517.4141646503704</v>
      </c>
      <c r="D28" s="101">
        <f t="shared" si="6"/>
        <v>-88.309344334267365</v>
      </c>
      <c r="E28" s="101">
        <f t="shared" si="6"/>
        <v>-10.536590380294058</v>
      </c>
      <c r="F28" s="101">
        <f t="shared" si="6"/>
        <v>3.525216758644933</v>
      </c>
      <c r="G28" s="101">
        <f t="shared" si="6"/>
        <v>-277.16800438596488</v>
      </c>
      <c r="H28" s="101">
        <f t="shared" si="6"/>
        <v>9.9917269138465077</v>
      </c>
      <c r="I28" s="101">
        <f t="shared" si="6"/>
        <v>49.919417852009509</v>
      </c>
      <c r="J28" s="101">
        <f t="shared" si="6"/>
        <v>71.345096560085366</v>
      </c>
      <c r="K28" s="101">
        <f t="shared" si="6"/>
        <v>83.809315847183726</v>
      </c>
      <c r="L28" s="101">
        <f t="shared" si="6"/>
        <v>36.623057011135764</v>
      </c>
      <c r="M28" s="101">
        <f t="shared" si="6"/>
        <v>357.87013765756376</v>
      </c>
      <c r="N28" s="101">
        <f t="shared" si="6"/>
        <v>147.35459566369113</v>
      </c>
      <c r="O28" s="101">
        <f t="shared" si="6"/>
        <v>153.52004732900264</v>
      </c>
      <c r="P28" s="101">
        <f t="shared" si="6"/>
        <v>94.9685037573187</v>
      </c>
      <c r="Q28" s="101">
        <f t="shared" si="6"/>
        <v>102.12450518387725</v>
      </c>
      <c r="R28" s="101">
        <f t="shared" si="6"/>
        <v>476.72904892451828</v>
      </c>
      <c r="S28" s="101">
        <f t="shared" si="6"/>
        <v>191.83064796211647</v>
      </c>
      <c r="T28" s="101">
        <f t="shared" si="6"/>
        <v>150.57000660300071</v>
      </c>
      <c r="U28" s="101">
        <f t="shared" si="6"/>
        <v>836.85217650156892</v>
      </c>
      <c r="V28" s="101">
        <f t="shared" si="6"/>
        <v>161.47204435594779</v>
      </c>
      <c r="W28" s="101">
        <f t="shared" si="6"/>
        <v>156.03941155520138</v>
      </c>
      <c r="X28" s="101">
        <f t="shared" si="6"/>
        <v>140.40912485526223</v>
      </c>
      <c r="Y28" s="101">
        <f t="shared" si="6"/>
        <v>117.65739912722586</v>
      </c>
      <c r="Z28" s="101">
        <f t="shared" si="6"/>
        <v>79.822856302602503</v>
      </c>
      <c r="AA28" s="101">
        <f t="shared" si="6"/>
        <v>60.484320847443463</v>
      </c>
      <c r="AB28" s="101">
        <f t="shared" si="6"/>
        <v>68.851806688354316</v>
      </c>
      <c r="AC28" s="101">
        <f t="shared" si="6"/>
        <v>58.487672699668749</v>
      </c>
      <c r="AD28" s="101">
        <f t="shared" si="6"/>
        <v>51.665249026297872</v>
      </c>
      <c r="AE28" s="101">
        <f t="shared" si="6"/>
        <v>44.929055640011555</v>
      </c>
      <c r="AF28" s="101">
        <f t="shared" si="6"/>
        <v>-61.423161060001348</v>
      </c>
      <c r="AG28" s="101">
        <f t="shared" si="6"/>
        <v>44.359847718861801</v>
      </c>
      <c r="AH28" s="101">
        <f t="shared" si="6"/>
        <v>38.692349924448557</v>
      </c>
      <c r="AI28" s="101">
        <f t="shared" si="6"/>
        <v>33.344068407906533</v>
      </c>
      <c r="AJ28" s="101">
        <f t="shared" si="6"/>
        <v>27.382273415806122</v>
      </c>
      <c r="AK28" s="101">
        <f t="shared" si="6"/>
        <v>21.850005211081921</v>
      </c>
      <c r="AL28" s="101">
        <f t="shared" si="6"/>
        <v>19.210658357296765</v>
      </c>
      <c r="AM28" s="101">
        <f t="shared" si="6"/>
        <v>14.773808915523517</v>
      </c>
      <c r="AN28" s="101">
        <f t="shared" si="6"/>
        <v>12.772131658698175</v>
      </c>
      <c r="AO28" s="101">
        <f t="shared" si="6"/>
        <v>11.379483904599603</v>
      </c>
      <c r="AP28" s="101">
        <f t="shared" si="6"/>
        <v>7.3044871999874879</v>
      </c>
      <c r="AQ28" s="101">
        <f t="shared" si="6"/>
        <v>5.1215495930040769</v>
      </c>
      <c r="AR28" s="101">
        <f t="shared" si="6"/>
        <v>3.22512044260387</v>
      </c>
      <c r="AS28" s="101">
        <f t="shared" si="6"/>
        <v>5.7220256249999997</v>
      </c>
      <c r="AT28" s="102">
        <f t="shared" si="6"/>
        <v>2.8610128124999998</v>
      </c>
    </row>
    <row r="29" spans="1:50" ht="13.8" thickBot="1" x14ac:dyDescent="0.35"/>
    <row r="30" spans="1:50" x14ac:dyDescent="0.3">
      <c r="A30" s="105"/>
      <c r="B30" s="82" t="s">
        <v>188</v>
      </c>
      <c r="C30" s="83"/>
      <c r="D30" s="84"/>
      <c r="E30" s="83"/>
      <c r="F30" s="83"/>
      <c r="G30" s="83"/>
      <c r="H30" s="83"/>
      <c r="I30" s="83"/>
      <c r="J30" s="83"/>
      <c r="K30" s="83"/>
      <c r="L30" s="83"/>
      <c r="M30" s="83"/>
      <c r="N30" s="83"/>
      <c r="O30" s="83"/>
      <c r="P30" s="83"/>
      <c r="Q30" s="83"/>
      <c r="R30" s="83"/>
      <c r="S30" s="83"/>
      <c r="T30" s="83"/>
      <c r="U30" s="83"/>
      <c r="V30" s="83"/>
      <c r="W30" s="83"/>
      <c r="X30" s="83"/>
      <c r="Y30" s="85"/>
      <c r="Z30" s="85"/>
      <c r="AA30" s="85"/>
      <c r="AB30" s="85"/>
      <c r="AC30" s="85"/>
      <c r="AD30" s="85"/>
      <c r="AE30" s="85"/>
      <c r="AF30" s="85"/>
      <c r="AG30" s="85"/>
      <c r="AH30" s="85"/>
      <c r="AI30" s="85"/>
      <c r="AJ30" s="85"/>
      <c r="AK30" s="85"/>
      <c r="AL30" s="85"/>
      <c r="AM30" s="85"/>
      <c r="AN30" s="85"/>
      <c r="AO30" s="85"/>
      <c r="AP30" s="85"/>
      <c r="AQ30" s="85"/>
      <c r="AR30" s="85"/>
      <c r="AS30" s="85"/>
      <c r="AT30" s="86"/>
    </row>
    <row r="31" spans="1:50" s="28" customFormat="1" x14ac:dyDescent="0.3">
      <c r="A31" s="106"/>
      <c r="B31" s="87" t="s">
        <v>83</v>
      </c>
      <c r="C31" s="27" t="s">
        <v>28</v>
      </c>
      <c r="D31" s="27" t="s">
        <v>32</v>
      </c>
      <c r="E31" s="27" t="s">
        <v>33</v>
      </c>
      <c r="F31" s="27" t="s">
        <v>90</v>
      </c>
      <c r="G31" s="27" t="s">
        <v>34</v>
      </c>
      <c r="H31" s="27" t="s">
        <v>91</v>
      </c>
      <c r="I31" s="27" t="s">
        <v>35</v>
      </c>
      <c r="J31" s="27" t="s">
        <v>92</v>
      </c>
      <c r="K31" s="27" t="s">
        <v>36</v>
      </c>
      <c r="L31" s="27" t="s">
        <v>93</v>
      </c>
      <c r="M31" s="27" t="s">
        <v>37</v>
      </c>
      <c r="N31" s="27" t="s">
        <v>94</v>
      </c>
      <c r="O31" s="27" t="s">
        <v>38</v>
      </c>
      <c r="P31" s="27" t="s">
        <v>95</v>
      </c>
      <c r="Q31" s="27" t="s">
        <v>39</v>
      </c>
      <c r="R31" s="27" t="s">
        <v>96</v>
      </c>
      <c r="S31" s="27" t="s">
        <v>40</v>
      </c>
      <c r="T31" s="27" t="s">
        <v>97</v>
      </c>
      <c r="U31" s="27" t="s">
        <v>41</v>
      </c>
      <c r="V31" s="27" t="s">
        <v>98</v>
      </c>
      <c r="W31" s="27" t="s">
        <v>42</v>
      </c>
      <c r="X31" s="27" t="s">
        <v>99</v>
      </c>
      <c r="Y31" s="27" t="s">
        <v>43</v>
      </c>
      <c r="Z31" s="27" t="s">
        <v>100</v>
      </c>
      <c r="AA31" s="27" t="s">
        <v>44</v>
      </c>
      <c r="AB31" s="27" t="s">
        <v>101</v>
      </c>
      <c r="AC31" s="27" t="s">
        <v>45</v>
      </c>
      <c r="AD31" s="27" t="s">
        <v>102</v>
      </c>
      <c r="AE31" s="27" t="s">
        <v>46</v>
      </c>
      <c r="AF31" s="27" t="s">
        <v>103</v>
      </c>
      <c r="AG31" s="27" t="s">
        <v>47</v>
      </c>
      <c r="AH31" s="27" t="s">
        <v>104</v>
      </c>
      <c r="AI31" s="27" t="s">
        <v>48</v>
      </c>
      <c r="AJ31" s="27" t="s">
        <v>105</v>
      </c>
      <c r="AK31" s="27" t="s">
        <v>49</v>
      </c>
      <c r="AL31" s="27" t="s">
        <v>106</v>
      </c>
      <c r="AM31" s="27" t="s">
        <v>50</v>
      </c>
      <c r="AN31" s="27" t="s">
        <v>126</v>
      </c>
      <c r="AO31" s="27" t="s">
        <v>84</v>
      </c>
      <c r="AP31" s="27" t="s">
        <v>127</v>
      </c>
      <c r="AQ31" s="27" t="s">
        <v>85</v>
      </c>
      <c r="AR31" s="27" t="s">
        <v>128</v>
      </c>
      <c r="AS31" s="27" t="s">
        <v>86</v>
      </c>
      <c r="AT31" s="88" t="s">
        <v>129</v>
      </c>
    </row>
    <row r="32" spans="1:50" x14ac:dyDescent="0.3">
      <c r="A32" s="105"/>
      <c r="B32" s="89" t="s">
        <v>81</v>
      </c>
      <c r="C32" s="29">
        <f>SUM(H32:AAD32)</f>
        <v>891.85316000000012</v>
      </c>
      <c r="D32" s="29"/>
      <c r="E32" s="29"/>
      <c r="F32" s="29"/>
      <c r="G32" s="29"/>
      <c r="H32" s="37">
        <f>SUM('Cash Out Detail'!P46:R46)/1000000</f>
        <v>23</v>
      </c>
      <c r="I32" s="37">
        <f>SUM('Cash Out Detail'!S46:U46)/1000000</f>
        <v>30.36</v>
      </c>
      <c r="J32" s="37">
        <f>SUM('Cash Out Detail'!V46:X46)/1000000</f>
        <v>58.111390000000007</v>
      </c>
      <c r="K32" s="37">
        <f>SUM('Cash Out Detail'!Y46:AA46)/1000000</f>
        <v>42.47139</v>
      </c>
      <c r="L32" s="37">
        <f>SUM('Cash Out Detail'!AB46:AD46)/1000000</f>
        <v>39.881259999999997</v>
      </c>
      <c r="M32" s="37">
        <f>SUM('Cash Out Detail'!AE46:AG46)/1000000</f>
        <v>39.881259999999997</v>
      </c>
      <c r="N32" s="37">
        <f>SUM('Cash Out Detail'!AH46:AJ46)/1000000</f>
        <v>13.06101</v>
      </c>
      <c r="O32" s="37">
        <f>SUM('Cash Out Detail'!AK46:AM46)/1000000</f>
        <v>13.06101</v>
      </c>
      <c r="P32" s="37">
        <f>SUM('Cash Out Detail'!AN46:AP46)/1000000</f>
        <v>145.69803999999999</v>
      </c>
      <c r="Q32" s="37">
        <f>SUM('Cash Out Detail'!AQ46:AS46)/1000000</f>
        <v>147.26079999999999</v>
      </c>
      <c r="R32" s="37">
        <f>SUM('Cash Out Detail'!AT46:AV46)/1000000</f>
        <v>197.86080000000001</v>
      </c>
      <c r="S32" s="37">
        <f>SUM('Cash Out Detail'!AW46:AY46)/1000000</f>
        <v>141.20620000000002</v>
      </c>
      <c r="T32" s="37">
        <f>SUM('Cash Out Detail'!AZ46:BB46)/1000000</f>
        <v>0</v>
      </c>
      <c r="U32" s="37">
        <f>SUM('Cash Out Detail'!BC46:BE46)/1000000</f>
        <v>0</v>
      </c>
      <c r="V32" s="37">
        <f>SUM('Cash Out Detail'!BF46:BH46)/1000000</f>
        <v>0</v>
      </c>
      <c r="W32" s="37">
        <f>SUM('Cash Out Detail'!BI46:BK46)/1000000</f>
        <v>0</v>
      </c>
      <c r="X32" s="37">
        <f>SUM('Cash Out Detail'!BL46:BN46)/1000000</f>
        <v>0</v>
      </c>
      <c r="Y32" s="37">
        <f>SUM('Cash Out Detail'!BO46:BQ46)/1000000</f>
        <v>0</v>
      </c>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90"/>
    </row>
    <row r="33" spans="1:50" x14ac:dyDescent="0.3">
      <c r="A33" s="105"/>
      <c r="B33" s="89" t="s">
        <v>82</v>
      </c>
      <c r="C33" s="29">
        <f>SUM(H33:AAD33)</f>
        <v>908.68343000000004</v>
      </c>
      <c r="D33" s="29"/>
      <c r="E33" s="29"/>
      <c r="F33" s="29"/>
      <c r="G33" s="29"/>
      <c r="H33" s="37">
        <f>SUM('Cash Out Detail'!P47:R47)/1000000</f>
        <v>0</v>
      </c>
      <c r="I33" s="37">
        <f>SUM('Cash Out Detail'!S47:U47)/1000000</f>
        <v>0</v>
      </c>
      <c r="J33" s="37">
        <f>SUM('Cash Out Detail'!V47:X47)/1000000</f>
        <v>23</v>
      </c>
      <c r="K33" s="37">
        <f>SUM('Cash Out Detail'!Y47:AA47)/1000000</f>
        <v>30.36</v>
      </c>
      <c r="L33" s="37">
        <f>SUM('Cash Out Detail'!AB47:AD47)/1000000</f>
        <v>60.492520000000006</v>
      </c>
      <c r="M33" s="37">
        <f>SUM('Cash Out Detail'!AE47:AG47)/1000000</f>
        <v>44.852519999999998</v>
      </c>
      <c r="N33" s="37">
        <f>SUM('Cash Out Detail'!AH47:AJ47)/1000000</f>
        <v>42.794939999999997</v>
      </c>
      <c r="O33" s="37">
        <f>SUM('Cash Out Detail'!AK47:AM47)/1000000</f>
        <v>37.561529999999998</v>
      </c>
      <c r="P33" s="37">
        <f>SUM('Cash Out Detail'!AN47:AP47)/1000000</f>
        <v>14.00412</v>
      </c>
      <c r="Q33" s="37">
        <f>SUM('Cash Out Detail'!AQ47:AS47)/1000000</f>
        <v>13.467359999999999</v>
      </c>
      <c r="R33" s="37">
        <f>SUM('Cash Out Detail'!AT47:AV47)/1000000</f>
        <v>145.54445999999999</v>
      </c>
      <c r="S33" s="37">
        <f>SUM('Cash Out Detail'!AW47:AY47)/1000000</f>
        <v>145.54445999999999</v>
      </c>
      <c r="T33" s="37">
        <f>SUM('Cash Out Detail'!AZ47:BB47)/1000000</f>
        <v>196.83032</v>
      </c>
      <c r="U33" s="37">
        <f>SUM('Cash Out Detail'!BC47:BE47)/1000000</f>
        <v>142.78031999999999</v>
      </c>
      <c r="V33" s="37">
        <f>SUM('Cash Out Detail'!BF47:BH47)/1000000</f>
        <v>5.7254399999999999</v>
      </c>
      <c r="W33" s="37">
        <f>SUM('Cash Out Detail'!BI47:BK47)/1000000</f>
        <v>5.7254399999999999</v>
      </c>
      <c r="X33" s="37">
        <f>SUM('Cash Out Detail'!BL47:BN47)/1000000</f>
        <v>0</v>
      </c>
      <c r="Y33" s="37">
        <f>SUM('Cash Out Detail'!BO47:BQ47)/1000000</f>
        <v>0</v>
      </c>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90"/>
    </row>
    <row r="34" spans="1:50" x14ac:dyDescent="0.3">
      <c r="A34" s="105"/>
      <c r="B34" s="89" t="s">
        <v>25</v>
      </c>
      <c r="C34" s="29">
        <f>SUM(H34:AAD34)</f>
        <v>2421.1785599999994</v>
      </c>
      <c r="D34" s="29"/>
      <c r="E34" s="29"/>
      <c r="F34" s="29"/>
      <c r="G34" s="29"/>
      <c r="H34" s="37">
        <f>SUM('Cash Out Detail'!P48:R48)/1000000</f>
        <v>0</v>
      </c>
      <c r="I34" s="37">
        <f>SUM('Cash Out Detail'!S48:U48)/1000000</f>
        <v>0</v>
      </c>
      <c r="J34" s="37">
        <f>SUM('Cash Out Detail'!V48:X48)/1000000</f>
        <v>0</v>
      </c>
      <c r="K34" s="37">
        <f>SUM('Cash Out Detail'!Y48:AA48)/1000000</f>
        <v>0</v>
      </c>
      <c r="L34" s="37">
        <f>SUM('Cash Out Detail'!AB48:AD48)/1000000</f>
        <v>73.813770000000019</v>
      </c>
      <c r="M34" s="37">
        <f>SUM('Cash Out Detail'!AE48:AG48)/1000000</f>
        <v>93.685770000000005</v>
      </c>
      <c r="N34" s="37">
        <f>SUM('Cash Out Detail'!AH48:AJ48)/1000000</f>
        <v>135.91377000000003</v>
      </c>
      <c r="O34" s="37">
        <f>SUM('Cash Out Detail'!AK48:AM48)/1000000</f>
        <v>93.685770000000005</v>
      </c>
      <c r="P34" s="37">
        <f>SUM('Cash Out Detail'!AN48:AP48)/1000000</f>
        <v>95.535319999999999</v>
      </c>
      <c r="Q34" s="37">
        <f>SUM('Cash Out Detail'!AQ48:AS48)/1000000</f>
        <v>95.535319999999999</v>
      </c>
      <c r="R34" s="37">
        <f>SUM('Cash Out Detail'!AT48:AV48)/1000000</f>
        <v>29.957720000000005</v>
      </c>
      <c r="S34" s="37">
        <f>SUM('Cash Out Detail'!AW48:AY48)/1000000</f>
        <v>29.957720000000005</v>
      </c>
      <c r="T34" s="37">
        <f>SUM('Cash Out Detail'!AZ48:BB48)/1000000</f>
        <v>394.93153999999998</v>
      </c>
      <c r="U34" s="37">
        <f>SUM('Cash Out Detail'!BC48:BE48)/1000000</f>
        <v>394.93153999999998</v>
      </c>
      <c r="V34" s="37">
        <f>SUM('Cash Out Detail'!BF48:BH48)/1000000</f>
        <v>535.31904000000009</v>
      </c>
      <c r="W34" s="37">
        <f>SUM('Cash Out Detail'!BI48:BK48)/1000000</f>
        <v>389.38404000000008</v>
      </c>
      <c r="X34" s="37">
        <f>SUM('Cash Out Detail'!BL48:BN48)/1000000</f>
        <v>17.810199999999998</v>
      </c>
      <c r="Y34" s="37">
        <f>SUM('Cash Out Detail'!BO48:BQ48)/1000000</f>
        <v>17.810199999999998</v>
      </c>
      <c r="Z34" s="37">
        <f>SUM('Cash Out Detail'!BR48:BT48)/1000000</f>
        <v>11.453419999999999</v>
      </c>
      <c r="AA34" s="37">
        <f>SUM('Cash Out Detail'!BU48:BW48)/1000000</f>
        <v>11.453419999999999</v>
      </c>
      <c r="AB34" s="37"/>
      <c r="AC34" s="37"/>
      <c r="AD34" s="37"/>
      <c r="AE34" s="37"/>
      <c r="AF34" s="37"/>
      <c r="AG34" s="37"/>
      <c r="AH34" s="37"/>
      <c r="AI34" s="37"/>
      <c r="AJ34" s="37"/>
      <c r="AK34" s="37"/>
      <c r="AL34" s="37"/>
      <c r="AM34" s="37"/>
      <c r="AN34" s="37"/>
      <c r="AO34" s="37"/>
      <c r="AP34" s="37"/>
      <c r="AQ34" s="37"/>
      <c r="AR34" s="37"/>
      <c r="AS34" s="37"/>
      <c r="AT34" s="37"/>
      <c r="AU34" s="37"/>
      <c r="AV34" s="37"/>
      <c r="AW34" s="37"/>
      <c r="AX34" s="90"/>
    </row>
    <row r="35" spans="1:50" x14ac:dyDescent="0.3">
      <c r="A35" s="105"/>
      <c r="B35" s="91" t="s">
        <v>121</v>
      </c>
      <c r="C35" s="92">
        <f>SUM(C32:C34)</f>
        <v>4221.71515</v>
      </c>
      <c r="D35" s="92">
        <f t="shared" ref="D35:AT35" si="7">SUM(H32:H34)</f>
        <v>23</v>
      </c>
      <c r="E35" s="92">
        <f t="shared" si="7"/>
        <v>30.36</v>
      </c>
      <c r="F35" s="92">
        <f t="shared" si="7"/>
        <v>81.11139</v>
      </c>
      <c r="G35" s="92">
        <f t="shared" si="7"/>
        <v>72.831389999999999</v>
      </c>
      <c r="H35" s="92">
        <f t="shared" si="7"/>
        <v>174.18755000000004</v>
      </c>
      <c r="I35" s="92">
        <f t="shared" si="7"/>
        <v>178.41955000000002</v>
      </c>
      <c r="J35" s="92">
        <f t="shared" si="7"/>
        <v>191.76972000000001</v>
      </c>
      <c r="K35" s="92">
        <f t="shared" si="7"/>
        <v>144.30831000000001</v>
      </c>
      <c r="L35" s="92">
        <f t="shared" si="7"/>
        <v>255.23748000000001</v>
      </c>
      <c r="M35" s="92">
        <f t="shared" si="7"/>
        <v>256.26348000000002</v>
      </c>
      <c r="N35" s="92">
        <f t="shared" si="7"/>
        <v>373.36297999999999</v>
      </c>
      <c r="O35" s="92">
        <f t="shared" si="7"/>
        <v>316.70838000000003</v>
      </c>
      <c r="P35" s="92">
        <f t="shared" si="7"/>
        <v>591.76185999999996</v>
      </c>
      <c r="Q35" s="92">
        <f t="shared" si="7"/>
        <v>537.71186</v>
      </c>
      <c r="R35" s="92">
        <f t="shared" si="7"/>
        <v>541.04448000000014</v>
      </c>
      <c r="S35" s="92">
        <f t="shared" si="7"/>
        <v>395.10948000000008</v>
      </c>
      <c r="T35" s="92">
        <f t="shared" si="7"/>
        <v>17.810199999999998</v>
      </c>
      <c r="U35" s="92">
        <f t="shared" si="7"/>
        <v>17.810199999999998</v>
      </c>
      <c r="V35" s="92">
        <f t="shared" si="7"/>
        <v>11.453419999999999</v>
      </c>
      <c r="W35" s="92">
        <f t="shared" si="7"/>
        <v>11.453419999999999</v>
      </c>
      <c r="X35" s="92">
        <f t="shared" si="7"/>
        <v>0</v>
      </c>
      <c r="Y35" s="92">
        <f t="shared" si="7"/>
        <v>0</v>
      </c>
      <c r="Z35" s="92">
        <f t="shared" si="7"/>
        <v>0</v>
      </c>
      <c r="AA35" s="92">
        <f t="shared" si="7"/>
        <v>0</v>
      </c>
      <c r="AB35" s="92">
        <f t="shared" si="7"/>
        <v>0</v>
      </c>
      <c r="AC35" s="92">
        <f t="shared" si="7"/>
        <v>0</v>
      </c>
      <c r="AD35" s="92">
        <f t="shared" si="7"/>
        <v>0</v>
      </c>
      <c r="AE35" s="92">
        <f t="shared" si="7"/>
        <v>0</v>
      </c>
      <c r="AF35" s="92">
        <f t="shared" si="7"/>
        <v>0</v>
      </c>
      <c r="AG35" s="92">
        <f t="shared" si="7"/>
        <v>0</v>
      </c>
      <c r="AH35" s="92">
        <f t="shared" si="7"/>
        <v>0</v>
      </c>
      <c r="AI35" s="92">
        <f t="shared" si="7"/>
        <v>0</v>
      </c>
      <c r="AJ35" s="92">
        <f t="shared" si="7"/>
        <v>0</v>
      </c>
      <c r="AK35" s="92">
        <f t="shared" si="7"/>
        <v>0</v>
      </c>
      <c r="AL35" s="92">
        <f t="shared" si="7"/>
        <v>0</v>
      </c>
      <c r="AM35" s="92">
        <f t="shared" si="7"/>
        <v>0</v>
      </c>
      <c r="AN35" s="92">
        <f t="shared" si="7"/>
        <v>0</v>
      </c>
      <c r="AO35" s="92">
        <f t="shared" si="7"/>
        <v>0</v>
      </c>
      <c r="AP35" s="92">
        <f t="shared" si="7"/>
        <v>0</v>
      </c>
      <c r="AQ35" s="92">
        <f t="shared" si="7"/>
        <v>0</v>
      </c>
      <c r="AR35" s="92">
        <f t="shared" si="7"/>
        <v>0</v>
      </c>
      <c r="AS35" s="92">
        <f t="shared" si="7"/>
        <v>0</v>
      </c>
      <c r="AT35" s="93">
        <f t="shared" si="7"/>
        <v>0</v>
      </c>
    </row>
    <row r="36" spans="1:50" x14ac:dyDescent="0.3">
      <c r="A36" s="105"/>
      <c r="B36" s="94"/>
      <c r="AT36" s="95"/>
    </row>
    <row r="37" spans="1:50" x14ac:dyDescent="0.3">
      <c r="A37" s="105"/>
      <c r="B37" s="96" t="s">
        <v>189</v>
      </c>
      <c r="D37" s="417">
        <v>32.97161229877851</v>
      </c>
      <c r="E37" s="418">
        <v>38.802328710214368</v>
      </c>
      <c r="F37" s="418">
        <v>49.131115428615942</v>
      </c>
      <c r="G37" s="418">
        <v>33.828499999999998</v>
      </c>
      <c r="H37" s="418">
        <v>31.104567269605084</v>
      </c>
      <c r="I37" s="418">
        <v>30.102180179506167</v>
      </c>
      <c r="J37" s="418">
        <v>10.384683674539561</v>
      </c>
      <c r="K37" s="418">
        <v>11.152308402585408</v>
      </c>
      <c r="L37" s="418">
        <v>109.66075710663068</v>
      </c>
      <c r="M37" s="418">
        <v>1.0424972643684504E-4</v>
      </c>
      <c r="N37" s="418">
        <v>131.53863997663228</v>
      </c>
      <c r="O37" s="418">
        <v>90.817417504981279</v>
      </c>
      <c r="P37" s="418">
        <v>0</v>
      </c>
      <c r="Q37" s="418">
        <v>0</v>
      </c>
      <c r="R37" s="418">
        <v>0</v>
      </c>
      <c r="S37" s="418">
        <v>0</v>
      </c>
      <c r="T37" s="418">
        <v>0</v>
      </c>
      <c r="AT37" s="95"/>
    </row>
    <row r="38" spans="1:50" s="28" customFormat="1" x14ac:dyDescent="0.3">
      <c r="A38" s="106"/>
      <c r="B38" s="98" t="s">
        <v>83</v>
      </c>
      <c r="C38" s="75" t="s">
        <v>28</v>
      </c>
      <c r="D38" s="75" t="s">
        <v>32</v>
      </c>
      <c r="E38" s="75" t="s">
        <v>33</v>
      </c>
      <c r="F38" s="75" t="s">
        <v>90</v>
      </c>
      <c r="G38" s="75" t="s">
        <v>34</v>
      </c>
      <c r="H38" s="75" t="s">
        <v>91</v>
      </c>
      <c r="I38" s="75" t="s">
        <v>35</v>
      </c>
      <c r="J38" s="75" t="s">
        <v>92</v>
      </c>
      <c r="K38" s="75" t="s">
        <v>36</v>
      </c>
      <c r="L38" s="75" t="s">
        <v>93</v>
      </c>
      <c r="M38" s="75" t="s">
        <v>37</v>
      </c>
      <c r="N38" s="75" t="s">
        <v>94</v>
      </c>
      <c r="O38" s="75" t="s">
        <v>38</v>
      </c>
      <c r="P38" s="75" t="s">
        <v>95</v>
      </c>
      <c r="Q38" s="75" t="s">
        <v>39</v>
      </c>
      <c r="R38" s="75" t="s">
        <v>96</v>
      </c>
      <c r="S38" s="75" t="s">
        <v>40</v>
      </c>
      <c r="T38" s="75" t="s">
        <v>97</v>
      </c>
      <c r="U38" s="75" t="s">
        <v>41</v>
      </c>
      <c r="V38" s="75" t="s">
        <v>98</v>
      </c>
      <c r="W38" s="75" t="s">
        <v>42</v>
      </c>
      <c r="X38" s="75" t="s">
        <v>99</v>
      </c>
      <c r="Y38" s="75" t="s">
        <v>43</v>
      </c>
      <c r="Z38" s="75" t="s">
        <v>100</v>
      </c>
      <c r="AA38" s="75" t="s">
        <v>44</v>
      </c>
      <c r="AB38" s="75" t="s">
        <v>101</v>
      </c>
      <c r="AC38" s="75" t="s">
        <v>45</v>
      </c>
      <c r="AD38" s="75" t="s">
        <v>102</v>
      </c>
      <c r="AE38" s="75" t="s">
        <v>46</v>
      </c>
      <c r="AF38" s="75" t="s">
        <v>103</v>
      </c>
      <c r="AG38" s="75" t="s">
        <v>47</v>
      </c>
      <c r="AH38" s="75" t="s">
        <v>104</v>
      </c>
      <c r="AI38" s="75" t="s">
        <v>48</v>
      </c>
      <c r="AJ38" s="75" t="s">
        <v>105</v>
      </c>
      <c r="AK38" s="75" t="s">
        <v>49</v>
      </c>
      <c r="AL38" s="75" t="s">
        <v>106</v>
      </c>
      <c r="AM38" s="75" t="s">
        <v>50</v>
      </c>
      <c r="AN38" s="75" t="s">
        <v>126</v>
      </c>
      <c r="AO38" s="75" t="s">
        <v>84</v>
      </c>
      <c r="AP38" s="75" t="s">
        <v>127</v>
      </c>
      <c r="AQ38" s="75" t="s">
        <v>85</v>
      </c>
      <c r="AR38" s="75" t="s">
        <v>128</v>
      </c>
      <c r="AS38" s="75" t="s">
        <v>86</v>
      </c>
      <c r="AT38" s="99" t="s">
        <v>129</v>
      </c>
    </row>
    <row r="39" spans="1:50" x14ac:dyDescent="0.3">
      <c r="A39" s="105"/>
      <c r="B39" s="89" t="s">
        <v>81</v>
      </c>
      <c r="C39" s="29">
        <f>SUM(D39:ZZ39)</f>
        <v>592.63947417073325</v>
      </c>
      <c r="D39" s="37">
        <f>+D32/((1+'Green Square'!$C$72)^'Green Square'!E$73)</f>
        <v>0</v>
      </c>
      <c r="E39" s="37">
        <f>+E32/((1+'Green Square'!$C$72)^'Green Square'!F$73)</f>
        <v>0</v>
      </c>
      <c r="F39" s="37">
        <f>+F32/((1+'Green Square'!$C$72)^'Green Square'!G$73)</f>
        <v>0</v>
      </c>
      <c r="G39" s="37">
        <f>+G32/((1+'Green Square'!$C$72)^'Green Square'!H$73)</f>
        <v>0</v>
      </c>
      <c r="H39" s="37">
        <f>+H32/((1+'Green Square'!$C$72)^'Green Square'!I$73)</f>
        <v>19.525257579314097</v>
      </c>
      <c r="I39" s="37">
        <f>+I32/((1+'Green Square'!$C$72)^'Green Square'!J$73)</f>
        <v>24.942758982123003</v>
      </c>
      <c r="J39" s="37">
        <f>+J32/((1+'Green Square'!$C$72)^'Green Square'!K$73)</f>
        <v>46.203808360747111</v>
      </c>
      <c r="K39" s="37">
        <f>+K32/((1+'Green Square'!$C$72)^'Green Square'!L$73)</f>
        <v>32.680355493998142</v>
      </c>
      <c r="L39" s="37">
        <f>+L32/((1+'Green Square'!$C$72)^'Green Square'!M$73)</f>
        <v>29.698393367185201</v>
      </c>
      <c r="M39" s="37">
        <f>+M32/((1+'Green Square'!$C$72)^'Green Square'!N$73)</f>
        <v>28.741322148353749</v>
      </c>
      <c r="N39" s="37">
        <f>+N32/((1+'Green Square'!$C$72)^'Green Square'!O$73)</f>
        <v>9.1093716443329491</v>
      </c>
      <c r="O39" s="37">
        <f>+O32/((1+'Green Square'!$C$72)^'Green Square'!P$73)</f>
        <v>8.8158097228296946</v>
      </c>
      <c r="P39" s="37">
        <f>+P32/((1+'Green Square'!$C$72)^'Green Square'!Q$73)</f>
        <v>95.172821062039418</v>
      </c>
      <c r="Q39" s="37">
        <f>+Q32/((1+'Green Square'!$C$72)^'Green Square'!R$73)</f>
        <v>93.093675167372325</v>
      </c>
      <c r="R39" s="37">
        <f>+R32/((1+'Green Square'!$C$72)^'Green Square'!S$73)</f>
        <v>121.05049458004709</v>
      </c>
      <c r="S39" s="37">
        <f>+S32/((1+'Green Square'!$C$72)^'Green Square'!T$73)</f>
        <v>83.605406062390458</v>
      </c>
      <c r="T39" s="37">
        <f>+T32/((1+'Green Square'!$C$72)^'Green Square'!U$73)</f>
        <v>0</v>
      </c>
      <c r="U39" s="37">
        <f>+U32/((1+'Green Square'!$C$72)^'Green Square'!V$73)</f>
        <v>0</v>
      </c>
      <c r="V39" s="37">
        <f>+V32/((1+'Green Square'!$C$72)^'Green Square'!W$73)</f>
        <v>0</v>
      </c>
      <c r="W39" s="37">
        <f>+W32/((1+'Green Square'!$C$72)^'Green Square'!X$73)</f>
        <v>0</v>
      </c>
      <c r="X39" s="37">
        <f>+X32/((1+'Green Square'!$C$72)^'Green Square'!Y$73)</f>
        <v>0</v>
      </c>
      <c r="Y39" s="37">
        <f>+Y32/((1+'Green Square'!$C$72)^'Green Square'!Z$73)</f>
        <v>0</v>
      </c>
      <c r="Z39" s="37">
        <f>+Z32/((1+'Green Square'!$C$72)^'Green Square'!AA$73)</f>
        <v>0</v>
      </c>
      <c r="AA39" s="37">
        <f>+AA32/((1+'Green Square'!$C$72)^'Green Square'!AB$73)</f>
        <v>0</v>
      </c>
      <c r="AB39" s="37">
        <f>+AF32/((1+'Green Square'!$C$72)^'Green Square'!AC$73)</f>
        <v>0</v>
      </c>
      <c r="AC39" s="37">
        <f>+AG32/((1+'Green Square'!$C$72)^'Green Square'!AD$73)</f>
        <v>0</v>
      </c>
      <c r="AD39" s="37">
        <f>+AH32/((1+'Green Square'!$C$72)^'Green Square'!AE$73)</f>
        <v>0</v>
      </c>
      <c r="AE39" s="37">
        <f>+AI32/((1+'Green Square'!$C$72)^'Green Square'!AF$73)</f>
        <v>0</v>
      </c>
      <c r="AF39" s="37">
        <f>+AJ32/((1+'Green Square'!$C$72)^'Green Square'!AG$73)</f>
        <v>0</v>
      </c>
      <c r="AG39" s="37">
        <f>+AK32/((1+'Green Square'!$C$72)^'Green Square'!AH$73)</f>
        <v>0</v>
      </c>
      <c r="AH39" s="37">
        <f>+AL32/((1+'Green Square'!$C$72)^'Green Square'!AI$73)</f>
        <v>0</v>
      </c>
      <c r="AI39" s="37">
        <f>+AM32/((1+'Green Square'!$C$72)^'Green Square'!AJ$73)</f>
        <v>0</v>
      </c>
      <c r="AJ39" s="37">
        <f>+AN32/((1+'Green Square'!$C$72)^'Green Square'!AK$73)</f>
        <v>0</v>
      </c>
      <c r="AK39" s="37">
        <f>+AO32/((1+'Green Square'!$C$72)^'Green Square'!AL$73)</f>
        <v>0</v>
      </c>
      <c r="AL39" s="37">
        <f>+AP32/((1+'Green Square'!$C$72)^'Green Square'!AM$73)</f>
        <v>0</v>
      </c>
      <c r="AM39" s="37">
        <f>+AQ32/((1+'Green Square'!$C$72)^'Green Square'!AN$73)</f>
        <v>0</v>
      </c>
      <c r="AN39" s="37">
        <f>+AR32/((1+'Green Square'!$C$72)^'Green Square'!AO$73)</f>
        <v>0</v>
      </c>
      <c r="AO39" s="37">
        <f>+AS32/((1+'Green Square'!$C$72)^'Green Square'!AP$73)</f>
        <v>0</v>
      </c>
      <c r="AP39" s="37">
        <f>+AT32/((1+'Green Square'!$C$72)^'Green Square'!AQ$73)</f>
        <v>0</v>
      </c>
      <c r="AQ39" s="37">
        <f>+AU32/((1+'Green Square'!$C$72)^'Green Square'!AR$73)</f>
        <v>0</v>
      </c>
      <c r="AR39" s="37">
        <f>+AV32/((1+'Green Square'!$C$72)^'Green Square'!AS$73)</f>
        <v>0</v>
      </c>
      <c r="AS39" s="37">
        <f>+AW32/((1+'Green Square'!$C$72)^'Green Square'!AT$73)</f>
        <v>0</v>
      </c>
      <c r="AT39" s="90">
        <f>+AX32/((1+'Green Square'!$C$72)^'Green Square'!AU$73)</f>
        <v>0</v>
      </c>
    </row>
    <row r="40" spans="1:50" x14ac:dyDescent="0.3">
      <c r="A40" s="105"/>
      <c r="B40" s="89" t="s">
        <v>82</v>
      </c>
      <c r="C40" s="29">
        <f>SUM(D40:ZZ40)</f>
        <v>565.104737698299</v>
      </c>
      <c r="D40" s="37">
        <f>+D33/((1+'Green Square'!$C$72)^'Green Square'!E$73)</f>
        <v>0</v>
      </c>
      <c r="E40" s="37">
        <f>+E33/((1+'Green Square'!$C$72)^'Green Square'!F$73)</f>
        <v>0</v>
      </c>
      <c r="F40" s="37">
        <f>+F33/((1+'Green Square'!$C$72)^'Green Square'!G$73)</f>
        <v>0</v>
      </c>
      <c r="G40" s="37">
        <f>+G33/((1+'Green Square'!$C$72)^'Green Square'!H$73)</f>
        <v>0</v>
      </c>
      <c r="H40" s="37">
        <f>+H33/((1+'Green Square'!$C$72)^'Green Square'!I$73)</f>
        <v>0</v>
      </c>
      <c r="I40" s="37">
        <f>+I33/((1+'Green Square'!$C$72)^'Green Square'!J$73)</f>
        <v>0</v>
      </c>
      <c r="J40" s="37">
        <f>+J33/((1+'Green Square'!$C$72)^'Green Square'!K$73)</f>
        <v>18.287079216263514</v>
      </c>
      <c r="K40" s="37">
        <f>+K33/((1+'Green Square'!$C$72)^'Green Square'!L$73)</f>
        <v>23.361034164358259</v>
      </c>
      <c r="L40" s="37">
        <f>+L33/((1+'Green Square'!$C$72)^'Green Square'!M$73)</f>
        <v>45.046988353234532</v>
      </c>
      <c r="M40" s="37">
        <f>+M33/((1+'Green Square'!$C$72)^'Green Square'!N$73)</f>
        <v>32.323971872640925</v>
      </c>
      <c r="N40" s="37">
        <f>+N33/((1+'Green Square'!$C$72)^'Green Square'!O$73)</f>
        <v>29.847233327049736</v>
      </c>
      <c r="O40" s="37">
        <f>+O33/((1+'Green Square'!$C$72)^'Green Square'!P$73)</f>
        <v>25.352962854967512</v>
      </c>
      <c r="P40" s="37">
        <f>+P33/((1+'Green Square'!$C$72)^'Green Square'!Q$73)</f>
        <v>9.1477662080514435</v>
      </c>
      <c r="Q40" s="37">
        <f>+Q33/((1+'Green Square'!$C$72)^'Green Square'!R$73)</f>
        <v>8.5136440736575061</v>
      </c>
      <c r="R40" s="37">
        <f>+R33/((1+'Green Square'!$C$72)^'Green Square'!S$73)</f>
        <v>89.043554187519092</v>
      </c>
      <c r="S40" s="37">
        <f>+S33/((1+'Green Square'!$C$72)^'Green Square'!T$73)</f>
        <v>86.174004246494434</v>
      </c>
      <c r="T40" s="37">
        <f>+T33/((1+'Green Square'!$C$72)^'Green Square'!U$73)</f>
        <v>112.78371099512219</v>
      </c>
      <c r="U40" s="37">
        <f>+U33/((1+'Green Square'!$C$72)^'Green Square'!V$73)</f>
        <v>79.176540129338449</v>
      </c>
      <c r="V40" s="37">
        <f>+V33/((1+'Green Square'!$C$72)^'Green Square'!W$73)</f>
        <v>3.072633943929111</v>
      </c>
      <c r="W40" s="37">
        <f>+W33/((1+'Green Square'!$C$72)^'Green Square'!X$73)</f>
        <v>2.9736141256722606</v>
      </c>
      <c r="X40" s="37">
        <f>+X33/((1+'Green Square'!$C$72)^'Green Square'!Y$73)</f>
        <v>0</v>
      </c>
      <c r="Y40" s="37">
        <f>+Y33/((1+'Green Square'!$C$72)^'Green Square'!Z$73)</f>
        <v>0</v>
      </c>
      <c r="Z40" s="37">
        <f>+Z33/((1+'Green Square'!$C$72)^'Green Square'!AA$73)</f>
        <v>0</v>
      </c>
      <c r="AA40" s="37">
        <f>+AA33/((1+'Green Square'!$C$72)^'Green Square'!AB$73)</f>
        <v>0</v>
      </c>
      <c r="AB40" s="37">
        <f>+AF33/((1+'Green Square'!$C$72)^'Green Square'!AC$73)</f>
        <v>0</v>
      </c>
      <c r="AC40" s="37">
        <f>+AG33/((1+'Green Square'!$C$72)^'Green Square'!AD$73)</f>
        <v>0</v>
      </c>
      <c r="AD40" s="37">
        <f>+AH33/((1+'Green Square'!$C$72)^'Green Square'!AE$73)</f>
        <v>0</v>
      </c>
      <c r="AE40" s="37">
        <f>+AI33/((1+'Green Square'!$C$72)^'Green Square'!AF$73)</f>
        <v>0</v>
      </c>
      <c r="AF40" s="37">
        <f>+AJ33/((1+'Green Square'!$C$72)^'Green Square'!AG$73)</f>
        <v>0</v>
      </c>
      <c r="AG40" s="37">
        <f>+AK33/((1+'Green Square'!$C$72)^'Green Square'!AH$73)</f>
        <v>0</v>
      </c>
      <c r="AH40" s="37">
        <f>+AL33/((1+'Green Square'!$C$72)^'Green Square'!AI$73)</f>
        <v>0</v>
      </c>
      <c r="AI40" s="37">
        <f>+AM33/((1+'Green Square'!$C$72)^'Green Square'!AJ$73)</f>
        <v>0</v>
      </c>
      <c r="AJ40" s="37">
        <f>+AN33/((1+'Green Square'!$C$72)^'Green Square'!AK$73)</f>
        <v>0</v>
      </c>
      <c r="AK40" s="37">
        <f>+AO33/((1+'Green Square'!$C$72)^'Green Square'!AL$73)</f>
        <v>0</v>
      </c>
      <c r="AL40" s="37">
        <f>+AP33/((1+'Green Square'!$C$72)^'Green Square'!AM$73)</f>
        <v>0</v>
      </c>
      <c r="AM40" s="37">
        <f>+AQ33/((1+'Green Square'!$C$72)^'Green Square'!AN$73)</f>
        <v>0</v>
      </c>
      <c r="AN40" s="37">
        <f>+AR33/((1+'Green Square'!$C$72)^'Green Square'!AO$73)</f>
        <v>0</v>
      </c>
      <c r="AO40" s="37">
        <f>+AS33/((1+'Green Square'!$C$72)^'Green Square'!AP$73)</f>
        <v>0</v>
      </c>
      <c r="AP40" s="37">
        <f>+AT33/((1+'Green Square'!$C$72)^'Green Square'!AQ$73)</f>
        <v>0</v>
      </c>
      <c r="AQ40" s="37">
        <f>+AU33/((1+'Green Square'!$C$72)^'Green Square'!AR$73)</f>
        <v>0</v>
      </c>
      <c r="AR40" s="37">
        <f>+AV33/((1+'Green Square'!$C$72)^'Green Square'!AS$73)</f>
        <v>0</v>
      </c>
      <c r="AS40" s="37">
        <f>+AW33/((1+'Green Square'!$C$72)^'Green Square'!AT$73)</f>
        <v>0</v>
      </c>
      <c r="AT40" s="90">
        <f>+AX33/((1+'Green Square'!$C$72)^'Green Square'!AU$73)</f>
        <v>0</v>
      </c>
    </row>
    <row r="41" spans="1:50" x14ac:dyDescent="0.3">
      <c r="A41" s="105"/>
      <c r="B41" s="89" t="s">
        <v>25</v>
      </c>
      <c r="C41" s="29">
        <f>SUM(D41:ZZ41)</f>
        <v>1402.4208800110118</v>
      </c>
      <c r="D41" s="37">
        <f>+D34/((1+'Green Square'!$C$72)^'Green Square'!E$73)</f>
        <v>0</v>
      </c>
      <c r="E41" s="37">
        <f>+E34/((1+'Green Square'!$C$72)^'Green Square'!F$73)</f>
        <v>0</v>
      </c>
      <c r="F41" s="37">
        <f>+F34/((1+'Green Square'!$C$72)^'Green Square'!G$73)</f>
        <v>0</v>
      </c>
      <c r="G41" s="37">
        <f>+G34/((1+'Green Square'!$C$72)^'Green Square'!H$73)</f>
        <v>0</v>
      </c>
      <c r="H41" s="37">
        <f>+H34/((1+'Green Square'!$C$72)^'Green Square'!I$73)</f>
        <v>0</v>
      </c>
      <c r="I41" s="37">
        <f>+I34/((1+'Green Square'!$C$72)^'Green Square'!J$73)</f>
        <v>0</v>
      </c>
      <c r="J41" s="37">
        <f>+J34/((1+'Green Square'!$C$72)^'Green Square'!K$73)</f>
        <v>0</v>
      </c>
      <c r="K41" s="37">
        <f>+K34/((1+'Green Square'!$C$72)^'Green Square'!L$73)</f>
        <v>0</v>
      </c>
      <c r="L41" s="37">
        <f>+L34/((1+'Green Square'!$C$72)^'Green Square'!M$73)</f>
        <v>54.966928762404564</v>
      </c>
      <c r="M41" s="37">
        <f>+M34/((1+'Green Square'!$C$72)^'Green Square'!N$73)</f>
        <v>67.516745867271382</v>
      </c>
      <c r="N41" s="37">
        <f>+N34/((1+'Green Square'!$C$72)^'Green Square'!O$73)</f>
        <v>94.792748992029757</v>
      </c>
      <c r="O41" s="37">
        <f>+O34/((1+'Green Square'!$C$72)^'Green Square'!P$73)</f>
        <v>63.235226223453353</v>
      </c>
      <c r="P41" s="37">
        <f>+P34/((1+'Green Square'!$C$72)^'Green Square'!Q$73)</f>
        <v>62.405547222630283</v>
      </c>
      <c r="Q41" s="37">
        <f>+Q34/((1+'Green Square'!$C$72)^'Green Square'!R$73)</f>
        <v>60.394443375908381</v>
      </c>
      <c r="R41" s="37">
        <f>+R34/((1+'Green Square'!$C$72)^'Green Square'!S$73)</f>
        <v>18.32802062101522</v>
      </c>
      <c r="S41" s="37">
        <f>+S34/((1+'Green Square'!$C$72)^'Green Square'!T$73)</f>
        <v>17.737375166978474</v>
      </c>
      <c r="T41" s="37">
        <f>+T34/((1+'Green Square'!$C$72)^'Green Square'!U$73)</f>
        <v>226.29564728756495</v>
      </c>
      <c r="U41" s="37">
        <f>+U34/((1+'Green Square'!$C$72)^'Green Square'!V$73)</f>
        <v>219.00296150864094</v>
      </c>
      <c r="V41" s="37">
        <f>+V34/((1+'Green Square'!$C$72)^'Green Square'!W$73)</f>
        <v>287.2861217889884</v>
      </c>
      <c r="W41" s="37">
        <f>+W34/((1+'Green Square'!$C$72)^'Green Square'!X$73)</f>
        <v>202.23386877782892</v>
      </c>
      <c r="X41" s="37">
        <f>+X34/((1+'Green Square'!$C$72)^'Green Square'!Y$73)</f>
        <v>8.9519639972906475</v>
      </c>
      <c r="Y41" s="37">
        <f>+Y34/((1+'Green Square'!$C$72)^'Green Square'!Z$73)</f>
        <v>8.6634747518323749</v>
      </c>
      <c r="Z41" s="37">
        <f>+Z34/((1+'Green Square'!$C$72)^'Green Square'!AA$73)</f>
        <v>5.3917815901985611</v>
      </c>
      <c r="AA41" s="37">
        <f>+AA34/((1+'Green Square'!$C$72)^'Green Square'!AB$73)</f>
        <v>5.2180240769754338</v>
      </c>
      <c r="AB41" s="37">
        <f>+AF34/((1+'Green Square'!$C$72)^'Green Square'!AC$73)</f>
        <v>0</v>
      </c>
      <c r="AC41" s="37">
        <f>+AG34/((1+'Green Square'!$C$72)^'Green Square'!AD$73)</f>
        <v>0</v>
      </c>
      <c r="AD41" s="37">
        <f>+AH34/((1+'Green Square'!$C$72)^'Green Square'!AE$73)</f>
        <v>0</v>
      </c>
      <c r="AE41" s="37">
        <f>+AI34/((1+'Green Square'!$C$72)^'Green Square'!AF$73)</f>
        <v>0</v>
      </c>
      <c r="AF41" s="37">
        <f>+AJ34/((1+'Green Square'!$C$72)^'Green Square'!AG$73)</f>
        <v>0</v>
      </c>
      <c r="AG41" s="37">
        <f>+AK34/((1+'Green Square'!$C$72)^'Green Square'!AH$73)</f>
        <v>0</v>
      </c>
      <c r="AH41" s="37">
        <f>+AL34/((1+'Green Square'!$C$72)^'Green Square'!AI$73)</f>
        <v>0</v>
      </c>
      <c r="AI41" s="37">
        <f>+AM34/((1+'Green Square'!$C$72)^'Green Square'!AJ$73)</f>
        <v>0</v>
      </c>
      <c r="AJ41" s="37">
        <f>+AN34/((1+'Green Square'!$C$72)^'Green Square'!AK$73)</f>
        <v>0</v>
      </c>
      <c r="AK41" s="37">
        <f>+AO34/((1+'Green Square'!$C$72)^'Green Square'!AL$73)</f>
        <v>0</v>
      </c>
      <c r="AL41" s="37">
        <f>+AP34/((1+'Green Square'!$C$72)^'Green Square'!AM$73)</f>
        <v>0</v>
      </c>
      <c r="AM41" s="37">
        <f>+AQ34/((1+'Green Square'!$C$72)^'Green Square'!AN$73)</f>
        <v>0</v>
      </c>
      <c r="AN41" s="37">
        <f>+AR34/((1+'Green Square'!$C$72)^'Green Square'!AO$73)</f>
        <v>0</v>
      </c>
      <c r="AO41" s="37">
        <f>+AS34/((1+'Green Square'!$C$72)^'Green Square'!AP$73)</f>
        <v>0</v>
      </c>
      <c r="AP41" s="37">
        <f>+AT34/((1+'Green Square'!$C$72)^'Green Square'!AQ$73)</f>
        <v>0</v>
      </c>
      <c r="AQ41" s="37">
        <f>+AU34/((1+'Green Square'!$C$72)^'Green Square'!AR$73)</f>
        <v>0</v>
      </c>
      <c r="AR41" s="37">
        <f>+AV34/((1+'Green Square'!$C$72)^'Green Square'!AS$73)</f>
        <v>0</v>
      </c>
      <c r="AS41" s="37">
        <f>+AW34/((1+'Green Square'!$C$72)^'Green Square'!AT$73)</f>
        <v>0</v>
      </c>
      <c r="AT41" s="90">
        <f>+AX34/((1+'Green Square'!$C$72)^'Green Square'!AU$73)</f>
        <v>0</v>
      </c>
    </row>
    <row r="42" spans="1:50" ht="13.8" thickBot="1" x14ac:dyDescent="0.35">
      <c r="A42" s="105"/>
      <c r="B42" s="100" t="s">
        <v>121</v>
      </c>
      <c r="C42" s="101">
        <f t="shared" ref="C42:AT42" si="8">SUM(C39:C41)</f>
        <v>2560.1650918800442</v>
      </c>
      <c r="D42" s="101">
        <f t="shared" si="8"/>
        <v>0</v>
      </c>
      <c r="E42" s="101">
        <f t="shared" si="8"/>
        <v>0</v>
      </c>
      <c r="F42" s="101">
        <f t="shared" si="8"/>
        <v>0</v>
      </c>
      <c r="G42" s="101">
        <f t="shared" si="8"/>
        <v>0</v>
      </c>
      <c r="H42" s="101">
        <f t="shared" si="8"/>
        <v>19.525257579314097</v>
      </c>
      <c r="I42" s="101">
        <f t="shared" si="8"/>
        <v>24.942758982123003</v>
      </c>
      <c r="J42" s="101">
        <f t="shared" si="8"/>
        <v>64.490887577010625</v>
      </c>
      <c r="K42" s="101">
        <f t="shared" si="8"/>
        <v>56.041389658356401</v>
      </c>
      <c r="L42" s="101">
        <f t="shared" si="8"/>
        <v>129.71231048282431</v>
      </c>
      <c r="M42" s="101">
        <f t="shared" si="8"/>
        <v>128.58203988826605</v>
      </c>
      <c r="N42" s="101">
        <f t="shared" si="8"/>
        <v>133.74935396341243</v>
      </c>
      <c r="O42" s="101">
        <f t="shared" si="8"/>
        <v>97.403998801250566</v>
      </c>
      <c r="P42" s="101">
        <f t="shared" si="8"/>
        <v>166.72613449272114</v>
      </c>
      <c r="Q42" s="101">
        <f t="shared" si="8"/>
        <v>162.00176261693821</v>
      </c>
      <c r="R42" s="101">
        <f t="shared" si="8"/>
        <v>228.42206938858138</v>
      </c>
      <c r="S42" s="101">
        <f t="shared" si="8"/>
        <v>187.51678547586337</v>
      </c>
      <c r="T42" s="101">
        <f t="shared" si="8"/>
        <v>339.07935828268717</v>
      </c>
      <c r="U42" s="101">
        <f t="shared" si="8"/>
        <v>298.1795016379794</v>
      </c>
      <c r="V42" s="101">
        <f t="shared" si="8"/>
        <v>290.35875573291753</v>
      </c>
      <c r="W42" s="101">
        <f t="shared" si="8"/>
        <v>205.20748290350119</v>
      </c>
      <c r="X42" s="101">
        <f t="shared" si="8"/>
        <v>8.9519639972906475</v>
      </c>
      <c r="Y42" s="101">
        <f t="shared" si="8"/>
        <v>8.6634747518323749</v>
      </c>
      <c r="Z42" s="101">
        <f t="shared" si="8"/>
        <v>5.3917815901985611</v>
      </c>
      <c r="AA42" s="101">
        <f t="shared" si="8"/>
        <v>5.2180240769754338</v>
      </c>
      <c r="AB42" s="101">
        <f t="shared" si="8"/>
        <v>0</v>
      </c>
      <c r="AC42" s="101">
        <f t="shared" si="8"/>
        <v>0</v>
      </c>
      <c r="AD42" s="101">
        <f t="shared" si="8"/>
        <v>0</v>
      </c>
      <c r="AE42" s="101">
        <f t="shared" si="8"/>
        <v>0</v>
      </c>
      <c r="AF42" s="101">
        <f t="shared" si="8"/>
        <v>0</v>
      </c>
      <c r="AG42" s="101">
        <f t="shared" si="8"/>
        <v>0</v>
      </c>
      <c r="AH42" s="101">
        <f t="shared" si="8"/>
        <v>0</v>
      </c>
      <c r="AI42" s="101">
        <f t="shared" si="8"/>
        <v>0</v>
      </c>
      <c r="AJ42" s="101">
        <f t="shared" si="8"/>
        <v>0</v>
      </c>
      <c r="AK42" s="101">
        <f t="shared" si="8"/>
        <v>0</v>
      </c>
      <c r="AL42" s="101">
        <f t="shared" si="8"/>
        <v>0</v>
      </c>
      <c r="AM42" s="101">
        <f t="shared" si="8"/>
        <v>0</v>
      </c>
      <c r="AN42" s="101">
        <f t="shared" si="8"/>
        <v>0</v>
      </c>
      <c r="AO42" s="101">
        <f t="shared" si="8"/>
        <v>0</v>
      </c>
      <c r="AP42" s="101">
        <f t="shared" si="8"/>
        <v>0</v>
      </c>
      <c r="AQ42" s="101">
        <f t="shared" si="8"/>
        <v>0</v>
      </c>
      <c r="AR42" s="101">
        <f t="shared" si="8"/>
        <v>0</v>
      </c>
      <c r="AS42" s="101">
        <f t="shared" si="8"/>
        <v>0</v>
      </c>
      <c r="AT42" s="102">
        <f t="shared" si="8"/>
        <v>0</v>
      </c>
    </row>
    <row r="43" spans="1:50" ht="13.8" thickBot="1" x14ac:dyDescent="0.35"/>
    <row r="44" spans="1:50" x14ac:dyDescent="0.3">
      <c r="A44" s="107"/>
      <c r="B44" s="82" t="s">
        <v>184</v>
      </c>
      <c r="C44" s="83"/>
      <c r="D44" s="84"/>
      <c r="E44" s="83"/>
      <c r="F44" s="83"/>
      <c r="G44" s="83"/>
      <c r="H44" s="83"/>
      <c r="I44" s="83"/>
      <c r="J44" s="83"/>
      <c r="K44" s="83"/>
      <c r="L44" s="83"/>
      <c r="M44" s="83"/>
      <c r="N44" s="83"/>
      <c r="O44" s="83"/>
      <c r="P44" s="83"/>
      <c r="Q44" s="83"/>
      <c r="R44" s="83"/>
      <c r="S44" s="83"/>
      <c r="T44" s="83"/>
      <c r="U44" s="83"/>
      <c r="V44" s="83"/>
      <c r="W44" s="83"/>
      <c r="X44" s="83"/>
      <c r="Y44" s="85"/>
      <c r="Z44" s="85"/>
      <c r="AA44" s="85"/>
      <c r="AB44" s="85"/>
      <c r="AC44" s="85"/>
      <c r="AD44" s="85"/>
      <c r="AE44" s="85"/>
      <c r="AF44" s="85"/>
      <c r="AG44" s="85"/>
      <c r="AH44" s="85"/>
      <c r="AI44" s="85"/>
      <c r="AJ44" s="85"/>
      <c r="AK44" s="85"/>
      <c r="AL44" s="85"/>
      <c r="AM44" s="85"/>
      <c r="AN44" s="85"/>
      <c r="AO44" s="85"/>
      <c r="AP44" s="85"/>
      <c r="AQ44" s="85"/>
      <c r="AR44" s="85"/>
      <c r="AS44" s="85"/>
      <c r="AT44" s="86"/>
    </row>
    <row r="45" spans="1:50" s="28" customFormat="1" x14ac:dyDescent="0.3">
      <c r="A45" s="108"/>
      <c r="B45" s="87" t="s">
        <v>83</v>
      </c>
      <c r="C45" s="27" t="s">
        <v>28</v>
      </c>
      <c r="D45" s="27" t="s">
        <v>32</v>
      </c>
      <c r="E45" s="27" t="s">
        <v>33</v>
      </c>
      <c r="F45" s="27" t="s">
        <v>90</v>
      </c>
      <c r="G45" s="27" t="s">
        <v>34</v>
      </c>
      <c r="H45" s="27" t="s">
        <v>91</v>
      </c>
      <c r="I45" s="27" t="s">
        <v>35</v>
      </c>
      <c r="J45" s="27" t="s">
        <v>92</v>
      </c>
      <c r="K45" s="27" t="s">
        <v>36</v>
      </c>
      <c r="L45" s="27" t="s">
        <v>93</v>
      </c>
      <c r="M45" s="27" t="s">
        <v>37</v>
      </c>
      <c r="N45" s="27" t="s">
        <v>94</v>
      </c>
      <c r="O45" s="27" t="s">
        <v>38</v>
      </c>
      <c r="P45" s="27" t="s">
        <v>95</v>
      </c>
      <c r="Q45" s="27" t="s">
        <v>39</v>
      </c>
      <c r="R45" s="27" t="s">
        <v>96</v>
      </c>
      <c r="S45" s="27" t="s">
        <v>40</v>
      </c>
      <c r="T45" s="27" t="s">
        <v>97</v>
      </c>
      <c r="U45" s="27" t="s">
        <v>41</v>
      </c>
      <c r="V45" s="27" t="s">
        <v>98</v>
      </c>
      <c r="W45" s="27" t="s">
        <v>42</v>
      </c>
      <c r="X45" s="27" t="s">
        <v>99</v>
      </c>
      <c r="Y45" s="27" t="s">
        <v>43</v>
      </c>
      <c r="Z45" s="27" t="s">
        <v>100</v>
      </c>
      <c r="AA45" s="27" t="s">
        <v>44</v>
      </c>
      <c r="AB45" s="27" t="s">
        <v>101</v>
      </c>
      <c r="AC45" s="27" t="s">
        <v>45</v>
      </c>
      <c r="AD45" s="27" t="s">
        <v>102</v>
      </c>
      <c r="AE45" s="27" t="s">
        <v>46</v>
      </c>
      <c r="AF45" s="27" t="s">
        <v>103</v>
      </c>
      <c r="AG45" s="27" t="s">
        <v>47</v>
      </c>
      <c r="AH45" s="27" t="s">
        <v>104</v>
      </c>
      <c r="AI45" s="27" t="s">
        <v>48</v>
      </c>
      <c r="AJ45" s="27" t="s">
        <v>105</v>
      </c>
      <c r="AK45" s="27" t="s">
        <v>49</v>
      </c>
      <c r="AL45" s="27" t="s">
        <v>106</v>
      </c>
      <c r="AM45" s="27" t="s">
        <v>50</v>
      </c>
      <c r="AN45" s="27" t="s">
        <v>126</v>
      </c>
      <c r="AO45" s="27" t="s">
        <v>84</v>
      </c>
      <c r="AP45" s="27" t="s">
        <v>127</v>
      </c>
      <c r="AQ45" s="27" t="s">
        <v>85</v>
      </c>
      <c r="AR45" s="27" t="s">
        <v>128</v>
      </c>
      <c r="AS45" s="27" t="s">
        <v>86</v>
      </c>
      <c r="AT45" s="88" t="s">
        <v>129</v>
      </c>
    </row>
    <row r="46" spans="1:50" x14ac:dyDescent="0.3">
      <c r="A46" s="107"/>
      <c r="B46" s="89" t="s">
        <v>81</v>
      </c>
      <c r="C46" s="29">
        <f>SUM(D46:ZZ46)</f>
        <v>375.44752749999992</v>
      </c>
      <c r="D46" s="37">
        <f t="shared" ref="D46:AT46" si="9">D18-D32</f>
        <v>-91.25</v>
      </c>
      <c r="E46" s="37">
        <f t="shared" si="9"/>
        <v>-11.25</v>
      </c>
      <c r="F46" s="37">
        <f t="shared" si="9"/>
        <v>3.8892375000000001</v>
      </c>
      <c r="G46" s="37">
        <f t="shared" si="9"/>
        <v>19.028475</v>
      </c>
      <c r="H46" s="37">
        <f t="shared" si="9"/>
        <v>1.0120062499999989</v>
      </c>
      <c r="I46" s="37">
        <f t="shared" si="9"/>
        <v>9.8855375000000052</v>
      </c>
      <c r="J46" s="37">
        <f t="shared" si="9"/>
        <v>-18.245690000000003</v>
      </c>
      <c r="K46" s="37">
        <f t="shared" si="9"/>
        <v>-1.4978306249999918</v>
      </c>
      <c r="L46" s="37">
        <f t="shared" si="9"/>
        <v>6.6975884375000163</v>
      </c>
      <c r="M46" s="37">
        <f t="shared" si="9"/>
        <v>421.62257750000003</v>
      </c>
      <c r="N46" s="37">
        <f t="shared" si="9"/>
        <v>138.76674</v>
      </c>
      <c r="O46" s="37">
        <f t="shared" si="9"/>
        <v>129.72298999999998</v>
      </c>
      <c r="P46" s="37">
        <f t="shared" si="9"/>
        <v>-93.387289999999993</v>
      </c>
      <c r="Q46" s="37">
        <f t="shared" si="9"/>
        <v>-120.95083124999999</v>
      </c>
      <c r="R46" s="37">
        <f t="shared" si="9"/>
        <v>-171.55083125000002</v>
      </c>
      <c r="S46" s="37">
        <f t="shared" si="9"/>
        <v>-118.16916437500004</v>
      </c>
      <c r="T46" s="37">
        <f t="shared" si="9"/>
        <v>16.226639687499997</v>
      </c>
      <c r="U46" s="37">
        <f t="shared" si="9"/>
        <v>14.712715937500001</v>
      </c>
      <c r="V46" s="37">
        <f t="shared" si="9"/>
        <v>8.7239446875000013</v>
      </c>
      <c r="W46" s="37">
        <f t="shared" si="9"/>
        <v>4.3829446875000002</v>
      </c>
      <c r="X46" s="37">
        <f t="shared" si="9"/>
        <v>26.8829446875</v>
      </c>
      <c r="Y46" s="37">
        <f t="shared" si="9"/>
        <v>19.602725937499997</v>
      </c>
      <c r="Z46" s="37">
        <f t="shared" si="9"/>
        <v>19.602725937499997</v>
      </c>
      <c r="AA46" s="37">
        <f t="shared" si="9"/>
        <v>19.602725937499997</v>
      </c>
      <c r="AB46" s="37">
        <f t="shared" si="9"/>
        <v>36.3147259375</v>
      </c>
      <c r="AC46" s="37">
        <f t="shared" si="9"/>
        <v>33.038627500000004</v>
      </c>
      <c r="AD46" s="37">
        <f t="shared" si="9"/>
        <v>29.430171250000001</v>
      </c>
      <c r="AE46" s="37">
        <f t="shared" si="9"/>
        <v>25.08917125</v>
      </c>
      <c r="AF46" s="37">
        <f t="shared" si="9"/>
        <v>-82.669039101562646</v>
      </c>
      <c r="AG46" s="37">
        <f t="shared" si="9"/>
        <v>14.112658828125001</v>
      </c>
      <c r="AH46" s="37">
        <f t="shared" si="9"/>
        <v>14.112658828125001</v>
      </c>
      <c r="AI46" s="37">
        <f t="shared" si="9"/>
        <v>14.112658828125001</v>
      </c>
      <c r="AJ46" s="37">
        <f t="shared" si="9"/>
        <v>14.112658828125001</v>
      </c>
      <c r="AK46" s="37">
        <f t="shared" si="9"/>
        <v>12.884121914062501</v>
      </c>
      <c r="AL46" s="37">
        <f t="shared" si="9"/>
        <v>12.884121914062501</v>
      </c>
      <c r="AM46" s="37">
        <f t="shared" si="9"/>
        <v>10.540999335937501</v>
      </c>
      <c r="AN46" s="37">
        <f t="shared" si="9"/>
        <v>5.4147192187500002</v>
      </c>
      <c r="AO46" s="37">
        <f t="shared" si="9"/>
        <v>2.0083907812500001</v>
      </c>
      <c r="AP46" s="37">
        <f t="shared" si="9"/>
        <v>0</v>
      </c>
      <c r="AQ46" s="37">
        <f t="shared" si="9"/>
        <v>0</v>
      </c>
      <c r="AR46" s="37">
        <f t="shared" si="9"/>
        <v>0</v>
      </c>
      <c r="AS46" s="37">
        <f t="shared" si="9"/>
        <v>0</v>
      </c>
      <c r="AT46" s="37">
        <f t="shared" si="9"/>
        <v>0</v>
      </c>
    </row>
    <row r="47" spans="1:50" x14ac:dyDescent="0.3">
      <c r="A47" s="107"/>
      <c r="B47" s="89" t="s">
        <v>82</v>
      </c>
      <c r="C47" s="29">
        <f>SUM(D47:ZZ47)</f>
        <v>595.29292937500065</v>
      </c>
      <c r="D47" s="37">
        <f t="shared" ref="D47:AT47" si="10">D19-D33</f>
        <v>0</v>
      </c>
      <c r="E47" s="37">
        <f t="shared" si="10"/>
        <v>0</v>
      </c>
      <c r="F47" s="37">
        <f t="shared" si="10"/>
        <v>0</v>
      </c>
      <c r="G47" s="37">
        <f t="shared" si="10"/>
        <v>-85</v>
      </c>
      <c r="H47" s="37">
        <f t="shared" si="10"/>
        <v>-4.3843499999999977</v>
      </c>
      <c r="I47" s="37">
        <f t="shared" si="10"/>
        <v>13.731300000000005</v>
      </c>
      <c r="J47" s="37">
        <f t="shared" si="10"/>
        <v>12.760824999999997</v>
      </c>
      <c r="K47" s="37">
        <f t="shared" si="10"/>
        <v>16.158389999999997</v>
      </c>
      <c r="L47" s="37">
        <f t="shared" si="10"/>
        <v>-38.404975000000015</v>
      </c>
      <c r="M47" s="37">
        <f t="shared" si="10"/>
        <v>-16.879252499999993</v>
      </c>
      <c r="N47" s="37">
        <f t="shared" si="10"/>
        <v>1.0761150000000157</v>
      </c>
      <c r="O47" s="37">
        <f t="shared" si="10"/>
        <v>23.045999999999999</v>
      </c>
      <c r="P47" s="37">
        <f t="shared" si="10"/>
        <v>44.998316250000002</v>
      </c>
      <c r="Q47" s="37">
        <f t="shared" si="10"/>
        <v>55.17998249999998</v>
      </c>
      <c r="R47" s="37">
        <f t="shared" si="10"/>
        <v>481.29600749999986</v>
      </c>
      <c r="S47" s="37">
        <f t="shared" si="10"/>
        <v>-30.154267499999975</v>
      </c>
      <c r="T47" s="37">
        <f t="shared" si="10"/>
        <v>-129.23372750000004</v>
      </c>
      <c r="U47" s="37">
        <f t="shared" si="10"/>
        <v>-98.443327500000038</v>
      </c>
      <c r="V47" s="37">
        <f t="shared" si="10"/>
        <v>36.799987499999965</v>
      </c>
      <c r="W47" s="37">
        <f t="shared" si="10"/>
        <v>34.988422499999963</v>
      </c>
      <c r="X47" s="37">
        <f t="shared" si="10"/>
        <v>54.779461874999996</v>
      </c>
      <c r="Y47" s="37">
        <f t="shared" si="10"/>
        <v>47.653413750000013</v>
      </c>
      <c r="Z47" s="37">
        <f t="shared" si="10"/>
        <v>38.837876249999994</v>
      </c>
      <c r="AA47" s="37">
        <f t="shared" si="10"/>
        <v>28.546248749999982</v>
      </c>
      <c r="AB47" s="37">
        <f t="shared" si="10"/>
        <v>51.046248749999982</v>
      </c>
      <c r="AC47" s="37">
        <f t="shared" si="10"/>
        <v>51.046248749999982</v>
      </c>
      <c r="AD47" s="37">
        <f t="shared" si="10"/>
        <v>51.046248749999982</v>
      </c>
      <c r="AE47" s="37">
        <f t="shared" si="10"/>
        <v>51.046248749999982</v>
      </c>
      <c r="AF47" s="37">
        <f t="shared" si="10"/>
        <v>-197.26022843749945</v>
      </c>
      <c r="AG47" s="37">
        <f t="shared" si="10"/>
        <v>20.709291093749997</v>
      </c>
      <c r="AH47" s="37">
        <f t="shared" si="10"/>
        <v>18.539187187499998</v>
      </c>
      <c r="AI47" s="37">
        <f t="shared" si="10"/>
        <v>16.369083281249999</v>
      </c>
      <c r="AJ47" s="37">
        <f t="shared" si="10"/>
        <v>12.87175640625</v>
      </c>
      <c r="AK47" s="37">
        <f t="shared" si="10"/>
        <v>10.846326093750003</v>
      </c>
      <c r="AL47" s="37">
        <f t="shared" si="10"/>
        <v>9.4520081250000025</v>
      </c>
      <c r="AM47" s="37">
        <f t="shared" si="10"/>
        <v>4.0760212500000002</v>
      </c>
      <c r="AN47" s="37">
        <f t="shared" si="10"/>
        <v>4.0760212500000002</v>
      </c>
      <c r="AO47" s="37">
        <f t="shared" si="10"/>
        <v>4.0760212500000002</v>
      </c>
      <c r="AP47" s="37">
        <f t="shared" si="10"/>
        <v>0</v>
      </c>
      <c r="AQ47" s="37">
        <f t="shared" si="10"/>
        <v>0</v>
      </c>
      <c r="AR47" s="37">
        <f t="shared" si="10"/>
        <v>0</v>
      </c>
      <c r="AS47" s="37">
        <f t="shared" si="10"/>
        <v>0</v>
      </c>
      <c r="AT47" s="37">
        <f t="shared" si="10"/>
        <v>0</v>
      </c>
    </row>
    <row r="48" spans="1:50" x14ac:dyDescent="0.3">
      <c r="A48" s="107"/>
      <c r="B48" s="89" t="s">
        <v>25</v>
      </c>
      <c r="C48" s="29">
        <f>SUM(D48:ZZ48)</f>
        <v>1352.2621274999992</v>
      </c>
      <c r="D48" s="37">
        <f t="shared" ref="D48:AT48" si="11">D20-D34</f>
        <v>0</v>
      </c>
      <c r="E48" s="37">
        <f t="shared" si="11"/>
        <v>0</v>
      </c>
      <c r="F48" s="37">
        <f t="shared" si="11"/>
        <v>0</v>
      </c>
      <c r="G48" s="37">
        <f t="shared" si="11"/>
        <v>-250</v>
      </c>
      <c r="H48" s="37">
        <f t="shared" si="11"/>
        <v>-7.8577874999999988</v>
      </c>
      <c r="I48" s="37">
        <f t="shared" si="11"/>
        <v>6.7844250000000024</v>
      </c>
      <c r="J48" s="37">
        <f t="shared" si="11"/>
        <v>14.105531249999999</v>
      </c>
      <c r="K48" s="37">
        <f t="shared" si="11"/>
        <v>21.426637499999998</v>
      </c>
      <c r="L48" s="37">
        <f t="shared" si="11"/>
        <v>-93.29993875000001</v>
      </c>
      <c r="M48" s="37">
        <f t="shared" si="11"/>
        <v>-86.584745000000012</v>
      </c>
      <c r="N48" s="37">
        <f t="shared" si="11"/>
        <v>-120.33567000000004</v>
      </c>
      <c r="O48" s="37">
        <f t="shared" si="11"/>
        <v>-69.630595000000014</v>
      </c>
      <c r="P48" s="37">
        <f t="shared" si="11"/>
        <v>-61.463251249999999</v>
      </c>
      <c r="Q48" s="37">
        <f t="shared" si="11"/>
        <v>-28.946357499999934</v>
      </c>
      <c r="R48" s="37">
        <f t="shared" si="11"/>
        <v>96.120308125000051</v>
      </c>
      <c r="S48" s="37">
        <f t="shared" si="11"/>
        <v>155.60937375000009</v>
      </c>
      <c r="T48" s="37">
        <f t="shared" si="11"/>
        <v>-215.97974624999989</v>
      </c>
      <c r="U48" s="37">
        <f t="shared" si="11"/>
        <v>1055.1276537499998</v>
      </c>
      <c r="V48" s="37">
        <f t="shared" si="11"/>
        <v>-285.68698000000001</v>
      </c>
      <c r="W48" s="37">
        <f t="shared" si="11"/>
        <v>-134.04028875000006</v>
      </c>
      <c r="X48" s="37">
        <f t="shared" si="11"/>
        <v>179.87554500000005</v>
      </c>
      <c r="Y48" s="37">
        <f t="shared" si="11"/>
        <v>156.81141374999999</v>
      </c>
      <c r="Z48" s="37">
        <f t="shared" si="11"/>
        <v>99.66861375000002</v>
      </c>
      <c r="AA48" s="37">
        <f t="shared" si="11"/>
        <v>73.159033749999992</v>
      </c>
      <c r="AB48" s="37">
        <f t="shared" si="11"/>
        <v>68.799335000000013</v>
      </c>
      <c r="AC48" s="37">
        <f t="shared" si="11"/>
        <v>52.986216250000041</v>
      </c>
      <c r="AD48" s="37">
        <f t="shared" si="11"/>
        <v>44.637685000000033</v>
      </c>
      <c r="AE48" s="37">
        <f t="shared" si="11"/>
        <v>36.289153749999997</v>
      </c>
      <c r="AF48" s="37">
        <f t="shared" si="11"/>
        <v>121.11396902343701</v>
      </c>
      <c r="AG48" s="37">
        <f t="shared" si="11"/>
        <v>83.693898984374997</v>
      </c>
      <c r="AH48" s="37">
        <f t="shared" si="11"/>
        <v>74.164496835937513</v>
      </c>
      <c r="AI48" s="37">
        <f t="shared" si="11"/>
        <v>64.635094687499986</v>
      </c>
      <c r="AJ48" s="37">
        <f t="shared" si="11"/>
        <v>53.726918906249999</v>
      </c>
      <c r="AK48" s="37">
        <f t="shared" si="11"/>
        <v>42.818743124999997</v>
      </c>
      <c r="AL48" s="37">
        <f t="shared" si="11"/>
        <v>38.122694296874997</v>
      </c>
      <c r="AM48" s="37">
        <f t="shared" si="11"/>
        <v>33.426645468749996</v>
      </c>
      <c r="AN48" s="37">
        <f t="shared" si="11"/>
        <v>33.426645468749996</v>
      </c>
      <c r="AO48" s="37">
        <f t="shared" si="11"/>
        <v>33.426645468749996</v>
      </c>
      <c r="AP48" s="37">
        <f t="shared" si="11"/>
        <v>26.206681640624996</v>
      </c>
      <c r="AQ48" s="37">
        <f t="shared" si="11"/>
        <v>18.986717812500004</v>
      </c>
      <c r="AR48" s="37">
        <f t="shared" si="11"/>
        <v>12.354371718749999</v>
      </c>
      <c r="AS48" s="37">
        <f t="shared" si="11"/>
        <v>5.7220256249999997</v>
      </c>
      <c r="AT48" s="37">
        <f t="shared" si="11"/>
        <v>2.8610128124999998</v>
      </c>
    </row>
    <row r="49" spans="1:46" x14ac:dyDescent="0.3">
      <c r="A49" s="107"/>
      <c r="B49" s="91" t="s">
        <v>121</v>
      </c>
      <c r="C49" s="92">
        <f t="shared" ref="C49:AT49" si="12">SUM(C46:C48)</f>
        <v>2323.002584375</v>
      </c>
      <c r="D49" s="92">
        <f t="shared" si="12"/>
        <v>-91.25</v>
      </c>
      <c r="E49" s="92">
        <f t="shared" si="12"/>
        <v>-11.25</v>
      </c>
      <c r="F49" s="92">
        <f t="shared" si="12"/>
        <v>3.8892375000000001</v>
      </c>
      <c r="G49" s="92">
        <f t="shared" si="12"/>
        <v>-315.97152499999999</v>
      </c>
      <c r="H49" s="92">
        <f t="shared" si="12"/>
        <v>-11.230131249999998</v>
      </c>
      <c r="I49" s="92">
        <f t="shared" si="12"/>
        <v>30.401262500000012</v>
      </c>
      <c r="J49" s="92">
        <f t="shared" si="12"/>
        <v>8.6206662499999922</v>
      </c>
      <c r="K49" s="92">
        <f t="shared" si="12"/>
        <v>36.087196875000004</v>
      </c>
      <c r="L49" s="92">
        <f t="shared" si="12"/>
        <v>-125.0073253125</v>
      </c>
      <c r="M49" s="92">
        <f t="shared" si="12"/>
        <v>318.15858000000003</v>
      </c>
      <c r="N49" s="92">
        <f t="shared" si="12"/>
        <v>19.507184999999978</v>
      </c>
      <c r="O49" s="92">
        <f t="shared" si="12"/>
        <v>83.13839499999996</v>
      </c>
      <c r="P49" s="92">
        <f t="shared" si="12"/>
        <v>-109.85222499999999</v>
      </c>
      <c r="Q49" s="92">
        <f t="shared" si="12"/>
        <v>-94.717206249999947</v>
      </c>
      <c r="R49" s="92">
        <f t="shared" si="12"/>
        <v>405.86548437499994</v>
      </c>
      <c r="S49" s="92">
        <f t="shared" si="12"/>
        <v>7.2859418750000771</v>
      </c>
      <c r="T49" s="92">
        <f t="shared" si="12"/>
        <v>-328.98683406249995</v>
      </c>
      <c r="U49" s="92">
        <f t="shared" si="12"/>
        <v>971.39704218749978</v>
      </c>
      <c r="V49" s="92">
        <f t="shared" si="12"/>
        <v>-240.16304781250005</v>
      </c>
      <c r="W49" s="92">
        <f t="shared" si="12"/>
        <v>-94.668921562500088</v>
      </c>
      <c r="X49" s="92">
        <f t="shared" si="12"/>
        <v>261.53795156250004</v>
      </c>
      <c r="Y49" s="92">
        <f t="shared" si="12"/>
        <v>224.06755343750001</v>
      </c>
      <c r="Z49" s="92">
        <f t="shared" si="12"/>
        <v>158.10921593750001</v>
      </c>
      <c r="AA49" s="92">
        <f t="shared" si="12"/>
        <v>121.30800843749998</v>
      </c>
      <c r="AB49" s="92">
        <f t="shared" si="12"/>
        <v>156.16030968749999</v>
      </c>
      <c r="AC49" s="92">
        <f t="shared" si="12"/>
        <v>137.07109250000002</v>
      </c>
      <c r="AD49" s="92">
        <f t="shared" si="12"/>
        <v>125.11410500000002</v>
      </c>
      <c r="AE49" s="92">
        <f t="shared" si="12"/>
        <v>112.42457374999998</v>
      </c>
      <c r="AF49" s="92">
        <f t="shared" si="12"/>
        <v>-158.8152985156251</v>
      </c>
      <c r="AG49" s="92">
        <f t="shared" si="12"/>
        <v>118.51584890625</v>
      </c>
      <c r="AH49" s="92">
        <f t="shared" si="12"/>
        <v>106.81634285156251</v>
      </c>
      <c r="AI49" s="92">
        <f t="shared" si="12"/>
        <v>95.116836796874992</v>
      </c>
      <c r="AJ49" s="92">
        <f t="shared" si="12"/>
        <v>80.711334140624999</v>
      </c>
      <c r="AK49" s="92">
        <f t="shared" si="12"/>
        <v>66.549191132812496</v>
      </c>
      <c r="AL49" s="92">
        <f t="shared" si="12"/>
        <v>60.4588243359375</v>
      </c>
      <c r="AM49" s="92">
        <f t="shared" si="12"/>
        <v>48.043666054687499</v>
      </c>
      <c r="AN49" s="92">
        <f t="shared" si="12"/>
        <v>42.917385937500001</v>
      </c>
      <c r="AO49" s="92">
        <f t="shared" si="12"/>
        <v>39.511057499999993</v>
      </c>
      <c r="AP49" s="92">
        <f t="shared" si="12"/>
        <v>26.206681640624996</v>
      </c>
      <c r="AQ49" s="92">
        <f t="shared" si="12"/>
        <v>18.986717812500004</v>
      </c>
      <c r="AR49" s="92">
        <f t="shared" si="12"/>
        <v>12.354371718749999</v>
      </c>
      <c r="AS49" s="92">
        <f t="shared" si="12"/>
        <v>5.7220256249999997</v>
      </c>
      <c r="AT49" s="93">
        <f t="shared" si="12"/>
        <v>2.8610128124999998</v>
      </c>
    </row>
    <row r="50" spans="1:46" x14ac:dyDescent="0.3">
      <c r="A50" s="107"/>
      <c r="B50" s="94"/>
      <c r="AT50" s="95"/>
    </row>
    <row r="51" spans="1:46" x14ac:dyDescent="0.3">
      <c r="A51" s="107"/>
      <c r="B51" s="96" t="s">
        <v>185</v>
      </c>
      <c r="D51" s="97"/>
      <c r="AT51" s="95"/>
    </row>
    <row r="52" spans="1:46" s="28" customFormat="1" x14ac:dyDescent="0.3">
      <c r="A52" s="108"/>
      <c r="B52" s="98" t="s">
        <v>83</v>
      </c>
      <c r="C52" s="75" t="s">
        <v>28</v>
      </c>
      <c r="D52" s="75" t="s">
        <v>32</v>
      </c>
      <c r="E52" s="75" t="s">
        <v>33</v>
      </c>
      <c r="F52" s="75" t="s">
        <v>90</v>
      </c>
      <c r="G52" s="75" t="s">
        <v>34</v>
      </c>
      <c r="H52" s="75" t="s">
        <v>91</v>
      </c>
      <c r="I52" s="75" t="s">
        <v>35</v>
      </c>
      <c r="J52" s="75" t="s">
        <v>92</v>
      </c>
      <c r="K52" s="75" t="s">
        <v>36</v>
      </c>
      <c r="L52" s="75" t="s">
        <v>93</v>
      </c>
      <c r="M52" s="75" t="s">
        <v>37</v>
      </c>
      <c r="N52" s="75" t="s">
        <v>94</v>
      </c>
      <c r="O52" s="75" t="s">
        <v>38</v>
      </c>
      <c r="P52" s="75" t="s">
        <v>95</v>
      </c>
      <c r="Q52" s="75" t="s">
        <v>39</v>
      </c>
      <c r="R52" s="75" t="s">
        <v>96</v>
      </c>
      <c r="S52" s="75" t="s">
        <v>40</v>
      </c>
      <c r="T52" s="75" t="s">
        <v>97</v>
      </c>
      <c r="U52" s="75" t="s">
        <v>41</v>
      </c>
      <c r="V52" s="75" t="s">
        <v>98</v>
      </c>
      <c r="W52" s="75" t="s">
        <v>42</v>
      </c>
      <c r="X52" s="75" t="s">
        <v>99</v>
      </c>
      <c r="Y52" s="75" t="s">
        <v>43</v>
      </c>
      <c r="Z52" s="75" t="s">
        <v>100</v>
      </c>
      <c r="AA52" s="75" t="s">
        <v>44</v>
      </c>
      <c r="AB52" s="75" t="s">
        <v>101</v>
      </c>
      <c r="AC52" s="75" t="s">
        <v>45</v>
      </c>
      <c r="AD52" s="75" t="s">
        <v>102</v>
      </c>
      <c r="AE52" s="75" t="s">
        <v>46</v>
      </c>
      <c r="AF52" s="75" t="s">
        <v>103</v>
      </c>
      <c r="AG52" s="75" t="s">
        <v>47</v>
      </c>
      <c r="AH52" s="75" t="s">
        <v>104</v>
      </c>
      <c r="AI52" s="75" t="s">
        <v>48</v>
      </c>
      <c r="AJ52" s="75" t="s">
        <v>105</v>
      </c>
      <c r="AK52" s="75" t="s">
        <v>49</v>
      </c>
      <c r="AL52" s="75" t="s">
        <v>106</v>
      </c>
      <c r="AM52" s="75" t="s">
        <v>50</v>
      </c>
      <c r="AN52" s="75" t="s">
        <v>126</v>
      </c>
      <c r="AO52" s="75" t="s">
        <v>84</v>
      </c>
      <c r="AP52" s="75" t="s">
        <v>127</v>
      </c>
      <c r="AQ52" s="75" t="s">
        <v>85</v>
      </c>
      <c r="AR52" s="75" t="s">
        <v>128</v>
      </c>
      <c r="AS52" s="75" t="s">
        <v>86</v>
      </c>
      <c r="AT52" s="99" t="s">
        <v>129</v>
      </c>
    </row>
    <row r="53" spans="1:46" x14ac:dyDescent="0.3">
      <c r="A53" s="107"/>
      <c r="B53" s="89" t="s">
        <v>81</v>
      </c>
      <c r="C53" s="29">
        <f>SUM(D53:ZZ53)</f>
        <v>215.31139254892392</v>
      </c>
      <c r="D53" s="37">
        <f>+D46/((1+'Green Square'!$C$72)^'Green Square'!E$73)</f>
        <v>-88.309344334267365</v>
      </c>
      <c r="E53" s="37">
        <f>+E46/((1+'Green Square'!$C$72)^'Green Square'!F$73)</f>
        <v>-10.536590380294058</v>
      </c>
      <c r="F53" s="37">
        <f>+F46/((1+'Green Square'!$C$72)^'Green Square'!G$73)</f>
        <v>3.525216758644933</v>
      </c>
      <c r="G53" s="37">
        <f>+G46/((1+'Green Square'!$C$72)^'Green Square'!H$73)</f>
        <v>16.691644736842104</v>
      </c>
      <c r="H53" s="37">
        <f>+H46/((1+'Green Square'!$C$72)^'Green Square'!I$73)</f>
        <v>0.85911663926633541</v>
      </c>
      <c r="I53" s="37">
        <f>+I46/((1+'Green Square'!$C$72)^'Green Square'!J$73)</f>
        <v>8.12162645820945</v>
      </c>
      <c r="J53" s="37">
        <f>+J46/((1+'Green Square'!$C$72)^'Green Square'!K$73)</f>
        <v>-14.5069729732777</v>
      </c>
      <c r="K53" s="37">
        <f>+K46/((1+'Green Square'!$C$72)^'Green Square'!L$73)</f>
        <v>-1.152532029085866</v>
      </c>
      <c r="L53" s="37">
        <f>+L46/((1+'Green Square'!$C$72)^'Green Square'!M$73)</f>
        <v>4.9874957819383532</v>
      </c>
      <c r="M53" s="37">
        <f>+M46/((1+'Green Square'!$C$72)^'Green Square'!N$73)</f>
        <v>303.85174201985461</v>
      </c>
      <c r="N53" s="37">
        <f>+N46/((1+'Green Square'!$C$72)^'Green Square'!O$73)</f>
        <v>96.782546413525665</v>
      </c>
      <c r="O53" s="37">
        <f>+O46/((1+'Green Square'!$C$72)^'Green Square'!P$73)</f>
        <v>87.559323246558961</v>
      </c>
      <c r="P53" s="37">
        <f>+P46/((1+'Green Square'!$C$72)^'Green Square'!Q$73)</f>
        <v>-61.002411841907978</v>
      </c>
      <c r="Q53" s="37">
        <f>+Q46/((1+'Green Square'!$C$72)^'Green Square'!R$73)</f>
        <v>-76.461335233892285</v>
      </c>
      <c r="R53" s="37">
        <f>+R46/((1+'Green Square'!$C$72)^'Green Square'!S$73)</f>
        <v>-104.95415447845504</v>
      </c>
      <c r="S53" s="37">
        <f>+S46/((1+'Green Square'!$C$72)^'Green Square'!T$73)</f>
        <v>-69.965631619753523</v>
      </c>
      <c r="T53" s="37">
        <f>+T46/((1+'Green Square'!$C$72)^'Green Square'!U$73)</f>
        <v>9.2978593995934133</v>
      </c>
      <c r="U53" s="37">
        <f>+U46/((1+'Green Square'!$C$72)^'Green Square'!V$73)</f>
        <v>8.1587010299250355</v>
      </c>
      <c r="V53" s="37">
        <f>+V46/((1+'Green Square'!$C$72)^'Green Square'!W$73)</f>
        <v>4.6818215843275874</v>
      </c>
      <c r="W53" s="37">
        <f>+W46/((1+'Green Square'!$C$72)^'Green Square'!X$73)</f>
        <v>2.2763641283098228</v>
      </c>
      <c r="X53" s="37">
        <f>+X46/((1+'Green Square'!$C$72)^'Green Square'!Y$73)</f>
        <v>13.512209463321911</v>
      </c>
      <c r="Y53" s="37">
        <f>+Y46/((1+'Green Square'!$C$72)^'Green Square'!Z$73)</f>
        <v>9.5354190984166873</v>
      </c>
      <c r="Z53" s="37">
        <f>+Z46/((1+'Green Square'!$C$72)^'Green Square'!AA$73)</f>
        <v>9.228127216806886</v>
      </c>
      <c r="AA53" s="37">
        <f>+AA46/((1+'Green Square'!$C$72)^'Green Square'!AB$73)</f>
        <v>8.9307382350621758</v>
      </c>
      <c r="AB53" s="37">
        <f>+AB46/((1+'Green Square'!$C$72)^'Green Square'!AC$73)</f>
        <v>16.011331529713647</v>
      </c>
      <c r="AC53" s="37">
        <f>+AC46/((1+'Green Square'!$C$72)^'Green Square'!AD$73)</f>
        <v>14.097446780518474</v>
      </c>
      <c r="AD53" s="37">
        <f>+AD46/((1+'Green Square'!$C$72)^'Green Square'!AE$73)</f>
        <v>12.153043228162339</v>
      </c>
      <c r="AE53" s="37">
        <f>+AE46/((1+'Green Square'!$C$72)^'Green Square'!AF$73)</f>
        <v>10.026569222843316</v>
      </c>
      <c r="AF53" s="37">
        <f>+AF46/((1+'Green Square'!$C$72)^'Green Square'!AG$73)</f>
        <v>-31.972950659481025</v>
      </c>
      <c r="AG53" s="37">
        <f>+AG46/((1+'Green Square'!$C$72)^'Green Square'!AH$73)</f>
        <v>5.2822926410381674</v>
      </c>
      <c r="AH53" s="37">
        <f>+AH46/((1+'Green Square'!$C$72)^'Green Square'!AI$73)</f>
        <v>5.1120635584855449</v>
      </c>
      <c r="AI53" s="37">
        <f>+AI46/((1+'Green Square'!$C$72)^'Green Square'!AJ$73)</f>
        <v>4.9473203402187407</v>
      </c>
      <c r="AJ53" s="37">
        <f>+AJ46/((1+'Green Square'!$C$72)^'Green Square'!AK$73)</f>
        <v>4.7878861967813879</v>
      </c>
      <c r="AK53" s="37">
        <f>+AK46/((1+'Green Square'!$C$72)^'Green Square'!AL$73)</f>
        <v>4.2302261856294168</v>
      </c>
      <c r="AL53" s="37">
        <f>+AL46/((1+'Green Square'!$C$72)^'Green Square'!AM$73)</f>
        <v>4.0939013790529595</v>
      </c>
      <c r="AM53" s="37">
        <f>+AM46/((1+'Green Square'!$C$72)^'Green Square'!AN$73)</f>
        <v>3.2414410213936349</v>
      </c>
      <c r="AN53" s="37">
        <f>+AN46/((1+'Green Square'!$C$72)^'Green Square'!AO$73)</f>
        <v>1.6114100438799197</v>
      </c>
      <c r="AO53" s="37">
        <f>+AO46/((1+'Green Square'!$C$72)^'Green Square'!AP$73)</f>
        <v>0.57843176101729499</v>
      </c>
      <c r="AP53" s="37">
        <f>+AP46/((1+'Green Square'!$C$72)^'Green Square'!AQ$73)</f>
        <v>0</v>
      </c>
      <c r="AQ53" s="37">
        <f>+AQ46/((1+'Green Square'!$C$72)^'Green Square'!AR$73)</f>
        <v>0</v>
      </c>
      <c r="AR53" s="37">
        <f>+AR46/((1+'Green Square'!$C$72)^'Green Square'!AS$73)</f>
        <v>0</v>
      </c>
      <c r="AS53" s="37">
        <f>+AS46/((1+'Green Square'!$C$72)^'Green Square'!AT$73)</f>
        <v>0</v>
      </c>
      <c r="AT53" s="90">
        <f>+AT46/((1+'Green Square'!$C$72)^'Green Square'!AU$73)</f>
        <v>0</v>
      </c>
    </row>
    <row r="54" spans="1:46" x14ac:dyDescent="0.3">
      <c r="A54" s="107"/>
      <c r="B54" s="89" t="s">
        <v>82</v>
      </c>
      <c r="C54" s="29">
        <f>SUM(D54:ZZ54)</f>
        <v>307.5323710915294</v>
      </c>
      <c r="D54" s="37">
        <f>+D47/((1+'Green Square'!$C$72)^'Green Square'!E$73)</f>
        <v>0</v>
      </c>
      <c r="E54" s="37">
        <f>+E47/((1+'Green Square'!$C$72)^'Green Square'!F$73)</f>
        <v>0</v>
      </c>
      <c r="F54" s="37">
        <f>+F47/((1+'Green Square'!$C$72)^'Green Square'!G$73)</f>
        <v>0</v>
      </c>
      <c r="G54" s="37">
        <f>+G47/((1+'Green Square'!$C$72)^'Green Square'!H$73)</f>
        <v>-74.561403508771917</v>
      </c>
      <c r="H54" s="37">
        <f>+H47/((1+'Green Square'!$C$72)^'Green Square'!I$73)</f>
        <v>-3.7219810029506832</v>
      </c>
      <c r="I54" s="37">
        <f>+I47/((1+'Green Square'!$C$72)^'Green Square'!J$73)</f>
        <v>11.281176100501504</v>
      </c>
      <c r="J54" s="37">
        <f>+J47/((1+'Green Square'!$C$72)^'Green Square'!K$73)</f>
        <v>10.146009462603296</v>
      </c>
      <c r="K54" s="37">
        <f>+K47/((1+'Green Square'!$C$72)^'Green Square'!L$73)</f>
        <v>12.433356417359182</v>
      </c>
      <c r="L54" s="37">
        <f>+L47/((1+'Green Square'!$C$72)^'Green Square'!M$73)</f>
        <v>-28.599047643101393</v>
      </c>
      <c r="M54" s="37">
        <f>+M47/((1+'Green Square'!$C$72)^'Green Square'!N$73)</f>
        <v>-12.164410896895063</v>
      </c>
      <c r="N54" s="37">
        <f>+N47/((1+'Green Square'!$C$72)^'Green Square'!O$73)</f>
        <v>0.75053395312012583</v>
      </c>
      <c r="O54" s="37">
        <f>+O47/((1+'Green Square'!$C$72)^'Green Square'!P$73)</f>
        <v>15.555393562391663</v>
      </c>
      <c r="P54" s="37">
        <f>+P47/((1+'Green Square'!$C$72)^'Green Square'!Q$73)</f>
        <v>29.393783887239053</v>
      </c>
      <c r="Q54" s="37">
        <f>+Q47/((1+'Green Square'!$C$72)^'Green Square'!R$73)</f>
        <v>34.883060302512874</v>
      </c>
      <c r="R54" s="37">
        <f>+R47/((1+'Green Square'!$C$72)^'Green Square'!S$73)</f>
        <v>294.45509038312304</v>
      </c>
      <c r="S54" s="37">
        <f>+S47/((1+'Green Square'!$C$72)^'Green Square'!T$73)</f>
        <v>-17.853747065294872</v>
      </c>
      <c r="T54" s="37">
        <f>+T47/((1+'Green Square'!$C$72)^'Green Square'!U$73)</f>
        <v>-74.050884910324683</v>
      </c>
      <c r="U54" s="37">
        <f>+U47/((1+'Green Square'!$C$72)^'Green Square'!V$73)</f>
        <v>-54.59017090218989</v>
      </c>
      <c r="V54" s="37">
        <f>+V47/((1+'Green Square'!$C$72)^'Green Square'!W$73)</f>
        <v>19.749205428520231</v>
      </c>
      <c r="W54" s="37">
        <f>+W47/((1+'Green Square'!$C$72)^'Green Square'!X$73)</f>
        <v>18.171890261881888</v>
      </c>
      <c r="X54" s="37">
        <f>+X47/((1+'Green Square'!$C$72)^'Green Square'!Y$73)</f>
        <v>27.533872190989186</v>
      </c>
      <c r="Y54" s="37">
        <f>+Y47/((1+'Green Square'!$C$72)^'Green Square'!Z$73)</f>
        <v>23.180208355984039</v>
      </c>
      <c r="Z54" s="37">
        <f>+Z47/((1+'Green Square'!$C$72)^'Green Square'!AA$73)</f>
        <v>18.283215508307553</v>
      </c>
      <c r="AA54" s="37">
        <f>+AA47/((1+'Green Square'!$C$72)^'Green Square'!AB$73)</f>
        <v>13.005286917342575</v>
      </c>
      <c r="AB54" s="37">
        <f>+AB47/((1+'Green Square'!$C$72)^'Green Square'!AC$73)</f>
        <v>22.506528439485916</v>
      </c>
      <c r="AC54" s="37">
        <f>+AC47/((1+'Green Square'!$C$72)^'Green Square'!AD$73)</f>
        <v>21.781224873770327</v>
      </c>
      <c r="AD54" s="37">
        <f>+AD47/((1+'Green Square'!$C$72)^'Green Square'!AE$73)</f>
        <v>21.079295204382394</v>
      </c>
      <c r="AE54" s="37">
        <f>+AE47/((1+'Green Square'!$C$72)^'Green Square'!AF$73)</f>
        <v>20.399986175643562</v>
      </c>
      <c r="AF54" s="37">
        <f>+AF47/((1+'Green Square'!$C$72)^'Green Square'!AG$73)</f>
        <v>-76.29206314061183</v>
      </c>
      <c r="AG54" s="37">
        <f>+AG47/((1+'Green Square'!$C$72)^'Green Square'!AH$73)</f>
        <v>7.7513767800880577</v>
      </c>
      <c r="AH54" s="37">
        <f>+AH47/((1+'Green Square'!$C$72)^'Green Square'!AI$73)</f>
        <v>6.7154959514990562</v>
      </c>
      <c r="AI54" s="37">
        <f>+AI47/((1+'Green Square'!$C$72)^'Green Square'!AJ$73)</f>
        <v>5.7383303638483847</v>
      </c>
      <c r="AJ54" s="37">
        <f>+AJ47/((1+'Green Square'!$C$72)^'Green Square'!AK$73)</f>
        <v>4.3668953934461898</v>
      </c>
      <c r="AK54" s="37">
        <f>+AK47/((1+'Green Square'!$C$72)^'Green Square'!AL$73)</f>
        <v>3.5611594616764748</v>
      </c>
      <c r="AL54" s="37">
        <f>+AL47/((1+'Green Square'!$C$72)^'Green Square'!AM$73)</f>
        <v>3.0033547769772815</v>
      </c>
      <c r="AM54" s="37">
        <f>+AM47/((1+'Green Square'!$C$72)^'Green Square'!AN$73)</f>
        <v>1.2534089096066798</v>
      </c>
      <c r="AN54" s="37">
        <f>+AN47/((1+'Green Square'!$C$72)^'Green Square'!AO$73)</f>
        <v>1.2130160985215879</v>
      </c>
      <c r="AO54" s="37">
        <f>+AO47/((1+'Green Square'!$C$72)^'Green Square'!AP$73)</f>
        <v>1.1739250008476985</v>
      </c>
      <c r="AP54" s="37">
        <f>+AP47/((1+'Green Square'!$C$72)^'Green Square'!AQ$73)</f>
        <v>0</v>
      </c>
      <c r="AQ54" s="37">
        <f>+AQ47/((1+'Green Square'!$C$72)^'Green Square'!AR$73)</f>
        <v>0</v>
      </c>
      <c r="AR54" s="37">
        <f>+AR47/((1+'Green Square'!$C$72)^'Green Square'!AS$73)</f>
        <v>0</v>
      </c>
      <c r="AS54" s="37">
        <f>+AS47/((1+'Green Square'!$C$72)^'Green Square'!AT$73)</f>
        <v>0</v>
      </c>
      <c r="AT54" s="90">
        <f>+AT47/((1+'Green Square'!$C$72)^'Green Square'!AU$73)</f>
        <v>0</v>
      </c>
    </row>
    <row r="55" spans="1:46" x14ac:dyDescent="0.3">
      <c r="A55" s="107"/>
      <c r="B55" s="89" t="s">
        <v>25</v>
      </c>
      <c r="C55" s="29">
        <f>SUM(D55:ZZ55)</f>
        <v>434.40530912987305</v>
      </c>
      <c r="D55" s="37">
        <f>+D48/((1+'Green Square'!$C$72)^'Green Square'!E$73)</f>
        <v>0</v>
      </c>
      <c r="E55" s="37">
        <f>+E48/((1+'Green Square'!$C$72)^'Green Square'!F$73)</f>
        <v>0</v>
      </c>
      <c r="F55" s="37">
        <f>+F48/((1+'Green Square'!$C$72)^'Green Square'!G$73)</f>
        <v>0</v>
      </c>
      <c r="G55" s="37">
        <f>+G48/((1+'Green Square'!$C$72)^'Green Square'!H$73)</f>
        <v>-219.29824561403507</v>
      </c>
      <c r="H55" s="37">
        <f>+H48/((1+'Green Square'!$C$72)^'Green Square'!I$73)</f>
        <v>-6.6706663017832408</v>
      </c>
      <c r="I55" s="37">
        <f>+I48/((1+'Green Square'!$C$72)^'Green Square'!J$73)</f>
        <v>5.5738563111755566</v>
      </c>
      <c r="J55" s="37">
        <f>+J48/((1+'Green Square'!$C$72)^'Green Square'!K$73)</f>
        <v>11.215172493749151</v>
      </c>
      <c r="K55" s="37">
        <f>+K48/((1+'Green Square'!$C$72)^'Green Square'!L$73)</f>
        <v>16.487101800554012</v>
      </c>
      <c r="L55" s="37">
        <f>+L48/((1+'Green Square'!$C$72)^'Green Square'!M$73)</f>
        <v>-69.477701610525486</v>
      </c>
      <c r="M55" s="37">
        <f>+M48/((1+'Green Square'!$C$72)^'Green Square'!N$73)</f>
        <v>-62.399233353661899</v>
      </c>
      <c r="N55" s="37">
        <f>+N48/((1+'Green Square'!$C$72)^'Green Square'!O$73)</f>
        <v>-83.927838666367109</v>
      </c>
      <c r="O55" s="37">
        <f>+O48/((1+'Green Square'!$C$72)^'Green Square'!P$73)</f>
        <v>-46.998668281198526</v>
      </c>
      <c r="P55" s="37">
        <f>+P48/((1+'Green Square'!$C$72)^'Green Square'!Q$73)</f>
        <v>-40.149002780733497</v>
      </c>
      <c r="Q55" s="37">
        <f>+Q48/((1+'Green Square'!$C$72)^'Green Square'!R$73)</f>
        <v>-18.298982501681543</v>
      </c>
      <c r="R55" s="37">
        <f>+R48/((1+'Green Square'!$C$72)^'Green Square'!S$73)</f>
        <v>58.806043631268921</v>
      </c>
      <c r="S55" s="37">
        <f>+S48/((1+'Green Square'!$C$72)^'Green Square'!T$73)</f>
        <v>92.13324117130152</v>
      </c>
      <c r="T55" s="37">
        <f>+T48/((1+'Green Square'!$C$72)^'Green Square'!U$73)</f>
        <v>-123.75632616895514</v>
      </c>
      <c r="U55" s="37">
        <f>+U48/((1+'Green Square'!$C$72)^'Green Square'!V$73)</f>
        <v>585.10414473585433</v>
      </c>
      <c r="V55" s="37">
        <f>+V48/((1+'Green Square'!$C$72)^'Green Square'!W$73)</f>
        <v>-153.31773838981755</v>
      </c>
      <c r="W55" s="37">
        <f>+W48/((1+'Green Square'!$C$72)^'Green Square'!X$73)</f>
        <v>-69.616325738491497</v>
      </c>
      <c r="X55" s="37">
        <f>+X48/((1+'Green Square'!$C$72)^'Green Square'!Y$73)</f>
        <v>90.411079203660506</v>
      </c>
      <c r="Y55" s="37">
        <f>+Y48/((1+'Green Square'!$C$72)^'Green Square'!Z$73)</f>
        <v>76.278296920992759</v>
      </c>
      <c r="Z55" s="37">
        <f>+Z48/((1+'Green Square'!$C$72)^'Green Square'!AA$73)</f>
        <v>46.919731987289495</v>
      </c>
      <c r="AA55" s="37">
        <f>+AA48/((1+'Green Square'!$C$72)^'Green Square'!AB$73)</f>
        <v>33.330271618063279</v>
      </c>
      <c r="AB55" s="37">
        <f>+AB48/((1+'Green Square'!$C$72)^'Green Square'!AC$73)</f>
        <v>30.333946719154746</v>
      </c>
      <c r="AC55" s="37">
        <f>+AC48/((1+'Green Square'!$C$72)^'Green Square'!AD$73)</f>
        <v>22.609001045379948</v>
      </c>
      <c r="AD55" s="37">
        <f>+AD48/((1+'Green Square'!$C$72)^'Green Square'!AE$73)</f>
        <v>18.432910593753139</v>
      </c>
      <c r="AE55" s="37">
        <f>+AE48/((1+'Green Square'!$C$72)^'Green Square'!AF$73)</f>
        <v>14.502500241524681</v>
      </c>
      <c r="AF55" s="37">
        <f>+AF48/((1+'Green Square'!$C$72)^'Green Square'!AG$73)</f>
        <v>46.841852740091511</v>
      </c>
      <c r="AG55" s="37">
        <f>+AG48/((1+'Green Square'!$C$72)^'Green Square'!AH$73)</f>
        <v>31.326178297735577</v>
      </c>
      <c r="AH55" s="37">
        <f>+AH48/((1+'Green Square'!$C$72)^'Green Square'!AI$73)</f>
        <v>26.864790414463958</v>
      </c>
      <c r="AI55" s="37">
        <f>+AI48/((1+'Green Square'!$C$72)^'Green Square'!AJ$73)</f>
        <v>22.658417703839405</v>
      </c>
      <c r="AJ55" s="37">
        <f>+AJ48/((1+'Green Square'!$C$72)^'Green Square'!AK$73)</f>
        <v>18.227491825578543</v>
      </c>
      <c r="AK55" s="37">
        <f>+AK48/((1+'Green Square'!$C$72)^'Green Square'!AL$73)</f>
        <v>14.058619563776031</v>
      </c>
      <c r="AL55" s="37">
        <f>+AL48/((1+'Green Square'!$C$72)^'Green Square'!AM$73)</f>
        <v>12.113402201266522</v>
      </c>
      <c r="AM55" s="37">
        <f>+AM48/((1+'Green Square'!$C$72)^'Green Square'!AN$73)</f>
        <v>10.278958984523204</v>
      </c>
      <c r="AN55" s="37">
        <f>+AN48/((1+'Green Square'!$C$72)^'Green Square'!AO$73)</f>
        <v>9.9477055162966668</v>
      </c>
      <c r="AO55" s="37">
        <f>+AO48/((1+'Green Square'!$C$72)^'Green Square'!AP$73)</f>
        <v>9.6271271427346097</v>
      </c>
      <c r="AP55" s="37">
        <f>+AP48/((1+'Green Square'!$C$72)^'Green Square'!AQ$73)</f>
        <v>7.3044871999874879</v>
      </c>
      <c r="AQ55" s="37">
        <f>+AQ48/((1+'Green Square'!$C$72)^'Green Square'!AR$73)</f>
        <v>5.1215495930040769</v>
      </c>
      <c r="AR55" s="37">
        <f>+AR48/((1+'Green Square'!$C$72)^'Green Square'!AS$73)</f>
        <v>3.22512044260387</v>
      </c>
      <c r="AS55" s="37">
        <f>+AS48/((1+'Green Square'!$C$72)^'Green Square'!AT$73)</f>
        <v>5.7220256249999997</v>
      </c>
      <c r="AT55" s="90">
        <f>+AT48/((1+'Green Square'!$C$72)^'Green Square'!AU$73)</f>
        <v>2.8610128124999998</v>
      </c>
    </row>
    <row r="56" spans="1:46" ht="13.8" thickBot="1" x14ac:dyDescent="0.35">
      <c r="A56" s="107"/>
      <c r="B56" s="100" t="s">
        <v>121</v>
      </c>
      <c r="C56" s="101">
        <f t="shared" ref="C56:AT56" si="13">SUM(C53:C55)</f>
        <v>957.24907277032639</v>
      </c>
      <c r="D56" s="101">
        <f t="shared" si="13"/>
        <v>-88.309344334267365</v>
      </c>
      <c r="E56" s="101">
        <f t="shared" si="13"/>
        <v>-10.536590380294058</v>
      </c>
      <c r="F56" s="101">
        <f t="shared" si="13"/>
        <v>3.525216758644933</v>
      </c>
      <c r="G56" s="101">
        <f t="shared" si="13"/>
        <v>-277.16800438596488</v>
      </c>
      <c r="H56" s="101">
        <f t="shared" si="13"/>
        <v>-9.5335306654675875</v>
      </c>
      <c r="I56" s="101">
        <f t="shared" si="13"/>
        <v>24.97665886988651</v>
      </c>
      <c r="J56" s="101">
        <f t="shared" si="13"/>
        <v>6.8542089830747468</v>
      </c>
      <c r="K56" s="101">
        <f t="shared" si="13"/>
        <v>27.767926188827328</v>
      </c>
      <c r="L56" s="101">
        <f t="shared" si="13"/>
        <v>-93.089253471688522</v>
      </c>
      <c r="M56" s="101">
        <f t="shared" si="13"/>
        <v>229.28809776929768</v>
      </c>
      <c r="N56" s="101">
        <f t="shared" si="13"/>
        <v>13.605241700278683</v>
      </c>
      <c r="O56" s="101">
        <f t="shared" si="13"/>
        <v>56.116048527752092</v>
      </c>
      <c r="P56" s="101">
        <f t="shared" si="13"/>
        <v>-71.757630735402415</v>
      </c>
      <c r="Q56" s="101">
        <f t="shared" si="13"/>
        <v>-59.877257433060954</v>
      </c>
      <c r="R56" s="101">
        <f t="shared" si="13"/>
        <v>248.3069795359369</v>
      </c>
      <c r="S56" s="101">
        <f t="shared" si="13"/>
        <v>4.3138624862531287</v>
      </c>
      <c r="T56" s="101">
        <f t="shared" si="13"/>
        <v>-188.5093516796864</v>
      </c>
      <c r="U56" s="101">
        <f t="shared" si="13"/>
        <v>538.67267486358946</v>
      </c>
      <c r="V56" s="101">
        <f t="shared" si="13"/>
        <v>-128.88671137696974</v>
      </c>
      <c r="W56" s="101">
        <f t="shared" si="13"/>
        <v>-49.16807134829979</v>
      </c>
      <c r="X56" s="101">
        <f t="shared" si="13"/>
        <v>131.45716085797159</v>
      </c>
      <c r="Y56" s="101">
        <f t="shared" si="13"/>
        <v>108.99392437539348</v>
      </c>
      <c r="Z56" s="101">
        <f t="shared" si="13"/>
        <v>74.431074712403927</v>
      </c>
      <c r="AA56" s="101">
        <f t="shared" si="13"/>
        <v>55.266296770468031</v>
      </c>
      <c r="AB56" s="101">
        <f t="shared" si="13"/>
        <v>68.851806688354316</v>
      </c>
      <c r="AC56" s="101">
        <f t="shared" si="13"/>
        <v>58.487672699668749</v>
      </c>
      <c r="AD56" s="101">
        <f t="shared" si="13"/>
        <v>51.665249026297872</v>
      </c>
      <c r="AE56" s="101">
        <f t="shared" si="13"/>
        <v>44.929055640011555</v>
      </c>
      <c r="AF56" s="101">
        <f t="shared" si="13"/>
        <v>-61.423161060001348</v>
      </c>
      <c r="AG56" s="101">
        <f t="shared" si="13"/>
        <v>44.359847718861801</v>
      </c>
      <c r="AH56" s="101">
        <f t="shared" si="13"/>
        <v>38.692349924448557</v>
      </c>
      <c r="AI56" s="101">
        <f t="shared" si="13"/>
        <v>33.344068407906533</v>
      </c>
      <c r="AJ56" s="101">
        <f t="shared" si="13"/>
        <v>27.382273415806122</v>
      </c>
      <c r="AK56" s="101">
        <f t="shared" si="13"/>
        <v>21.850005211081921</v>
      </c>
      <c r="AL56" s="101">
        <f t="shared" si="13"/>
        <v>19.210658357296765</v>
      </c>
      <c r="AM56" s="101">
        <f t="shared" si="13"/>
        <v>14.773808915523517</v>
      </c>
      <c r="AN56" s="101">
        <f t="shared" si="13"/>
        <v>12.772131658698175</v>
      </c>
      <c r="AO56" s="101">
        <f t="shared" si="13"/>
        <v>11.379483904599603</v>
      </c>
      <c r="AP56" s="101">
        <f t="shared" si="13"/>
        <v>7.3044871999874879</v>
      </c>
      <c r="AQ56" s="101">
        <f t="shared" si="13"/>
        <v>5.1215495930040769</v>
      </c>
      <c r="AR56" s="101">
        <f t="shared" si="13"/>
        <v>3.22512044260387</v>
      </c>
      <c r="AS56" s="101">
        <f t="shared" si="13"/>
        <v>5.7220256249999997</v>
      </c>
      <c r="AT56" s="102">
        <f t="shared" si="13"/>
        <v>2.8610128124999998</v>
      </c>
    </row>
    <row r="57" spans="1:46" ht="13.8" thickBot="1" x14ac:dyDescent="0.35"/>
    <row r="58" spans="1:46" x14ac:dyDescent="0.3">
      <c r="A58" s="109"/>
      <c r="B58" s="82" t="s">
        <v>186</v>
      </c>
      <c r="C58" s="83"/>
      <c r="D58" s="84"/>
      <c r="E58" s="83"/>
      <c r="F58" s="83"/>
      <c r="G58" s="83"/>
      <c r="H58" s="83"/>
      <c r="I58" s="83"/>
      <c r="J58" s="83"/>
      <c r="K58" s="83"/>
      <c r="L58" s="83"/>
      <c r="M58" s="83"/>
      <c r="N58" s="83"/>
      <c r="O58" s="83"/>
      <c r="P58" s="83"/>
      <c r="Q58" s="83"/>
      <c r="R58" s="83"/>
      <c r="S58" s="83"/>
      <c r="T58" s="83"/>
      <c r="U58" s="83"/>
      <c r="V58" s="83"/>
      <c r="W58" s="83"/>
      <c r="X58" s="83"/>
      <c r="Y58" s="85"/>
      <c r="Z58" s="85"/>
      <c r="AA58" s="85"/>
      <c r="AB58" s="85"/>
      <c r="AC58" s="85"/>
      <c r="AD58" s="85"/>
      <c r="AE58" s="85"/>
      <c r="AF58" s="85"/>
      <c r="AG58" s="85"/>
      <c r="AH58" s="85"/>
      <c r="AI58" s="85"/>
      <c r="AJ58" s="85"/>
      <c r="AK58" s="85"/>
      <c r="AL58" s="85"/>
      <c r="AM58" s="85"/>
      <c r="AN58" s="85"/>
      <c r="AO58" s="85"/>
      <c r="AP58" s="85"/>
      <c r="AQ58" s="85"/>
      <c r="AR58" s="85"/>
      <c r="AS58" s="85"/>
      <c r="AT58" s="86"/>
    </row>
    <row r="59" spans="1:46" s="28" customFormat="1" x14ac:dyDescent="0.3">
      <c r="A59" s="110"/>
      <c r="B59" s="87" t="s">
        <v>83</v>
      </c>
      <c r="C59" s="27" t="s">
        <v>28</v>
      </c>
      <c r="D59" s="27" t="s">
        <v>32</v>
      </c>
      <c r="E59" s="27" t="s">
        <v>33</v>
      </c>
      <c r="F59" s="27" t="s">
        <v>90</v>
      </c>
      <c r="G59" s="27" t="s">
        <v>34</v>
      </c>
      <c r="H59" s="27" t="s">
        <v>91</v>
      </c>
      <c r="I59" s="27" t="s">
        <v>35</v>
      </c>
      <c r="J59" s="27" t="s">
        <v>92</v>
      </c>
      <c r="K59" s="27" t="s">
        <v>36</v>
      </c>
      <c r="L59" s="27" t="s">
        <v>93</v>
      </c>
      <c r="M59" s="27" t="s">
        <v>37</v>
      </c>
      <c r="N59" s="27" t="s">
        <v>94</v>
      </c>
      <c r="O59" s="27" t="s">
        <v>38</v>
      </c>
      <c r="P59" s="27" t="s">
        <v>95</v>
      </c>
      <c r="Q59" s="27" t="s">
        <v>39</v>
      </c>
      <c r="R59" s="27" t="s">
        <v>96</v>
      </c>
      <c r="S59" s="27" t="s">
        <v>40</v>
      </c>
      <c r="T59" s="27" t="s">
        <v>97</v>
      </c>
      <c r="U59" s="27" t="s">
        <v>41</v>
      </c>
      <c r="V59" s="27" t="s">
        <v>98</v>
      </c>
      <c r="W59" s="27" t="s">
        <v>42</v>
      </c>
      <c r="X59" s="27" t="s">
        <v>99</v>
      </c>
      <c r="Y59" s="27" t="s">
        <v>43</v>
      </c>
      <c r="Z59" s="27" t="s">
        <v>100</v>
      </c>
      <c r="AA59" s="27" t="s">
        <v>44</v>
      </c>
      <c r="AB59" s="27" t="s">
        <v>101</v>
      </c>
      <c r="AC59" s="27" t="s">
        <v>45</v>
      </c>
      <c r="AD59" s="27" t="s">
        <v>102</v>
      </c>
      <c r="AE59" s="27" t="s">
        <v>46</v>
      </c>
      <c r="AF59" s="27" t="s">
        <v>103</v>
      </c>
      <c r="AG59" s="27" t="s">
        <v>47</v>
      </c>
      <c r="AH59" s="27" t="s">
        <v>104</v>
      </c>
      <c r="AI59" s="27" t="s">
        <v>48</v>
      </c>
      <c r="AJ59" s="27" t="s">
        <v>105</v>
      </c>
      <c r="AK59" s="27" t="s">
        <v>49</v>
      </c>
      <c r="AL59" s="27" t="s">
        <v>106</v>
      </c>
      <c r="AM59" s="27" t="s">
        <v>50</v>
      </c>
      <c r="AN59" s="27" t="s">
        <v>126</v>
      </c>
      <c r="AO59" s="27" t="s">
        <v>84</v>
      </c>
      <c r="AP59" s="27" t="s">
        <v>127</v>
      </c>
      <c r="AQ59" s="27" t="s">
        <v>85</v>
      </c>
      <c r="AR59" s="27" t="s">
        <v>128</v>
      </c>
      <c r="AS59" s="27" t="s">
        <v>86</v>
      </c>
      <c r="AT59" s="88" t="s">
        <v>129</v>
      </c>
    </row>
    <row r="60" spans="1:46" x14ac:dyDescent="0.3">
      <c r="A60" s="109"/>
      <c r="B60" s="89" t="s">
        <v>81</v>
      </c>
      <c r="C60" s="29">
        <f>AT60</f>
        <v>375.44752749999992</v>
      </c>
      <c r="D60" s="37">
        <f>D46</f>
        <v>-91.25</v>
      </c>
      <c r="E60" s="37">
        <f t="shared" ref="E60:AT60" si="14">D60+E46</f>
        <v>-102.5</v>
      </c>
      <c r="F60" s="37">
        <f t="shared" si="14"/>
        <v>-98.610762499999993</v>
      </c>
      <c r="G60" s="37">
        <f t="shared" si="14"/>
        <v>-79.582287499999993</v>
      </c>
      <c r="H60" s="37">
        <f t="shared" si="14"/>
        <v>-78.570281249999994</v>
      </c>
      <c r="I60" s="37">
        <f t="shared" si="14"/>
        <v>-68.684743749999996</v>
      </c>
      <c r="J60" s="37">
        <f t="shared" si="14"/>
        <v>-86.930433749999992</v>
      </c>
      <c r="K60" s="37">
        <f t="shared" si="14"/>
        <v>-88.428264374999983</v>
      </c>
      <c r="L60" s="37">
        <f t="shared" si="14"/>
        <v>-81.730675937499967</v>
      </c>
      <c r="M60" s="37">
        <f t="shared" si="14"/>
        <v>339.89190156250004</v>
      </c>
      <c r="N60" s="37">
        <f t="shared" si="14"/>
        <v>478.65864156250007</v>
      </c>
      <c r="O60" s="37">
        <f t="shared" si="14"/>
        <v>608.38163156250005</v>
      </c>
      <c r="P60" s="37">
        <f t="shared" si="14"/>
        <v>514.99434156250004</v>
      </c>
      <c r="Q60" s="37">
        <f t="shared" si="14"/>
        <v>394.04351031250008</v>
      </c>
      <c r="R60" s="37">
        <f t="shared" si="14"/>
        <v>222.49267906250006</v>
      </c>
      <c r="S60" s="37">
        <f t="shared" si="14"/>
        <v>104.32351468750002</v>
      </c>
      <c r="T60" s="37">
        <f t="shared" si="14"/>
        <v>120.55015437500002</v>
      </c>
      <c r="U60" s="37">
        <f t="shared" si="14"/>
        <v>135.26287031250001</v>
      </c>
      <c r="V60" s="37">
        <f t="shared" si="14"/>
        <v>143.98681500000001</v>
      </c>
      <c r="W60" s="37">
        <f t="shared" si="14"/>
        <v>148.36975968749999</v>
      </c>
      <c r="X60" s="37">
        <f t="shared" si="14"/>
        <v>175.25270437500001</v>
      </c>
      <c r="Y60" s="37">
        <f t="shared" si="14"/>
        <v>194.8554303125</v>
      </c>
      <c r="Z60" s="37">
        <f t="shared" si="14"/>
        <v>214.45815625</v>
      </c>
      <c r="AA60" s="37">
        <f t="shared" si="14"/>
        <v>234.0608821875</v>
      </c>
      <c r="AB60" s="37">
        <f t="shared" si="14"/>
        <v>270.37560812499999</v>
      </c>
      <c r="AC60" s="37">
        <f t="shared" si="14"/>
        <v>303.414235625</v>
      </c>
      <c r="AD60" s="37">
        <f t="shared" si="14"/>
        <v>332.844406875</v>
      </c>
      <c r="AE60" s="37">
        <f t="shared" si="14"/>
        <v>357.933578125</v>
      </c>
      <c r="AF60" s="37">
        <f t="shared" si="14"/>
        <v>275.26453902343735</v>
      </c>
      <c r="AG60" s="37">
        <f t="shared" si="14"/>
        <v>289.37719785156236</v>
      </c>
      <c r="AH60" s="37">
        <f t="shared" si="14"/>
        <v>303.48985667968736</v>
      </c>
      <c r="AI60" s="37">
        <f t="shared" si="14"/>
        <v>317.60251550781237</v>
      </c>
      <c r="AJ60" s="37">
        <f t="shared" si="14"/>
        <v>331.71517433593738</v>
      </c>
      <c r="AK60" s="37">
        <f t="shared" si="14"/>
        <v>344.5992962499999</v>
      </c>
      <c r="AL60" s="37">
        <f t="shared" si="14"/>
        <v>357.48341816406241</v>
      </c>
      <c r="AM60" s="37">
        <f t="shared" si="14"/>
        <v>368.02441749999991</v>
      </c>
      <c r="AN60" s="37">
        <f t="shared" si="14"/>
        <v>373.43913671874992</v>
      </c>
      <c r="AO60" s="37">
        <f t="shared" si="14"/>
        <v>375.44752749999992</v>
      </c>
      <c r="AP60" s="37">
        <f t="shared" si="14"/>
        <v>375.44752749999992</v>
      </c>
      <c r="AQ60" s="37">
        <f t="shared" si="14"/>
        <v>375.44752749999992</v>
      </c>
      <c r="AR60" s="37">
        <f t="shared" si="14"/>
        <v>375.44752749999992</v>
      </c>
      <c r="AS60" s="37">
        <f t="shared" si="14"/>
        <v>375.44752749999992</v>
      </c>
      <c r="AT60" s="90">
        <f t="shared" si="14"/>
        <v>375.44752749999992</v>
      </c>
    </row>
    <row r="61" spans="1:46" x14ac:dyDescent="0.3">
      <c r="A61" s="109"/>
      <c r="B61" s="89" t="s">
        <v>82</v>
      </c>
      <c r="C61" s="29">
        <f t="shared" ref="C61:C62" si="15">AT61</f>
        <v>595.29292937500065</v>
      </c>
      <c r="D61" s="37">
        <f>D47</f>
        <v>0</v>
      </c>
      <c r="E61" s="37">
        <f t="shared" ref="E61:AT61" si="16">D61+E47</f>
        <v>0</v>
      </c>
      <c r="F61" s="37">
        <f t="shared" si="16"/>
        <v>0</v>
      </c>
      <c r="G61" s="37">
        <f t="shared" si="16"/>
        <v>-85</v>
      </c>
      <c r="H61" s="37">
        <f t="shared" si="16"/>
        <v>-89.384349999999998</v>
      </c>
      <c r="I61" s="37">
        <f t="shared" si="16"/>
        <v>-75.653049999999993</v>
      </c>
      <c r="J61" s="37">
        <f t="shared" si="16"/>
        <v>-62.892224999999996</v>
      </c>
      <c r="K61" s="37">
        <f t="shared" si="16"/>
        <v>-46.733834999999999</v>
      </c>
      <c r="L61" s="37">
        <f t="shared" si="16"/>
        <v>-85.138810000000007</v>
      </c>
      <c r="M61" s="37">
        <f t="shared" si="16"/>
        <v>-102.0180625</v>
      </c>
      <c r="N61" s="37">
        <f t="shared" si="16"/>
        <v>-100.94194749999998</v>
      </c>
      <c r="O61" s="37">
        <f t="shared" si="16"/>
        <v>-77.895947499999977</v>
      </c>
      <c r="P61" s="37">
        <f t="shared" si="16"/>
        <v>-32.897631249999975</v>
      </c>
      <c r="Q61" s="37">
        <f t="shared" si="16"/>
        <v>22.282351250000005</v>
      </c>
      <c r="R61" s="37">
        <f t="shared" si="16"/>
        <v>503.57835874999989</v>
      </c>
      <c r="S61" s="37">
        <f t="shared" si="16"/>
        <v>473.42409124999995</v>
      </c>
      <c r="T61" s="37">
        <f t="shared" si="16"/>
        <v>344.1903637499999</v>
      </c>
      <c r="U61" s="37">
        <f t="shared" si="16"/>
        <v>245.74703624999987</v>
      </c>
      <c r="V61" s="37">
        <f t="shared" si="16"/>
        <v>282.54702374999982</v>
      </c>
      <c r="W61" s="37">
        <f t="shared" si="16"/>
        <v>317.53544624999978</v>
      </c>
      <c r="X61" s="37">
        <f t="shared" si="16"/>
        <v>372.31490812499976</v>
      </c>
      <c r="Y61" s="37">
        <f t="shared" si="16"/>
        <v>419.96832187499979</v>
      </c>
      <c r="Z61" s="37">
        <f t="shared" si="16"/>
        <v>458.80619812499981</v>
      </c>
      <c r="AA61" s="37">
        <f t="shared" si="16"/>
        <v>487.35244687499977</v>
      </c>
      <c r="AB61" s="37">
        <f t="shared" si="16"/>
        <v>538.39869562499973</v>
      </c>
      <c r="AC61" s="37">
        <f t="shared" si="16"/>
        <v>589.44494437499975</v>
      </c>
      <c r="AD61" s="37">
        <f t="shared" si="16"/>
        <v>640.49119312499977</v>
      </c>
      <c r="AE61" s="37">
        <f t="shared" si="16"/>
        <v>691.53744187499979</v>
      </c>
      <c r="AF61" s="37">
        <f t="shared" si="16"/>
        <v>494.27721343750034</v>
      </c>
      <c r="AG61" s="37">
        <f t="shared" si="16"/>
        <v>514.98650453125038</v>
      </c>
      <c r="AH61" s="37">
        <f t="shared" si="16"/>
        <v>533.52569171875041</v>
      </c>
      <c r="AI61" s="37">
        <f t="shared" si="16"/>
        <v>549.89477500000044</v>
      </c>
      <c r="AJ61" s="37">
        <f t="shared" si="16"/>
        <v>562.76653140625046</v>
      </c>
      <c r="AK61" s="37">
        <f t="shared" si="16"/>
        <v>573.61285750000047</v>
      </c>
      <c r="AL61" s="37">
        <f t="shared" si="16"/>
        <v>583.06486562500049</v>
      </c>
      <c r="AM61" s="37">
        <f t="shared" si="16"/>
        <v>587.14088687500055</v>
      </c>
      <c r="AN61" s="37">
        <f t="shared" si="16"/>
        <v>591.2169081250006</v>
      </c>
      <c r="AO61" s="37">
        <f t="shared" si="16"/>
        <v>595.29292937500065</v>
      </c>
      <c r="AP61" s="37">
        <f t="shared" si="16"/>
        <v>595.29292937500065</v>
      </c>
      <c r="AQ61" s="37">
        <f t="shared" si="16"/>
        <v>595.29292937500065</v>
      </c>
      <c r="AR61" s="37">
        <f t="shared" si="16"/>
        <v>595.29292937500065</v>
      </c>
      <c r="AS61" s="37">
        <f t="shared" si="16"/>
        <v>595.29292937500065</v>
      </c>
      <c r="AT61" s="90">
        <f t="shared" si="16"/>
        <v>595.29292937500065</v>
      </c>
    </row>
    <row r="62" spans="1:46" x14ac:dyDescent="0.3">
      <c r="A62" s="109"/>
      <c r="B62" s="89" t="s">
        <v>25</v>
      </c>
      <c r="C62" s="29">
        <f t="shared" si="15"/>
        <v>1352.2621274999992</v>
      </c>
      <c r="D62" s="37">
        <f>D48</f>
        <v>0</v>
      </c>
      <c r="E62" s="37">
        <f t="shared" ref="E62:AT62" si="17">D62+E48</f>
        <v>0</v>
      </c>
      <c r="F62" s="37">
        <f t="shared" si="17"/>
        <v>0</v>
      </c>
      <c r="G62" s="37">
        <f t="shared" si="17"/>
        <v>-250</v>
      </c>
      <c r="H62" s="37">
        <f t="shared" si="17"/>
        <v>-257.85778749999997</v>
      </c>
      <c r="I62" s="37">
        <f t="shared" si="17"/>
        <v>-251.07336249999997</v>
      </c>
      <c r="J62" s="37">
        <f t="shared" si="17"/>
        <v>-236.96783124999996</v>
      </c>
      <c r="K62" s="37">
        <f t="shared" si="17"/>
        <v>-215.54119374999996</v>
      </c>
      <c r="L62" s="37">
        <f t="shared" si="17"/>
        <v>-308.84113249999996</v>
      </c>
      <c r="M62" s="37">
        <f t="shared" si="17"/>
        <v>-395.42587749999996</v>
      </c>
      <c r="N62" s="37">
        <f t="shared" si="17"/>
        <v>-515.76154750000001</v>
      </c>
      <c r="O62" s="37">
        <f t="shared" si="17"/>
        <v>-585.39214249999998</v>
      </c>
      <c r="P62" s="37">
        <f t="shared" si="17"/>
        <v>-646.85539374999996</v>
      </c>
      <c r="Q62" s="37">
        <f t="shared" si="17"/>
        <v>-675.80175124999994</v>
      </c>
      <c r="R62" s="37">
        <f t="shared" si="17"/>
        <v>-579.68144312499987</v>
      </c>
      <c r="S62" s="37">
        <f t="shared" si="17"/>
        <v>-424.07206937499978</v>
      </c>
      <c r="T62" s="37">
        <f t="shared" si="17"/>
        <v>-640.05181562499968</v>
      </c>
      <c r="U62" s="37">
        <f t="shared" si="17"/>
        <v>415.07583812500013</v>
      </c>
      <c r="V62" s="37">
        <f t="shared" si="17"/>
        <v>129.38885812500013</v>
      </c>
      <c r="W62" s="37">
        <f t="shared" si="17"/>
        <v>-4.6514306249999322</v>
      </c>
      <c r="X62" s="37">
        <f t="shared" si="17"/>
        <v>175.22411437500011</v>
      </c>
      <c r="Y62" s="37">
        <f t="shared" si="17"/>
        <v>332.0355281250001</v>
      </c>
      <c r="Z62" s="37">
        <f t="shared" si="17"/>
        <v>431.70414187500012</v>
      </c>
      <c r="AA62" s="37">
        <f t="shared" si="17"/>
        <v>504.86317562500011</v>
      </c>
      <c r="AB62" s="37">
        <f t="shared" si="17"/>
        <v>573.6625106250001</v>
      </c>
      <c r="AC62" s="37">
        <f t="shared" si="17"/>
        <v>626.64872687500019</v>
      </c>
      <c r="AD62" s="37">
        <f t="shared" si="17"/>
        <v>671.28641187500023</v>
      </c>
      <c r="AE62" s="37">
        <f t="shared" si="17"/>
        <v>707.57556562500019</v>
      </c>
      <c r="AF62" s="37">
        <f t="shared" si="17"/>
        <v>828.68953464843719</v>
      </c>
      <c r="AG62" s="37">
        <f t="shared" si="17"/>
        <v>912.38343363281217</v>
      </c>
      <c r="AH62" s="37">
        <f t="shared" si="17"/>
        <v>986.54793046874966</v>
      </c>
      <c r="AI62" s="37">
        <f t="shared" si="17"/>
        <v>1051.1830251562496</v>
      </c>
      <c r="AJ62" s="37">
        <f t="shared" si="17"/>
        <v>1104.9099440624996</v>
      </c>
      <c r="AK62" s="37">
        <f t="shared" si="17"/>
        <v>1147.7286871874996</v>
      </c>
      <c r="AL62" s="37">
        <f t="shared" si="17"/>
        <v>1185.8513814843745</v>
      </c>
      <c r="AM62" s="37">
        <f t="shared" si="17"/>
        <v>1219.2780269531245</v>
      </c>
      <c r="AN62" s="37">
        <f t="shared" si="17"/>
        <v>1252.7046724218744</v>
      </c>
      <c r="AO62" s="37">
        <f t="shared" si="17"/>
        <v>1286.1313178906244</v>
      </c>
      <c r="AP62" s="37">
        <f t="shared" si="17"/>
        <v>1312.3379995312494</v>
      </c>
      <c r="AQ62" s="37">
        <f t="shared" si="17"/>
        <v>1331.3247173437494</v>
      </c>
      <c r="AR62" s="37">
        <f t="shared" si="17"/>
        <v>1343.6790890624993</v>
      </c>
      <c r="AS62" s="37">
        <f t="shared" si="17"/>
        <v>1349.4011146874993</v>
      </c>
      <c r="AT62" s="90">
        <f t="shared" si="17"/>
        <v>1352.2621274999992</v>
      </c>
    </row>
    <row r="63" spans="1:46" x14ac:dyDescent="0.3">
      <c r="A63" s="109"/>
      <c r="B63" s="91" t="s">
        <v>182</v>
      </c>
      <c r="C63" s="92">
        <f>SUM(C60:C62)</f>
        <v>2323.002584375</v>
      </c>
      <c r="D63" s="92">
        <f>SUM(D60:D62)</f>
        <v>-91.25</v>
      </c>
      <c r="E63" s="92">
        <f t="shared" ref="E63:AT63" si="18">SUM(E60:E62)</f>
        <v>-102.5</v>
      </c>
      <c r="F63" s="92">
        <f t="shared" si="18"/>
        <v>-98.610762499999993</v>
      </c>
      <c r="G63" s="92">
        <f t="shared" si="18"/>
        <v>-414.58228750000001</v>
      </c>
      <c r="H63" s="92">
        <f t="shared" si="18"/>
        <v>-425.81241874999995</v>
      </c>
      <c r="I63" s="92">
        <f t="shared" si="18"/>
        <v>-395.41115624999998</v>
      </c>
      <c r="J63" s="92">
        <f t="shared" si="18"/>
        <v>-386.79048999999998</v>
      </c>
      <c r="K63" s="92">
        <f t="shared" si="18"/>
        <v>-350.70329312499996</v>
      </c>
      <c r="L63" s="92">
        <f t="shared" si="18"/>
        <v>-475.71061843749993</v>
      </c>
      <c r="M63" s="92">
        <f t="shared" si="18"/>
        <v>-157.5520384374999</v>
      </c>
      <c r="N63" s="92">
        <f t="shared" si="18"/>
        <v>-138.04485343749991</v>
      </c>
      <c r="O63" s="92">
        <f t="shared" si="18"/>
        <v>-54.906458437499964</v>
      </c>
      <c r="P63" s="92">
        <f t="shared" si="18"/>
        <v>-164.75868343749988</v>
      </c>
      <c r="Q63" s="92">
        <f t="shared" si="18"/>
        <v>-259.47588968749983</v>
      </c>
      <c r="R63" s="92">
        <f t="shared" si="18"/>
        <v>146.38959468750011</v>
      </c>
      <c r="S63" s="92">
        <f t="shared" si="18"/>
        <v>153.67553656250021</v>
      </c>
      <c r="T63" s="92">
        <f t="shared" si="18"/>
        <v>-175.31129749999974</v>
      </c>
      <c r="U63" s="92">
        <f t="shared" si="18"/>
        <v>796.08574468749998</v>
      </c>
      <c r="V63" s="92">
        <f t="shared" si="18"/>
        <v>555.92269687499993</v>
      </c>
      <c r="W63" s="92">
        <f t="shared" si="18"/>
        <v>461.25377531249984</v>
      </c>
      <c r="X63" s="92">
        <f t="shared" si="18"/>
        <v>722.79172687499988</v>
      </c>
      <c r="Y63" s="92">
        <f t="shared" si="18"/>
        <v>946.8592803125</v>
      </c>
      <c r="Z63" s="92">
        <f t="shared" si="18"/>
        <v>1104.96849625</v>
      </c>
      <c r="AA63" s="92">
        <f t="shared" si="18"/>
        <v>1226.2765046874999</v>
      </c>
      <c r="AB63" s="92">
        <f t="shared" si="18"/>
        <v>1382.4368143749998</v>
      </c>
      <c r="AC63" s="92">
        <f t="shared" si="18"/>
        <v>1519.5079068749999</v>
      </c>
      <c r="AD63" s="92">
        <f t="shared" si="18"/>
        <v>1644.622011875</v>
      </c>
      <c r="AE63" s="92">
        <f t="shared" si="18"/>
        <v>1757.0465856249998</v>
      </c>
      <c r="AF63" s="92">
        <f t="shared" si="18"/>
        <v>1598.231287109375</v>
      </c>
      <c r="AG63" s="92">
        <f t="shared" si="18"/>
        <v>1716.7471360156251</v>
      </c>
      <c r="AH63" s="92">
        <f t="shared" si="18"/>
        <v>1823.5634788671873</v>
      </c>
      <c r="AI63" s="92">
        <f t="shared" si="18"/>
        <v>1918.6803156640624</v>
      </c>
      <c r="AJ63" s="92">
        <f t="shared" si="18"/>
        <v>1999.3916498046874</v>
      </c>
      <c r="AK63" s="92">
        <f t="shared" si="18"/>
        <v>2065.9408409375001</v>
      </c>
      <c r="AL63" s="92">
        <f t="shared" si="18"/>
        <v>2126.3996652734377</v>
      </c>
      <c r="AM63" s="92">
        <f t="shared" si="18"/>
        <v>2174.4433313281252</v>
      </c>
      <c r="AN63" s="92">
        <f t="shared" si="18"/>
        <v>2217.3607172656248</v>
      </c>
      <c r="AO63" s="92">
        <f t="shared" si="18"/>
        <v>2256.8717747656247</v>
      </c>
      <c r="AP63" s="92">
        <f t="shared" si="18"/>
        <v>2283.0784564062496</v>
      </c>
      <c r="AQ63" s="92">
        <f t="shared" si="18"/>
        <v>2302.0651742187501</v>
      </c>
      <c r="AR63" s="92">
        <f t="shared" si="18"/>
        <v>2314.4195459374996</v>
      </c>
      <c r="AS63" s="92">
        <f t="shared" si="18"/>
        <v>2320.1415715624998</v>
      </c>
      <c r="AT63" s="93">
        <f t="shared" si="18"/>
        <v>2323.002584375</v>
      </c>
    </row>
    <row r="64" spans="1:46" x14ac:dyDescent="0.3">
      <c r="A64" s="109"/>
      <c r="B64" s="94"/>
      <c r="AT64" s="95"/>
    </row>
    <row r="65" spans="1:46" x14ac:dyDescent="0.3">
      <c r="A65" s="109"/>
      <c r="B65" s="96" t="s">
        <v>187</v>
      </c>
      <c r="D65" s="97"/>
      <c r="AT65" s="95"/>
    </row>
    <row r="66" spans="1:46" s="28" customFormat="1" x14ac:dyDescent="0.3">
      <c r="A66" s="110"/>
      <c r="B66" s="98" t="s">
        <v>83</v>
      </c>
      <c r="C66" s="75" t="s">
        <v>28</v>
      </c>
      <c r="D66" s="75" t="s">
        <v>32</v>
      </c>
      <c r="E66" s="75" t="s">
        <v>33</v>
      </c>
      <c r="F66" s="75" t="s">
        <v>90</v>
      </c>
      <c r="G66" s="75" t="s">
        <v>34</v>
      </c>
      <c r="H66" s="75" t="s">
        <v>91</v>
      </c>
      <c r="I66" s="75" t="s">
        <v>35</v>
      </c>
      <c r="J66" s="75" t="s">
        <v>92</v>
      </c>
      <c r="K66" s="75" t="s">
        <v>36</v>
      </c>
      <c r="L66" s="75" t="s">
        <v>93</v>
      </c>
      <c r="M66" s="75" t="s">
        <v>37</v>
      </c>
      <c r="N66" s="75" t="s">
        <v>94</v>
      </c>
      <c r="O66" s="75" t="s">
        <v>38</v>
      </c>
      <c r="P66" s="75" t="s">
        <v>95</v>
      </c>
      <c r="Q66" s="75" t="s">
        <v>39</v>
      </c>
      <c r="R66" s="75" t="s">
        <v>96</v>
      </c>
      <c r="S66" s="75" t="s">
        <v>40</v>
      </c>
      <c r="T66" s="75" t="s">
        <v>97</v>
      </c>
      <c r="U66" s="75" t="s">
        <v>41</v>
      </c>
      <c r="V66" s="75" t="s">
        <v>98</v>
      </c>
      <c r="W66" s="75" t="s">
        <v>42</v>
      </c>
      <c r="X66" s="75" t="s">
        <v>99</v>
      </c>
      <c r="Y66" s="75" t="s">
        <v>43</v>
      </c>
      <c r="Z66" s="75" t="s">
        <v>100</v>
      </c>
      <c r="AA66" s="75" t="s">
        <v>44</v>
      </c>
      <c r="AB66" s="75" t="s">
        <v>101</v>
      </c>
      <c r="AC66" s="75" t="s">
        <v>45</v>
      </c>
      <c r="AD66" s="75" t="s">
        <v>102</v>
      </c>
      <c r="AE66" s="75" t="s">
        <v>46</v>
      </c>
      <c r="AF66" s="75" t="s">
        <v>103</v>
      </c>
      <c r="AG66" s="75" t="s">
        <v>47</v>
      </c>
      <c r="AH66" s="75" t="s">
        <v>104</v>
      </c>
      <c r="AI66" s="75" t="s">
        <v>48</v>
      </c>
      <c r="AJ66" s="75" t="s">
        <v>105</v>
      </c>
      <c r="AK66" s="75" t="s">
        <v>49</v>
      </c>
      <c r="AL66" s="75" t="s">
        <v>106</v>
      </c>
      <c r="AM66" s="75" t="s">
        <v>50</v>
      </c>
      <c r="AN66" s="75" t="s">
        <v>126</v>
      </c>
      <c r="AO66" s="75" t="s">
        <v>84</v>
      </c>
      <c r="AP66" s="75" t="s">
        <v>127</v>
      </c>
      <c r="AQ66" s="75" t="s">
        <v>85</v>
      </c>
      <c r="AR66" s="75" t="s">
        <v>128</v>
      </c>
      <c r="AS66" s="75" t="s">
        <v>86</v>
      </c>
      <c r="AT66" s="99" t="s">
        <v>129</v>
      </c>
    </row>
    <row r="67" spans="1:46" x14ac:dyDescent="0.3">
      <c r="A67" s="109"/>
      <c r="B67" s="89" t="s">
        <v>81</v>
      </c>
      <c r="C67" s="29">
        <f t="shared" ref="C67:C69" si="19">AT67</f>
        <v>215.31139254892392</v>
      </c>
      <c r="D67" s="37">
        <f>D53</f>
        <v>-88.309344334267365</v>
      </c>
      <c r="E67" s="37">
        <f t="shared" ref="E67:AT67" si="20">D67+E53</f>
        <v>-98.845934714561423</v>
      </c>
      <c r="F67" s="37">
        <f t="shared" si="20"/>
        <v>-95.320717955916493</v>
      </c>
      <c r="G67" s="37">
        <f t="shared" si="20"/>
        <v>-78.629073219074385</v>
      </c>
      <c r="H67" s="37">
        <f t="shared" si="20"/>
        <v>-77.769956579808053</v>
      </c>
      <c r="I67" s="37">
        <f t="shared" si="20"/>
        <v>-69.648330121598605</v>
      </c>
      <c r="J67" s="37">
        <f t="shared" si="20"/>
        <v>-84.155303094876302</v>
      </c>
      <c r="K67" s="37">
        <f t="shared" si="20"/>
        <v>-85.307835123962164</v>
      </c>
      <c r="L67" s="37">
        <f t="shared" si="20"/>
        <v>-80.320339342023814</v>
      </c>
      <c r="M67" s="37">
        <f t="shared" si="20"/>
        <v>223.53140267783078</v>
      </c>
      <c r="N67" s="37">
        <f t="shared" si="20"/>
        <v>320.31394909135645</v>
      </c>
      <c r="O67" s="37">
        <f t="shared" si="20"/>
        <v>407.87327233791541</v>
      </c>
      <c r="P67" s="37">
        <f t="shared" si="20"/>
        <v>346.87086049600742</v>
      </c>
      <c r="Q67" s="37">
        <f t="shared" si="20"/>
        <v>270.40952526211515</v>
      </c>
      <c r="R67" s="37">
        <f t="shared" si="20"/>
        <v>165.4553707836601</v>
      </c>
      <c r="S67" s="37">
        <f t="shared" si="20"/>
        <v>95.489739163906577</v>
      </c>
      <c r="T67" s="37">
        <f t="shared" si="20"/>
        <v>104.78759856349998</v>
      </c>
      <c r="U67" s="37">
        <f t="shared" si="20"/>
        <v>112.94629959342502</v>
      </c>
      <c r="V67" s="37">
        <f t="shared" si="20"/>
        <v>117.62812117775262</v>
      </c>
      <c r="W67" s="37">
        <f t="shared" si="20"/>
        <v>119.90448530606244</v>
      </c>
      <c r="X67" s="37">
        <f t="shared" si="20"/>
        <v>133.41669476938435</v>
      </c>
      <c r="Y67" s="37">
        <f t="shared" si="20"/>
        <v>142.95211386780105</v>
      </c>
      <c r="Z67" s="37">
        <f t="shared" si="20"/>
        <v>152.18024108460793</v>
      </c>
      <c r="AA67" s="37">
        <f t="shared" si="20"/>
        <v>161.11097931967009</v>
      </c>
      <c r="AB67" s="37">
        <f t="shared" si="20"/>
        <v>177.12231084938375</v>
      </c>
      <c r="AC67" s="37">
        <f t="shared" si="20"/>
        <v>191.21975762990223</v>
      </c>
      <c r="AD67" s="37">
        <f t="shared" si="20"/>
        <v>203.37280085806458</v>
      </c>
      <c r="AE67" s="37">
        <f t="shared" si="20"/>
        <v>213.39937008090789</v>
      </c>
      <c r="AF67" s="37">
        <f t="shared" si="20"/>
        <v>181.42641942142686</v>
      </c>
      <c r="AG67" s="37">
        <f t="shared" si="20"/>
        <v>186.70871206246503</v>
      </c>
      <c r="AH67" s="37">
        <f t="shared" si="20"/>
        <v>191.82077562095057</v>
      </c>
      <c r="AI67" s="37">
        <f t="shared" si="20"/>
        <v>196.76809596116931</v>
      </c>
      <c r="AJ67" s="37">
        <f t="shared" si="20"/>
        <v>201.55598215795069</v>
      </c>
      <c r="AK67" s="37">
        <f t="shared" si="20"/>
        <v>205.78620834358011</v>
      </c>
      <c r="AL67" s="37">
        <f t="shared" si="20"/>
        <v>209.88010972263308</v>
      </c>
      <c r="AM67" s="37">
        <f t="shared" si="20"/>
        <v>213.12155074402671</v>
      </c>
      <c r="AN67" s="37">
        <f t="shared" si="20"/>
        <v>214.73296078790662</v>
      </c>
      <c r="AO67" s="37">
        <f t="shared" si="20"/>
        <v>215.31139254892392</v>
      </c>
      <c r="AP67" s="37">
        <f t="shared" si="20"/>
        <v>215.31139254892392</v>
      </c>
      <c r="AQ67" s="37">
        <f t="shared" si="20"/>
        <v>215.31139254892392</v>
      </c>
      <c r="AR67" s="37">
        <f t="shared" si="20"/>
        <v>215.31139254892392</v>
      </c>
      <c r="AS67" s="37">
        <f t="shared" si="20"/>
        <v>215.31139254892392</v>
      </c>
      <c r="AT67" s="90">
        <f t="shared" si="20"/>
        <v>215.31139254892392</v>
      </c>
    </row>
    <row r="68" spans="1:46" x14ac:dyDescent="0.3">
      <c r="A68" s="109"/>
      <c r="B68" s="89" t="s">
        <v>82</v>
      </c>
      <c r="C68" s="29">
        <f t="shared" si="19"/>
        <v>307.5323710915294</v>
      </c>
      <c r="D68" s="37">
        <f>D54</f>
        <v>0</v>
      </c>
      <c r="E68" s="37">
        <f t="shared" ref="E68:AT68" si="21">D68+E54</f>
        <v>0</v>
      </c>
      <c r="F68" s="37">
        <f t="shared" si="21"/>
        <v>0</v>
      </c>
      <c r="G68" s="37">
        <f t="shared" si="21"/>
        <v>-74.561403508771917</v>
      </c>
      <c r="H68" s="37">
        <f t="shared" si="21"/>
        <v>-78.283384511722602</v>
      </c>
      <c r="I68" s="37">
        <f t="shared" si="21"/>
        <v>-67.002208411221091</v>
      </c>
      <c r="J68" s="37">
        <f t="shared" si="21"/>
        <v>-56.856198948617795</v>
      </c>
      <c r="K68" s="37">
        <f t="shared" si="21"/>
        <v>-44.42284253125861</v>
      </c>
      <c r="L68" s="37">
        <f t="shared" si="21"/>
        <v>-73.02189017436001</v>
      </c>
      <c r="M68" s="37">
        <f t="shared" si="21"/>
        <v>-85.186301071255073</v>
      </c>
      <c r="N68" s="37">
        <f t="shared" si="21"/>
        <v>-84.435767118134947</v>
      </c>
      <c r="O68" s="37">
        <f t="shared" si="21"/>
        <v>-68.88037355574329</v>
      </c>
      <c r="P68" s="37">
        <f t="shared" si="21"/>
        <v>-39.486589668504237</v>
      </c>
      <c r="Q68" s="37">
        <f t="shared" si="21"/>
        <v>-4.6035293659913634</v>
      </c>
      <c r="R68" s="37">
        <f t="shared" si="21"/>
        <v>289.85156101713164</v>
      </c>
      <c r="S68" s="37">
        <f t="shared" si="21"/>
        <v>271.99781395183675</v>
      </c>
      <c r="T68" s="37">
        <f t="shared" si="21"/>
        <v>197.94692904151208</v>
      </c>
      <c r="U68" s="37">
        <f t="shared" si="21"/>
        <v>143.35675813932218</v>
      </c>
      <c r="V68" s="37">
        <f t="shared" si="21"/>
        <v>163.10596356784242</v>
      </c>
      <c r="W68" s="37">
        <f t="shared" si="21"/>
        <v>181.27785382972431</v>
      </c>
      <c r="X68" s="37">
        <f t="shared" si="21"/>
        <v>208.81172602071348</v>
      </c>
      <c r="Y68" s="37">
        <f t="shared" si="21"/>
        <v>231.99193437669751</v>
      </c>
      <c r="Z68" s="37">
        <f t="shared" si="21"/>
        <v>250.27514988500508</v>
      </c>
      <c r="AA68" s="37">
        <f t="shared" si="21"/>
        <v>263.28043680234765</v>
      </c>
      <c r="AB68" s="37">
        <f t="shared" si="21"/>
        <v>285.78696524183357</v>
      </c>
      <c r="AC68" s="37">
        <f t="shared" si="21"/>
        <v>307.5681901156039</v>
      </c>
      <c r="AD68" s="37">
        <f t="shared" si="21"/>
        <v>328.64748531998629</v>
      </c>
      <c r="AE68" s="37">
        <f t="shared" si="21"/>
        <v>349.04747149562985</v>
      </c>
      <c r="AF68" s="37">
        <f t="shared" si="21"/>
        <v>272.75540835501801</v>
      </c>
      <c r="AG68" s="37">
        <f t="shared" si="21"/>
        <v>280.50678513510604</v>
      </c>
      <c r="AH68" s="37">
        <f t="shared" si="21"/>
        <v>287.22228108660511</v>
      </c>
      <c r="AI68" s="37">
        <f t="shared" si="21"/>
        <v>292.96061145045348</v>
      </c>
      <c r="AJ68" s="37">
        <f t="shared" si="21"/>
        <v>297.3275068438997</v>
      </c>
      <c r="AK68" s="37">
        <f t="shared" si="21"/>
        <v>300.88866630557618</v>
      </c>
      <c r="AL68" s="37">
        <f t="shared" si="21"/>
        <v>303.89202108255347</v>
      </c>
      <c r="AM68" s="37">
        <f t="shared" si="21"/>
        <v>305.14542999216013</v>
      </c>
      <c r="AN68" s="37">
        <f t="shared" si="21"/>
        <v>306.3584460906817</v>
      </c>
      <c r="AO68" s="37">
        <f t="shared" si="21"/>
        <v>307.5323710915294</v>
      </c>
      <c r="AP68" s="37">
        <f t="shared" si="21"/>
        <v>307.5323710915294</v>
      </c>
      <c r="AQ68" s="37">
        <f t="shared" si="21"/>
        <v>307.5323710915294</v>
      </c>
      <c r="AR68" s="37">
        <f t="shared" si="21"/>
        <v>307.5323710915294</v>
      </c>
      <c r="AS68" s="37">
        <f t="shared" si="21"/>
        <v>307.5323710915294</v>
      </c>
      <c r="AT68" s="90">
        <f t="shared" si="21"/>
        <v>307.5323710915294</v>
      </c>
    </row>
    <row r="69" spans="1:46" x14ac:dyDescent="0.3">
      <c r="A69" s="109"/>
      <c r="B69" s="89" t="s">
        <v>25</v>
      </c>
      <c r="C69" s="29">
        <f t="shared" si="19"/>
        <v>434.40530912987305</v>
      </c>
      <c r="D69" s="37">
        <f>D55</f>
        <v>0</v>
      </c>
      <c r="E69" s="37">
        <f t="shared" ref="E69:AT69" si="22">D69+E55</f>
        <v>0</v>
      </c>
      <c r="F69" s="37">
        <f t="shared" si="22"/>
        <v>0</v>
      </c>
      <c r="G69" s="37">
        <f t="shared" si="22"/>
        <v>-219.29824561403507</v>
      </c>
      <c r="H69" s="37">
        <f t="shared" si="22"/>
        <v>-225.9689119158183</v>
      </c>
      <c r="I69" s="37">
        <f t="shared" si="22"/>
        <v>-220.39505560464275</v>
      </c>
      <c r="J69" s="37">
        <f t="shared" si="22"/>
        <v>-209.1798831108936</v>
      </c>
      <c r="K69" s="37">
        <f t="shared" si="22"/>
        <v>-192.6927813103396</v>
      </c>
      <c r="L69" s="37">
        <f t="shared" si="22"/>
        <v>-262.17048292086508</v>
      </c>
      <c r="M69" s="37">
        <f t="shared" si="22"/>
        <v>-324.56971627452697</v>
      </c>
      <c r="N69" s="37">
        <f t="shared" si="22"/>
        <v>-408.49755494089408</v>
      </c>
      <c r="O69" s="37">
        <f t="shared" si="22"/>
        <v>-455.49622322209262</v>
      </c>
      <c r="P69" s="37">
        <f t="shared" si="22"/>
        <v>-495.64522600282612</v>
      </c>
      <c r="Q69" s="37">
        <f t="shared" si="22"/>
        <v>-513.94420850450763</v>
      </c>
      <c r="R69" s="37">
        <f t="shared" si="22"/>
        <v>-455.13816487323868</v>
      </c>
      <c r="S69" s="37">
        <f t="shared" si="22"/>
        <v>-363.00492370193717</v>
      </c>
      <c r="T69" s="37">
        <f t="shared" si="22"/>
        <v>-486.7612498708923</v>
      </c>
      <c r="U69" s="37">
        <f t="shared" si="22"/>
        <v>98.342894864962034</v>
      </c>
      <c r="V69" s="37">
        <f t="shared" si="22"/>
        <v>-54.974843524855515</v>
      </c>
      <c r="W69" s="37">
        <f t="shared" si="22"/>
        <v>-124.59116926334701</v>
      </c>
      <c r="X69" s="37">
        <f t="shared" si="22"/>
        <v>-34.180090059686506</v>
      </c>
      <c r="Y69" s="37">
        <f t="shared" si="22"/>
        <v>42.098206861306252</v>
      </c>
      <c r="Z69" s="37">
        <f t="shared" si="22"/>
        <v>89.017938848595747</v>
      </c>
      <c r="AA69" s="37">
        <f t="shared" si="22"/>
        <v>122.34821046665903</v>
      </c>
      <c r="AB69" s="37">
        <f t="shared" si="22"/>
        <v>152.68215718581376</v>
      </c>
      <c r="AC69" s="37">
        <f t="shared" si="22"/>
        <v>175.29115823119372</v>
      </c>
      <c r="AD69" s="37">
        <f t="shared" si="22"/>
        <v>193.72406882494687</v>
      </c>
      <c r="AE69" s="37">
        <f t="shared" si="22"/>
        <v>208.22656906647154</v>
      </c>
      <c r="AF69" s="37">
        <f t="shared" si="22"/>
        <v>255.06842180656304</v>
      </c>
      <c r="AG69" s="37">
        <f t="shared" si="22"/>
        <v>286.3946001042986</v>
      </c>
      <c r="AH69" s="37">
        <f t="shared" si="22"/>
        <v>313.25939051876259</v>
      </c>
      <c r="AI69" s="37">
        <f t="shared" si="22"/>
        <v>335.91780822260199</v>
      </c>
      <c r="AJ69" s="37">
        <f t="shared" si="22"/>
        <v>354.14530004818056</v>
      </c>
      <c r="AK69" s="37">
        <f t="shared" si="22"/>
        <v>368.20391961195656</v>
      </c>
      <c r="AL69" s="37">
        <f t="shared" si="22"/>
        <v>380.31732181322309</v>
      </c>
      <c r="AM69" s="37">
        <f t="shared" si="22"/>
        <v>390.59628079774632</v>
      </c>
      <c r="AN69" s="37">
        <f t="shared" si="22"/>
        <v>400.54398631404297</v>
      </c>
      <c r="AO69" s="37">
        <f t="shared" si="22"/>
        <v>410.17111345677756</v>
      </c>
      <c r="AP69" s="37">
        <f t="shared" si="22"/>
        <v>417.47560065676504</v>
      </c>
      <c r="AQ69" s="37">
        <f t="shared" si="22"/>
        <v>422.59715024976913</v>
      </c>
      <c r="AR69" s="37">
        <f t="shared" si="22"/>
        <v>425.82227069237302</v>
      </c>
      <c r="AS69" s="37">
        <f t="shared" si="22"/>
        <v>431.54429631737304</v>
      </c>
      <c r="AT69" s="90">
        <f t="shared" si="22"/>
        <v>434.40530912987305</v>
      </c>
    </row>
    <row r="70" spans="1:46" ht="13.8" thickBot="1" x14ac:dyDescent="0.35">
      <c r="A70" s="109"/>
      <c r="B70" s="100" t="s">
        <v>183</v>
      </c>
      <c r="C70" s="101">
        <f>SUM(C67:C69)</f>
        <v>957.24907277032639</v>
      </c>
      <c r="D70" s="101">
        <f>SUM(D67:D69)</f>
        <v>-88.309344334267365</v>
      </c>
      <c r="E70" s="101">
        <f t="shared" ref="E70:AT70" si="23">SUM(E67:E69)</f>
        <v>-98.845934714561423</v>
      </c>
      <c r="F70" s="101">
        <f t="shared" si="23"/>
        <v>-95.320717955916493</v>
      </c>
      <c r="G70" s="101">
        <f t="shared" si="23"/>
        <v>-372.48872234188138</v>
      </c>
      <c r="H70" s="101">
        <f t="shared" si="23"/>
        <v>-382.02225300734892</v>
      </c>
      <c r="I70" s="101">
        <f t="shared" si="23"/>
        <v>-357.04559413746244</v>
      </c>
      <c r="J70" s="101">
        <f t="shared" si="23"/>
        <v>-350.19138515438772</v>
      </c>
      <c r="K70" s="101">
        <f t="shared" si="23"/>
        <v>-322.42345896556037</v>
      </c>
      <c r="L70" s="101">
        <f t="shared" si="23"/>
        <v>-415.51271243724892</v>
      </c>
      <c r="M70" s="101">
        <f t="shared" si="23"/>
        <v>-186.22461466795124</v>
      </c>
      <c r="N70" s="101">
        <f t="shared" si="23"/>
        <v>-172.61937296767258</v>
      </c>
      <c r="O70" s="101">
        <f t="shared" si="23"/>
        <v>-116.5033244399205</v>
      </c>
      <c r="P70" s="101">
        <f t="shared" si="23"/>
        <v>-188.26095517532292</v>
      </c>
      <c r="Q70" s="101">
        <f t="shared" si="23"/>
        <v>-248.13821260838381</v>
      </c>
      <c r="R70" s="101">
        <f t="shared" si="23"/>
        <v>0.16876692755306522</v>
      </c>
      <c r="S70" s="101">
        <f t="shared" si="23"/>
        <v>4.4826294138061371</v>
      </c>
      <c r="T70" s="101">
        <f t="shared" si="23"/>
        <v>-184.02672226588021</v>
      </c>
      <c r="U70" s="101">
        <f t="shared" si="23"/>
        <v>354.64595259770925</v>
      </c>
      <c r="V70" s="101">
        <f t="shared" si="23"/>
        <v>225.75924122073954</v>
      </c>
      <c r="W70" s="101">
        <f t="shared" si="23"/>
        <v>176.59116987243971</v>
      </c>
      <c r="X70" s="101">
        <f t="shared" si="23"/>
        <v>308.04833073041135</v>
      </c>
      <c r="Y70" s="101">
        <f t="shared" si="23"/>
        <v>417.04225510580483</v>
      </c>
      <c r="Z70" s="101">
        <f t="shared" si="23"/>
        <v>491.47332981820875</v>
      </c>
      <c r="AA70" s="101">
        <f t="shared" si="23"/>
        <v>546.73962658867674</v>
      </c>
      <c r="AB70" s="101">
        <f t="shared" si="23"/>
        <v>615.591433277031</v>
      </c>
      <c r="AC70" s="101">
        <f t="shared" si="23"/>
        <v>674.07910597669979</v>
      </c>
      <c r="AD70" s="101">
        <f t="shared" si="23"/>
        <v>725.74435500299774</v>
      </c>
      <c r="AE70" s="101">
        <f t="shared" si="23"/>
        <v>770.67341064300922</v>
      </c>
      <c r="AF70" s="101">
        <f t="shared" si="23"/>
        <v>709.25024958300787</v>
      </c>
      <c r="AG70" s="101">
        <f t="shared" si="23"/>
        <v>753.6100973018697</v>
      </c>
      <c r="AH70" s="101">
        <f t="shared" si="23"/>
        <v>792.30244722631824</v>
      </c>
      <c r="AI70" s="101">
        <f t="shared" si="23"/>
        <v>825.64651563422478</v>
      </c>
      <c r="AJ70" s="101">
        <f t="shared" si="23"/>
        <v>853.02878905003104</v>
      </c>
      <c r="AK70" s="101">
        <f t="shared" si="23"/>
        <v>874.87879426111294</v>
      </c>
      <c r="AL70" s="101">
        <f t="shared" si="23"/>
        <v>894.08945261840961</v>
      </c>
      <c r="AM70" s="101">
        <f t="shared" si="23"/>
        <v>908.86326153393316</v>
      </c>
      <c r="AN70" s="101">
        <f t="shared" si="23"/>
        <v>921.63539319263123</v>
      </c>
      <c r="AO70" s="101">
        <f t="shared" si="23"/>
        <v>933.01487709723085</v>
      </c>
      <c r="AP70" s="101">
        <f t="shared" si="23"/>
        <v>940.31936429721827</v>
      </c>
      <c r="AQ70" s="101">
        <f t="shared" si="23"/>
        <v>945.44091389022242</v>
      </c>
      <c r="AR70" s="101">
        <f t="shared" si="23"/>
        <v>948.66603433282626</v>
      </c>
      <c r="AS70" s="101">
        <f t="shared" si="23"/>
        <v>954.38805995782627</v>
      </c>
      <c r="AT70" s="102">
        <f t="shared" si="23"/>
        <v>957.24907277032639</v>
      </c>
    </row>
    <row r="97" spans="2:46" x14ac:dyDescent="0.3">
      <c r="B97" s="25" t="s">
        <v>179</v>
      </c>
      <c r="D97" s="34"/>
    </row>
    <row r="98" spans="2:46" s="28" customFormat="1" x14ac:dyDescent="0.3">
      <c r="B98" s="27" t="s">
        <v>83</v>
      </c>
      <c r="C98" s="27" t="s">
        <v>28</v>
      </c>
      <c r="D98" s="27" t="s">
        <v>32</v>
      </c>
      <c r="E98" s="27" t="s">
        <v>33</v>
      </c>
      <c r="F98" s="27" t="s">
        <v>90</v>
      </c>
      <c r="G98" s="27" t="s">
        <v>34</v>
      </c>
      <c r="H98" s="27" t="s">
        <v>91</v>
      </c>
      <c r="I98" s="27" t="s">
        <v>35</v>
      </c>
      <c r="J98" s="27" t="s">
        <v>92</v>
      </c>
      <c r="K98" s="27" t="s">
        <v>36</v>
      </c>
      <c r="L98" s="27" t="s">
        <v>93</v>
      </c>
      <c r="M98" s="27" t="s">
        <v>37</v>
      </c>
      <c r="N98" s="27" t="s">
        <v>94</v>
      </c>
      <c r="O98" s="27" t="s">
        <v>38</v>
      </c>
      <c r="P98" s="27" t="s">
        <v>95</v>
      </c>
      <c r="Q98" s="27" t="s">
        <v>39</v>
      </c>
      <c r="R98" s="27" t="s">
        <v>96</v>
      </c>
      <c r="S98" s="27" t="s">
        <v>40</v>
      </c>
      <c r="T98" s="27" t="s">
        <v>97</v>
      </c>
      <c r="U98" s="27" t="s">
        <v>41</v>
      </c>
      <c r="V98" s="27" t="s">
        <v>98</v>
      </c>
      <c r="W98" s="27" t="s">
        <v>42</v>
      </c>
      <c r="X98" s="27" t="s">
        <v>99</v>
      </c>
      <c r="Y98" s="27" t="s">
        <v>43</v>
      </c>
      <c r="Z98" s="27" t="s">
        <v>100</v>
      </c>
      <c r="AA98" s="27" t="s">
        <v>44</v>
      </c>
      <c r="AB98" s="27" t="s">
        <v>101</v>
      </c>
      <c r="AC98" s="27" t="s">
        <v>45</v>
      </c>
      <c r="AD98" s="27" t="s">
        <v>102</v>
      </c>
      <c r="AE98" s="27" t="s">
        <v>46</v>
      </c>
      <c r="AF98" s="27" t="s">
        <v>103</v>
      </c>
      <c r="AG98" s="27" t="s">
        <v>47</v>
      </c>
      <c r="AH98" s="27" t="s">
        <v>104</v>
      </c>
      <c r="AI98" s="27" t="s">
        <v>48</v>
      </c>
      <c r="AJ98" s="27" t="s">
        <v>105</v>
      </c>
      <c r="AK98" s="27" t="s">
        <v>49</v>
      </c>
      <c r="AL98" s="27" t="s">
        <v>106</v>
      </c>
      <c r="AM98" s="27" t="s">
        <v>50</v>
      </c>
      <c r="AN98" s="27" t="s">
        <v>126</v>
      </c>
      <c r="AO98" s="27" t="s">
        <v>84</v>
      </c>
      <c r="AP98" s="27" t="s">
        <v>127</v>
      </c>
      <c r="AQ98" s="27" t="s">
        <v>85</v>
      </c>
      <c r="AR98" s="27" t="s">
        <v>128</v>
      </c>
      <c r="AS98" s="27" t="s">
        <v>86</v>
      </c>
      <c r="AT98" s="27" t="s">
        <v>129</v>
      </c>
    </row>
    <row r="99" spans="2:46" x14ac:dyDescent="0.3">
      <c r="B99" s="29" t="s">
        <v>81</v>
      </c>
      <c r="C99" s="29">
        <f>AT99</f>
        <v>1267.3006875000001</v>
      </c>
      <c r="D99" s="37">
        <f>D18</f>
        <v>-91.25</v>
      </c>
      <c r="E99" s="37">
        <f t="shared" ref="E99:AT99" si="24">D99+E18</f>
        <v>-102.5</v>
      </c>
      <c r="F99" s="37">
        <f t="shared" si="24"/>
        <v>-98.610762499999993</v>
      </c>
      <c r="G99" s="37">
        <f t="shared" si="24"/>
        <v>-79.582287499999993</v>
      </c>
      <c r="H99" s="37">
        <f t="shared" si="24"/>
        <v>-55.570281249999994</v>
      </c>
      <c r="I99" s="37">
        <f t="shared" si="24"/>
        <v>-15.324743749999989</v>
      </c>
      <c r="J99" s="37">
        <f t="shared" si="24"/>
        <v>24.540956250000015</v>
      </c>
      <c r="K99" s="37">
        <f t="shared" si="24"/>
        <v>65.51451562500003</v>
      </c>
      <c r="L99" s="37">
        <f t="shared" si="24"/>
        <v>112.09336406250004</v>
      </c>
      <c r="M99" s="37">
        <f t="shared" si="24"/>
        <v>573.59720156250012</v>
      </c>
      <c r="N99" s="37">
        <f t="shared" si="24"/>
        <v>725.42495156250015</v>
      </c>
      <c r="O99" s="37">
        <f t="shared" si="24"/>
        <v>868.20895156250015</v>
      </c>
      <c r="P99" s="37">
        <f t="shared" si="24"/>
        <v>920.51970156250013</v>
      </c>
      <c r="Q99" s="37">
        <f t="shared" si="24"/>
        <v>946.82967031250018</v>
      </c>
      <c r="R99" s="37">
        <f t="shared" si="24"/>
        <v>973.13963906250024</v>
      </c>
      <c r="S99" s="37">
        <f t="shared" si="24"/>
        <v>996.17667468750028</v>
      </c>
      <c r="T99" s="37">
        <f t="shared" si="24"/>
        <v>1012.4033143750003</v>
      </c>
      <c r="U99" s="37">
        <f t="shared" si="24"/>
        <v>1027.1160303125002</v>
      </c>
      <c r="V99" s="37">
        <f t="shared" si="24"/>
        <v>1035.8399750000003</v>
      </c>
      <c r="W99" s="37">
        <f t="shared" si="24"/>
        <v>1040.2229196875003</v>
      </c>
      <c r="X99" s="37">
        <f t="shared" si="24"/>
        <v>1067.1058643750002</v>
      </c>
      <c r="Y99" s="37">
        <f t="shared" si="24"/>
        <v>1086.7085903125003</v>
      </c>
      <c r="Z99" s="37">
        <f t="shared" si="24"/>
        <v>1106.3113162500003</v>
      </c>
      <c r="AA99" s="37">
        <f t="shared" si="24"/>
        <v>1125.9140421875004</v>
      </c>
      <c r="AB99" s="37">
        <f t="shared" si="24"/>
        <v>1162.2287681250004</v>
      </c>
      <c r="AC99" s="37">
        <f t="shared" si="24"/>
        <v>1195.2673956250005</v>
      </c>
      <c r="AD99" s="37">
        <f t="shared" si="24"/>
        <v>1224.6975668750006</v>
      </c>
      <c r="AE99" s="37">
        <f t="shared" si="24"/>
        <v>1249.7867381250005</v>
      </c>
      <c r="AF99" s="37">
        <f t="shared" si="24"/>
        <v>1167.1176990234378</v>
      </c>
      <c r="AG99" s="37">
        <f t="shared" si="24"/>
        <v>1181.2303578515628</v>
      </c>
      <c r="AH99" s="37">
        <f t="shared" si="24"/>
        <v>1195.3430166796877</v>
      </c>
      <c r="AI99" s="37">
        <f t="shared" si="24"/>
        <v>1209.4556755078127</v>
      </c>
      <c r="AJ99" s="37">
        <f t="shared" si="24"/>
        <v>1223.5683343359376</v>
      </c>
      <c r="AK99" s="37">
        <f t="shared" si="24"/>
        <v>1236.4524562500001</v>
      </c>
      <c r="AL99" s="37">
        <f t="shared" si="24"/>
        <v>1249.3365781640625</v>
      </c>
      <c r="AM99" s="37">
        <f t="shared" si="24"/>
        <v>1259.8775775000001</v>
      </c>
      <c r="AN99" s="37">
        <f t="shared" si="24"/>
        <v>1265.2922967187501</v>
      </c>
      <c r="AO99" s="37">
        <f t="shared" si="24"/>
        <v>1267.3006875000001</v>
      </c>
      <c r="AP99" s="37">
        <f t="shared" si="24"/>
        <v>1267.3006875000001</v>
      </c>
      <c r="AQ99" s="37">
        <f t="shared" si="24"/>
        <v>1267.3006875000001</v>
      </c>
      <c r="AR99" s="37">
        <f t="shared" si="24"/>
        <v>1267.3006875000001</v>
      </c>
      <c r="AS99" s="37">
        <f t="shared" si="24"/>
        <v>1267.3006875000001</v>
      </c>
      <c r="AT99" s="37">
        <f t="shared" si="24"/>
        <v>1267.3006875000001</v>
      </c>
    </row>
    <row r="100" spans="2:46" x14ac:dyDescent="0.3">
      <c r="B100" s="29" t="s">
        <v>82</v>
      </c>
      <c r="C100" s="29">
        <f t="shared" ref="C100:C101" si="25">AT100</f>
        <v>1503.976359374999</v>
      </c>
      <c r="D100" s="37">
        <f>D19</f>
        <v>0</v>
      </c>
      <c r="E100" s="37">
        <f t="shared" ref="E100:AT100" si="26">D100+E19</f>
        <v>0</v>
      </c>
      <c r="F100" s="37">
        <f t="shared" si="26"/>
        <v>0</v>
      </c>
      <c r="G100" s="37">
        <f t="shared" si="26"/>
        <v>-85</v>
      </c>
      <c r="H100" s="37">
        <f t="shared" si="26"/>
        <v>-89.384349999999998</v>
      </c>
      <c r="I100" s="37">
        <f t="shared" si="26"/>
        <v>-75.653049999999993</v>
      </c>
      <c r="J100" s="37">
        <f t="shared" si="26"/>
        <v>-39.892224999999996</v>
      </c>
      <c r="K100" s="37">
        <f t="shared" si="26"/>
        <v>6.6261650000000003</v>
      </c>
      <c r="L100" s="37">
        <f t="shared" si="26"/>
        <v>28.713709999999992</v>
      </c>
      <c r="M100" s="37">
        <f t="shared" si="26"/>
        <v>56.686977499999998</v>
      </c>
      <c r="N100" s="37">
        <f t="shared" si="26"/>
        <v>100.55803250000001</v>
      </c>
      <c r="O100" s="37">
        <f t="shared" si="26"/>
        <v>161.16556250000002</v>
      </c>
      <c r="P100" s="37">
        <f t="shared" si="26"/>
        <v>220.16799875000004</v>
      </c>
      <c r="Q100" s="37">
        <f t="shared" si="26"/>
        <v>288.81534125000002</v>
      </c>
      <c r="R100" s="37">
        <f t="shared" si="26"/>
        <v>915.65580874999978</v>
      </c>
      <c r="S100" s="37">
        <f t="shared" si="26"/>
        <v>1031.0460012499998</v>
      </c>
      <c r="T100" s="37">
        <f t="shared" si="26"/>
        <v>1098.6425937499998</v>
      </c>
      <c r="U100" s="37">
        <f t="shared" si="26"/>
        <v>1142.9795862499998</v>
      </c>
      <c r="V100" s="37">
        <f t="shared" si="26"/>
        <v>1185.5050137499998</v>
      </c>
      <c r="W100" s="37">
        <f t="shared" si="26"/>
        <v>1226.2188762499998</v>
      </c>
      <c r="X100" s="37">
        <f t="shared" si="26"/>
        <v>1280.9983381249997</v>
      </c>
      <c r="Y100" s="37">
        <f t="shared" si="26"/>
        <v>1328.6517518749997</v>
      </c>
      <c r="Z100" s="37">
        <f t="shared" si="26"/>
        <v>1367.4896281249996</v>
      </c>
      <c r="AA100" s="37">
        <f t="shared" si="26"/>
        <v>1396.0358768749995</v>
      </c>
      <c r="AB100" s="37">
        <f t="shared" si="26"/>
        <v>1447.0821256249994</v>
      </c>
      <c r="AC100" s="37">
        <f t="shared" si="26"/>
        <v>1498.1283743749993</v>
      </c>
      <c r="AD100" s="37">
        <f t="shared" si="26"/>
        <v>1549.1746231249992</v>
      </c>
      <c r="AE100" s="37">
        <f t="shared" si="26"/>
        <v>1600.2208718749991</v>
      </c>
      <c r="AF100" s="37">
        <f t="shared" si="26"/>
        <v>1402.9606434374996</v>
      </c>
      <c r="AG100" s="37">
        <f t="shared" si="26"/>
        <v>1423.6699345312495</v>
      </c>
      <c r="AH100" s="37">
        <f t="shared" si="26"/>
        <v>1442.2091217187494</v>
      </c>
      <c r="AI100" s="37">
        <f t="shared" si="26"/>
        <v>1458.5782049999993</v>
      </c>
      <c r="AJ100" s="37">
        <f t="shared" si="26"/>
        <v>1471.4499614062493</v>
      </c>
      <c r="AK100" s="37">
        <f t="shared" si="26"/>
        <v>1482.2962874999992</v>
      </c>
      <c r="AL100" s="37">
        <f t="shared" si="26"/>
        <v>1491.7482956249992</v>
      </c>
      <c r="AM100" s="37">
        <f t="shared" si="26"/>
        <v>1495.8243168749991</v>
      </c>
      <c r="AN100" s="37">
        <f t="shared" si="26"/>
        <v>1499.9003381249991</v>
      </c>
      <c r="AO100" s="37">
        <f t="shared" si="26"/>
        <v>1503.976359374999</v>
      </c>
      <c r="AP100" s="37">
        <f t="shared" si="26"/>
        <v>1503.976359374999</v>
      </c>
      <c r="AQ100" s="37">
        <f t="shared" si="26"/>
        <v>1503.976359374999</v>
      </c>
      <c r="AR100" s="37">
        <f t="shared" si="26"/>
        <v>1503.976359374999</v>
      </c>
      <c r="AS100" s="37">
        <f t="shared" si="26"/>
        <v>1503.976359374999</v>
      </c>
      <c r="AT100" s="37">
        <f t="shared" si="26"/>
        <v>1503.976359374999</v>
      </c>
    </row>
    <row r="101" spans="2:46" x14ac:dyDescent="0.3">
      <c r="B101" s="29" t="s">
        <v>25</v>
      </c>
      <c r="C101" s="29">
        <f t="shared" si="25"/>
        <v>3773.4406875</v>
      </c>
      <c r="D101" s="37">
        <f>D20</f>
        <v>0</v>
      </c>
      <c r="E101" s="37">
        <f t="shared" ref="E101:AT101" si="27">D101+E20</f>
        <v>0</v>
      </c>
      <c r="F101" s="37">
        <f t="shared" si="27"/>
        <v>0</v>
      </c>
      <c r="G101" s="37">
        <f t="shared" si="27"/>
        <v>-250</v>
      </c>
      <c r="H101" s="37">
        <f t="shared" si="27"/>
        <v>-257.85778749999997</v>
      </c>
      <c r="I101" s="37">
        <f t="shared" si="27"/>
        <v>-251.07336249999997</v>
      </c>
      <c r="J101" s="37">
        <f t="shared" si="27"/>
        <v>-236.96783124999996</v>
      </c>
      <c r="K101" s="37">
        <f t="shared" si="27"/>
        <v>-215.54119374999996</v>
      </c>
      <c r="L101" s="37">
        <f t="shared" si="27"/>
        <v>-235.02736249999995</v>
      </c>
      <c r="M101" s="37">
        <f t="shared" si="27"/>
        <v>-227.92633749999996</v>
      </c>
      <c r="N101" s="37">
        <f t="shared" si="27"/>
        <v>-212.34823749999998</v>
      </c>
      <c r="O101" s="37">
        <f t="shared" si="27"/>
        <v>-188.29306249999999</v>
      </c>
      <c r="P101" s="37">
        <f t="shared" si="27"/>
        <v>-154.22099374999999</v>
      </c>
      <c r="Q101" s="37">
        <f t="shared" si="27"/>
        <v>-87.632031249999926</v>
      </c>
      <c r="R101" s="37">
        <f t="shared" si="27"/>
        <v>38.445996875000134</v>
      </c>
      <c r="S101" s="37">
        <f t="shared" si="27"/>
        <v>224.01309062500022</v>
      </c>
      <c r="T101" s="37">
        <f t="shared" si="27"/>
        <v>402.96488437500034</v>
      </c>
      <c r="U101" s="37">
        <f t="shared" si="27"/>
        <v>1853.0240781250002</v>
      </c>
      <c r="V101" s="37">
        <f t="shared" si="27"/>
        <v>2102.6561381250003</v>
      </c>
      <c r="W101" s="37">
        <f t="shared" si="27"/>
        <v>2357.9998893750003</v>
      </c>
      <c r="X101" s="37">
        <f t="shared" si="27"/>
        <v>2555.6856343750005</v>
      </c>
      <c r="Y101" s="37">
        <f t="shared" si="27"/>
        <v>2730.3072481250006</v>
      </c>
      <c r="Z101" s="37">
        <f t="shared" si="27"/>
        <v>2841.4292818750005</v>
      </c>
      <c r="AA101" s="37">
        <f t="shared" si="27"/>
        <v>2926.0417356250005</v>
      </c>
      <c r="AB101" s="37">
        <f t="shared" si="27"/>
        <v>2994.8410706250006</v>
      </c>
      <c r="AC101" s="37">
        <f t="shared" si="27"/>
        <v>3047.8272868750005</v>
      </c>
      <c r="AD101" s="37">
        <f t="shared" si="27"/>
        <v>3092.4649718750006</v>
      </c>
      <c r="AE101" s="37">
        <f t="shared" si="27"/>
        <v>3128.7541256250006</v>
      </c>
      <c r="AF101" s="37">
        <f t="shared" si="27"/>
        <v>3249.8680946484378</v>
      </c>
      <c r="AG101" s="37">
        <f t="shared" si="27"/>
        <v>3333.561993632813</v>
      </c>
      <c r="AH101" s="37">
        <f t="shared" si="27"/>
        <v>3407.7264904687504</v>
      </c>
      <c r="AI101" s="37">
        <f t="shared" si="27"/>
        <v>3472.3615851562504</v>
      </c>
      <c r="AJ101" s="37">
        <f t="shared" si="27"/>
        <v>3526.0885040625003</v>
      </c>
      <c r="AK101" s="37">
        <f t="shared" si="27"/>
        <v>3568.9072471875002</v>
      </c>
      <c r="AL101" s="37">
        <f t="shared" si="27"/>
        <v>3607.0299414843753</v>
      </c>
      <c r="AM101" s="37">
        <f t="shared" si="27"/>
        <v>3640.4565869531252</v>
      </c>
      <c r="AN101" s="37">
        <f t="shared" si="27"/>
        <v>3673.8832324218752</v>
      </c>
      <c r="AO101" s="37">
        <f t="shared" si="27"/>
        <v>3707.3098778906251</v>
      </c>
      <c r="AP101" s="37">
        <f t="shared" si="27"/>
        <v>3733.5165595312501</v>
      </c>
      <c r="AQ101" s="37">
        <f t="shared" si="27"/>
        <v>3752.5032773437501</v>
      </c>
      <c r="AR101" s="37">
        <f t="shared" si="27"/>
        <v>3764.8576490625001</v>
      </c>
      <c r="AS101" s="37">
        <f t="shared" si="27"/>
        <v>3770.5796746874998</v>
      </c>
      <c r="AT101" s="37">
        <f t="shared" si="27"/>
        <v>3773.4406875</v>
      </c>
    </row>
    <row r="102" spans="2:46" x14ac:dyDescent="0.3">
      <c r="B102" s="30"/>
      <c r="C102" s="31">
        <f>SUM(C99:C101)</f>
        <v>6544.7177343749991</v>
      </c>
      <c r="D102" s="31">
        <f>SUM(D99:D101)</f>
        <v>-91.25</v>
      </c>
      <c r="E102" s="31">
        <f t="shared" ref="E102:AT102" si="28">SUM(E99:E101)</f>
        <v>-102.5</v>
      </c>
      <c r="F102" s="31">
        <f t="shared" si="28"/>
        <v>-98.610762499999993</v>
      </c>
      <c r="G102" s="31">
        <f t="shared" si="28"/>
        <v>-414.58228750000001</v>
      </c>
      <c r="H102" s="31">
        <f t="shared" si="28"/>
        <v>-402.81241874999995</v>
      </c>
      <c r="I102" s="31">
        <f t="shared" si="28"/>
        <v>-342.05115624999996</v>
      </c>
      <c r="J102" s="31">
        <f t="shared" si="28"/>
        <v>-252.31909999999993</v>
      </c>
      <c r="K102" s="31">
        <f t="shared" si="28"/>
        <v>-143.40051312499992</v>
      </c>
      <c r="L102" s="31">
        <f t="shared" si="28"/>
        <v>-94.220288437499931</v>
      </c>
      <c r="M102" s="31">
        <f t="shared" si="28"/>
        <v>402.3578415625002</v>
      </c>
      <c r="N102" s="31">
        <f t="shared" si="28"/>
        <v>613.63474656250014</v>
      </c>
      <c r="O102" s="31">
        <f t="shared" si="28"/>
        <v>841.08145156250009</v>
      </c>
      <c r="P102" s="31">
        <f t="shared" si="28"/>
        <v>986.46670656250012</v>
      </c>
      <c r="Q102" s="31">
        <f t="shared" si="28"/>
        <v>1148.0129803125003</v>
      </c>
      <c r="R102" s="31">
        <f t="shared" si="28"/>
        <v>1927.2414446875002</v>
      </c>
      <c r="S102" s="31">
        <f t="shared" si="28"/>
        <v>2251.2357665625004</v>
      </c>
      <c r="T102" s="31">
        <f t="shared" si="28"/>
        <v>2514.0107925000002</v>
      </c>
      <c r="U102" s="31">
        <f t="shared" si="28"/>
        <v>4023.1196946875007</v>
      </c>
      <c r="V102" s="31">
        <f t="shared" si="28"/>
        <v>4324.0011268750004</v>
      </c>
      <c r="W102" s="31">
        <f t="shared" si="28"/>
        <v>4624.4416853125003</v>
      </c>
      <c r="X102" s="31">
        <f t="shared" si="28"/>
        <v>4903.7898368750002</v>
      </c>
      <c r="Y102" s="31">
        <f t="shared" si="28"/>
        <v>5145.6675903125006</v>
      </c>
      <c r="Z102" s="31">
        <f t="shared" si="28"/>
        <v>5315.2302262499998</v>
      </c>
      <c r="AA102" s="31">
        <f t="shared" si="28"/>
        <v>5447.9916546875011</v>
      </c>
      <c r="AB102" s="31">
        <f t="shared" si="28"/>
        <v>5604.1519643750007</v>
      </c>
      <c r="AC102" s="31">
        <f t="shared" si="28"/>
        <v>5741.2230568750001</v>
      </c>
      <c r="AD102" s="31">
        <f t="shared" si="28"/>
        <v>5866.3371618750007</v>
      </c>
      <c r="AE102" s="31">
        <f t="shared" si="28"/>
        <v>5978.7617356250003</v>
      </c>
      <c r="AF102" s="31">
        <f t="shared" si="28"/>
        <v>5819.9464371093745</v>
      </c>
      <c r="AG102" s="31">
        <f t="shared" si="28"/>
        <v>5938.4622860156251</v>
      </c>
      <c r="AH102" s="31">
        <f t="shared" si="28"/>
        <v>6045.2786288671869</v>
      </c>
      <c r="AI102" s="31">
        <f t="shared" si="28"/>
        <v>6140.3954656640617</v>
      </c>
      <c r="AJ102" s="31">
        <f t="shared" si="28"/>
        <v>6221.1067998046874</v>
      </c>
      <c r="AK102" s="31">
        <f t="shared" si="28"/>
        <v>6287.6559909374992</v>
      </c>
      <c r="AL102" s="31">
        <f t="shared" si="28"/>
        <v>6348.1148152734368</v>
      </c>
      <c r="AM102" s="31">
        <f t="shared" si="28"/>
        <v>6396.1584813281243</v>
      </c>
      <c r="AN102" s="31">
        <f t="shared" si="28"/>
        <v>6439.0758672656248</v>
      </c>
      <c r="AO102" s="31">
        <f t="shared" si="28"/>
        <v>6478.5869247656246</v>
      </c>
      <c r="AP102" s="31">
        <f t="shared" si="28"/>
        <v>6504.7936064062487</v>
      </c>
      <c r="AQ102" s="31">
        <f t="shared" si="28"/>
        <v>6523.7803242187492</v>
      </c>
      <c r="AR102" s="31">
        <f t="shared" si="28"/>
        <v>6536.1346959374987</v>
      </c>
      <c r="AS102" s="31">
        <f t="shared" si="28"/>
        <v>6541.8567215624989</v>
      </c>
      <c r="AT102" s="31">
        <f t="shared" si="28"/>
        <v>6544.7177343749991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C3EBC-BBCA-4C15-A1B2-BAC634FA357D}">
  <dimension ref="A1:AX102"/>
  <sheetViews>
    <sheetView showGridLines="0" workbookViewId="0">
      <pane xSplit="3" ySplit="3" topLeftCell="D59" activePane="bottomRight" state="frozen"/>
      <selection pane="topRight" activeCell="D1" sqref="D1"/>
      <selection pane="bottomLeft" activeCell="A3" sqref="A3"/>
      <selection pane="bottomRight" activeCell="B67" sqref="B67"/>
    </sheetView>
  </sheetViews>
  <sheetFormatPr defaultColWidth="8.77734375" defaultRowHeight="13.2" x14ac:dyDescent="0.3"/>
  <cols>
    <col min="1" max="1" width="4.88671875" style="26" customWidth="1"/>
    <col min="2" max="2" width="52.21875" style="26" bestFit="1" customWidth="1"/>
    <col min="3" max="3" width="9.21875" style="36" bestFit="1" customWidth="1"/>
    <col min="4" max="24" width="7.21875" style="36" customWidth="1"/>
    <col min="25" max="46" width="7.21875" style="26" customWidth="1"/>
    <col min="47" max="16384" width="8.77734375" style="26"/>
  </cols>
  <sheetData>
    <row r="1" spans="1:46" ht="15" x14ac:dyDescent="0.35">
      <c r="B1" s="78" t="s">
        <v>176</v>
      </c>
    </row>
    <row r="2" spans="1:46" ht="15" x14ac:dyDescent="0.35">
      <c r="B2" s="78" t="s">
        <v>177</v>
      </c>
    </row>
    <row r="3" spans="1:46" s="28" customFormat="1" x14ac:dyDescent="0.3">
      <c r="B3" s="27" t="s">
        <v>83</v>
      </c>
      <c r="C3" s="27" t="s">
        <v>28</v>
      </c>
      <c r="D3" s="27" t="s">
        <v>32</v>
      </c>
      <c r="E3" s="27" t="s">
        <v>33</v>
      </c>
      <c r="F3" s="27" t="s">
        <v>90</v>
      </c>
      <c r="G3" s="27" t="s">
        <v>34</v>
      </c>
      <c r="H3" s="27" t="s">
        <v>91</v>
      </c>
      <c r="I3" s="27" t="s">
        <v>35</v>
      </c>
      <c r="J3" s="27" t="s">
        <v>92</v>
      </c>
      <c r="K3" s="27" t="s">
        <v>36</v>
      </c>
      <c r="L3" s="27" t="s">
        <v>93</v>
      </c>
      <c r="M3" s="27" t="s">
        <v>37</v>
      </c>
      <c r="N3" s="27" t="s">
        <v>94</v>
      </c>
      <c r="O3" s="27" t="s">
        <v>38</v>
      </c>
      <c r="P3" s="27" t="s">
        <v>95</v>
      </c>
      <c r="Q3" s="27" t="s">
        <v>39</v>
      </c>
      <c r="R3" s="27" t="s">
        <v>96</v>
      </c>
      <c r="S3" s="27" t="s">
        <v>40</v>
      </c>
      <c r="T3" s="27" t="s">
        <v>97</v>
      </c>
      <c r="U3" s="27" t="s">
        <v>41</v>
      </c>
      <c r="V3" s="27" t="s">
        <v>98</v>
      </c>
      <c r="W3" s="27" t="s">
        <v>42</v>
      </c>
      <c r="X3" s="27" t="s">
        <v>99</v>
      </c>
      <c r="Y3" s="27" t="s">
        <v>43</v>
      </c>
      <c r="Z3" s="27" t="s">
        <v>100</v>
      </c>
      <c r="AA3" s="27" t="s">
        <v>44</v>
      </c>
      <c r="AB3" s="27" t="s">
        <v>101</v>
      </c>
      <c r="AC3" s="27" t="s">
        <v>45</v>
      </c>
      <c r="AD3" s="27" t="s">
        <v>102</v>
      </c>
      <c r="AE3" s="27" t="s">
        <v>46</v>
      </c>
      <c r="AF3" s="27" t="s">
        <v>103</v>
      </c>
      <c r="AG3" s="27" t="s">
        <v>47</v>
      </c>
      <c r="AH3" s="27" t="s">
        <v>104</v>
      </c>
      <c r="AI3" s="27" t="s">
        <v>48</v>
      </c>
      <c r="AJ3" s="27" t="s">
        <v>105</v>
      </c>
      <c r="AK3" s="27" t="s">
        <v>49</v>
      </c>
      <c r="AL3" s="27" t="s">
        <v>106</v>
      </c>
      <c r="AM3" s="27" t="s">
        <v>50</v>
      </c>
      <c r="AN3" s="27" t="s">
        <v>126</v>
      </c>
      <c r="AO3" s="27" t="s">
        <v>84</v>
      </c>
      <c r="AP3" s="27" t="s">
        <v>127</v>
      </c>
      <c r="AQ3" s="27" t="s">
        <v>85</v>
      </c>
      <c r="AR3" s="27" t="s">
        <v>128</v>
      </c>
      <c r="AS3" s="27" t="s">
        <v>86</v>
      </c>
      <c r="AT3" s="27" t="s">
        <v>129</v>
      </c>
    </row>
    <row r="4" spans="1:46" x14ac:dyDescent="0.3">
      <c r="B4" s="29" t="s">
        <v>81</v>
      </c>
      <c r="C4" s="29">
        <f>SUM(D4:ZZ4)</f>
        <v>2252.9790000000016</v>
      </c>
      <c r="D4" s="37">
        <f>'Cash In Flow Summary'!D4</f>
        <v>0</v>
      </c>
      <c r="E4" s="37">
        <f>'Cash In Flow Summary'!E4</f>
        <v>0</v>
      </c>
      <c r="F4" s="37">
        <f>'Cash In Flow Summary'!F4</f>
        <v>15.1392375</v>
      </c>
      <c r="G4" s="37">
        <f>'Cash In Flow Summary'!G4</f>
        <v>30.278475</v>
      </c>
      <c r="H4" s="37">
        <f>'Cash In Flow Summary'!H4</f>
        <v>46.512006249999999</v>
      </c>
      <c r="I4" s="37">
        <f>'Cash In Flow Summary'!I4</f>
        <v>62.745537500000005</v>
      </c>
      <c r="J4" s="37">
        <f>'Cash In Flow Summary'!J4</f>
        <v>62.365700000000004</v>
      </c>
      <c r="K4" s="37">
        <f>'Cash In Flow Summary'!K4</f>
        <v>63.473559375000008</v>
      </c>
      <c r="L4" s="37">
        <f>'Cash In Flow Summary'!L4</f>
        <v>80.328848437500014</v>
      </c>
      <c r="M4" s="37">
        <f>'Cash In Flow Summary'!M4</f>
        <v>495.25383750000003</v>
      </c>
      <c r="N4" s="37">
        <f>'Cash In Flow Summary'!N4</f>
        <v>185.57775000000001</v>
      </c>
      <c r="O4" s="37">
        <f>'Cash In Flow Summary'!O4</f>
        <v>176.53399999999999</v>
      </c>
      <c r="P4" s="37">
        <f>'Cash In Flow Summary'!P4</f>
        <v>97.310749999999999</v>
      </c>
      <c r="Q4" s="37">
        <f>'Cash In Flow Summary'!Q4</f>
        <v>71.309968749999996</v>
      </c>
      <c r="R4" s="37">
        <f>'Cash In Flow Summary'!R4</f>
        <v>71.309968749999996</v>
      </c>
      <c r="S4" s="37">
        <f>'Cash In Flow Summary'!S4</f>
        <v>68.037035624999987</v>
      </c>
      <c r="T4" s="37">
        <f>'Cash In Flow Summary'!T4</f>
        <v>61.226639687499997</v>
      </c>
      <c r="U4" s="37">
        <f>'Cash In Flow Summary'!U4</f>
        <v>59.712715937500001</v>
      </c>
      <c r="V4" s="37">
        <f>'Cash In Flow Summary'!V4</f>
        <v>53.723944687500001</v>
      </c>
      <c r="W4" s="37">
        <f>'Cash In Flow Summary'!W4</f>
        <v>49.3829446875</v>
      </c>
      <c r="X4" s="37">
        <f>'Cash In Flow Summary'!X4</f>
        <v>49.3829446875</v>
      </c>
      <c r="Y4" s="37">
        <f>'Cash In Flow Summary'!Y4</f>
        <v>42.102725937499997</v>
      </c>
      <c r="Z4" s="37">
        <f>'Cash In Flow Summary'!Z4</f>
        <v>42.102725937499997</v>
      </c>
      <c r="AA4" s="37">
        <f>'Cash In Flow Summary'!AA4</f>
        <v>42.102725937499997</v>
      </c>
      <c r="AB4" s="37">
        <f>'Cash In Flow Summary'!AB4</f>
        <v>36.3147259375</v>
      </c>
      <c r="AC4" s="37">
        <f>'Cash In Flow Summary'!AC4</f>
        <v>33.038627500000004</v>
      </c>
      <c r="AD4" s="37">
        <f>'Cash In Flow Summary'!AD4</f>
        <v>29.430171250000001</v>
      </c>
      <c r="AE4" s="37">
        <f>'Cash In Flow Summary'!AE4</f>
        <v>25.08917125</v>
      </c>
      <c r="AF4" s="37">
        <f>'Cash In Flow Summary'!AF4</f>
        <v>25.08917125</v>
      </c>
      <c r="AG4" s="37">
        <f>'Cash In Flow Summary'!AG4</f>
        <v>25.08917125</v>
      </c>
      <c r="AH4" s="37">
        <f>'Cash In Flow Summary'!AH4</f>
        <v>25.08917125</v>
      </c>
      <c r="AI4" s="37">
        <f>'Cash In Flow Summary'!AI4</f>
        <v>25.08917125</v>
      </c>
      <c r="AJ4" s="37">
        <f>'Cash In Flow Summary'!AJ4</f>
        <v>25.08917125</v>
      </c>
      <c r="AK4" s="37">
        <f>'Cash In Flow Summary'!AK4</f>
        <v>22.905105625000001</v>
      </c>
      <c r="AL4" s="37">
        <f>'Cash In Flow Summary'!AL4</f>
        <v>22.905105625000001</v>
      </c>
      <c r="AM4" s="37">
        <f>'Cash In Flow Summary'!AM4</f>
        <v>18.739554375000001</v>
      </c>
      <c r="AN4" s="37">
        <f>'Cash In Flow Summary'!AN4</f>
        <v>9.6261674999999993</v>
      </c>
      <c r="AO4" s="37">
        <f>'Cash In Flow Summary'!AO4</f>
        <v>3.5704724999999997</v>
      </c>
      <c r="AP4" s="37">
        <f>'Cash In Flow Summary'!AP4</f>
        <v>0</v>
      </c>
      <c r="AQ4" s="37">
        <f>'Cash In Flow Summary'!AQ4</f>
        <v>0</v>
      </c>
      <c r="AR4" s="37">
        <f>'Cash In Flow Summary'!AR4</f>
        <v>0</v>
      </c>
      <c r="AS4" s="37">
        <f>'Cash In Flow Summary'!AS4</f>
        <v>0</v>
      </c>
      <c r="AT4" s="37">
        <f>'Cash In Flow Summary'!AT4</f>
        <v>0</v>
      </c>
    </row>
    <row r="5" spans="1:46" x14ac:dyDescent="0.3">
      <c r="B5" s="29" t="s">
        <v>82</v>
      </c>
      <c r="C5" s="29">
        <f t="shared" ref="C5:C6" si="0">SUM(D5:ZZ5)</f>
        <v>2673.7357499999994</v>
      </c>
      <c r="D5" s="37">
        <f>'Cash In Flow Summary'!D5</f>
        <v>0</v>
      </c>
      <c r="E5" s="37">
        <f>'Cash In Flow Summary'!E5</f>
        <v>0</v>
      </c>
      <c r="F5" s="37">
        <f>'Cash In Flow Summary'!F5</f>
        <v>0</v>
      </c>
      <c r="G5" s="37">
        <f>'Cash In Flow Summary'!G5</f>
        <v>0</v>
      </c>
      <c r="H5" s="37">
        <f>'Cash In Flow Summary'!H5</f>
        <v>18.115650000000002</v>
      </c>
      <c r="I5" s="37">
        <f>'Cash In Flow Summary'!I5</f>
        <v>36.231300000000005</v>
      </c>
      <c r="J5" s="37">
        <f>'Cash In Flow Summary'!J5</f>
        <v>58.260824999999997</v>
      </c>
      <c r="K5" s="37">
        <f>'Cash In Flow Summary'!K5</f>
        <v>69.018389999999997</v>
      </c>
      <c r="L5" s="37">
        <f>'Cash In Flow Summary'!L5</f>
        <v>67.087544999999992</v>
      </c>
      <c r="M5" s="37">
        <f>'Cash In Flow Summary'!M5</f>
        <v>72.973267500000006</v>
      </c>
      <c r="N5" s="37">
        <f>'Cash In Flow Summary'!N5</f>
        <v>88.871055000000013</v>
      </c>
      <c r="O5" s="37">
        <f>'Cash In Flow Summary'!O5</f>
        <v>105.60753</v>
      </c>
      <c r="P5" s="37">
        <f>'Cash In Flow Summary'!P5</f>
        <v>115.25243625</v>
      </c>
      <c r="Q5" s="37">
        <f>'Cash In Flow Summary'!Q5</f>
        <v>124.89734249999998</v>
      </c>
      <c r="R5" s="37">
        <f>'Cash In Flow Summary'!R5</f>
        <v>683.09046749999982</v>
      </c>
      <c r="S5" s="37">
        <f>'Cash In Flow Summary'!S5</f>
        <v>171.64019250000001</v>
      </c>
      <c r="T5" s="37">
        <f>'Cash In Flow Summary'!T5</f>
        <v>112.59659249999994</v>
      </c>
      <c r="U5" s="37">
        <f>'Cash In Flow Summary'!U5</f>
        <v>89.336992499999951</v>
      </c>
      <c r="V5" s="37">
        <f>'Cash In Flow Summary'!V5</f>
        <v>87.525427499999964</v>
      </c>
      <c r="W5" s="37">
        <f>'Cash In Flow Summary'!W5</f>
        <v>85.713862499999962</v>
      </c>
      <c r="X5" s="37">
        <f>'Cash In Flow Summary'!X5</f>
        <v>77.279461874999996</v>
      </c>
      <c r="Y5" s="37">
        <f>'Cash In Flow Summary'!Y5</f>
        <v>70.153413750000013</v>
      </c>
      <c r="Z5" s="37">
        <f>'Cash In Flow Summary'!Z5</f>
        <v>61.337876249999994</v>
      </c>
      <c r="AA5" s="37">
        <f>'Cash In Flow Summary'!AA5</f>
        <v>51.046248749999982</v>
      </c>
      <c r="AB5" s="37">
        <f>'Cash In Flow Summary'!AB5</f>
        <v>51.046248749999982</v>
      </c>
      <c r="AC5" s="37">
        <f>'Cash In Flow Summary'!AC5</f>
        <v>51.046248749999982</v>
      </c>
      <c r="AD5" s="37">
        <f>'Cash In Flow Summary'!AD5</f>
        <v>51.046248749999982</v>
      </c>
      <c r="AE5" s="37">
        <f>'Cash In Flow Summary'!AE5</f>
        <v>51.046248749999982</v>
      </c>
      <c r="AF5" s="37">
        <f>'Cash In Flow Summary'!AF5</f>
        <v>43.931383124999982</v>
      </c>
      <c r="AG5" s="37">
        <f>'Cash In Flow Summary'!AG5</f>
        <v>36.816517499999996</v>
      </c>
      <c r="AH5" s="37">
        <f>'Cash In Flow Summary'!AH5</f>
        <v>32.958554999999997</v>
      </c>
      <c r="AI5" s="37">
        <f>'Cash In Flow Summary'!AI5</f>
        <v>29.100592499999998</v>
      </c>
      <c r="AJ5" s="37">
        <f>'Cash In Flow Summary'!AJ5</f>
        <v>22.883122499999999</v>
      </c>
      <c r="AK5" s="37">
        <f>'Cash In Flow Summary'!AK5</f>
        <v>19.282357500000003</v>
      </c>
      <c r="AL5" s="37">
        <f>'Cash In Flow Summary'!AL5</f>
        <v>16.803570000000001</v>
      </c>
      <c r="AM5" s="37">
        <f>'Cash In Flow Summary'!AM5</f>
        <v>7.2462600000000004</v>
      </c>
      <c r="AN5" s="37">
        <f>'Cash In Flow Summary'!AN5</f>
        <v>7.2462600000000004</v>
      </c>
      <c r="AO5" s="37">
        <f>'Cash In Flow Summary'!AO5</f>
        <v>7.2462600000000004</v>
      </c>
      <c r="AP5" s="37">
        <f>'Cash In Flow Summary'!AP5</f>
        <v>0</v>
      </c>
      <c r="AQ5" s="37">
        <f>'Cash In Flow Summary'!AQ5</f>
        <v>0</v>
      </c>
      <c r="AR5" s="37">
        <f>'Cash In Flow Summary'!AR5</f>
        <v>0</v>
      </c>
      <c r="AS5" s="37">
        <f>'Cash In Flow Summary'!AS5</f>
        <v>0</v>
      </c>
      <c r="AT5" s="37">
        <f>'Cash In Flow Summary'!AT5</f>
        <v>0</v>
      </c>
    </row>
    <row r="6" spans="1:46" x14ac:dyDescent="0.3">
      <c r="B6" s="29" t="s">
        <v>25</v>
      </c>
      <c r="C6" s="29">
        <f t="shared" si="0"/>
        <v>6708.338999999999</v>
      </c>
      <c r="D6" s="37">
        <f>'Cash In Flow Summary'!D6</f>
        <v>0</v>
      </c>
      <c r="E6" s="37">
        <f>'Cash In Flow Summary'!E6</f>
        <v>0</v>
      </c>
      <c r="F6" s="37">
        <f>'Cash In Flow Summary'!F6</f>
        <v>0</v>
      </c>
      <c r="G6" s="37">
        <f>'Cash In Flow Summary'!G6</f>
        <v>0</v>
      </c>
      <c r="H6" s="37">
        <f>'Cash In Flow Summary'!H6</f>
        <v>14.642212500000001</v>
      </c>
      <c r="I6" s="37">
        <f>'Cash In Flow Summary'!I6</f>
        <v>29.284425000000002</v>
      </c>
      <c r="J6" s="37">
        <f>'Cash In Flow Summary'!J6</f>
        <v>36.605531249999999</v>
      </c>
      <c r="K6" s="37">
        <f>'Cash In Flow Summary'!K6</f>
        <v>43.926637499999998</v>
      </c>
      <c r="L6" s="37">
        <f>'Cash In Flow Summary'!L6</f>
        <v>70.51383125000001</v>
      </c>
      <c r="M6" s="37">
        <f>'Cash In Flow Summary'!M6</f>
        <v>97.101024999999993</v>
      </c>
      <c r="N6" s="37">
        <f>'Cash In Flow Summary'!N6</f>
        <v>105.57809999999999</v>
      </c>
      <c r="O6" s="37">
        <f>'Cash In Flow Summary'!O6</f>
        <v>114.05517499999999</v>
      </c>
      <c r="P6" s="37">
        <f>'Cash In Flow Summary'!P6</f>
        <v>146.57206875</v>
      </c>
      <c r="Q6" s="37">
        <f>'Cash In Flow Summary'!Q6</f>
        <v>179.08896250000006</v>
      </c>
      <c r="R6" s="37">
        <f>'Cash In Flow Summary'!R6</f>
        <v>238.57802812500006</v>
      </c>
      <c r="S6" s="37">
        <f>'Cash In Flow Summary'!S6</f>
        <v>298.06709375000008</v>
      </c>
      <c r="T6" s="37">
        <f>'Cash In Flow Summary'!T6</f>
        <v>291.45179375000009</v>
      </c>
      <c r="U6" s="37">
        <f>'Cash In Flow Summary'!U6</f>
        <v>1562.5591937499998</v>
      </c>
      <c r="V6" s="37">
        <f>'Cash In Flow Summary'!V6</f>
        <v>362.13206000000008</v>
      </c>
      <c r="W6" s="37">
        <f>'Cash In Flow Summary'!W6</f>
        <v>367.84375125000003</v>
      </c>
      <c r="X6" s="37">
        <f>'Cash In Flow Summary'!X6</f>
        <v>310.18574500000005</v>
      </c>
      <c r="Y6" s="37">
        <f>'Cash In Flow Summary'!Y6</f>
        <v>287.12161374999999</v>
      </c>
      <c r="Z6" s="37">
        <f>'Cash In Flow Summary'!Z6</f>
        <v>223.62203375000001</v>
      </c>
      <c r="AA6" s="37">
        <f>'Cash In Flow Summary'!AA6</f>
        <v>197.11245374999999</v>
      </c>
      <c r="AB6" s="37">
        <f>'Cash In Flow Summary'!AB6</f>
        <v>181.29933500000001</v>
      </c>
      <c r="AC6" s="37">
        <f>'Cash In Flow Summary'!AC6</f>
        <v>165.48621625000004</v>
      </c>
      <c r="AD6" s="37">
        <f>'Cash In Flow Summary'!AD6</f>
        <v>157.13768500000003</v>
      </c>
      <c r="AE6" s="37">
        <f>'Cash In Flow Summary'!AE6</f>
        <v>148.78915375</v>
      </c>
      <c r="AF6" s="37">
        <f>'Cash In Flow Summary'!AF6</f>
        <v>148.78915375</v>
      </c>
      <c r="AG6" s="37">
        <f>'Cash In Flow Summary'!AG6</f>
        <v>148.78915375</v>
      </c>
      <c r="AH6" s="37">
        <f>'Cash In Flow Summary'!AH6</f>
        <v>131.84799437500001</v>
      </c>
      <c r="AI6" s="37">
        <f>'Cash In Flow Summary'!AI6</f>
        <v>114.90683499999999</v>
      </c>
      <c r="AJ6" s="37">
        <f>'Cash In Flow Summary'!AJ6</f>
        <v>95.514522499999998</v>
      </c>
      <c r="AK6" s="37">
        <f>'Cash In Flow Summary'!AK6</f>
        <v>76.122209999999995</v>
      </c>
      <c r="AL6" s="37">
        <f>'Cash In Flow Summary'!AL6</f>
        <v>67.773678749999988</v>
      </c>
      <c r="AM6" s="37">
        <f>'Cash In Flow Summary'!AM6</f>
        <v>59.425147499999994</v>
      </c>
      <c r="AN6" s="37">
        <f>'Cash In Flow Summary'!AN6</f>
        <v>59.425147499999994</v>
      </c>
      <c r="AO6" s="37">
        <f>'Cash In Flow Summary'!AO6</f>
        <v>59.425147499999994</v>
      </c>
      <c r="AP6" s="37">
        <f>'Cash In Flow Summary'!AP6</f>
        <v>46.58965624999999</v>
      </c>
      <c r="AQ6" s="37">
        <f>'Cash In Flow Summary'!AQ6</f>
        <v>33.754165</v>
      </c>
      <c r="AR6" s="37">
        <f>'Cash In Flow Summary'!AR6</f>
        <v>21.963327499999998</v>
      </c>
      <c r="AS6" s="37">
        <f>'Cash In Flow Summary'!AS6</f>
        <v>10.17249</v>
      </c>
      <c r="AT6" s="37">
        <f>'Cash In Flow Summary'!AT6</f>
        <v>5.0862449999999999</v>
      </c>
    </row>
    <row r="7" spans="1:46" x14ac:dyDescent="0.3">
      <c r="B7" s="30"/>
      <c r="C7" s="31">
        <f>SUM(C4:C6)</f>
        <v>11635.053749999999</v>
      </c>
      <c r="D7" s="31">
        <f>SUM(D4:D6)</f>
        <v>0</v>
      </c>
      <c r="E7" s="31">
        <f t="shared" ref="E7:AT7" si="1">SUM(E4:E6)</f>
        <v>0</v>
      </c>
      <c r="F7" s="31">
        <f t="shared" si="1"/>
        <v>15.1392375</v>
      </c>
      <c r="G7" s="31">
        <f t="shared" si="1"/>
        <v>30.278475</v>
      </c>
      <c r="H7" s="31">
        <f t="shared" si="1"/>
        <v>79.269868750000001</v>
      </c>
      <c r="I7" s="31">
        <f t="shared" si="1"/>
        <v>128.26126250000002</v>
      </c>
      <c r="J7" s="31">
        <f t="shared" si="1"/>
        <v>157.23205625</v>
      </c>
      <c r="K7" s="31">
        <f t="shared" si="1"/>
        <v>176.41858687499999</v>
      </c>
      <c r="L7" s="31">
        <f t="shared" si="1"/>
        <v>217.93022468750002</v>
      </c>
      <c r="M7" s="31">
        <f t="shared" si="1"/>
        <v>665.3281300000001</v>
      </c>
      <c r="N7" s="31">
        <f t="shared" si="1"/>
        <v>380.026905</v>
      </c>
      <c r="O7" s="31">
        <f t="shared" si="1"/>
        <v>396.19670499999995</v>
      </c>
      <c r="P7" s="31">
        <f t="shared" si="1"/>
        <v>359.13525500000003</v>
      </c>
      <c r="Q7" s="31">
        <f t="shared" si="1"/>
        <v>375.29627375000007</v>
      </c>
      <c r="R7" s="31">
        <f t="shared" si="1"/>
        <v>992.97846437499982</v>
      </c>
      <c r="S7" s="31">
        <f t="shared" si="1"/>
        <v>537.74432187500008</v>
      </c>
      <c r="T7" s="31">
        <f t="shared" si="1"/>
        <v>465.2750259375</v>
      </c>
      <c r="U7" s="31">
        <f t="shared" si="1"/>
        <v>1711.6089021874998</v>
      </c>
      <c r="V7" s="31">
        <f t="shared" si="1"/>
        <v>503.38143218750008</v>
      </c>
      <c r="W7" s="31">
        <f t="shared" si="1"/>
        <v>502.94055843749999</v>
      </c>
      <c r="X7" s="31">
        <f t="shared" si="1"/>
        <v>436.84815156250005</v>
      </c>
      <c r="Y7" s="31">
        <f t="shared" si="1"/>
        <v>399.37775343750002</v>
      </c>
      <c r="Z7" s="31">
        <f t="shared" si="1"/>
        <v>327.06263593749998</v>
      </c>
      <c r="AA7" s="31">
        <f t="shared" si="1"/>
        <v>290.26142843749994</v>
      </c>
      <c r="AB7" s="31">
        <f t="shared" si="1"/>
        <v>268.66030968749999</v>
      </c>
      <c r="AC7" s="31">
        <f t="shared" si="1"/>
        <v>249.57109250000002</v>
      </c>
      <c r="AD7" s="31">
        <f t="shared" si="1"/>
        <v>237.61410500000002</v>
      </c>
      <c r="AE7" s="31">
        <f t="shared" si="1"/>
        <v>224.92457374999998</v>
      </c>
      <c r="AF7" s="31">
        <f t="shared" si="1"/>
        <v>217.80970812499999</v>
      </c>
      <c r="AG7" s="31">
        <f t="shared" si="1"/>
        <v>210.69484249999999</v>
      </c>
      <c r="AH7" s="31">
        <f t="shared" si="1"/>
        <v>189.89572062500002</v>
      </c>
      <c r="AI7" s="31">
        <f t="shared" si="1"/>
        <v>169.09659875</v>
      </c>
      <c r="AJ7" s="31">
        <f t="shared" si="1"/>
        <v>143.48681625</v>
      </c>
      <c r="AK7" s="31">
        <f t="shared" si="1"/>
        <v>118.309673125</v>
      </c>
      <c r="AL7" s="31">
        <f t="shared" si="1"/>
        <v>107.48235437499999</v>
      </c>
      <c r="AM7" s="31">
        <f t="shared" si="1"/>
        <v>85.410961874999998</v>
      </c>
      <c r="AN7" s="31">
        <f t="shared" si="1"/>
        <v>76.297574999999995</v>
      </c>
      <c r="AO7" s="31">
        <f t="shared" si="1"/>
        <v>70.241879999999995</v>
      </c>
      <c r="AP7" s="31">
        <f t="shared" si="1"/>
        <v>46.58965624999999</v>
      </c>
      <c r="AQ7" s="31">
        <f t="shared" si="1"/>
        <v>33.754165</v>
      </c>
      <c r="AR7" s="31">
        <f t="shared" si="1"/>
        <v>21.963327499999998</v>
      </c>
      <c r="AS7" s="31">
        <f t="shared" si="1"/>
        <v>10.17249</v>
      </c>
      <c r="AT7" s="31">
        <f t="shared" si="1"/>
        <v>5.0862449999999999</v>
      </c>
    </row>
    <row r="8" spans="1:46" x14ac:dyDescent="0.3">
      <c r="B8" s="32"/>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row>
    <row r="9" spans="1:46" x14ac:dyDescent="0.3">
      <c r="B9" s="25" t="s">
        <v>178</v>
      </c>
      <c r="D9" s="34"/>
    </row>
    <row r="10" spans="1:46" s="28" customFormat="1" x14ac:dyDescent="0.3">
      <c r="B10" s="27" t="s">
        <v>83</v>
      </c>
      <c r="C10" s="27" t="s">
        <v>28</v>
      </c>
      <c r="D10" s="27" t="s">
        <v>32</v>
      </c>
      <c r="E10" s="27" t="s">
        <v>33</v>
      </c>
      <c r="F10" s="27" t="s">
        <v>90</v>
      </c>
      <c r="G10" s="27" t="s">
        <v>34</v>
      </c>
      <c r="H10" s="27" t="s">
        <v>91</v>
      </c>
      <c r="I10" s="27" t="s">
        <v>35</v>
      </c>
      <c r="J10" s="27" t="s">
        <v>92</v>
      </c>
      <c r="K10" s="27" t="s">
        <v>36</v>
      </c>
      <c r="L10" s="27" t="s">
        <v>93</v>
      </c>
      <c r="M10" s="27" t="s">
        <v>37</v>
      </c>
      <c r="N10" s="27" t="s">
        <v>94</v>
      </c>
      <c r="O10" s="27" t="s">
        <v>38</v>
      </c>
      <c r="P10" s="27" t="s">
        <v>95</v>
      </c>
      <c r="Q10" s="27" t="s">
        <v>39</v>
      </c>
      <c r="R10" s="27" t="s">
        <v>96</v>
      </c>
      <c r="S10" s="27" t="s">
        <v>40</v>
      </c>
      <c r="T10" s="27" t="s">
        <v>97</v>
      </c>
      <c r="U10" s="27" t="s">
        <v>41</v>
      </c>
      <c r="V10" s="27" t="s">
        <v>98</v>
      </c>
      <c r="W10" s="27" t="s">
        <v>42</v>
      </c>
      <c r="X10" s="27" t="s">
        <v>99</v>
      </c>
      <c r="Y10" s="27" t="s">
        <v>43</v>
      </c>
      <c r="Z10" s="27" t="s">
        <v>100</v>
      </c>
      <c r="AA10" s="27" t="s">
        <v>44</v>
      </c>
      <c r="AB10" s="27" t="s">
        <v>101</v>
      </c>
      <c r="AC10" s="27" t="s">
        <v>45</v>
      </c>
      <c r="AD10" s="27" t="s">
        <v>102</v>
      </c>
      <c r="AE10" s="27" t="s">
        <v>46</v>
      </c>
      <c r="AF10" s="27" t="s">
        <v>103</v>
      </c>
      <c r="AG10" s="27" t="s">
        <v>47</v>
      </c>
      <c r="AH10" s="27" t="s">
        <v>104</v>
      </c>
      <c r="AI10" s="27" t="s">
        <v>48</v>
      </c>
      <c r="AJ10" s="27" t="s">
        <v>105</v>
      </c>
      <c r="AK10" s="27" t="s">
        <v>49</v>
      </c>
      <c r="AL10" s="27" t="s">
        <v>106</v>
      </c>
      <c r="AM10" s="27" t="s">
        <v>50</v>
      </c>
      <c r="AN10" s="27" t="s">
        <v>126</v>
      </c>
      <c r="AO10" s="27" t="s">
        <v>84</v>
      </c>
      <c r="AP10" s="27" t="s">
        <v>127</v>
      </c>
      <c r="AQ10" s="27" t="s">
        <v>85</v>
      </c>
      <c r="AR10" s="27" t="s">
        <v>128</v>
      </c>
      <c r="AS10" s="27" t="s">
        <v>86</v>
      </c>
      <c r="AT10" s="27" t="s">
        <v>129</v>
      </c>
    </row>
    <row r="11" spans="1:46" x14ac:dyDescent="0.3">
      <c r="B11" s="29" t="s">
        <v>81</v>
      </c>
      <c r="C11" s="29">
        <f t="shared" ref="C11:C13" si="2">SUM(D11:ZZ11)</f>
        <v>985.67831250000006</v>
      </c>
      <c r="D11" s="365">
        <f>Offers!$C$6/4</f>
        <v>12.5</v>
      </c>
      <c r="E11" s="37">
        <f>Offers!$C$6/4</f>
        <v>12.5</v>
      </c>
      <c r="F11" s="37">
        <f>Offers!$C$6/4</f>
        <v>12.5</v>
      </c>
      <c r="G11" s="37">
        <f>Offers!$C$6/4</f>
        <v>12.5</v>
      </c>
      <c r="H11" s="37">
        <f>Offers!$C$7/4</f>
        <v>25</v>
      </c>
      <c r="I11" s="37">
        <f>Offers!$C$7/4</f>
        <v>25</v>
      </c>
      <c r="J11" s="37">
        <f>Offers!$C$7/4</f>
        <v>25</v>
      </c>
      <c r="K11" s="37">
        <f>Offers!$C$7/4</f>
        <v>25</v>
      </c>
      <c r="L11" s="37">
        <f>Offers!$C$8/4</f>
        <v>37.5</v>
      </c>
      <c r="M11" s="37">
        <f>Offers!$C$8/4</f>
        <v>37.5</v>
      </c>
      <c r="N11" s="37">
        <f>Offers!$C$8/4</f>
        <v>37.5</v>
      </c>
      <c r="O11" s="37">
        <f>Offers!$C$8/4</f>
        <v>37.5</v>
      </c>
      <c r="P11" s="37">
        <f>Offers!$C$9/4</f>
        <v>50</v>
      </c>
      <c r="Q11" s="37">
        <f>Offers!$C$9/4</f>
        <v>50</v>
      </c>
      <c r="R11" s="37">
        <f>Offers!$C$9/4</f>
        <v>50</v>
      </c>
      <c r="S11" s="37">
        <f>Offers!$C$9/4</f>
        <v>50</v>
      </c>
      <c r="T11" s="37">
        <f>Offers!$C$10/4</f>
        <v>50</v>
      </c>
      <c r="U11" s="37">
        <f>Offers!$C$10/4</f>
        <v>50</v>
      </c>
      <c r="V11" s="37">
        <f>Offers!$C$10/4</f>
        <v>50</v>
      </c>
      <c r="W11" s="37">
        <f>Offers!$C$10/4</f>
        <v>50</v>
      </c>
      <c r="X11" s="37">
        <f>Offers!$C$11/4</f>
        <v>25</v>
      </c>
      <c r="Y11" s="37">
        <f>Offers!$C$11/4</f>
        <v>25</v>
      </c>
      <c r="Z11" s="37">
        <f>Offers!$C$11/4</f>
        <v>25</v>
      </c>
      <c r="AA11" s="37">
        <f>Offers!$C$11/4</f>
        <v>25</v>
      </c>
      <c r="AB11" s="37">
        <f>Offers!$C$12/4</f>
        <v>0</v>
      </c>
      <c r="AC11" s="37">
        <f>Offers!$C$12/4</f>
        <v>0</v>
      </c>
      <c r="AD11" s="37">
        <f>Offers!$C$12/4</f>
        <v>0</v>
      </c>
      <c r="AE11" s="37">
        <f>Offers!$C$12/4</f>
        <v>0</v>
      </c>
      <c r="AF11" s="37">
        <f>-SUM(D11:AE11)+SUM('Cash In Flow Summary'!D42:AE42)+'Cash In Flow Summary'!AF42</f>
        <v>107.75821035156265</v>
      </c>
      <c r="AG11" s="37">
        <f>'Cash In Flow Summary'!AG42</f>
        <v>10.976512421874999</v>
      </c>
      <c r="AH11" s="37">
        <f>'Cash In Flow Summary'!AH42</f>
        <v>10.976512421874999</v>
      </c>
      <c r="AI11" s="37">
        <f>'Cash In Flow Summary'!AI42</f>
        <v>10.976512421874999</v>
      </c>
      <c r="AJ11" s="37">
        <f>'Cash In Flow Summary'!AJ42</f>
        <v>10.976512421874999</v>
      </c>
      <c r="AK11" s="37">
        <f>'Cash In Flow Summary'!AK42</f>
        <v>10.0209837109375</v>
      </c>
      <c r="AL11" s="37">
        <f>'Cash In Flow Summary'!AL42</f>
        <v>10.0209837109375</v>
      </c>
      <c r="AM11" s="37">
        <f>'Cash In Flow Summary'!AM42</f>
        <v>8.1985550390624997</v>
      </c>
      <c r="AN11" s="37">
        <f>'Cash In Flow Summary'!AN42</f>
        <v>4.2114482812499991</v>
      </c>
      <c r="AO11" s="37">
        <f>'Cash In Flow Summary'!AO42</f>
        <v>1.5620817187499998</v>
      </c>
      <c r="AP11" s="37">
        <f>'Cash In Flow Summary'!AP42</f>
        <v>0</v>
      </c>
      <c r="AQ11" s="37">
        <f>'Cash In Flow Summary'!AQ42</f>
        <v>0</v>
      </c>
      <c r="AR11" s="37">
        <f>'Cash In Flow Summary'!AR42</f>
        <v>0</v>
      </c>
      <c r="AS11" s="37">
        <f>'Cash In Flow Summary'!AS42</f>
        <v>0</v>
      </c>
      <c r="AT11" s="37">
        <f>'Cash In Flow Summary'!AT42</f>
        <v>0</v>
      </c>
    </row>
    <row r="12" spans="1:46" x14ac:dyDescent="0.3">
      <c r="B12" s="29" t="s">
        <v>82</v>
      </c>
      <c r="C12" s="29">
        <f t="shared" si="2"/>
        <v>1169.7593906249995</v>
      </c>
      <c r="D12" s="37">
        <f>Offers!$D$6/4</f>
        <v>0</v>
      </c>
      <c r="E12" s="37">
        <f>Offers!$D$6/4</f>
        <v>0</v>
      </c>
      <c r="F12" s="37">
        <f>Offers!$D$6/4</f>
        <v>0</v>
      </c>
      <c r="G12" s="365">
        <f>Offers!$D$6/4</f>
        <v>0</v>
      </c>
      <c r="H12" s="37">
        <f>Offers!$D$7/4</f>
        <v>25</v>
      </c>
      <c r="I12" s="37">
        <f>Offers!$D$7/4</f>
        <v>25</v>
      </c>
      <c r="J12" s="37">
        <f>Offers!$D$7/4</f>
        <v>25</v>
      </c>
      <c r="K12" s="37">
        <f>Offers!$D$7/4</f>
        <v>25</v>
      </c>
      <c r="L12" s="37">
        <f>Offers!$D$8/4</f>
        <v>50</v>
      </c>
      <c r="M12" s="37">
        <f>Offers!$D$8/4</f>
        <v>50</v>
      </c>
      <c r="N12" s="37">
        <f>Offers!$D$8/4</f>
        <v>50</v>
      </c>
      <c r="O12" s="37">
        <f>Offers!$D$8/4</f>
        <v>50</v>
      </c>
      <c r="P12" s="37">
        <f>Offers!$D$9/4</f>
        <v>62.5</v>
      </c>
      <c r="Q12" s="37">
        <f>Offers!$D$9/4</f>
        <v>62.5</v>
      </c>
      <c r="R12" s="37">
        <f>Offers!$D$9/4</f>
        <v>62.5</v>
      </c>
      <c r="S12" s="37">
        <f>Offers!$D$9/4</f>
        <v>62.5</v>
      </c>
      <c r="T12" s="37">
        <f>Offers!$D$10/4</f>
        <v>50</v>
      </c>
      <c r="U12" s="37">
        <f>Offers!$D$10/4</f>
        <v>50</v>
      </c>
      <c r="V12" s="37">
        <f>Offers!$D$10/4</f>
        <v>50</v>
      </c>
      <c r="W12" s="37">
        <f>Offers!$D$10/4</f>
        <v>50</v>
      </c>
      <c r="X12" s="37">
        <f>Offers!$D$11/4</f>
        <v>25</v>
      </c>
      <c r="Y12" s="37">
        <f>Offers!$D$11/4</f>
        <v>25</v>
      </c>
      <c r="Z12" s="37">
        <f>Offers!$D$11/4</f>
        <v>25</v>
      </c>
      <c r="AA12" s="37">
        <f>Offers!$D$11/4</f>
        <v>25</v>
      </c>
      <c r="AB12" s="37">
        <f>Offers!$D$12/4</f>
        <v>0</v>
      </c>
      <c r="AC12" s="37">
        <f>Offers!$D$12/4</f>
        <v>0</v>
      </c>
      <c r="AD12" s="37">
        <f>Offers!$D$12/4</f>
        <v>0</v>
      </c>
      <c r="AE12" s="37">
        <f>Offers!$D$12/4</f>
        <v>0</v>
      </c>
      <c r="AF12" s="37">
        <f>-SUM(D12:AE12)+SUM('Cash In Flow Summary'!D43:AE43)+'Cash In Flow Summary'!AF43</f>
        <v>241.19161156249942</v>
      </c>
      <c r="AG12" s="37">
        <f>'Cash In Flow Summary'!AG43</f>
        <v>16.10722640625</v>
      </c>
      <c r="AH12" s="37">
        <f>'Cash In Flow Summary'!AH43</f>
        <v>14.419367812499997</v>
      </c>
      <c r="AI12" s="37">
        <f>'Cash In Flow Summary'!AI43</f>
        <v>12.731509218749999</v>
      </c>
      <c r="AJ12" s="37">
        <f>'Cash In Flow Summary'!AJ43</f>
        <v>10.011366093749999</v>
      </c>
      <c r="AK12" s="37">
        <f>'Cash In Flow Summary'!AK43</f>
        <v>8.4360314062500006</v>
      </c>
      <c r="AL12" s="37">
        <f>'Cash In Flow Summary'!AL43</f>
        <v>7.3515618749999989</v>
      </c>
      <c r="AM12" s="37">
        <f>'Cash In Flow Summary'!AM43</f>
        <v>3.1702387500000002</v>
      </c>
      <c r="AN12" s="37">
        <f>'Cash In Flow Summary'!AN43</f>
        <v>3.1702387500000002</v>
      </c>
      <c r="AO12" s="37">
        <f>'Cash In Flow Summary'!AO43</f>
        <v>3.1702387500000002</v>
      </c>
      <c r="AP12" s="37">
        <f>'Cash In Flow Summary'!AP43</f>
        <v>0</v>
      </c>
      <c r="AQ12" s="37">
        <f>'Cash In Flow Summary'!AQ43</f>
        <v>0</v>
      </c>
      <c r="AR12" s="37">
        <f>'Cash In Flow Summary'!AR43</f>
        <v>0</v>
      </c>
      <c r="AS12" s="37">
        <f>'Cash In Flow Summary'!AS43</f>
        <v>0</v>
      </c>
      <c r="AT12" s="37">
        <f>'Cash In Flow Summary'!AT43</f>
        <v>0</v>
      </c>
    </row>
    <row r="13" spans="1:46" x14ac:dyDescent="0.3">
      <c r="B13" s="29" t="s">
        <v>25</v>
      </c>
      <c r="C13" s="29">
        <f t="shared" si="2"/>
        <v>2934.8983125000018</v>
      </c>
      <c r="D13" s="37">
        <f>Offers!$E$6/4</f>
        <v>0</v>
      </c>
      <c r="E13" s="37">
        <f>Offers!$E$6/4</f>
        <v>0</v>
      </c>
      <c r="F13" s="37">
        <f>Offers!$E$6/4</f>
        <v>0</v>
      </c>
      <c r="G13" s="37">
        <f>Offers!$E$6/4</f>
        <v>0</v>
      </c>
      <c r="H13" s="365">
        <f>Offers!$E$7/4</f>
        <v>25</v>
      </c>
      <c r="I13" s="37">
        <f>Offers!$E$7/4</f>
        <v>25</v>
      </c>
      <c r="J13" s="37">
        <f>Offers!$E$7/4</f>
        <v>25</v>
      </c>
      <c r="K13" s="37">
        <f>Offers!$E$7/4</f>
        <v>25</v>
      </c>
      <c r="L13" s="37">
        <f>Offers!$E$8/4</f>
        <v>100</v>
      </c>
      <c r="M13" s="37">
        <f>Offers!$E$8/4</f>
        <v>100</v>
      </c>
      <c r="N13" s="37">
        <f>Offers!$E$8/4</f>
        <v>100</v>
      </c>
      <c r="O13" s="37">
        <f>Offers!$E$8/4</f>
        <v>100</v>
      </c>
      <c r="P13" s="37">
        <f>Offers!$E$9/4</f>
        <v>125</v>
      </c>
      <c r="Q13" s="37">
        <f>Offers!$E$9/4</f>
        <v>125</v>
      </c>
      <c r="R13" s="37">
        <f>Offers!$E$9/4</f>
        <v>125</v>
      </c>
      <c r="S13" s="37">
        <f>Offers!$E$9/4</f>
        <v>125</v>
      </c>
      <c r="T13" s="37">
        <f>Offers!$E$10/4</f>
        <v>125</v>
      </c>
      <c r="U13" s="37">
        <f>Offers!$E$10/4</f>
        <v>125</v>
      </c>
      <c r="V13" s="37">
        <f>Offers!$E$10/4</f>
        <v>125</v>
      </c>
      <c r="W13" s="37">
        <f>Offers!$E$10/4</f>
        <v>125</v>
      </c>
      <c r="X13" s="37">
        <f>Offers!$E$11/4</f>
        <v>125</v>
      </c>
      <c r="Y13" s="37">
        <f>Offers!$E$11/4</f>
        <v>125</v>
      </c>
      <c r="Z13" s="37">
        <f>Offers!$E$11/4</f>
        <v>125</v>
      </c>
      <c r="AA13" s="37">
        <f>Offers!$E$11/4</f>
        <v>125</v>
      </c>
      <c r="AB13" s="37">
        <f>Offers!$E$12/4</f>
        <v>125</v>
      </c>
      <c r="AC13" s="37">
        <f>Offers!$E$12/4</f>
        <v>125</v>
      </c>
      <c r="AD13" s="37">
        <f>Offers!$E$12/4</f>
        <v>125</v>
      </c>
      <c r="AE13" s="37">
        <f>Offers!$E$12/4</f>
        <v>125</v>
      </c>
      <c r="AF13" s="37">
        <f>-SUM(D13:AE13)+SUM('Cash In Flow Summary'!D44:AE44)+'Cash In Flow Summary'!AF44</f>
        <v>27.675184726562989</v>
      </c>
      <c r="AG13" s="37">
        <f>'Cash In Flow Summary'!AG44</f>
        <v>65.095254765625</v>
      </c>
      <c r="AH13" s="37">
        <f>'Cash In Flow Summary'!AH44</f>
        <v>57.6834975390625</v>
      </c>
      <c r="AI13" s="37">
        <f>'Cash In Flow Summary'!AI44</f>
        <v>50.2717403125</v>
      </c>
      <c r="AJ13" s="37">
        <f>'Cash In Flow Summary'!AJ44</f>
        <v>41.787603593749999</v>
      </c>
      <c r="AK13" s="37">
        <f>'Cash In Flow Summary'!AK44</f>
        <v>33.303466874999998</v>
      </c>
      <c r="AL13" s="37">
        <f>'Cash In Flow Summary'!AL44</f>
        <v>29.650984453124991</v>
      </c>
      <c r="AM13" s="37">
        <f>'Cash In Flow Summary'!AM44</f>
        <v>25.998502031249995</v>
      </c>
      <c r="AN13" s="37">
        <f>'Cash In Flow Summary'!AN44</f>
        <v>25.998502031249995</v>
      </c>
      <c r="AO13" s="37">
        <f>'Cash In Flow Summary'!AO44</f>
        <v>25.998502031249995</v>
      </c>
      <c r="AP13" s="37">
        <f>'Cash In Flow Summary'!AP44</f>
        <v>20.382974609374994</v>
      </c>
      <c r="AQ13" s="37">
        <f>'Cash In Flow Summary'!AQ44</f>
        <v>14.767447187499998</v>
      </c>
      <c r="AR13" s="37">
        <f>'Cash In Flow Summary'!AR44</f>
        <v>9.6089557812499997</v>
      </c>
      <c r="AS13" s="37">
        <f>'Cash In Flow Summary'!AS44</f>
        <v>4.4504643750000001</v>
      </c>
      <c r="AT13" s="37">
        <f>'Cash In Flow Summary'!AT44</f>
        <v>2.2252321875000001</v>
      </c>
    </row>
    <row r="14" spans="1:46" x14ac:dyDescent="0.3">
      <c r="B14" s="30"/>
      <c r="C14" s="31">
        <f>SUM(C11:C13)</f>
        <v>5090.3360156250019</v>
      </c>
      <c r="D14" s="31">
        <f>SUM(D11:D13)</f>
        <v>12.5</v>
      </c>
      <c r="E14" s="31">
        <f t="shared" ref="E14:AT14" si="3">SUM(E11:E13)</f>
        <v>12.5</v>
      </c>
      <c r="F14" s="31">
        <f t="shared" si="3"/>
        <v>12.5</v>
      </c>
      <c r="G14" s="31">
        <f t="shared" si="3"/>
        <v>12.5</v>
      </c>
      <c r="H14" s="31">
        <f t="shared" si="3"/>
        <v>75</v>
      </c>
      <c r="I14" s="31">
        <f t="shared" si="3"/>
        <v>75</v>
      </c>
      <c r="J14" s="31">
        <f t="shared" si="3"/>
        <v>75</v>
      </c>
      <c r="K14" s="31">
        <f t="shared" si="3"/>
        <v>75</v>
      </c>
      <c r="L14" s="31">
        <f t="shared" si="3"/>
        <v>187.5</v>
      </c>
      <c r="M14" s="31">
        <f t="shared" si="3"/>
        <v>187.5</v>
      </c>
      <c r="N14" s="31">
        <f t="shared" si="3"/>
        <v>187.5</v>
      </c>
      <c r="O14" s="31">
        <f t="shared" si="3"/>
        <v>187.5</v>
      </c>
      <c r="P14" s="31">
        <f t="shared" si="3"/>
        <v>237.5</v>
      </c>
      <c r="Q14" s="31">
        <f t="shared" si="3"/>
        <v>237.5</v>
      </c>
      <c r="R14" s="31">
        <f t="shared" si="3"/>
        <v>237.5</v>
      </c>
      <c r="S14" s="31">
        <f t="shared" si="3"/>
        <v>237.5</v>
      </c>
      <c r="T14" s="31">
        <f t="shared" si="3"/>
        <v>225</v>
      </c>
      <c r="U14" s="31">
        <f t="shared" si="3"/>
        <v>225</v>
      </c>
      <c r="V14" s="31">
        <f t="shared" si="3"/>
        <v>225</v>
      </c>
      <c r="W14" s="31">
        <f t="shared" si="3"/>
        <v>225</v>
      </c>
      <c r="X14" s="31">
        <f t="shared" si="3"/>
        <v>175</v>
      </c>
      <c r="Y14" s="31">
        <f t="shared" si="3"/>
        <v>175</v>
      </c>
      <c r="Z14" s="31">
        <f t="shared" si="3"/>
        <v>175</v>
      </c>
      <c r="AA14" s="31">
        <f t="shared" si="3"/>
        <v>175</v>
      </c>
      <c r="AB14" s="31">
        <f t="shared" si="3"/>
        <v>125</v>
      </c>
      <c r="AC14" s="31">
        <f t="shared" si="3"/>
        <v>125</v>
      </c>
      <c r="AD14" s="31">
        <f t="shared" si="3"/>
        <v>125</v>
      </c>
      <c r="AE14" s="31">
        <f t="shared" si="3"/>
        <v>125</v>
      </c>
      <c r="AF14" s="31">
        <f t="shared" si="3"/>
        <v>376.62500664062503</v>
      </c>
      <c r="AG14" s="31">
        <f t="shared" si="3"/>
        <v>92.178993593749993</v>
      </c>
      <c r="AH14" s="31">
        <f t="shared" si="3"/>
        <v>83.0793777734375</v>
      </c>
      <c r="AI14" s="31">
        <f t="shared" si="3"/>
        <v>73.979761953125006</v>
      </c>
      <c r="AJ14" s="31">
        <f t="shared" si="3"/>
        <v>62.775482109374998</v>
      </c>
      <c r="AK14" s="31">
        <f t="shared" si="3"/>
        <v>51.760481992187501</v>
      </c>
      <c r="AL14" s="31">
        <f t="shared" si="3"/>
        <v>47.023530039062493</v>
      </c>
      <c r="AM14" s="31">
        <f t="shared" si="3"/>
        <v>37.367295820312492</v>
      </c>
      <c r="AN14" s="31">
        <f t="shared" si="3"/>
        <v>33.380189062499994</v>
      </c>
      <c r="AO14" s="31">
        <f t="shared" si="3"/>
        <v>30.730822499999995</v>
      </c>
      <c r="AP14" s="31">
        <f t="shared" si="3"/>
        <v>20.382974609374994</v>
      </c>
      <c r="AQ14" s="31">
        <f t="shared" si="3"/>
        <v>14.767447187499998</v>
      </c>
      <c r="AR14" s="31">
        <f t="shared" si="3"/>
        <v>9.6089557812499997</v>
      </c>
      <c r="AS14" s="31">
        <f t="shared" si="3"/>
        <v>4.4504643750000001</v>
      </c>
      <c r="AT14" s="31">
        <f t="shared" si="3"/>
        <v>2.2252321875000001</v>
      </c>
    </row>
    <row r="15" spans="1:46" ht="13.8" thickBot="1" x14ac:dyDescent="0.35"/>
    <row r="16" spans="1:46" x14ac:dyDescent="0.3">
      <c r="A16" s="103"/>
      <c r="B16" s="82" t="s">
        <v>180</v>
      </c>
      <c r="C16" s="83"/>
      <c r="D16" s="84"/>
      <c r="E16" s="83"/>
      <c r="F16" s="83"/>
      <c r="G16" s="83"/>
      <c r="H16" s="83"/>
      <c r="I16" s="83"/>
      <c r="J16" s="83"/>
      <c r="K16" s="83"/>
      <c r="L16" s="83"/>
      <c r="M16" s="83"/>
      <c r="N16" s="83"/>
      <c r="O16" s="83"/>
      <c r="P16" s="83"/>
      <c r="Q16" s="83"/>
      <c r="R16" s="83"/>
      <c r="S16" s="83"/>
      <c r="T16" s="83"/>
      <c r="U16" s="83"/>
      <c r="V16" s="83"/>
      <c r="W16" s="83"/>
      <c r="X16" s="83"/>
      <c r="Y16" s="85"/>
      <c r="Z16" s="85"/>
      <c r="AA16" s="85"/>
      <c r="AB16" s="85"/>
      <c r="AC16" s="85"/>
      <c r="AD16" s="85"/>
      <c r="AE16" s="85"/>
      <c r="AF16" s="85"/>
      <c r="AG16" s="85"/>
      <c r="AH16" s="85"/>
      <c r="AI16" s="85"/>
      <c r="AJ16" s="85"/>
      <c r="AK16" s="85"/>
      <c r="AL16" s="85"/>
      <c r="AM16" s="85"/>
      <c r="AN16" s="85"/>
      <c r="AO16" s="85"/>
      <c r="AP16" s="85"/>
      <c r="AQ16" s="85"/>
      <c r="AR16" s="85"/>
      <c r="AS16" s="85"/>
      <c r="AT16" s="86"/>
    </row>
    <row r="17" spans="1:50" s="28" customFormat="1" x14ac:dyDescent="0.3">
      <c r="A17" s="104"/>
      <c r="B17" s="87" t="s">
        <v>83</v>
      </c>
      <c r="C17" s="27" t="s">
        <v>28</v>
      </c>
      <c r="D17" s="27" t="s">
        <v>32</v>
      </c>
      <c r="E17" s="27" t="s">
        <v>33</v>
      </c>
      <c r="F17" s="27" t="s">
        <v>90</v>
      </c>
      <c r="G17" s="27" t="s">
        <v>34</v>
      </c>
      <c r="H17" s="27" t="s">
        <v>91</v>
      </c>
      <c r="I17" s="27" t="s">
        <v>35</v>
      </c>
      <c r="J17" s="27" t="s">
        <v>92</v>
      </c>
      <c r="K17" s="27" t="s">
        <v>36</v>
      </c>
      <c r="L17" s="27" t="s">
        <v>93</v>
      </c>
      <c r="M17" s="27" t="s">
        <v>37</v>
      </c>
      <c r="N17" s="27" t="s">
        <v>94</v>
      </c>
      <c r="O17" s="27" t="s">
        <v>38</v>
      </c>
      <c r="P17" s="27" t="s">
        <v>95</v>
      </c>
      <c r="Q17" s="27" t="s">
        <v>39</v>
      </c>
      <c r="R17" s="27" t="s">
        <v>96</v>
      </c>
      <c r="S17" s="27" t="s">
        <v>40</v>
      </c>
      <c r="T17" s="27" t="s">
        <v>97</v>
      </c>
      <c r="U17" s="27" t="s">
        <v>41</v>
      </c>
      <c r="V17" s="27" t="s">
        <v>98</v>
      </c>
      <c r="W17" s="27" t="s">
        <v>42</v>
      </c>
      <c r="X17" s="27" t="s">
        <v>99</v>
      </c>
      <c r="Y17" s="27" t="s">
        <v>43</v>
      </c>
      <c r="Z17" s="27" t="s">
        <v>100</v>
      </c>
      <c r="AA17" s="27" t="s">
        <v>44</v>
      </c>
      <c r="AB17" s="27" t="s">
        <v>101</v>
      </c>
      <c r="AC17" s="27" t="s">
        <v>45</v>
      </c>
      <c r="AD17" s="27" t="s">
        <v>102</v>
      </c>
      <c r="AE17" s="27" t="s">
        <v>46</v>
      </c>
      <c r="AF17" s="27" t="s">
        <v>103</v>
      </c>
      <c r="AG17" s="27" t="s">
        <v>47</v>
      </c>
      <c r="AH17" s="27" t="s">
        <v>104</v>
      </c>
      <c r="AI17" s="27" t="s">
        <v>48</v>
      </c>
      <c r="AJ17" s="27" t="s">
        <v>105</v>
      </c>
      <c r="AK17" s="27" t="s">
        <v>49</v>
      </c>
      <c r="AL17" s="27" t="s">
        <v>106</v>
      </c>
      <c r="AM17" s="27" t="s">
        <v>50</v>
      </c>
      <c r="AN17" s="27" t="s">
        <v>126</v>
      </c>
      <c r="AO17" s="27" t="s">
        <v>84</v>
      </c>
      <c r="AP17" s="27" t="s">
        <v>127</v>
      </c>
      <c r="AQ17" s="27" t="s">
        <v>85</v>
      </c>
      <c r="AR17" s="27" t="s">
        <v>128</v>
      </c>
      <c r="AS17" s="27" t="s">
        <v>86</v>
      </c>
      <c r="AT17" s="88" t="s">
        <v>129</v>
      </c>
    </row>
    <row r="18" spans="1:50" x14ac:dyDescent="0.3">
      <c r="A18" s="103"/>
      <c r="B18" s="89" t="s">
        <v>81</v>
      </c>
      <c r="C18" s="29">
        <f t="shared" ref="C18:C20" si="4">SUM(D18:ZZ18)</f>
        <v>1267.3006874999999</v>
      </c>
      <c r="D18" s="37">
        <f>D4-D11</f>
        <v>-12.5</v>
      </c>
      <c r="E18" s="37">
        <f t="shared" ref="E18:AT20" si="5">E4-E11</f>
        <v>-12.5</v>
      </c>
      <c r="F18" s="37">
        <f t="shared" si="5"/>
        <v>2.6392375000000001</v>
      </c>
      <c r="G18" s="37">
        <f t="shared" si="5"/>
        <v>17.778475</v>
      </c>
      <c r="H18" s="37">
        <f t="shared" si="5"/>
        <v>21.512006249999999</v>
      </c>
      <c r="I18" s="37">
        <f t="shared" si="5"/>
        <v>37.745537500000005</v>
      </c>
      <c r="J18" s="37">
        <f t="shared" si="5"/>
        <v>37.365700000000004</v>
      </c>
      <c r="K18" s="37">
        <f t="shared" si="5"/>
        <v>38.473559375000008</v>
      </c>
      <c r="L18" s="37">
        <f t="shared" si="5"/>
        <v>42.828848437500014</v>
      </c>
      <c r="M18" s="37">
        <f t="shared" si="5"/>
        <v>457.75383750000003</v>
      </c>
      <c r="N18" s="37">
        <f t="shared" si="5"/>
        <v>148.07775000000001</v>
      </c>
      <c r="O18" s="37">
        <f t="shared" si="5"/>
        <v>139.03399999999999</v>
      </c>
      <c r="P18" s="37">
        <f t="shared" si="5"/>
        <v>47.310749999999999</v>
      </c>
      <c r="Q18" s="37">
        <f t="shared" si="5"/>
        <v>21.309968749999996</v>
      </c>
      <c r="R18" s="37">
        <f t="shared" si="5"/>
        <v>21.309968749999996</v>
      </c>
      <c r="S18" s="37">
        <f t="shared" si="5"/>
        <v>18.037035624999987</v>
      </c>
      <c r="T18" s="37">
        <f t="shared" si="5"/>
        <v>11.226639687499997</v>
      </c>
      <c r="U18" s="37">
        <f t="shared" si="5"/>
        <v>9.7127159375000005</v>
      </c>
      <c r="V18" s="37">
        <f t="shared" si="5"/>
        <v>3.7239446875000013</v>
      </c>
      <c r="W18" s="37">
        <f t="shared" si="5"/>
        <v>-0.61705531249999979</v>
      </c>
      <c r="X18" s="37">
        <f t="shared" si="5"/>
        <v>24.3829446875</v>
      </c>
      <c r="Y18" s="37">
        <f t="shared" si="5"/>
        <v>17.102725937499997</v>
      </c>
      <c r="Z18" s="37">
        <f t="shared" si="5"/>
        <v>17.102725937499997</v>
      </c>
      <c r="AA18" s="37">
        <f t="shared" si="5"/>
        <v>17.102725937499997</v>
      </c>
      <c r="AB18" s="37">
        <f t="shared" si="5"/>
        <v>36.3147259375</v>
      </c>
      <c r="AC18" s="37">
        <f t="shared" si="5"/>
        <v>33.038627500000004</v>
      </c>
      <c r="AD18" s="37">
        <f t="shared" si="5"/>
        <v>29.430171250000001</v>
      </c>
      <c r="AE18" s="37">
        <f t="shared" si="5"/>
        <v>25.08917125</v>
      </c>
      <c r="AF18" s="37">
        <f t="shared" si="5"/>
        <v>-82.669039101562646</v>
      </c>
      <c r="AG18" s="37">
        <f t="shared" si="5"/>
        <v>14.112658828125001</v>
      </c>
      <c r="AH18" s="37">
        <f t="shared" si="5"/>
        <v>14.112658828125001</v>
      </c>
      <c r="AI18" s="37">
        <f t="shared" si="5"/>
        <v>14.112658828125001</v>
      </c>
      <c r="AJ18" s="37">
        <f t="shared" si="5"/>
        <v>14.112658828125001</v>
      </c>
      <c r="AK18" s="37">
        <f t="shared" si="5"/>
        <v>12.884121914062501</v>
      </c>
      <c r="AL18" s="37">
        <f t="shared" si="5"/>
        <v>12.884121914062501</v>
      </c>
      <c r="AM18" s="37">
        <f t="shared" si="5"/>
        <v>10.540999335937501</v>
      </c>
      <c r="AN18" s="37">
        <f t="shared" si="5"/>
        <v>5.4147192187500002</v>
      </c>
      <c r="AO18" s="37">
        <f t="shared" si="5"/>
        <v>2.0083907812500001</v>
      </c>
      <c r="AP18" s="37">
        <f t="shared" si="5"/>
        <v>0</v>
      </c>
      <c r="AQ18" s="37">
        <f t="shared" si="5"/>
        <v>0</v>
      </c>
      <c r="AR18" s="37">
        <f t="shared" si="5"/>
        <v>0</v>
      </c>
      <c r="AS18" s="37">
        <f t="shared" si="5"/>
        <v>0</v>
      </c>
      <c r="AT18" s="90">
        <f t="shared" si="5"/>
        <v>0</v>
      </c>
    </row>
    <row r="19" spans="1:50" x14ac:dyDescent="0.3">
      <c r="A19" s="103"/>
      <c r="B19" s="89" t="s">
        <v>82</v>
      </c>
      <c r="C19" s="29">
        <f t="shared" si="4"/>
        <v>1503.976359374999</v>
      </c>
      <c r="D19" s="37">
        <f t="shared" ref="D19:S20" si="6">D5-D12</f>
        <v>0</v>
      </c>
      <c r="E19" s="37">
        <f t="shared" si="6"/>
        <v>0</v>
      </c>
      <c r="F19" s="37">
        <f t="shared" si="6"/>
        <v>0</v>
      </c>
      <c r="G19" s="37">
        <f t="shared" si="6"/>
        <v>0</v>
      </c>
      <c r="H19" s="37">
        <f t="shared" si="6"/>
        <v>-6.8843499999999977</v>
      </c>
      <c r="I19" s="37">
        <f t="shared" si="6"/>
        <v>11.231300000000005</v>
      </c>
      <c r="J19" s="37">
        <f t="shared" si="6"/>
        <v>33.260824999999997</v>
      </c>
      <c r="K19" s="37">
        <f t="shared" si="6"/>
        <v>44.018389999999997</v>
      </c>
      <c r="L19" s="37">
        <f t="shared" si="6"/>
        <v>17.087544999999992</v>
      </c>
      <c r="M19" s="37">
        <f t="shared" si="6"/>
        <v>22.973267500000006</v>
      </c>
      <c r="N19" s="37">
        <f t="shared" si="6"/>
        <v>38.871055000000013</v>
      </c>
      <c r="O19" s="37">
        <f t="shared" si="6"/>
        <v>55.607529999999997</v>
      </c>
      <c r="P19" s="37">
        <f t="shared" si="6"/>
        <v>52.752436250000002</v>
      </c>
      <c r="Q19" s="37">
        <f t="shared" si="6"/>
        <v>62.397342499999979</v>
      </c>
      <c r="R19" s="37">
        <f t="shared" si="6"/>
        <v>620.59046749999982</v>
      </c>
      <c r="S19" s="37">
        <f t="shared" si="6"/>
        <v>109.14019250000001</v>
      </c>
      <c r="T19" s="37">
        <f t="shared" si="5"/>
        <v>62.596592499999943</v>
      </c>
      <c r="U19" s="37">
        <f t="shared" si="5"/>
        <v>39.336992499999951</v>
      </c>
      <c r="V19" s="37">
        <f t="shared" si="5"/>
        <v>37.525427499999964</v>
      </c>
      <c r="W19" s="37">
        <f t="shared" si="5"/>
        <v>35.713862499999962</v>
      </c>
      <c r="X19" s="37">
        <f t="shared" si="5"/>
        <v>52.279461874999996</v>
      </c>
      <c r="Y19" s="37">
        <f t="shared" si="5"/>
        <v>45.153413750000013</v>
      </c>
      <c r="Z19" s="37">
        <f t="shared" si="5"/>
        <v>36.337876249999994</v>
      </c>
      <c r="AA19" s="37">
        <f t="shared" si="5"/>
        <v>26.046248749999982</v>
      </c>
      <c r="AB19" s="37">
        <f t="shared" si="5"/>
        <v>51.046248749999982</v>
      </c>
      <c r="AC19" s="37">
        <f t="shared" si="5"/>
        <v>51.046248749999982</v>
      </c>
      <c r="AD19" s="37">
        <f t="shared" si="5"/>
        <v>51.046248749999982</v>
      </c>
      <c r="AE19" s="37">
        <f t="shared" si="5"/>
        <v>51.046248749999982</v>
      </c>
      <c r="AF19" s="37">
        <f t="shared" si="5"/>
        <v>-197.26022843749945</v>
      </c>
      <c r="AG19" s="37">
        <f t="shared" si="5"/>
        <v>20.709291093749997</v>
      </c>
      <c r="AH19" s="37">
        <f t="shared" si="5"/>
        <v>18.539187187499998</v>
      </c>
      <c r="AI19" s="37">
        <f t="shared" si="5"/>
        <v>16.369083281249999</v>
      </c>
      <c r="AJ19" s="37">
        <f t="shared" si="5"/>
        <v>12.87175640625</v>
      </c>
      <c r="AK19" s="37">
        <f t="shared" si="5"/>
        <v>10.846326093750003</v>
      </c>
      <c r="AL19" s="37">
        <f t="shared" si="5"/>
        <v>9.4520081250000025</v>
      </c>
      <c r="AM19" s="37">
        <f t="shared" si="5"/>
        <v>4.0760212500000002</v>
      </c>
      <c r="AN19" s="37">
        <f t="shared" si="5"/>
        <v>4.0760212500000002</v>
      </c>
      <c r="AO19" s="37">
        <f t="shared" si="5"/>
        <v>4.0760212500000002</v>
      </c>
      <c r="AP19" s="37">
        <f t="shared" si="5"/>
        <v>0</v>
      </c>
      <c r="AQ19" s="37">
        <f t="shared" si="5"/>
        <v>0</v>
      </c>
      <c r="AR19" s="37">
        <f t="shared" si="5"/>
        <v>0</v>
      </c>
      <c r="AS19" s="37">
        <f t="shared" si="5"/>
        <v>0</v>
      </c>
      <c r="AT19" s="90">
        <f t="shared" si="5"/>
        <v>0</v>
      </c>
    </row>
    <row r="20" spans="1:50" x14ac:dyDescent="0.3">
      <c r="A20" s="103"/>
      <c r="B20" s="89" t="s">
        <v>25</v>
      </c>
      <c r="C20" s="29">
        <f t="shared" si="4"/>
        <v>3773.4406875</v>
      </c>
      <c r="D20" s="37">
        <f t="shared" si="6"/>
        <v>0</v>
      </c>
      <c r="E20" s="37">
        <f t="shared" si="5"/>
        <v>0</v>
      </c>
      <c r="F20" s="37">
        <f t="shared" si="5"/>
        <v>0</v>
      </c>
      <c r="G20" s="37">
        <f t="shared" si="5"/>
        <v>0</v>
      </c>
      <c r="H20" s="37">
        <f t="shared" si="5"/>
        <v>-10.357787499999999</v>
      </c>
      <c r="I20" s="37">
        <f t="shared" si="5"/>
        <v>4.2844250000000024</v>
      </c>
      <c r="J20" s="37">
        <f t="shared" si="5"/>
        <v>11.605531249999999</v>
      </c>
      <c r="K20" s="37">
        <f t="shared" si="5"/>
        <v>18.926637499999998</v>
      </c>
      <c r="L20" s="37">
        <f t="shared" si="5"/>
        <v>-29.48616874999999</v>
      </c>
      <c r="M20" s="37">
        <f t="shared" si="5"/>
        <v>-2.8989750000000072</v>
      </c>
      <c r="N20" s="37">
        <f t="shared" si="5"/>
        <v>5.5780999999999921</v>
      </c>
      <c r="O20" s="37">
        <f t="shared" si="5"/>
        <v>14.055174999999991</v>
      </c>
      <c r="P20" s="37">
        <f t="shared" si="5"/>
        <v>21.57206875</v>
      </c>
      <c r="Q20" s="37">
        <f t="shared" si="5"/>
        <v>54.088962500000065</v>
      </c>
      <c r="R20" s="37">
        <f t="shared" si="5"/>
        <v>113.57802812500006</v>
      </c>
      <c r="S20" s="37">
        <f t="shared" si="5"/>
        <v>173.06709375000008</v>
      </c>
      <c r="T20" s="37">
        <f t="shared" si="5"/>
        <v>166.45179375000009</v>
      </c>
      <c r="U20" s="37">
        <f t="shared" si="5"/>
        <v>1437.5591937499998</v>
      </c>
      <c r="V20" s="37">
        <f t="shared" si="5"/>
        <v>237.13206000000008</v>
      </c>
      <c r="W20" s="37">
        <f t="shared" si="5"/>
        <v>242.84375125000003</v>
      </c>
      <c r="X20" s="37">
        <f t="shared" si="5"/>
        <v>185.18574500000005</v>
      </c>
      <c r="Y20" s="37">
        <f t="shared" si="5"/>
        <v>162.12161374999999</v>
      </c>
      <c r="Z20" s="37">
        <f t="shared" si="5"/>
        <v>98.622033750000014</v>
      </c>
      <c r="AA20" s="37">
        <f t="shared" si="5"/>
        <v>72.112453749999986</v>
      </c>
      <c r="AB20" s="37">
        <f t="shared" si="5"/>
        <v>56.299335000000013</v>
      </c>
      <c r="AC20" s="37">
        <f t="shared" si="5"/>
        <v>40.486216250000041</v>
      </c>
      <c r="AD20" s="37">
        <f t="shared" si="5"/>
        <v>32.137685000000033</v>
      </c>
      <c r="AE20" s="37">
        <f t="shared" si="5"/>
        <v>23.789153749999997</v>
      </c>
      <c r="AF20" s="37">
        <f t="shared" si="5"/>
        <v>121.11396902343701</v>
      </c>
      <c r="AG20" s="37">
        <f t="shared" si="5"/>
        <v>83.693898984374997</v>
      </c>
      <c r="AH20" s="37">
        <f t="shared" si="5"/>
        <v>74.164496835937513</v>
      </c>
      <c r="AI20" s="37">
        <f t="shared" si="5"/>
        <v>64.635094687499986</v>
      </c>
      <c r="AJ20" s="37">
        <f t="shared" si="5"/>
        <v>53.726918906249999</v>
      </c>
      <c r="AK20" s="37">
        <f t="shared" si="5"/>
        <v>42.818743124999997</v>
      </c>
      <c r="AL20" s="37">
        <f t="shared" si="5"/>
        <v>38.122694296874997</v>
      </c>
      <c r="AM20" s="37">
        <f t="shared" si="5"/>
        <v>33.426645468749996</v>
      </c>
      <c r="AN20" s="37">
        <f t="shared" si="5"/>
        <v>33.426645468749996</v>
      </c>
      <c r="AO20" s="37">
        <f t="shared" si="5"/>
        <v>33.426645468749996</v>
      </c>
      <c r="AP20" s="37">
        <f t="shared" si="5"/>
        <v>26.206681640624996</v>
      </c>
      <c r="AQ20" s="37">
        <f t="shared" si="5"/>
        <v>18.986717812500004</v>
      </c>
      <c r="AR20" s="37">
        <f t="shared" si="5"/>
        <v>12.354371718749999</v>
      </c>
      <c r="AS20" s="37">
        <f t="shared" si="5"/>
        <v>5.7220256249999997</v>
      </c>
      <c r="AT20" s="90">
        <f t="shared" si="5"/>
        <v>2.8610128124999998</v>
      </c>
    </row>
    <row r="21" spans="1:50" x14ac:dyDescent="0.3">
      <c r="A21" s="103"/>
      <c r="B21" s="91" t="s">
        <v>121</v>
      </c>
      <c r="C21" s="92">
        <f>SUM(C18:C20)</f>
        <v>6544.7177343749991</v>
      </c>
      <c r="D21" s="92">
        <f>SUM(D18:D20)</f>
        <v>-12.5</v>
      </c>
      <c r="E21" s="92">
        <f t="shared" ref="E21:AT21" si="7">SUM(E18:E20)</f>
        <v>-12.5</v>
      </c>
      <c r="F21" s="92">
        <f t="shared" si="7"/>
        <v>2.6392375000000001</v>
      </c>
      <c r="G21" s="92">
        <f t="shared" si="7"/>
        <v>17.778475</v>
      </c>
      <c r="H21" s="92">
        <f t="shared" si="7"/>
        <v>4.2698687500000023</v>
      </c>
      <c r="I21" s="92">
        <f t="shared" si="7"/>
        <v>53.261262500000015</v>
      </c>
      <c r="J21" s="92">
        <f t="shared" si="7"/>
        <v>82.232056249999999</v>
      </c>
      <c r="K21" s="92">
        <f t="shared" si="7"/>
        <v>101.418586875</v>
      </c>
      <c r="L21" s="92">
        <f t="shared" si="7"/>
        <v>30.430224687500015</v>
      </c>
      <c r="M21" s="92">
        <f t="shared" si="7"/>
        <v>477.82813000000004</v>
      </c>
      <c r="N21" s="92">
        <f t="shared" si="7"/>
        <v>192.526905</v>
      </c>
      <c r="O21" s="92">
        <f t="shared" si="7"/>
        <v>208.69670499999998</v>
      </c>
      <c r="P21" s="92">
        <f t="shared" si="7"/>
        <v>121.635255</v>
      </c>
      <c r="Q21" s="92">
        <f t="shared" si="7"/>
        <v>137.79627375000004</v>
      </c>
      <c r="R21" s="92">
        <f t="shared" si="7"/>
        <v>755.47846437499982</v>
      </c>
      <c r="S21" s="92">
        <f t="shared" si="7"/>
        <v>300.24432187500008</v>
      </c>
      <c r="T21" s="92">
        <f t="shared" si="7"/>
        <v>240.27502593750003</v>
      </c>
      <c r="U21" s="92">
        <f t="shared" si="7"/>
        <v>1486.6089021874998</v>
      </c>
      <c r="V21" s="92">
        <f t="shared" si="7"/>
        <v>278.38143218750002</v>
      </c>
      <c r="W21" s="92">
        <f t="shared" si="7"/>
        <v>277.94055843749999</v>
      </c>
      <c r="X21" s="92">
        <f t="shared" si="7"/>
        <v>261.84815156250005</v>
      </c>
      <c r="Y21" s="92">
        <f t="shared" si="7"/>
        <v>224.37775343750002</v>
      </c>
      <c r="Z21" s="92">
        <f t="shared" si="7"/>
        <v>152.0626359375</v>
      </c>
      <c r="AA21" s="92">
        <f t="shared" si="7"/>
        <v>115.26142843749997</v>
      </c>
      <c r="AB21" s="92">
        <f t="shared" si="7"/>
        <v>143.66030968749999</v>
      </c>
      <c r="AC21" s="92">
        <f t="shared" si="7"/>
        <v>124.57109250000002</v>
      </c>
      <c r="AD21" s="92">
        <f t="shared" si="7"/>
        <v>112.61410500000002</v>
      </c>
      <c r="AE21" s="92">
        <f t="shared" si="7"/>
        <v>99.924573749999979</v>
      </c>
      <c r="AF21" s="92">
        <f t="shared" si="7"/>
        <v>-158.8152985156251</v>
      </c>
      <c r="AG21" s="92">
        <f t="shared" si="7"/>
        <v>118.51584890625</v>
      </c>
      <c r="AH21" s="92">
        <f t="shared" si="7"/>
        <v>106.81634285156251</v>
      </c>
      <c r="AI21" s="92">
        <f t="shared" si="7"/>
        <v>95.116836796874992</v>
      </c>
      <c r="AJ21" s="92">
        <f t="shared" si="7"/>
        <v>80.711334140624999</v>
      </c>
      <c r="AK21" s="92">
        <f t="shared" si="7"/>
        <v>66.549191132812496</v>
      </c>
      <c r="AL21" s="92">
        <f t="shared" si="7"/>
        <v>60.4588243359375</v>
      </c>
      <c r="AM21" s="92">
        <f t="shared" si="7"/>
        <v>48.043666054687499</v>
      </c>
      <c r="AN21" s="92">
        <f t="shared" si="7"/>
        <v>42.917385937500001</v>
      </c>
      <c r="AO21" s="92">
        <f t="shared" si="7"/>
        <v>39.511057499999993</v>
      </c>
      <c r="AP21" s="92">
        <f t="shared" si="7"/>
        <v>26.206681640624996</v>
      </c>
      <c r="AQ21" s="92">
        <f t="shared" si="7"/>
        <v>18.986717812500004</v>
      </c>
      <c r="AR21" s="92">
        <f t="shared" si="7"/>
        <v>12.354371718749999</v>
      </c>
      <c r="AS21" s="92">
        <f t="shared" si="7"/>
        <v>5.7220256249999997</v>
      </c>
      <c r="AT21" s="93">
        <f t="shared" si="7"/>
        <v>2.8610128124999998</v>
      </c>
    </row>
    <row r="22" spans="1:50" x14ac:dyDescent="0.3">
      <c r="A22" s="103"/>
      <c r="B22" s="94"/>
      <c r="AT22" s="95"/>
    </row>
    <row r="23" spans="1:50" x14ac:dyDescent="0.3">
      <c r="A23" s="103"/>
      <c r="B23" s="96" t="s">
        <v>181</v>
      </c>
      <c r="D23" s="97"/>
      <c r="AT23" s="95"/>
    </row>
    <row r="24" spans="1:50" s="28" customFormat="1" x14ac:dyDescent="0.3">
      <c r="A24" s="104"/>
      <c r="B24" s="98" t="s">
        <v>83</v>
      </c>
      <c r="C24" s="75" t="s">
        <v>28</v>
      </c>
      <c r="D24" s="75" t="s">
        <v>32</v>
      </c>
      <c r="E24" s="75" t="s">
        <v>33</v>
      </c>
      <c r="F24" s="75" t="s">
        <v>90</v>
      </c>
      <c r="G24" s="75" t="s">
        <v>34</v>
      </c>
      <c r="H24" s="75" t="s">
        <v>91</v>
      </c>
      <c r="I24" s="75" t="s">
        <v>35</v>
      </c>
      <c r="J24" s="75" t="s">
        <v>92</v>
      </c>
      <c r="K24" s="75" t="s">
        <v>36</v>
      </c>
      <c r="L24" s="75" t="s">
        <v>93</v>
      </c>
      <c r="M24" s="75" t="s">
        <v>37</v>
      </c>
      <c r="N24" s="75" t="s">
        <v>94</v>
      </c>
      <c r="O24" s="75" t="s">
        <v>38</v>
      </c>
      <c r="P24" s="75" t="s">
        <v>95</v>
      </c>
      <c r="Q24" s="75" t="s">
        <v>39</v>
      </c>
      <c r="R24" s="75" t="s">
        <v>96</v>
      </c>
      <c r="S24" s="75" t="s">
        <v>40</v>
      </c>
      <c r="T24" s="75" t="s">
        <v>97</v>
      </c>
      <c r="U24" s="75" t="s">
        <v>41</v>
      </c>
      <c r="V24" s="75" t="s">
        <v>98</v>
      </c>
      <c r="W24" s="75" t="s">
        <v>42</v>
      </c>
      <c r="X24" s="75" t="s">
        <v>99</v>
      </c>
      <c r="Y24" s="75" t="s">
        <v>43</v>
      </c>
      <c r="Z24" s="75" t="s">
        <v>100</v>
      </c>
      <c r="AA24" s="75" t="s">
        <v>44</v>
      </c>
      <c r="AB24" s="75" t="s">
        <v>101</v>
      </c>
      <c r="AC24" s="75" t="s">
        <v>45</v>
      </c>
      <c r="AD24" s="75" t="s">
        <v>102</v>
      </c>
      <c r="AE24" s="75" t="s">
        <v>46</v>
      </c>
      <c r="AF24" s="75" t="s">
        <v>103</v>
      </c>
      <c r="AG24" s="75" t="s">
        <v>47</v>
      </c>
      <c r="AH24" s="75" t="s">
        <v>104</v>
      </c>
      <c r="AI24" s="75" t="s">
        <v>48</v>
      </c>
      <c r="AJ24" s="75" t="s">
        <v>105</v>
      </c>
      <c r="AK24" s="75" t="s">
        <v>49</v>
      </c>
      <c r="AL24" s="75" t="s">
        <v>106</v>
      </c>
      <c r="AM24" s="75" t="s">
        <v>50</v>
      </c>
      <c r="AN24" s="75" t="s">
        <v>126</v>
      </c>
      <c r="AO24" s="75" t="s">
        <v>84</v>
      </c>
      <c r="AP24" s="75" t="s">
        <v>127</v>
      </c>
      <c r="AQ24" s="75" t="s">
        <v>85</v>
      </c>
      <c r="AR24" s="75" t="s">
        <v>128</v>
      </c>
      <c r="AS24" s="75" t="s">
        <v>86</v>
      </c>
      <c r="AT24" s="99" t="s">
        <v>129</v>
      </c>
    </row>
    <row r="25" spans="1:50" x14ac:dyDescent="0.3">
      <c r="A25" s="103"/>
      <c r="B25" s="89" t="s">
        <v>81</v>
      </c>
      <c r="C25" s="29">
        <f t="shared" ref="C25:C27" si="8">SUM(D25:ZZ25)</f>
        <v>833.88090975954117</v>
      </c>
      <c r="D25" s="37">
        <f>+D18/((1+'Green Square'!$C$72)^'Green Square'!E$73)</f>
        <v>-12.097170456748955</v>
      </c>
      <c r="E25" s="37">
        <f>+E18/((1+'Green Square'!$C$72)^'Green Square'!F$73)</f>
        <v>-11.707322644771175</v>
      </c>
      <c r="F25" s="37">
        <f>+F18/((1+'Green Square'!$C$72)^'Green Square'!G$73)</f>
        <v>2.3922129376373018</v>
      </c>
      <c r="G25" s="37">
        <f>+G18/((1+'Green Square'!$C$72)^'Green Square'!H$73)</f>
        <v>15.595153508771928</v>
      </c>
      <c r="H25" s="37">
        <f>+H18/((1+'Green Square'!$C$72)^'Green Square'!I$73)</f>
        <v>18.262063612133247</v>
      </c>
      <c r="I25" s="37">
        <f>+I18/((1+'Green Square'!$C$72)^'Green Square'!J$73)</f>
        <v>31.010469186863826</v>
      </c>
      <c r="J25" s="37">
        <f>+J18/((1+'Green Square'!$C$72)^'Green Square'!K$73)</f>
        <v>29.709109385701638</v>
      </c>
      <c r="K25" s="37">
        <f>+K18/((1+'Green Square'!$C$72)^'Green Square'!L$73)</f>
        <v>29.604154643736532</v>
      </c>
      <c r="L25" s="37">
        <f>+L18/((1+'Green Square'!$C$72)^'Green Square'!M$73)</f>
        <v>31.893375193271996</v>
      </c>
      <c r="M25" s="37">
        <f>+M18/((1+'Green Square'!$C$72)^'Green Square'!N$73)</f>
        <v>329.89054278206544</v>
      </c>
      <c r="N25" s="37">
        <f>+N18/((1+'Green Square'!$C$72)^'Green Square'!O$73)</f>
        <v>103.27648910816418</v>
      </c>
      <c r="O25" s="37">
        <f>+O18/((1+'Green Square'!$C$72)^'Green Square'!P$73)</f>
        <v>93.843989783631102</v>
      </c>
      <c r="P25" s="37">
        <f>+P18/((1+'Green Square'!$C$72)^'Green Square'!Q$73)</f>
        <v>30.904311026153003</v>
      </c>
      <c r="Q25" s="37">
        <f>+Q18/((1+'Green Square'!$C$72)^'Green Square'!R$73)</f>
        <v>13.471496206997076</v>
      </c>
      <c r="R25" s="37">
        <f>+R18/((1+'Green Square'!$C$72)^'Green Square'!S$73)</f>
        <v>13.037358873879247</v>
      </c>
      <c r="S25" s="37">
        <f>+S18/((1+'Green Square'!$C$72)^'Green Square'!T$73)</f>
        <v>10.67937305578598</v>
      </c>
      <c r="T25" s="37">
        <f>+T18/((1+'Green Square'!$C$72)^'Green Square'!U$73)</f>
        <v>6.4328609838228612</v>
      </c>
      <c r="U25" s="37">
        <f>+U18/((1+'Green Square'!$C$72)^'Green Square'!V$73)</f>
        <v>5.3860310944136698</v>
      </c>
      <c r="V25" s="37">
        <f>+V18/((1+'Green Square'!$C$72)^'Green Square'!W$73)</f>
        <v>1.9985047179128572</v>
      </c>
      <c r="W25" s="37">
        <f>+W18/((1+'Green Square'!$C$72)^'Green Square'!X$73)</f>
        <v>-0.3204791934892533</v>
      </c>
      <c r="X25" s="37">
        <f>+X18/((1+'Green Square'!$C$72)^'Green Square'!Y$73)</f>
        <v>12.255631210790966</v>
      </c>
      <c r="Y25" s="37">
        <f>+Y18/((1+'Green Square'!$C$72)^'Green Square'!Z$73)</f>
        <v>8.3193357933678413</v>
      </c>
      <c r="Z25" s="37">
        <f>+Z18/((1+'Green Square'!$C$72)^'Green Square'!AA$73)</f>
        <v>8.0512338543442841</v>
      </c>
      <c r="AA25" s="37">
        <f>+AA18/((1+'Green Square'!$C$72)^'Green Square'!AB$73)</f>
        <v>7.7917718658520538</v>
      </c>
      <c r="AB25" s="37">
        <f>+AB18/((1+'Green Square'!$C$72)^'Green Square'!AC$73)</f>
        <v>16.011331529713647</v>
      </c>
      <c r="AC25" s="37">
        <f>+AC18/((1+'Green Square'!$C$72)^'Green Square'!AD$73)</f>
        <v>14.097446780518474</v>
      </c>
      <c r="AD25" s="37">
        <f>+AD18/((1+'Green Square'!$C$72)^'Green Square'!AE$73)</f>
        <v>12.153043228162339</v>
      </c>
      <c r="AE25" s="37">
        <f>+AE18/((1+'Green Square'!$C$72)^'Green Square'!AF$73)</f>
        <v>10.026569222843316</v>
      </c>
      <c r="AF25" s="37">
        <f>+AF18/((1+'Green Square'!$C$72)^'Green Square'!AG$73)</f>
        <v>-31.972950659481025</v>
      </c>
      <c r="AG25" s="37">
        <f>+AG18/((1+'Green Square'!$C$72)^'Green Square'!AH$73)</f>
        <v>5.2822926410381674</v>
      </c>
      <c r="AH25" s="37">
        <f>+AH18/((1+'Green Square'!$C$72)^'Green Square'!AI$73)</f>
        <v>5.1120635584855449</v>
      </c>
      <c r="AI25" s="37">
        <f>+AI18/((1+'Green Square'!$C$72)^'Green Square'!AJ$73)</f>
        <v>4.9473203402187407</v>
      </c>
      <c r="AJ25" s="37">
        <f>+AJ18/((1+'Green Square'!$C$72)^'Green Square'!AK$73)</f>
        <v>4.7878861967813879</v>
      </c>
      <c r="AK25" s="37">
        <f>+AK18/((1+'Green Square'!$C$72)^'Green Square'!AL$73)</f>
        <v>4.2302261856294168</v>
      </c>
      <c r="AL25" s="37">
        <f>+AL18/((1+'Green Square'!$C$72)^'Green Square'!AM$73)</f>
        <v>4.0939013790529595</v>
      </c>
      <c r="AM25" s="37">
        <f>+AM18/((1+'Green Square'!$C$72)^'Green Square'!AN$73)</f>
        <v>3.2414410213936349</v>
      </c>
      <c r="AN25" s="37">
        <f>+AN18/((1+'Green Square'!$C$72)^'Green Square'!AO$73)</f>
        <v>1.6114100438799197</v>
      </c>
      <c r="AO25" s="37">
        <f>+AO18/((1+'Green Square'!$C$72)^'Green Square'!AP$73)</f>
        <v>0.57843176101729499</v>
      </c>
      <c r="AP25" s="37">
        <f>+AP18/((1+'Green Square'!$C$72)^'Green Square'!AQ$73)</f>
        <v>0</v>
      </c>
      <c r="AQ25" s="37">
        <f>+AQ18/((1+'Green Square'!$C$72)^'Green Square'!AR$73)</f>
        <v>0</v>
      </c>
      <c r="AR25" s="37">
        <f>+AR18/((1+'Green Square'!$C$72)^'Green Square'!AS$73)</f>
        <v>0</v>
      </c>
      <c r="AS25" s="37">
        <f>+AS18/((1+'Green Square'!$C$72)^'Green Square'!AT$73)</f>
        <v>0</v>
      </c>
      <c r="AT25" s="90">
        <f>+AT18/((1+'Green Square'!$C$72)^'Green Square'!AU$73)</f>
        <v>0</v>
      </c>
    </row>
    <row r="26" spans="1:50" x14ac:dyDescent="0.3">
      <c r="A26" s="103"/>
      <c r="B26" s="89" t="s">
        <v>82</v>
      </c>
      <c r="C26" s="29">
        <f t="shared" si="8"/>
        <v>893.65782514828277</v>
      </c>
      <c r="D26" s="37">
        <f>+D19/((1+'Green Square'!$C$72)^'Green Square'!E$73)</f>
        <v>0</v>
      </c>
      <c r="E26" s="37">
        <f>+E19/((1+'Green Square'!$C$72)^'Green Square'!F$73)</f>
        <v>0</v>
      </c>
      <c r="F26" s="37">
        <f>+F19/((1+'Green Square'!$C$72)^'Green Square'!G$73)</f>
        <v>0</v>
      </c>
      <c r="G26" s="37">
        <f>+G19/((1+'Green Square'!$C$72)^'Green Square'!H$73)</f>
        <v>0</v>
      </c>
      <c r="H26" s="37">
        <f>+H19/((1+'Green Square'!$C$72)^'Green Square'!I$73)</f>
        <v>-5.8442916093978674</v>
      </c>
      <c r="I26" s="37">
        <f>+I19/((1+'Green Square'!$C$72)^'Green Square'!J$73)</f>
        <v>9.2272598470328777</v>
      </c>
      <c r="J26" s="37">
        <f>+J19/((1+'Green Square'!$C$72)^'Green Square'!K$73)</f>
        <v>26.445362677099038</v>
      </c>
      <c r="K26" s="37">
        <f>+K19/((1+'Green Square'!$C$72)^'Green Square'!L$73)</f>
        <v>33.870721760541691</v>
      </c>
      <c r="L26" s="37">
        <f>+L19/((1+'Green Square'!$C$72)^'Green Square'!M$73)</f>
        <v>12.72458876899773</v>
      </c>
      <c r="M26" s="37">
        <f>+M19/((1+'Green Square'!$C$72)^'Green Square'!N$73)</f>
        <v>16.556199127555288</v>
      </c>
      <c r="N26" s="37">
        <f>+N19/((1+'Green Square'!$C$72)^'Green Square'!O$73)</f>
        <v>27.110528680577278</v>
      </c>
      <c r="O26" s="37">
        <f>+O19/((1+'Green Square'!$C$72)^'Green Square'!P$73)</f>
        <v>37.533498836349096</v>
      </c>
      <c r="P26" s="37">
        <f>+P19/((1+'Green Square'!$C$72)^'Green Square'!Q$73)</f>
        <v>34.458927352817454</v>
      </c>
      <c r="Q26" s="37">
        <f>+Q19/((1+'Green Square'!$C$72)^'Green Square'!R$73)</f>
        <v>39.445649718066683</v>
      </c>
      <c r="R26" s="37">
        <f>+R19/((1+'Green Square'!$C$72)^'Green Square'!S$73)</f>
        <v>379.67491803600115</v>
      </c>
      <c r="S26" s="37">
        <f>+S19/((1+'Green Square'!$C$72)^'Green Square'!T$73)</f>
        <v>64.619755447635882</v>
      </c>
      <c r="T26" s="37">
        <f>+T19/((1+'Green Square'!$C$72)^'Green Square'!U$73)</f>
        <v>35.867827669026944</v>
      </c>
      <c r="U26" s="37">
        <f>+U19/((1+'Green Square'!$C$72)^'Green Square'!V$73)</f>
        <v>21.813699291637196</v>
      </c>
      <c r="V26" s="37">
        <f>+V19/((1+'Green Square'!$C$72)^'Green Square'!W$73)</f>
        <v>20.138522506034612</v>
      </c>
      <c r="W26" s="37">
        <f>+W19/((1+'Green Square'!$C$72)^'Green Square'!X$73)</f>
        <v>18.548661065755073</v>
      </c>
      <c r="X26" s="37">
        <f>+X19/((1+'Green Square'!$C$72)^'Green Square'!Y$73)</f>
        <v>26.277293938458243</v>
      </c>
      <c r="Y26" s="37">
        <f>+Y19/((1+'Green Square'!$C$72)^'Green Square'!Z$73)</f>
        <v>21.964125050935191</v>
      </c>
      <c r="Z26" s="37">
        <f>+Z19/((1+'Green Square'!$C$72)^'Green Square'!AA$73)</f>
        <v>17.106322145844953</v>
      </c>
      <c r="AA26" s="37">
        <f>+AA19/((1+'Green Square'!$C$72)^'Green Square'!AB$73)</f>
        <v>11.866320548132453</v>
      </c>
      <c r="AB26" s="37">
        <f>+AB19/((1+'Green Square'!$C$72)^'Green Square'!AC$73)</f>
        <v>22.506528439485916</v>
      </c>
      <c r="AC26" s="37">
        <f>+AC19/((1+'Green Square'!$C$72)^'Green Square'!AD$73)</f>
        <v>21.781224873770327</v>
      </c>
      <c r="AD26" s="37">
        <f>+AD19/((1+'Green Square'!$C$72)^'Green Square'!AE$73)</f>
        <v>21.079295204382394</v>
      </c>
      <c r="AE26" s="37">
        <f>+AE19/((1+'Green Square'!$C$72)^'Green Square'!AF$73)</f>
        <v>20.399986175643562</v>
      </c>
      <c r="AF26" s="37">
        <f>+AF19/((1+'Green Square'!$C$72)^'Green Square'!AG$73)</f>
        <v>-76.29206314061183</v>
      </c>
      <c r="AG26" s="37">
        <f>+AG19/((1+'Green Square'!$C$72)^'Green Square'!AH$73)</f>
        <v>7.7513767800880577</v>
      </c>
      <c r="AH26" s="37">
        <f>+AH19/((1+'Green Square'!$C$72)^'Green Square'!AI$73)</f>
        <v>6.7154959514990562</v>
      </c>
      <c r="AI26" s="37">
        <f>+AI19/((1+'Green Square'!$C$72)^'Green Square'!AJ$73)</f>
        <v>5.7383303638483847</v>
      </c>
      <c r="AJ26" s="37">
        <f>+AJ19/((1+'Green Square'!$C$72)^'Green Square'!AK$73)</f>
        <v>4.3668953934461898</v>
      </c>
      <c r="AK26" s="37">
        <f>+AK19/((1+'Green Square'!$C$72)^'Green Square'!AL$73)</f>
        <v>3.5611594616764748</v>
      </c>
      <c r="AL26" s="37">
        <f>+AL19/((1+'Green Square'!$C$72)^'Green Square'!AM$73)</f>
        <v>3.0033547769772815</v>
      </c>
      <c r="AM26" s="37">
        <f>+AM19/((1+'Green Square'!$C$72)^'Green Square'!AN$73)</f>
        <v>1.2534089096066798</v>
      </c>
      <c r="AN26" s="37">
        <f>+AN19/((1+'Green Square'!$C$72)^'Green Square'!AO$73)</f>
        <v>1.2130160985215879</v>
      </c>
      <c r="AO26" s="37">
        <f>+AO19/((1+'Green Square'!$C$72)^'Green Square'!AP$73)</f>
        <v>1.1739250008476985</v>
      </c>
      <c r="AP26" s="37">
        <f>+AP19/((1+'Green Square'!$C$72)^'Green Square'!AQ$73)</f>
        <v>0</v>
      </c>
      <c r="AQ26" s="37">
        <f>+AQ19/((1+'Green Square'!$C$72)^'Green Square'!AR$73)</f>
        <v>0</v>
      </c>
      <c r="AR26" s="37">
        <f>+AR19/((1+'Green Square'!$C$72)^'Green Square'!AS$73)</f>
        <v>0</v>
      </c>
      <c r="AS26" s="37">
        <f>+AS19/((1+'Green Square'!$C$72)^'Green Square'!AT$73)</f>
        <v>0</v>
      </c>
      <c r="AT26" s="90">
        <f>+AT19/((1+'Green Square'!$C$72)^'Green Square'!AU$73)</f>
        <v>0</v>
      </c>
    </row>
    <row r="27" spans="1:50" x14ac:dyDescent="0.3">
      <c r="A27" s="103"/>
      <c r="B27" s="89" t="s">
        <v>25</v>
      </c>
      <c r="C27" s="29">
        <f t="shared" si="8"/>
        <v>1916.3039176432681</v>
      </c>
      <c r="D27" s="37">
        <f>+D20/((1+'Green Square'!$C$72)^'Green Square'!E$73)</f>
        <v>0</v>
      </c>
      <c r="E27" s="37">
        <f>+E20/((1+'Green Square'!$C$72)^'Green Square'!F$73)</f>
        <v>0</v>
      </c>
      <c r="F27" s="37">
        <f>+F20/((1+'Green Square'!$C$72)^'Green Square'!G$73)</f>
        <v>0</v>
      </c>
      <c r="G27" s="37">
        <f>+G20/((1+'Green Square'!$C$72)^'Green Square'!H$73)</f>
        <v>0</v>
      </c>
      <c r="H27" s="37">
        <f>+H20/((1+'Green Square'!$C$72)^'Green Square'!I$73)</f>
        <v>-8.7929769082304254</v>
      </c>
      <c r="I27" s="37">
        <f>+I20/((1+'Green Square'!$C$72)^'Green Square'!J$73)</f>
        <v>3.5199400577069304</v>
      </c>
      <c r="J27" s="37">
        <f>+J20/((1+'Green Square'!$C$72)^'Green Square'!K$73)</f>
        <v>9.227446491981377</v>
      </c>
      <c r="K27" s="37">
        <f>+K20/((1+'Green Square'!$C$72)^'Green Square'!L$73)</f>
        <v>14.563432979378266</v>
      </c>
      <c r="L27" s="37">
        <f>+L20/((1+'Green Square'!$C$72)^'Green Square'!M$73)</f>
        <v>-21.95747673039175</v>
      </c>
      <c r="M27" s="37">
        <f>+M20/((1+'Green Square'!$C$72)^'Green Square'!N$73)</f>
        <v>-2.0892111827716584</v>
      </c>
      <c r="N27" s="37">
        <f>+N20/((1+'Green Square'!$C$72)^'Green Square'!O$73)</f>
        <v>3.8904331264774741</v>
      </c>
      <c r="O27" s="37">
        <f>+O20/((1+'Green Square'!$C$72)^'Green Square'!P$73)</f>
        <v>9.4868427802346655</v>
      </c>
      <c r="P27" s="37">
        <f>+P20/((1+'Green Square'!$C$72)^'Green Square'!Q$73)</f>
        <v>14.091298956950707</v>
      </c>
      <c r="Q27" s="37">
        <f>+Q20/((1+'Green Square'!$C$72)^'Green Square'!R$73)</f>
        <v>34.193351558019437</v>
      </c>
      <c r="R27" s="37">
        <f>+R20/((1+'Green Square'!$C$72)^'Green Square'!S$73)</f>
        <v>69.486611183002168</v>
      </c>
      <c r="S27" s="37">
        <f>+S20/((1+'Green Square'!$C$72)^'Green Square'!T$73)</f>
        <v>102.46961287115262</v>
      </c>
      <c r="T27" s="37">
        <f>+T20/((1+'Green Square'!$C$72)^'Green Square'!U$73)</f>
        <v>95.376825079183419</v>
      </c>
      <c r="U27" s="37">
        <f>+U20/((1+'Green Square'!$C$72)^'Green Square'!V$73)</f>
        <v>797.17543140571684</v>
      </c>
      <c r="V27" s="37">
        <f>+V20/((1+'Green Square'!$C$72)^'Green Square'!W$73)</f>
        <v>127.26009123313402</v>
      </c>
      <c r="W27" s="37">
        <f>+W20/((1+'Green Square'!$C$72)^'Green Square'!X$73)</f>
        <v>126.12543473483973</v>
      </c>
      <c r="X27" s="37">
        <f>+X20/((1+'Green Square'!$C$72)^'Green Square'!Y$73)</f>
        <v>93.080151938296439</v>
      </c>
      <c r="Y27" s="37">
        <f>+Y20/((1+'Green Square'!$C$72)^'Green Square'!Z$73)</f>
        <v>78.861355147580909</v>
      </c>
      <c r="Z27" s="37">
        <f>+Z20/((1+'Green Square'!$C$72)^'Green Square'!AA$73)</f>
        <v>46.427046765175049</v>
      </c>
      <c r="AA27" s="37">
        <f>+AA20/((1+'Green Square'!$C$72)^'Green Square'!AB$73)</f>
        <v>32.853463848988106</v>
      </c>
      <c r="AB27" s="37">
        <f>+AB20/((1+'Green Square'!$C$72)^'Green Square'!AC$73)</f>
        <v>24.822638594019026</v>
      </c>
      <c r="AC27" s="37">
        <f>+AC20/((1+'Green Square'!$C$72)^'Green Square'!AD$73)</f>
        <v>17.275302339025366</v>
      </c>
      <c r="AD27" s="37">
        <f>+AD20/((1+'Green Square'!$C$72)^'Green Square'!AE$73)</f>
        <v>13.271097600496116</v>
      </c>
      <c r="AE27" s="37">
        <f>+AE20/((1+'Green Square'!$C$72)^'Green Square'!AF$73)</f>
        <v>9.5070337099013429</v>
      </c>
      <c r="AF27" s="37">
        <f>+AF20/((1+'Green Square'!$C$72)^'Green Square'!AG$73)</f>
        <v>46.841852740091511</v>
      </c>
      <c r="AG27" s="37">
        <f>+AG20/((1+'Green Square'!$C$72)^'Green Square'!AH$73)</f>
        <v>31.326178297735577</v>
      </c>
      <c r="AH27" s="37">
        <f>+AH20/((1+'Green Square'!$C$72)^'Green Square'!AI$73)</f>
        <v>26.864790414463958</v>
      </c>
      <c r="AI27" s="37">
        <f>+AI20/((1+'Green Square'!$C$72)^'Green Square'!AJ$73)</f>
        <v>22.658417703839405</v>
      </c>
      <c r="AJ27" s="37">
        <f>+AJ20/((1+'Green Square'!$C$72)^'Green Square'!AK$73)</f>
        <v>18.227491825578543</v>
      </c>
      <c r="AK27" s="37">
        <f>+AK20/((1+'Green Square'!$C$72)^'Green Square'!AL$73)</f>
        <v>14.058619563776031</v>
      </c>
      <c r="AL27" s="37">
        <f>+AL20/((1+'Green Square'!$C$72)^'Green Square'!AM$73)</f>
        <v>12.113402201266522</v>
      </c>
      <c r="AM27" s="37">
        <f>+AM20/((1+'Green Square'!$C$72)^'Green Square'!AN$73)</f>
        <v>10.278958984523204</v>
      </c>
      <c r="AN27" s="37">
        <f>+AN20/((1+'Green Square'!$C$72)^'Green Square'!AO$73)</f>
        <v>9.9477055162966668</v>
      </c>
      <c r="AO27" s="37">
        <f>+AO20/((1+'Green Square'!$C$72)^'Green Square'!AP$73)</f>
        <v>9.6271271427346097</v>
      </c>
      <c r="AP27" s="37">
        <f>+AP20/((1+'Green Square'!$C$72)^'Green Square'!AQ$73)</f>
        <v>7.3044871999874879</v>
      </c>
      <c r="AQ27" s="37">
        <f>+AQ20/((1+'Green Square'!$C$72)^'Green Square'!AR$73)</f>
        <v>5.1215495930040769</v>
      </c>
      <c r="AR27" s="37">
        <f>+AR20/((1+'Green Square'!$C$72)^'Green Square'!AS$73)</f>
        <v>3.22512044260387</v>
      </c>
      <c r="AS27" s="37">
        <f>+AS20/((1+'Green Square'!$C$72)^'Green Square'!AT$73)</f>
        <v>5.7220256249999997</v>
      </c>
      <c r="AT27" s="90">
        <f>+AT20/((1+'Green Square'!$C$72)^'Green Square'!AU$73)</f>
        <v>2.8610128124999998</v>
      </c>
    </row>
    <row r="28" spans="1:50" ht="13.8" thickBot="1" x14ac:dyDescent="0.35">
      <c r="A28" s="103"/>
      <c r="B28" s="100" t="s">
        <v>121</v>
      </c>
      <c r="C28" s="101">
        <f>SUM(C25:C27)</f>
        <v>3643.8426525510922</v>
      </c>
      <c r="D28" s="101">
        <f>SUM(D25:D27)</f>
        <v>-12.097170456748955</v>
      </c>
      <c r="E28" s="101">
        <f t="shared" ref="E28:AT28" si="9">SUM(E25:E27)</f>
        <v>-11.707322644771175</v>
      </c>
      <c r="F28" s="101">
        <f t="shared" si="9"/>
        <v>2.3922129376373018</v>
      </c>
      <c r="G28" s="101">
        <f t="shared" si="9"/>
        <v>15.595153508771928</v>
      </c>
      <c r="H28" s="101">
        <f t="shared" si="9"/>
        <v>3.6247950945049539</v>
      </c>
      <c r="I28" s="101">
        <f t="shared" si="9"/>
        <v>43.757669091603638</v>
      </c>
      <c r="J28" s="101">
        <f t="shared" si="9"/>
        <v>65.381918554782061</v>
      </c>
      <c r="K28" s="101">
        <f t="shared" si="9"/>
        <v>78.038309383656483</v>
      </c>
      <c r="L28" s="101">
        <f t="shared" si="9"/>
        <v>22.660487231877976</v>
      </c>
      <c r="M28" s="101">
        <f t="shared" si="9"/>
        <v>344.35753072684912</v>
      </c>
      <c r="N28" s="101">
        <f t="shared" si="9"/>
        <v>134.27745091521894</v>
      </c>
      <c r="O28" s="101">
        <f t="shared" si="9"/>
        <v>140.86433140021487</v>
      </c>
      <c r="P28" s="101">
        <f t="shared" si="9"/>
        <v>79.454537335921174</v>
      </c>
      <c r="Q28" s="101">
        <f t="shared" si="9"/>
        <v>87.110497483083194</v>
      </c>
      <c r="R28" s="101">
        <f t="shared" si="9"/>
        <v>462.19888809288261</v>
      </c>
      <c r="S28" s="101">
        <f t="shared" si="9"/>
        <v>177.76874137457446</v>
      </c>
      <c r="T28" s="101">
        <f t="shared" si="9"/>
        <v>137.67751373203322</v>
      </c>
      <c r="U28" s="101">
        <f t="shared" si="9"/>
        <v>824.37516179176771</v>
      </c>
      <c r="V28" s="101">
        <f t="shared" si="9"/>
        <v>149.39711845708149</v>
      </c>
      <c r="W28" s="101">
        <f t="shared" si="9"/>
        <v>144.35361660710555</v>
      </c>
      <c r="X28" s="101">
        <f t="shared" si="9"/>
        <v>131.61307708754566</v>
      </c>
      <c r="Y28" s="101">
        <f t="shared" si="9"/>
        <v>109.14481599188395</v>
      </c>
      <c r="Z28" s="101">
        <f t="shared" si="9"/>
        <v>71.584602765364281</v>
      </c>
      <c r="AA28" s="101">
        <f t="shared" si="9"/>
        <v>52.511556262972611</v>
      </c>
      <c r="AB28" s="101">
        <f t="shared" si="9"/>
        <v>63.340498563218588</v>
      </c>
      <c r="AC28" s="101">
        <f t="shared" si="9"/>
        <v>53.153973993314168</v>
      </c>
      <c r="AD28" s="101">
        <f t="shared" si="9"/>
        <v>46.503436033040856</v>
      </c>
      <c r="AE28" s="101">
        <f t="shared" si="9"/>
        <v>39.933589108388219</v>
      </c>
      <c r="AF28" s="101">
        <f t="shared" si="9"/>
        <v>-61.423161060001348</v>
      </c>
      <c r="AG28" s="101">
        <f t="shared" si="9"/>
        <v>44.359847718861801</v>
      </c>
      <c r="AH28" s="101">
        <f t="shared" si="9"/>
        <v>38.692349924448557</v>
      </c>
      <c r="AI28" s="101">
        <f t="shared" si="9"/>
        <v>33.344068407906533</v>
      </c>
      <c r="AJ28" s="101">
        <f t="shared" si="9"/>
        <v>27.382273415806122</v>
      </c>
      <c r="AK28" s="101">
        <f t="shared" si="9"/>
        <v>21.850005211081921</v>
      </c>
      <c r="AL28" s="101">
        <f t="shared" si="9"/>
        <v>19.210658357296765</v>
      </c>
      <c r="AM28" s="101">
        <f t="shared" si="9"/>
        <v>14.773808915523517</v>
      </c>
      <c r="AN28" s="101">
        <f t="shared" si="9"/>
        <v>12.772131658698175</v>
      </c>
      <c r="AO28" s="101">
        <f t="shared" si="9"/>
        <v>11.379483904599603</v>
      </c>
      <c r="AP28" s="101">
        <f t="shared" si="9"/>
        <v>7.3044871999874879</v>
      </c>
      <c r="AQ28" s="101">
        <f t="shared" si="9"/>
        <v>5.1215495930040769</v>
      </c>
      <c r="AR28" s="101">
        <f t="shared" si="9"/>
        <v>3.22512044260387</v>
      </c>
      <c r="AS28" s="101">
        <f t="shared" si="9"/>
        <v>5.7220256249999997</v>
      </c>
      <c r="AT28" s="102">
        <f t="shared" si="9"/>
        <v>2.8610128124999998</v>
      </c>
    </row>
    <row r="29" spans="1:50" ht="13.8" thickBot="1" x14ac:dyDescent="0.35"/>
    <row r="30" spans="1:50" x14ac:dyDescent="0.3">
      <c r="A30" s="105"/>
      <c r="B30" s="82" t="s">
        <v>188</v>
      </c>
      <c r="C30" s="83"/>
      <c r="D30" s="84"/>
      <c r="E30" s="83"/>
      <c r="F30" s="83"/>
      <c r="G30" s="83"/>
      <c r="H30" s="83"/>
      <c r="I30" s="83"/>
      <c r="J30" s="83"/>
      <c r="K30" s="83"/>
      <c r="L30" s="83"/>
      <c r="M30" s="83"/>
      <c r="N30" s="83"/>
      <c r="O30" s="83"/>
      <c r="P30" s="83"/>
      <c r="Q30" s="83"/>
      <c r="R30" s="83"/>
      <c r="S30" s="83"/>
      <c r="T30" s="83"/>
      <c r="U30" s="83"/>
      <c r="V30" s="83"/>
      <c r="W30" s="83"/>
      <c r="X30" s="83"/>
      <c r="Y30" s="85"/>
      <c r="Z30" s="85"/>
      <c r="AA30" s="85"/>
      <c r="AB30" s="85"/>
      <c r="AC30" s="85"/>
      <c r="AD30" s="85"/>
      <c r="AE30" s="85"/>
      <c r="AF30" s="85"/>
      <c r="AG30" s="85"/>
      <c r="AH30" s="85"/>
      <c r="AI30" s="85"/>
      <c r="AJ30" s="85"/>
      <c r="AK30" s="85"/>
      <c r="AL30" s="85"/>
      <c r="AM30" s="85"/>
      <c r="AN30" s="85"/>
      <c r="AO30" s="85"/>
      <c r="AP30" s="85"/>
      <c r="AQ30" s="85"/>
      <c r="AR30" s="85"/>
      <c r="AS30" s="85"/>
      <c r="AT30" s="86"/>
    </row>
    <row r="31" spans="1:50" s="28" customFormat="1" x14ac:dyDescent="0.3">
      <c r="A31" s="106"/>
      <c r="B31" s="87" t="s">
        <v>83</v>
      </c>
      <c r="C31" s="27" t="s">
        <v>28</v>
      </c>
      <c r="D31" s="27" t="s">
        <v>32</v>
      </c>
      <c r="E31" s="27" t="s">
        <v>33</v>
      </c>
      <c r="F31" s="27" t="s">
        <v>90</v>
      </c>
      <c r="G31" s="27" t="s">
        <v>34</v>
      </c>
      <c r="H31" s="27" t="s">
        <v>91</v>
      </c>
      <c r="I31" s="27" t="s">
        <v>35</v>
      </c>
      <c r="J31" s="27" t="s">
        <v>92</v>
      </c>
      <c r="K31" s="27" t="s">
        <v>36</v>
      </c>
      <c r="L31" s="27" t="s">
        <v>93</v>
      </c>
      <c r="M31" s="27" t="s">
        <v>37</v>
      </c>
      <c r="N31" s="27" t="s">
        <v>94</v>
      </c>
      <c r="O31" s="27" t="s">
        <v>38</v>
      </c>
      <c r="P31" s="27" t="s">
        <v>95</v>
      </c>
      <c r="Q31" s="27" t="s">
        <v>39</v>
      </c>
      <c r="R31" s="27" t="s">
        <v>96</v>
      </c>
      <c r="S31" s="27" t="s">
        <v>40</v>
      </c>
      <c r="T31" s="27" t="s">
        <v>97</v>
      </c>
      <c r="U31" s="27" t="s">
        <v>41</v>
      </c>
      <c r="V31" s="27" t="s">
        <v>98</v>
      </c>
      <c r="W31" s="27" t="s">
        <v>42</v>
      </c>
      <c r="X31" s="27" t="s">
        <v>99</v>
      </c>
      <c r="Y31" s="27" t="s">
        <v>43</v>
      </c>
      <c r="Z31" s="27" t="s">
        <v>100</v>
      </c>
      <c r="AA31" s="27" t="s">
        <v>44</v>
      </c>
      <c r="AB31" s="27" t="s">
        <v>101</v>
      </c>
      <c r="AC31" s="27" t="s">
        <v>45</v>
      </c>
      <c r="AD31" s="27" t="s">
        <v>102</v>
      </c>
      <c r="AE31" s="27" t="s">
        <v>46</v>
      </c>
      <c r="AF31" s="27" t="s">
        <v>103</v>
      </c>
      <c r="AG31" s="27" t="s">
        <v>47</v>
      </c>
      <c r="AH31" s="27" t="s">
        <v>104</v>
      </c>
      <c r="AI31" s="27" t="s">
        <v>48</v>
      </c>
      <c r="AJ31" s="27" t="s">
        <v>105</v>
      </c>
      <c r="AK31" s="27" t="s">
        <v>49</v>
      </c>
      <c r="AL31" s="27" t="s">
        <v>106</v>
      </c>
      <c r="AM31" s="27" t="s">
        <v>50</v>
      </c>
      <c r="AN31" s="27" t="s">
        <v>126</v>
      </c>
      <c r="AO31" s="27" t="s">
        <v>84</v>
      </c>
      <c r="AP31" s="27" t="s">
        <v>127</v>
      </c>
      <c r="AQ31" s="27" t="s">
        <v>85</v>
      </c>
      <c r="AR31" s="27" t="s">
        <v>128</v>
      </c>
      <c r="AS31" s="27" t="s">
        <v>86</v>
      </c>
      <c r="AT31" s="88" t="s">
        <v>129</v>
      </c>
    </row>
    <row r="32" spans="1:50" x14ac:dyDescent="0.3">
      <c r="A32" s="105"/>
      <c r="B32" s="89" t="s">
        <v>81</v>
      </c>
      <c r="C32" s="29">
        <f>SUM(H32:AAD32)</f>
        <v>891.85316000000012</v>
      </c>
      <c r="D32" s="29"/>
      <c r="E32" s="29"/>
      <c r="F32" s="29"/>
      <c r="G32" s="29"/>
      <c r="H32" s="37">
        <f>SUM('Cash Out Detail'!P46:R46)/1000000</f>
        <v>23</v>
      </c>
      <c r="I32" s="37">
        <f>SUM('Cash Out Detail'!S46:U46)/1000000</f>
        <v>30.36</v>
      </c>
      <c r="J32" s="37">
        <f>SUM('Cash Out Detail'!V46:X46)/1000000</f>
        <v>58.111390000000007</v>
      </c>
      <c r="K32" s="37">
        <f>SUM('Cash Out Detail'!Y46:AA46)/1000000</f>
        <v>42.47139</v>
      </c>
      <c r="L32" s="37">
        <f>SUM('Cash Out Detail'!AB46:AD46)/1000000</f>
        <v>39.881259999999997</v>
      </c>
      <c r="M32" s="37">
        <f>SUM('Cash Out Detail'!AE46:AG46)/1000000</f>
        <v>39.881259999999997</v>
      </c>
      <c r="N32" s="37">
        <f>SUM('Cash Out Detail'!AH46:AJ46)/1000000</f>
        <v>13.06101</v>
      </c>
      <c r="O32" s="37">
        <f>SUM('Cash Out Detail'!AK46:AM46)/1000000</f>
        <v>13.06101</v>
      </c>
      <c r="P32" s="37">
        <f>SUM('Cash Out Detail'!AN46:AP46)/1000000</f>
        <v>145.69803999999999</v>
      </c>
      <c r="Q32" s="37">
        <f>SUM('Cash Out Detail'!AQ46:AS46)/1000000</f>
        <v>147.26079999999999</v>
      </c>
      <c r="R32" s="37">
        <f>SUM('Cash Out Detail'!AT46:AV46)/1000000</f>
        <v>197.86080000000001</v>
      </c>
      <c r="S32" s="37">
        <f>SUM('Cash Out Detail'!AW46:AY46)/1000000</f>
        <v>141.20620000000002</v>
      </c>
      <c r="T32" s="37">
        <f>SUM('Cash Out Detail'!AZ46:BB46)/1000000</f>
        <v>0</v>
      </c>
      <c r="U32" s="37">
        <f>SUM('Cash Out Detail'!BC46:BE46)/1000000</f>
        <v>0</v>
      </c>
      <c r="V32" s="37">
        <f>SUM('Cash Out Detail'!BF46:BH46)/1000000</f>
        <v>0</v>
      </c>
      <c r="W32" s="37">
        <f>SUM('Cash Out Detail'!BI46:BK46)/1000000</f>
        <v>0</v>
      </c>
      <c r="X32" s="37">
        <f>SUM('Cash Out Detail'!BL46:BN46)/1000000</f>
        <v>0</v>
      </c>
      <c r="Y32" s="37">
        <f>SUM('Cash Out Detail'!BO46:BQ46)/1000000</f>
        <v>0</v>
      </c>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90"/>
    </row>
    <row r="33" spans="1:50" x14ac:dyDescent="0.3">
      <c r="A33" s="105"/>
      <c r="B33" s="89" t="s">
        <v>82</v>
      </c>
      <c r="C33" s="29">
        <f>SUM(H33:AAD33)</f>
        <v>908.68343000000004</v>
      </c>
      <c r="D33" s="29"/>
      <c r="E33" s="29"/>
      <c r="F33" s="29"/>
      <c r="G33" s="29"/>
      <c r="H33" s="37">
        <f>SUM('Cash Out Detail'!P47:R47)/1000000</f>
        <v>0</v>
      </c>
      <c r="I33" s="37">
        <f>SUM('Cash Out Detail'!S47:U47)/1000000</f>
        <v>0</v>
      </c>
      <c r="J33" s="37">
        <f>SUM('Cash Out Detail'!V47:X47)/1000000</f>
        <v>23</v>
      </c>
      <c r="K33" s="37">
        <f>SUM('Cash Out Detail'!Y47:AA47)/1000000</f>
        <v>30.36</v>
      </c>
      <c r="L33" s="37">
        <f>SUM('Cash Out Detail'!AB47:AD47)/1000000</f>
        <v>60.492520000000006</v>
      </c>
      <c r="M33" s="37">
        <f>SUM('Cash Out Detail'!AE47:AG47)/1000000</f>
        <v>44.852519999999998</v>
      </c>
      <c r="N33" s="37">
        <f>SUM('Cash Out Detail'!AH47:AJ47)/1000000</f>
        <v>42.794939999999997</v>
      </c>
      <c r="O33" s="37">
        <f>SUM('Cash Out Detail'!AK47:AM47)/1000000</f>
        <v>37.561529999999998</v>
      </c>
      <c r="P33" s="37">
        <f>SUM('Cash Out Detail'!AN47:AP47)/1000000</f>
        <v>14.00412</v>
      </c>
      <c r="Q33" s="37">
        <f>SUM('Cash Out Detail'!AQ47:AS47)/1000000</f>
        <v>13.467359999999999</v>
      </c>
      <c r="R33" s="37">
        <f>SUM('Cash Out Detail'!AT47:AV47)/1000000</f>
        <v>145.54445999999999</v>
      </c>
      <c r="S33" s="37">
        <f>SUM('Cash Out Detail'!AW47:AY47)/1000000</f>
        <v>145.54445999999999</v>
      </c>
      <c r="T33" s="37">
        <f>SUM('Cash Out Detail'!AZ47:BB47)/1000000</f>
        <v>196.83032</v>
      </c>
      <c r="U33" s="37">
        <f>SUM('Cash Out Detail'!BC47:BE47)/1000000</f>
        <v>142.78031999999999</v>
      </c>
      <c r="V33" s="37">
        <f>SUM('Cash Out Detail'!BF47:BH47)/1000000</f>
        <v>5.7254399999999999</v>
      </c>
      <c r="W33" s="37">
        <f>SUM('Cash Out Detail'!BI47:BK47)/1000000</f>
        <v>5.7254399999999999</v>
      </c>
      <c r="X33" s="37">
        <f>SUM('Cash Out Detail'!BL47:BN47)/1000000</f>
        <v>0</v>
      </c>
      <c r="Y33" s="37">
        <f>SUM('Cash Out Detail'!BO47:BQ47)/1000000</f>
        <v>0</v>
      </c>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90"/>
    </row>
    <row r="34" spans="1:50" x14ac:dyDescent="0.3">
      <c r="A34" s="105"/>
      <c r="B34" s="89" t="s">
        <v>25</v>
      </c>
      <c r="C34" s="29">
        <f>SUM(H34:AAD34)</f>
        <v>2421.1785599999994</v>
      </c>
      <c r="D34" s="29"/>
      <c r="E34" s="29"/>
      <c r="F34" s="29"/>
      <c r="G34" s="29"/>
      <c r="H34" s="37">
        <f>SUM('Cash Out Detail'!P48:R48)/1000000</f>
        <v>0</v>
      </c>
      <c r="I34" s="37">
        <f>SUM('Cash Out Detail'!S48:U48)/1000000</f>
        <v>0</v>
      </c>
      <c r="J34" s="37">
        <f>SUM('Cash Out Detail'!V48:X48)/1000000</f>
        <v>0</v>
      </c>
      <c r="K34" s="37">
        <f>SUM('Cash Out Detail'!Y48:AA48)/1000000</f>
        <v>0</v>
      </c>
      <c r="L34" s="37">
        <f>SUM('Cash Out Detail'!AB48:AD48)/1000000</f>
        <v>73.813770000000019</v>
      </c>
      <c r="M34" s="37">
        <f>SUM('Cash Out Detail'!AE48:AG48)/1000000</f>
        <v>93.685770000000005</v>
      </c>
      <c r="N34" s="37">
        <f>SUM('Cash Out Detail'!AH48:AJ48)/1000000</f>
        <v>135.91377000000003</v>
      </c>
      <c r="O34" s="37">
        <f>SUM('Cash Out Detail'!AK48:AM48)/1000000</f>
        <v>93.685770000000005</v>
      </c>
      <c r="P34" s="37">
        <f>SUM('Cash Out Detail'!AN48:AP48)/1000000</f>
        <v>95.535319999999999</v>
      </c>
      <c r="Q34" s="37">
        <f>SUM('Cash Out Detail'!AQ48:AS48)/1000000</f>
        <v>95.535319999999999</v>
      </c>
      <c r="R34" s="37">
        <f>SUM('Cash Out Detail'!AT48:AV48)/1000000</f>
        <v>29.957720000000005</v>
      </c>
      <c r="S34" s="37">
        <f>SUM('Cash Out Detail'!AW48:AY48)/1000000</f>
        <v>29.957720000000005</v>
      </c>
      <c r="T34" s="37">
        <f>SUM('Cash Out Detail'!AZ48:BB48)/1000000</f>
        <v>394.93153999999998</v>
      </c>
      <c r="U34" s="37">
        <f>SUM('Cash Out Detail'!BC48:BE48)/1000000</f>
        <v>394.93153999999998</v>
      </c>
      <c r="V34" s="37">
        <f>SUM('Cash Out Detail'!BF48:BH48)/1000000</f>
        <v>535.31904000000009</v>
      </c>
      <c r="W34" s="37">
        <f>SUM('Cash Out Detail'!BI48:BK48)/1000000</f>
        <v>389.38404000000008</v>
      </c>
      <c r="X34" s="37">
        <f>SUM('Cash Out Detail'!BL48:BN48)/1000000</f>
        <v>17.810199999999998</v>
      </c>
      <c r="Y34" s="37">
        <f>SUM('Cash Out Detail'!BO48:BQ48)/1000000</f>
        <v>17.810199999999998</v>
      </c>
      <c r="Z34" s="37">
        <f>SUM('Cash Out Detail'!BR48:BT48)/1000000</f>
        <v>11.453419999999999</v>
      </c>
      <c r="AA34" s="37">
        <f>SUM('Cash Out Detail'!BU48:BW48)/1000000</f>
        <v>11.453419999999999</v>
      </c>
      <c r="AB34" s="37"/>
      <c r="AC34" s="37"/>
      <c r="AD34" s="37"/>
      <c r="AE34" s="37"/>
      <c r="AF34" s="37"/>
      <c r="AG34" s="37"/>
      <c r="AH34" s="37"/>
      <c r="AI34" s="37"/>
      <c r="AJ34" s="37"/>
      <c r="AK34" s="37"/>
      <c r="AL34" s="37"/>
      <c r="AM34" s="37"/>
      <c r="AN34" s="37"/>
      <c r="AO34" s="37"/>
      <c r="AP34" s="37"/>
      <c r="AQ34" s="37"/>
      <c r="AR34" s="37"/>
      <c r="AS34" s="37"/>
      <c r="AT34" s="37"/>
      <c r="AU34" s="37"/>
      <c r="AV34" s="37"/>
      <c r="AW34" s="37"/>
      <c r="AX34" s="90"/>
    </row>
    <row r="35" spans="1:50" x14ac:dyDescent="0.3">
      <c r="A35" s="105"/>
      <c r="B35" s="91" t="s">
        <v>121</v>
      </c>
      <c r="C35" s="92">
        <f>SUM(C32:C34)</f>
        <v>4221.71515</v>
      </c>
      <c r="D35" s="92">
        <f t="shared" ref="D35:AT35" si="10">SUM(H32:H34)</f>
        <v>23</v>
      </c>
      <c r="E35" s="92">
        <f t="shared" si="10"/>
        <v>30.36</v>
      </c>
      <c r="F35" s="92">
        <f t="shared" si="10"/>
        <v>81.11139</v>
      </c>
      <c r="G35" s="92">
        <f t="shared" si="10"/>
        <v>72.831389999999999</v>
      </c>
      <c r="H35" s="92">
        <f t="shared" si="10"/>
        <v>174.18755000000004</v>
      </c>
      <c r="I35" s="92">
        <f t="shared" si="10"/>
        <v>178.41955000000002</v>
      </c>
      <c r="J35" s="92">
        <f t="shared" si="10"/>
        <v>191.76972000000001</v>
      </c>
      <c r="K35" s="92">
        <f t="shared" si="10"/>
        <v>144.30831000000001</v>
      </c>
      <c r="L35" s="92">
        <f t="shared" si="10"/>
        <v>255.23748000000001</v>
      </c>
      <c r="M35" s="92">
        <f t="shared" si="10"/>
        <v>256.26348000000002</v>
      </c>
      <c r="N35" s="92">
        <f t="shared" si="10"/>
        <v>373.36297999999999</v>
      </c>
      <c r="O35" s="92">
        <f t="shared" si="10"/>
        <v>316.70838000000003</v>
      </c>
      <c r="P35" s="92">
        <f t="shared" si="10"/>
        <v>591.76185999999996</v>
      </c>
      <c r="Q35" s="92">
        <f t="shared" si="10"/>
        <v>537.71186</v>
      </c>
      <c r="R35" s="92">
        <f t="shared" si="10"/>
        <v>541.04448000000014</v>
      </c>
      <c r="S35" s="92">
        <f t="shared" si="10"/>
        <v>395.10948000000008</v>
      </c>
      <c r="T35" s="92">
        <f t="shared" si="10"/>
        <v>17.810199999999998</v>
      </c>
      <c r="U35" s="92">
        <f t="shared" si="10"/>
        <v>17.810199999999998</v>
      </c>
      <c r="V35" s="92">
        <f t="shared" si="10"/>
        <v>11.453419999999999</v>
      </c>
      <c r="W35" s="92">
        <f t="shared" si="10"/>
        <v>11.453419999999999</v>
      </c>
      <c r="X35" s="92">
        <f t="shared" si="10"/>
        <v>0</v>
      </c>
      <c r="Y35" s="92">
        <f t="shared" si="10"/>
        <v>0</v>
      </c>
      <c r="Z35" s="92">
        <f t="shared" si="10"/>
        <v>0</v>
      </c>
      <c r="AA35" s="92">
        <f t="shared" si="10"/>
        <v>0</v>
      </c>
      <c r="AB35" s="92">
        <f t="shared" si="10"/>
        <v>0</v>
      </c>
      <c r="AC35" s="92">
        <f t="shared" si="10"/>
        <v>0</v>
      </c>
      <c r="AD35" s="92">
        <f t="shared" si="10"/>
        <v>0</v>
      </c>
      <c r="AE35" s="92">
        <f t="shared" si="10"/>
        <v>0</v>
      </c>
      <c r="AF35" s="92">
        <f t="shared" si="10"/>
        <v>0</v>
      </c>
      <c r="AG35" s="92">
        <f t="shared" si="10"/>
        <v>0</v>
      </c>
      <c r="AH35" s="92">
        <f t="shared" si="10"/>
        <v>0</v>
      </c>
      <c r="AI35" s="92">
        <f t="shared" si="10"/>
        <v>0</v>
      </c>
      <c r="AJ35" s="92">
        <f t="shared" si="10"/>
        <v>0</v>
      </c>
      <c r="AK35" s="92">
        <f t="shared" si="10"/>
        <v>0</v>
      </c>
      <c r="AL35" s="92">
        <f t="shared" si="10"/>
        <v>0</v>
      </c>
      <c r="AM35" s="92">
        <f t="shared" si="10"/>
        <v>0</v>
      </c>
      <c r="AN35" s="92">
        <f t="shared" si="10"/>
        <v>0</v>
      </c>
      <c r="AO35" s="92">
        <f t="shared" si="10"/>
        <v>0</v>
      </c>
      <c r="AP35" s="92">
        <f t="shared" si="10"/>
        <v>0</v>
      </c>
      <c r="AQ35" s="92">
        <f t="shared" si="10"/>
        <v>0</v>
      </c>
      <c r="AR35" s="92">
        <f t="shared" si="10"/>
        <v>0</v>
      </c>
      <c r="AS35" s="92">
        <f t="shared" si="10"/>
        <v>0</v>
      </c>
      <c r="AT35" s="93">
        <f t="shared" si="10"/>
        <v>0</v>
      </c>
    </row>
    <row r="36" spans="1:50" x14ac:dyDescent="0.3">
      <c r="A36" s="105"/>
      <c r="B36" s="94"/>
      <c r="AT36" s="95"/>
    </row>
    <row r="37" spans="1:50" x14ac:dyDescent="0.3">
      <c r="A37" s="105"/>
      <c r="B37" s="96" t="s">
        <v>189</v>
      </c>
      <c r="D37" s="417">
        <v>32.97161229877851</v>
      </c>
      <c r="E37" s="418">
        <v>38.802328710214368</v>
      </c>
      <c r="F37" s="418">
        <v>49.131115428615942</v>
      </c>
      <c r="G37" s="418">
        <v>33.828499999999998</v>
      </c>
      <c r="H37" s="418">
        <v>31.104567269605084</v>
      </c>
      <c r="I37" s="418">
        <v>30.102180179506167</v>
      </c>
      <c r="J37" s="418">
        <v>10.384683674539561</v>
      </c>
      <c r="K37" s="418">
        <v>11.152308402585408</v>
      </c>
      <c r="L37" s="418">
        <v>109.66075710663068</v>
      </c>
      <c r="M37" s="418">
        <v>1.0424972643684504E-4</v>
      </c>
      <c r="N37" s="418">
        <v>131.53863997663228</v>
      </c>
      <c r="O37" s="418">
        <v>90.817417504981279</v>
      </c>
      <c r="P37" s="418">
        <v>0</v>
      </c>
      <c r="Q37" s="418">
        <v>0</v>
      </c>
      <c r="R37" s="418">
        <v>0</v>
      </c>
      <c r="S37" s="418">
        <v>0</v>
      </c>
      <c r="T37" s="418">
        <v>0</v>
      </c>
      <c r="AT37" s="95"/>
    </row>
    <row r="38" spans="1:50" s="28" customFormat="1" x14ac:dyDescent="0.3">
      <c r="A38" s="106"/>
      <c r="B38" s="98" t="s">
        <v>83</v>
      </c>
      <c r="C38" s="75" t="s">
        <v>28</v>
      </c>
      <c r="D38" s="75" t="s">
        <v>32</v>
      </c>
      <c r="E38" s="75" t="s">
        <v>33</v>
      </c>
      <c r="F38" s="75" t="s">
        <v>90</v>
      </c>
      <c r="G38" s="75" t="s">
        <v>34</v>
      </c>
      <c r="H38" s="75" t="s">
        <v>91</v>
      </c>
      <c r="I38" s="75" t="s">
        <v>35</v>
      </c>
      <c r="J38" s="75" t="s">
        <v>92</v>
      </c>
      <c r="K38" s="75" t="s">
        <v>36</v>
      </c>
      <c r="L38" s="75" t="s">
        <v>93</v>
      </c>
      <c r="M38" s="75" t="s">
        <v>37</v>
      </c>
      <c r="N38" s="75" t="s">
        <v>94</v>
      </c>
      <c r="O38" s="75" t="s">
        <v>38</v>
      </c>
      <c r="P38" s="75" t="s">
        <v>95</v>
      </c>
      <c r="Q38" s="75" t="s">
        <v>39</v>
      </c>
      <c r="R38" s="75" t="s">
        <v>96</v>
      </c>
      <c r="S38" s="75" t="s">
        <v>40</v>
      </c>
      <c r="T38" s="75" t="s">
        <v>97</v>
      </c>
      <c r="U38" s="75" t="s">
        <v>41</v>
      </c>
      <c r="V38" s="75" t="s">
        <v>98</v>
      </c>
      <c r="W38" s="75" t="s">
        <v>42</v>
      </c>
      <c r="X38" s="75" t="s">
        <v>99</v>
      </c>
      <c r="Y38" s="75" t="s">
        <v>43</v>
      </c>
      <c r="Z38" s="75" t="s">
        <v>100</v>
      </c>
      <c r="AA38" s="75" t="s">
        <v>44</v>
      </c>
      <c r="AB38" s="75" t="s">
        <v>101</v>
      </c>
      <c r="AC38" s="75" t="s">
        <v>45</v>
      </c>
      <c r="AD38" s="75" t="s">
        <v>102</v>
      </c>
      <c r="AE38" s="75" t="s">
        <v>46</v>
      </c>
      <c r="AF38" s="75" t="s">
        <v>103</v>
      </c>
      <c r="AG38" s="75" t="s">
        <v>47</v>
      </c>
      <c r="AH38" s="75" t="s">
        <v>104</v>
      </c>
      <c r="AI38" s="75" t="s">
        <v>48</v>
      </c>
      <c r="AJ38" s="75" t="s">
        <v>105</v>
      </c>
      <c r="AK38" s="75" t="s">
        <v>49</v>
      </c>
      <c r="AL38" s="75" t="s">
        <v>106</v>
      </c>
      <c r="AM38" s="75" t="s">
        <v>50</v>
      </c>
      <c r="AN38" s="75" t="s">
        <v>126</v>
      </c>
      <c r="AO38" s="75" t="s">
        <v>84</v>
      </c>
      <c r="AP38" s="75" t="s">
        <v>127</v>
      </c>
      <c r="AQ38" s="75" t="s">
        <v>85</v>
      </c>
      <c r="AR38" s="75" t="s">
        <v>128</v>
      </c>
      <c r="AS38" s="75" t="s">
        <v>86</v>
      </c>
      <c r="AT38" s="99" t="s">
        <v>129</v>
      </c>
    </row>
    <row r="39" spans="1:50" x14ac:dyDescent="0.3">
      <c r="A39" s="105"/>
      <c r="B39" s="89" t="s">
        <v>81</v>
      </c>
      <c r="C39" s="29">
        <f t="shared" ref="C39:C41" si="11">SUM(D39:ZZ39)</f>
        <v>592.63947417073325</v>
      </c>
      <c r="D39" s="37">
        <f>+D32/((1+'Green Square'!$C$72)^'Green Square'!E$73)</f>
        <v>0</v>
      </c>
      <c r="E39" s="37">
        <f>+E32/((1+'Green Square'!$C$72)^'Green Square'!F$73)</f>
        <v>0</v>
      </c>
      <c r="F39" s="37">
        <f>+F32/((1+'Green Square'!$C$72)^'Green Square'!G$73)</f>
        <v>0</v>
      </c>
      <c r="G39" s="37">
        <f>+G32/((1+'Green Square'!$C$72)^'Green Square'!H$73)</f>
        <v>0</v>
      </c>
      <c r="H39" s="37">
        <f>+H32/((1+'Green Square'!$C$72)^'Green Square'!I$73)</f>
        <v>19.525257579314097</v>
      </c>
      <c r="I39" s="37">
        <f>+I32/((1+'Green Square'!$C$72)^'Green Square'!J$73)</f>
        <v>24.942758982123003</v>
      </c>
      <c r="J39" s="37">
        <f>+J32/((1+'Green Square'!$C$72)^'Green Square'!K$73)</f>
        <v>46.203808360747111</v>
      </c>
      <c r="K39" s="37">
        <f>+K32/((1+'Green Square'!$C$72)^'Green Square'!L$73)</f>
        <v>32.680355493998142</v>
      </c>
      <c r="L39" s="37">
        <f>+L32/((1+'Green Square'!$C$72)^'Green Square'!M$73)</f>
        <v>29.698393367185201</v>
      </c>
      <c r="M39" s="37">
        <f>+M32/((1+'Green Square'!$C$72)^'Green Square'!N$73)</f>
        <v>28.741322148353749</v>
      </c>
      <c r="N39" s="37">
        <f>+N32/((1+'Green Square'!$C$72)^'Green Square'!O$73)</f>
        <v>9.1093716443329491</v>
      </c>
      <c r="O39" s="37">
        <f>+O32/((1+'Green Square'!$C$72)^'Green Square'!P$73)</f>
        <v>8.8158097228296946</v>
      </c>
      <c r="P39" s="37">
        <f>+P32/((1+'Green Square'!$C$72)^'Green Square'!Q$73)</f>
        <v>95.172821062039418</v>
      </c>
      <c r="Q39" s="37">
        <f>+Q32/((1+'Green Square'!$C$72)^'Green Square'!R$73)</f>
        <v>93.093675167372325</v>
      </c>
      <c r="R39" s="37">
        <f>+R32/((1+'Green Square'!$C$72)^'Green Square'!S$73)</f>
        <v>121.05049458004709</v>
      </c>
      <c r="S39" s="37">
        <f>+S32/((1+'Green Square'!$C$72)^'Green Square'!T$73)</f>
        <v>83.605406062390458</v>
      </c>
      <c r="T39" s="37">
        <f>+T32/((1+'Green Square'!$C$72)^'Green Square'!U$73)</f>
        <v>0</v>
      </c>
      <c r="U39" s="37">
        <f>+U32/((1+'Green Square'!$C$72)^'Green Square'!V$73)</f>
        <v>0</v>
      </c>
      <c r="V39" s="37">
        <f>+V32/((1+'Green Square'!$C$72)^'Green Square'!W$73)</f>
        <v>0</v>
      </c>
      <c r="W39" s="37">
        <f>+W32/((1+'Green Square'!$C$72)^'Green Square'!X$73)</f>
        <v>0</v>
      </c>
      <c r="X39" s="37">
        <f>+X32/((1+'Green Square'!$C$72)^'Green Square'!Y$73)</f>
        <v>0</v>
      </c>
      <c r="Y39" s="37">
        <f>+Y32/((1+'Green Square'!$C$72)^'Green Square'!Z$73)</f>
        <v>0</v>
      </c>
      <c r="Z39" s="37">
        <f>+Z32/((1+'Green Square'!$C$72)^'Green Square'!AA$73)</f>
        <v>0</v>
      </c>
      <c r="AA39" s="37">
        <f>+AA32/((1+'Green Square'!$C$72)^'Green Square'!AB$73)</f>
        <v>0</v>
      </c>
      <c r="AB39" s="37">
        <f>+AF32/((1+'Green Square'!$C$72)^'Green Square'!AC$73)</f>
        <v>0</v>
      </c>
      <c r="AC39" s="37">
        <f>+AG32/((1+'Green Square'!$C$72)^'Green Square'!AD$73)</f>
        <v>0</v>
      </c>
      <c r="AD39" s="37">
        <f>+AH32/((1+'Green Square'!$C$72)^'Green Square'!AE$73)</f>
        <v>0</v>
      </c>
      <c r="AE39" s="37">
        <f>+AI32/((1+'Green Square'!$C$72)^'Green Square'!AF$73)</f>
        <v>0</v>
      </c>
      <c r="AF39" s="37">
        <f>+AJ32/((1+'Green Square'!$C$72)^'Green Square'!AG$73)</f>
        <v>0</v>
      </c>
      <c r="AG39" s="37">
        <f>+AK32/((1+'Green Square'!$C$72)^'Green Square'!AH$73)</f>
        <v>0</v>
      </c>
      <c r="AH39" s="37">
        <f>+AL32/((1+'Green Square'!$C$72)^'Green Square'!AI$73)</f>
        <v>0</v>
      </c>
      <c r="AI39" s="37">
        <f>+AM32/((1+'Green Square'!$C$72)^'Green Square'!AJ$73)</f>
        <v>0</v>
      </c>
      <c r="AJ39" s="37">
        <f>+AN32/((1+'Green Square'!$C$72)^'Green Square'!AK$73)</f>
        <v>0</v>
      </c>
      <c r="AK39" s="37">
        <f>+AO32/((1+'Green Square'!$C$72)^'Green Square'!AL$73)</f>
        <v>0</v>
      </c>
      <c r="AL39" s="37">
        <f>+AP32/((1+'Green Square'!$C$72)^'Green Square'!AM$73)</f>
        <v>0</v>
      </c>
      <c r="AM39" s="37">
        <f>+AQ32/((1+'Green Square'!$C$72)^'Green Square'!AN$73)</f>
        <v>0</v>
      </c>
      <c r="AN39" s="37">
        <f>+AR32/((1+'Green Square'!$C$72)^'Green Square'!AO$73)</f>
        <v>0</v>
      </c>
      <c r="AO39" s="37">
        <f>+AS32/((1+'Green Square'!$C$72)^'Green Square'!AP$73)</f>
        <v>0</v>
      </c>
      <c r="AP39" s="37">
        <f>+AT32/((1+'Green Square'!$C$72)^'Green Square'!AQ$73)</f>
        <v>0</v>
      </c>
      <c r="AQ39" s="37">
        <f>+AU32/((1+'Green Square'!$C$72)^'Green Square'!AR$73)</f>
        <v>0</v>
      </c>
      <c r="AR39" s="37">
        <f>+AV32/((1+'Green Square'!$C$72)^'Green Square'!AS$73)</f>
        <v>0</v>
      </c>
      <c r="AS39" s="37">
        <f>+AW32/((1+'Green Square'!$C$72)^'Green Square'!AT$73)</f>
        <v>0</v>
      </c>
      <c r="AT39" s="90">
        <f>+AX32/((1+'Green Square'!$C$72)^'Green Square'!AU$73)</f>
        <v>0</v>
      </c>
    </row>
    <row r="40" spans="1:50" x14ac:dyDescent="0.3">
      <c r="A40" s="105"/>
      <c r="B40" s="89" t="s">
        <v>82</v>
      </c>
      <c r="C40" s="29">
        <f t="shared" si="11"/>
        <v>565.104737698299</v>
      </c>
      <c r="D40" s="37">
        <f>+D33/((1+'Green Square'!$C$72)^'Green Square'!E$73)</f>
        <v>0</v>
      </c>
      <c r="E40" s="37">
        <f>+E33/((1+'Green Square'!$C$72)^'Green Square'!F$73)</f>
        <v>0</v>
      </c>
      <c r="F40" s="37">
        <f>+F33/((1+'Green Square'!$C$72)^'Green Square'!G$73)</f>
        <v>0</v>
      </c>
      <c r="G40" s="37">
        <f>+G33/((1+'Green Square'!$C$72)^'Green Square'!H$73)</f>
        <v>0</v>
      </c>
      <c r="H40" s="37">
        <f>+H33/((1+'Green Square'!$C$72)^'Green Square'!I$73)</f>
        <v>0</v>
      </c>
      <c r="I40" s="37">
        <f>+I33/((1+'Green Square'!$C$72)^'Green Square'!J$73)</f>
        <v>0</v>
      </c>
      <c r="J40" s="37">
        <f>+J33/((1+'Green Square'!$C$72)^'Green Square'!K$73)</f>
        <v>18.287079216263514</v>
      </c>
      <c r="K40" s="37">
        <f>+K33/((1+'Green Square'!$C$72)^'Green Square'!L$73)</f>
        <v>23.361034164358259</v>
      </c>
      <c r="L40" s="37">
        <f>+L33/((1+'Green Square'!$C$72)^'Green Square'!M$73)</f>
        <v>45.046988353234532</v>
      </c>
      <c r="M40" s="37">
        <f>+M33/((1+'Green Square'!$C$72)^'Green Square'!N$73)</f>
        <v>32.323971872640925</v>
      </c>
      <c r="N40" s="37">
        <f>+N33/((1+'Green Square'!$C$72)^'Green Square'!O$73)</f>
        <v>29.847233327049736</v>
      </c>
      <c r="O40" s="37">
        <f>+O33/((1+'Green Square'!$C$72)^'Green Square'!P$73)</f>
        <v>25.352962854967512</v>
      </c>
      <c r="P40" s="37">
        <f>+P33/((1+'Green Square'!$C$72)^'Green Square'!Q$73)</f>
        <v>9.1477662080514435</v>
      </c>
      <c r="Q40" s="37">
        <f>+Q33/((1+'Green Square'!$C$72)^'Green Square'!R$73)</f>
        <v>8.5136440736575061</v>
      </c>
      <c r="R40" s="37">
        <f>+R33/((1+'Green Square'!$C$72)^'Green Square'!S$73)</f>
        <v>89.043554187519092</v>
      </c>
      <c r="S40" s="37">
        <f>+S33/((1+'Green Square'!$C$72)^'Green Square'!T$73)</f>
        <v>86.174004246494434</v>
      </c>
      <c r="T40" s="37">
        <f>+T33/((1+'Green Square'!$C$72)^'Green Square'!U$73)</f>
        <v>112.78371099512219</v>
      </c>
      <c r="U40" s="37">
        <f>+U33/((1+'Green Square'!$C$72)^'Green Square'!V$73)</f>
        <v>79.176540129338449</v>
      </c>
      <c r="V40" s="37">
        <f>+V33/((1+'Green Square'!$C$72)^'Green Square'!W$73)</f>
        <v>3.072633943929111</v>
      </c>
      <c r="W40" s="37">
        <f>+W33/((1+'Green Square'!$C$72)^'Green Square'!X$73)</f>
        <v>2.9736141256722606</v>
      </c>
      <c r="X40" s="37">
        <f>+X33/((1+'Green Square'!$C$72)^'Green Square'!Y$73)</f>
        <v>0</v>
      </c>
      <c r="Y40" s="37">
        <f>+Y33/((1+'Green Square'!$C$72)^'Green Square'!Z$73)</f>
        <v>0</v>
      </c>
      <c r="Z40" s="37">
        <f>+Z33/((1+'Green Square'!$C$72)^'Green Square'!AA$73)</f>
        <v>0</v>
      </c>
      <c r="AA40" s="37">
        <f>+AA33/((1+'Green Square'!$C$72)^'Green Square'!AB$73)</f>
        <v>0</v>
      </c>
      <c r="AB40" s="37">
        <f>+AF33/((1+'Green Square'!$C$72)^'Green Square'!AC$73)</f>
        <v>0</v>
      </c>
      <c r="AC40" s="37">
        <f>+AG33/((1+'Green Square'!$C$72)^'Green Square'!AD$73)</f>
        <v>0</v>
      </c>
      <c r="AD40" s="37">
        <f>+AH33/((1+'Green Square'!$C$72)^'Green Square'!AE$73)</f>
        <v>0</v>
      </c>
      <c r="AE40" s="37">
        <f>+AI33/((1+'Green Square'!$C$72)^'Green Square'!AF$73)</f>
        <v>0</v>
      </c>
      <c r="AF40" s="37">
        <f>+AJ33/((1+'Green Square'!$C$72)^'Green Square'!AG$73)</f>
        <v>0</v>
      </c>
      <c r="AG40" s="37">
        <f>+AK33/((1+'Green Square'!$C$72)^'Green Square'!AH$73)</f>
        <v>0</v>
      </c>
      <c r="AH40" s="37">
        <f>+AL33/((1+'Green Square'!$C$72)^'Green Square'!AI$73)</f>
        <v>0</v>
      </c>
      <c r="AI40" s="37">
        <f>+AM33/((1+'Green Square'!$C$72)^'Green Square'!AJ$73)</f>
        <v>0</v>
      </c>
      <c r="AJ40" s="37">
        <f>+AN33/((1+'Green Square'!$C$72)^'Green Square'!AK$73)</f>
        <v>0</v>
      </c>
      <c r="AK40" s="37">
        <f>+AO33/((1+'Green Square'!$C$72)^'Green Square'!AL$73)</f>
        <v>0</v>
      </c>
      <c r="AL40" s="37">
        <f>+AP33/((1+'Green Square'!$C$72)^'Green Square'!AM$73)</f>
        <v>0</v>
      </c>
      <c r="AM40" s="37">
        <f>+AQ33/((1+'Green Square'!$C$72)^'Green Square'!AN$73)</f>
        <v>0</v>
      </c>
      <c r="AN40" s="37">
        <f>+AR33/((1+'Green Square'!$C$72)^'Green Square'!AO$73)</f>
        <v>0</v>
      </c>
      <c r="AO40" s="37">
        <f>+AS33/((1+'Green Square'!$C$72)^'Green Square'!AP$73)</f>
        <v>0</v>
      </c>
      <c r="AP40" s="37">
        <f>+AT33/((1+'Green Square'!$C$72)^'Green Square'!AQ$73)</f>
        <v>0</v>
      </c>
      <c r="AQ40" s="37">
        <f>+AU33/((1+'Green Square'!$C$72)^'Green Square'!AR$73)</f>
        <v>0</v>
      </c>
      <c r="AR40" s="37">
        <f>+AV33/((1+'Green Square'!$C$72)^'Green Square'!AS$73)</f>
        <v>0</v>
      </c>
      <c r="AS40" s="37">
        <f>+AW33/((1+'Green Square'!$C$72)^'Green Square'!AT$73)</f>
        <v>0</v>
      </c>
      <c r="AT40" s="90">
        <f>+AX33/((1+'Green Square'!$C$72)^'Green Square'!AU$73)</f>
        <v>0</v>
      </c>
    </row>
    <row r="41" spans="1:50" x14ac:dyDescent="0.3">
      <c r="A41" s="105"/>
      <c r="B41" s="89" t="s">
        <v>25</v>
      </c>
      <c r="C41" s="29">
        <f t="shared" si="11"/>
        <v>1402.4208800110118</v>
      </c>
      <c r="D41" s="37">
        <f>+D34/((1+'Green Square'!$C$72)^'Green Square'!E$73)</f>
        <v>0</v>
      </c>
      <c r="E41" s="37">
        <f>+E34/((1+'Green Square'!$C$72)^'Green Square'!F$73)</f>
        <v>0</v>
      </c>
      <c r="F41" s="37">
        <f>+F34/((1+'Green Square'!$C$72)^'Green Square'!G$73)</f>
        <v>0</v>
      </c>
      <c r="G41" s="37">
        <f>+G34/((1+'Green Square'!$C$72)^'Green Square'!H$73)</f>
        <v>0</v>
      </c>
      <c r="H41" s="37">
        <f>+H34/((1+'Green Square'!$C$72)^'Green Square'!I$73)</f>
        <v>0</v>
      </c>
      <c r="I41" s="37">
        <f>+I34/((1+'Green Square'!$C$72)^'Green Square'!J$73)</f>
        <v>0</v>
      </c>
      <c r="J41" s="37">
        <f>+J34/((1+'Green Square'!$C$72)^'Green Square'!K$73)</f>
        <v>0</v>
      </c>
      <c r="K41" s="37">
        <f>+K34/((1+'Green Square'!$C$72)^'Green Square'!L$73)</f>
        <v>0</v>
      </c>
      <c r="L41" s="37">
        <f>+L34/((1+'Green Square'!$C$72)^'Green Square'!M$73)</f>
        <v>54.966928762404564</v>
      </c>
      <c r="M41" s="37">
        <f>+M34/((1+'Green Square'!$C$72)^'Green Square'!N$73)</f>
        <v>67.516745867271382</v>
      </c>
      <c r="N41" s="37">
        <f>+N34/((1+'Green Square'!$C$72)^'Green Square'!O$73)</f>
        <v>94.792748992029757</v>
      </c>
      <c r="O41" s="37">
        <f>+O34/((1+'Green Square'!$C$72)^'Green Square'!P$73)</f>
        <v>63.235226223453353</v>
      </c>
      <c r="P41" s="37">
        <f>+P34/((1+'Green Square'!$C$72)^'Green Square'!Q$73)</f>
        <v>62.405547222630283</v>
      </c>
      <c r="Q41" s="37">
        <f>+Q34/((1+'Green Square'!$C$72)^'Green Square'!R$73)</f>
        <v>60.394443375908381</v>
      </c>
      <c r="R41" s="37">
        <f>+R34/((1+'Green Square'!$C$72)^'Green Square'!S$73)</f>
        <v>18.32802062101522</v>
      </c>
      <c r="S41" s="37">
        <f>+S34/((1+'Green Square'!$C$72)^'Green Square'!T$73)</f>
        <v>17.737375166978474</v>
      </c>
      <c r="T41" s="37">
        <f>+T34/((1+'Green Square'!$C$72)^'Green Square'!U$73)</f>
        <v>226.29564728756495</v>
      </c>
      <c r="U41" s="37">
        <f>+U34/((1+'Green Square'!$C$72)^'Green Square'!V$73)</f>
        <v>219.00296150864094</v>
      </c>
      <c r="V41" s="37">
        <f>+V34/((1+'Green Square'!$C$72)^'Green Square'!W$73)</f>
        <v>287.2861217889884</v>
      </c>
      <c r="W41" s="37">
        <f>+W34/((1+'Green Square'!$C$72)^'Green Square'!X$73)</f>
        <v>202.23386877782892</v>
      </c>
      <c r="X41" s="37">
        <f>+X34/((1+'Green Square'!$C$72)^'Green Square'!Y$73)</f>
        <v>8.9519639972906475</v>
      </c>
      <c r="Y41" s="37">
        <f>+Y34/((1+'Green Square'!$C$72)^'Green Square'!Z$73)</f>
        <v>8.6634747518323749</v>
      </c>
      <c r="Z41" s="37">
        <f>+Z34/((1+'Green Square'!$C$72)^'Green Square'!AA$73)</f>
        <v>5.3917815901985611</v>
      </c>
      <c r="AA41" s="37">
        <f>+AA34/((1+'Green Square'!$C$72)^'Green Square'!AB$73)</f>
        <v>5.2180240769754338</v>
      </c>
      <c r="AB41" s="37">
        <f>+AF34/((1+'Green Square'!$C$72)^'Green Square'!AC$73)</f>
        <v>0</v>
      </c>
      <c r="AC41" s="37">
        <f>+AG34/((1+'Green Square'!$C$72)^'Green Square'!AD$73)</f>
        <v>0</v>
      </c>
      <c r="AD41" s="37">
        <f>+AH34/((1+'Green Square'!$C$72)^'Green Square'!AE$73)</f>
        <v>0</v>
      </c>
      <c r="AE41" s="37">
        <f>+AI34/((1+'Green Square'!$C$72)^'Green Square'!AF$73)</f>
        <v>0</v>
      </c>
      <c r="AF41" s="37">
        <f>+AJ34/((1+'Green Square'!$C$72)^'Green Square'!AG$73)</f>
        <v>0</v>
      </c>
      <c r="AG41" s="37">
        <f>+AK34/((1+'Green Square'!$C$72)^'Green Square'!AH$73)</f>
        <v>0</v>
      </c>
      <c r="AH41" s="37">
        <f>+AL34/((1+'Green Square'!$C$72)^'Green Square'!AI$73)</f>
        <v>0</v>
      </c>
      <c r="AI41" s="37">
        <f>+AM34/((1+'Green Square'!$C$72)^'Green Square'!AJ$73)</f>
        <v>0</v>
      </c>
      <c r="AJ41" s="37">
        <f>+AN34/((1+'Green Square'!$C$72)^'Green Square'!AK$73)</f>
        <v>0</v>
      </c>
      <c r="AK41" s="37">
        <f>+AO34/((1+'Green Square'!$C$72)^'Green Square'!AL$73)</f>
        <v>0</v>
      </c>
      <c r="AL41" s="37">
        <f>+AP34/((1+'Green Square'!$C$72)^'Green Square'!AM$73)</f>
        <v>0</v>
      </c>
      <c r="AM41" s="37">
        <f>+AQ34/((1+'Green Square'!$C$72)^'Green Square'!AN$73)</f>
        <v>0</v>
      </c>
      <c r="AN41" s="37">
        <f>+AR34/((1+'Green Square'!$C$72)^'Green Square'!AO$73)</f>
        <v>0</v>
      </c>
      <c r="AO41" s="37">
        <f>+AS34/((1+'Green Square'!$C$72)^'Green Square'!AP$73)</f>
        <v>0</v>
      </c>
      <c r="AP41" s="37">
        <f>+AT34/((1+'Green Square'!$C$72)^'Green Square'!AQ$73)</f>
        <v>0</v>
      </c>
      <c r="AQ41" s="37">
        <f>+AU34/((1+'Green Square'!$C$72)^'Green Square'!AR$73)</f>
        <v>0</v>
      </c>
      <c r="AR41" s="37">
        <f>+AV34/((1+'Green Square'!$C$72)^'Green Square'!AS$73)</f>
        <v>0</v>
      </c>
      <c r="AS41" s="37">
        <f>+AW34/((1+'Green Square'!$C$72)^'Green Square'!AT$73)</f>
        <v>0</v>
      </c>
      <c r="AT41" s="90">
        <f>+AX34/((1+'Green Square'!$C$72)^'Green Square'!AU$73)</f>
        <v>0</v>
      </c>
    </row>
    <row r="42" spans="1:50" ht="13.8" thickBot="1" x14ac:dyDescent="0.35">
      <c r="A42" s="105"/>
      <c r="B42" s="100" t="s">
        <v>121</v>
      </c>
      <c r="C42" s="101">
        <f>SUM(C39:C41)</f>
        <v>2560.1650918800442</v>
      </c>
      <c r="D42" s="101">
        <f>SUM(D39:D41)</f>
        <v>0</v>
      </c>
      <c r="E42" s="101">
        <f t="shared" ref="E42:AT42" si="12">SUM(E39:E41)</f>
        <v>0</v>
      </c>
      <c r="F42" s="101">
        <f t="shared" si="12"/>
        <v>0</v>
      </c>
      <c r="G42" s="101">
        <f t="shared" si="12"/>
        <v>0</v>
      </c>
      <c r="H42" s="101">
        <f t="shared" si="12"/>
        <v>19.525257579314097</v>
      </c>
      <c r="I42" s="101">
        <f t="shared" si="12"/>
        <v>24.942758982123003</v>
      </c>
      <c r="J42" s="101">
        <f t="shared" si="12"/>
        <v>64.490887577010625</v>
      </c>
      <c r="K42" s="101">
        <f t="shared" si="12"/>
        <v>56.041389658356401</v>
      </c>
      <c r="L42" s="101">
        <f t="shared" si="12"/>
        <v>129.71231048282431</v>
      </c>
      <c r="M42" s="101">
        <f t="shared" si="12"/>
        <v>128.58203988826605</v>
      </c>
      <c r="N42" s="101">
        <f t="shared" si="12"/>
        <v>133.74935396341243</v>
      </c>
      <c r="O42" s="101">
        <f t="shared" si="12"/>
        <v>97.403998801250566</v>
      </c>
      <c r="P42" s="101">
        <f t="shared" si="12"/>
        <v>166.72613449272114</v>
      </c>
      <c r="Q42" s="101">
        <f t="shared" si="12"/>
        <v>162.00176261693821</v>
      </c>
      <c r="R42" s="101">
        <f t="shared" si="12"/>
        <v>228.42206938858138</v>
      </c>
      <c r="S42" s="101">
        <f t="shared" si="12"/>
        <v>187.51678547586337</v>
      </c>
      <c r="T42" s="101">
        <f t="shared" si="12"/>
        <v>339.07935828268717</v>
      </c>
      <c r="U42" s="101">
        <f t="shared" si="12"/>
        <v>298.1795016379794</v>
      </c>
      <c r="V42" s="101">
        <f t="shared" si="12"/>
        <v>290.35875573291753</v>
      </c>
      <c r="W42" s="101">
        <f t="shared" si="12"/>
        <v>205.20748290350119</v>
      </c>
      <c r="X42" s="101">
        <f t="shared" si="12"/>
        <v>8.9519639972906475</v>
      </c>
      <c r="Y42" s="101">
        <f t="shared" si="12"/>
        <v>8.6634747518323749</v>
      </c>
      <c r="Z42" s="101">
        <f t="shared" si="12"/>
        <v>5.3917815901985611</v>
      </c>
      <c r="AA42" s="101">
        <f t="shared" si="12"/>
        <v>5.2180240769754338</v>
      </c>
      <c r="AB42" s="101">
        <f t="shared" si="12"/>
        <v>0</v>
      </c>
      <c r="AC42" s="101">
        <f t="shared" si="12"/>
        <v>0</v>
      </c>
      <c r="AD42" s="101">
        <f t="shared" si="12"/>
        <v>0</v>
      </c>
      <c r="AE42" s="101">
        <f t="shared" si="12"/>
        <v>0</v>
      </c>
      <c r="AF42" s="101">
        <f t="shared" si="12"/>
        <v>0</v>
      </c>
      <c r="AG42" s="101">
        <f t="shared" si="12"/>
        <v>0</v>
      </c>
      <c r="AH42" s="101">
        <f t="shared" si="12"/>
        <v>0</v>
      </c>
      <c r="AI42" s="101">
        <f t="shared" si="12"/>
        <v>0</v>
      </c>
      <c r="AJ42" s="101">
        <f t="shared" si="12"/>
        <v>0</v>
      </c>
      <c r="AK42" s="101">
        <f t="shared" si="12"/>
        <v>0</v>
      </c>
      <c r="AL42" s="101">
        <f t="shared" si="12"/>
        <v>0</v>
      </c>
      <c r="AM42" s="101">
        <f t="shared" si="12"/>
        <v>0</v>
      </c>
      <c r="AN42" s="101">
        <f t="shared" si="12"/>
        <v>0</v>
      </c>
      <c r="AO42" s="101">
        <f t="shared" si="12"/>
        <v>0</v>
      </c>
      <c r="AP42" s="101">
        <f t="shared" si="12"/>
        <v>0</v>
      </c>
      <c r="AQ42" s="101">
        <f t="shared" si="12"/>
        <v>0</v>
      </c>
      <c r="AR42" s="101">
        <f t="shared" si="12"/>
        <v>0</v>
      </c>
      <c r="AS42" s="101">
        <f t="shared" si="12"/>
        <v>0</v>
      </c>
      <c r="AT42" s="102">
        <f t="shared" si="12"/>
        <v>0</v>
      </c>
    </row>
    <row r="43" spans="1:50" ht="13.8" thickBot="1" x14ac:dyDescent="0.35"/>
    <row r="44" spans="1:50" x14ac:dyDescent="0.3">
      <c r="A44" s="107"/>
      <c r="B44" s="82" t="s">
        <v>184</v>
      </c>
      <c r="C44" s="83"/>
      <c r="D44" s="84"/>
      <c r="E44" s="83"/>
      <c r="F44" s="83"/>
      <c r="G44" s="83"/>
      <c r="H44" s="83"/>
      <c r="I44" s="83"/>
      <c r="J44" s="83"/>
      <c r="K44" s="83"/>
      <c r="L44" s="83"/>
      <c r="M44" s="83"/>
      <c r="N44" s="83"/>
      <c r="O44" s="83"/>
      <c r="P44" s="83"/>
      <c r="Q44" s="83"/>
      <c r="R44" s="83"/>
      <c r="S44" s="83"/>
      <c r="T44" s="83"/>
      <c r="U44" s="83"/>
      <c r="V44" s="83"/>
      <c r="W44" s="83"/>
      <c r="X44" s="83"/>
      <c r="Y44" s="85"/>
      <c r="Z44" s="85"/>
      <c r="AA44" s="85"/>
      <c r="AB44" s="85"/>
      <c r="AC44" s="85"/>
      <c r="AD44" s="85"/>
      <c r="AE44" s="85"/>
      <c r="AF44" s="85"/>
      <c r="AG44" s="85"/>
      <c r="AH44" s="85"/>
      <c r="AI44" s="85"/>
      <c r="AJ44" s="85"/>
      <c r="AK44" s="85"/>
      <c r="AL44" s="85"/>
      <c r="AM44" s="85"/>
      <c r="AN44" s="85"/>
      <c r="AO44" s="85"/>
      <c r="AP44" s="85"/>
      <c r="AQ44" s="85"/>
      <c r="AR44" s="85"/>
      <c r="AS44" s="85"/>
      <c r="AT44" s="86"/>
    </row>
    <row r="45" spans="1:50" s="28" customFormat="1" x14ac:dyDescent="0.3">
      <c r="A45" s="108"/>
      <c r="B45" s="87" t="s">
        <v>83</v>
      </c>
      <c r="C45" s="27" t="s">
        <v>28</v>
      </c>
      <c r="D45" s="27" t="s">
        <v>32</v>
      </c>
      <c r="E45" s="27" t="s">
        <v>33</v>
      </c>
      <c r="F45" s="27" t="s">
        <v>90</v>
      </c>
      <c r="G45" s="27" t="s">
        <v>34</v>
      </c>
      <c r="H45" s="27" t="s">
        <v>91</v>
      </c>
      <c r="I45" s="27" t="s">
        <v>35</v>
      </c>
      <c r="J45" s="27" t="s">
        <v>92</v>
      </c>
      <c r="K45" s="27" t="s">
        <v>36</v>
      </c>
      <c r="L45" s="27" t="s">
        <v>93</v>
      </c>
      <c r="M45" s="27" t="s">
        <v>37</v>
      </c>
      <c r="N45" s="27" t="s">
        <v>94</v>
      </c>
      <c r="O45" s="27" t="s">
        <v>38</v>
      </c>
      <c r="P45" s="27" t="s">
        <v>95</v>
      </c>
      <c r="Q45" s="27" t="s">
        <v>39</v>
      </c>
      <c r="R45" s="27" t="s">
        <v>96</v>
      </c>
      <c r="S45" s="27" t="s">
        <v>40</v>
      </c>
      <c r="T45" s="27" t="s">
        <v>97</v>
      </c>
      <c r="U45" s="27" t="s">
        <v>41</v>
      </c>
      <c r="V45" s="27" t="s">
        <v>98</v>
      </c>
      <c r="W45" s="27" t="s">
        <v>42</v>
      </c>
      <c r="X45" s="27" t="s">
        <v>99</v>
      </c>
      <c r="Y45" s="27" t="s">
        <v>43</v>
      </c>
      <c r="Z45" s="27" t="s">
        <v>100</v>
      </c>
      <c r="AA45" s="27" t="s">
        <v>44</v>
      </c>
      <c r="AB45" s="27" t="s">
        <v>101</v>
      </c>
      <c r="AC45" s="27" t="s">
        <v>45</v>
      </c>
      <c r="AD45" s="27" t="s">
        <v>102</v>
      </c>
      <c r="AE45" s="27" t="s">
        <v>46</v>
      </c>
      <c r="AF45" s="27" t="s">
        <v>103</v>
      </c>
      <c r="AG45" s="27" t="s">
        <v>47</v>
      </c>
      <c r="AH45" s="27" t="s">
        <v>104</v>
      </c>
      <c r="AI45" s="27" t="s">
        <v>48</v>
      </c>
      <c r="AJ45" s="27" t="s">
        <v>105</v>
      </c>
      <c r="AK45" s="27" t="s">
        <v>49</v>
      </c>
      <c r="AL45" s="27" t="s">
        <v>106</v>
      </c>
      <c r="AM45" s="27" t="s">
        <v>50</v>
      </c>
      <c r="AN45" s="27" t="s">
        <v>126</v>
      </c>
      <c r="AO45" s="27" t="s">
        <v>84</v>
      </c>
      <c r="AP45" s="27" t="s">
        <v>127</v>
      </c>
      <c r="AQ45" s="27" t="s">
        <v>85</v>
      </c>
      <c r="AR45" s="27" t="s">
        <v>128</v>
      </c>
      <c r="AS45" s="27" t="s">
        <v>86</v>
      </c>
      <c r="AT45" s="88" t="s">
        <v>129</v>
      </c>
    </row>
    <row r="46" spans="1:50" x14ac:dyDescent="0.3">
      <c r="A46" s="107"/>
      <c r="B46" s="89" t="s">
        <v>81</v>
      </c>
      <c r="C46" s="29">
        <f t="shared" ref="C46:C48" si="13">SUM(D46:ZZ46)</f>
        <v>375.44752749999998</v>
      </c>
      <c r="D46" s="37">
        <f>D18-D32</f>
        <v>-12.5</v>
      </c>
      <c r="E46" s="37">
        <f t="shared" ref="E46:AT46" si="14">E18-E32</f>
        <v>-12.5</v>
      </c>
      <c r="F46" s="37">
        <f t="shared" si="14"/>
        <v>2.6392375000000001</v>
      </c>
      <c r="G46" s="37">
        <f t="shared" si="14"/>
        <v>17.778475</v>
      </c>
      <c r="H46" s="37">
        <f t="shared" si="14"/>
        <v>-1.4879937500000011</v>
      </c>
      <c r="I46" s="37">
        <f t="shared" si="14"/>
        <v>7.3855375000000052</v>
      </c>
      <c r="J46" s="37">
        <f t="shared" si="14"/>
        <v>-20.745690000000003</v>
      </c>
      <c r="K46" s="37">
        <f t="shared" si="14"/>
        <v>-3.9978306249999918</v>
      </c>
      <c r="L46" s="37">
        <f t="shared" si="14"/>
        <v>2.9475884375000163</v>
      </c>
      <c r="M46" s="37">
        <f t="shared" si="14"/>
        <v>417.87257750000003</v>
      </c>
      <c r="N46" s="37">
        <f t="shared" si="14"/>
        <v>135.01674</v>
      </c>
      <c r="O46" s="37">
        <f t="shared" si="14"/>
        <v>125.97299</v>
      </c>
      <c r="P46" s="37">
        <f t="shared" si="14"/>
        <v>-98.387289999999993</v>
      </c>
      <c r="Q46" s="37">
        <f t="shared" si="14"/>
        <v>-125.95083124999999</v>
      </c>
      <c r="R46" s="37">
        <f t="shared" si="14"/>
        <v>-176.55083125000002</v>
      </c>
      <c r="S46" s="37">
        <f t="shared" si="14"/>
        <v>-123.16916437500004</v>
      </c>
      <c r="T46" s="37">
        <f t="shared" si="14"/>
        <v>11.226639687499997</v>
      </c>
      <c r="U46" s="37">
        <f t="shared" si="14"/>
        <v>9.7127159375000005</v>
      </c>
      <c r="V46" s="37">
        <f t="shared" si="14"/>
        <v>3.7239446875000013</v>
      </c>
      <c r="W46" s="37">
        <f t="shared" si="14"/>
        <v>-0.61705531249999979</v>
      </c>
      <c r="X46" s="37">
        <f t="shared" si="14"/>
        <v>24.3829446875</v>
      </c>
      <c r="Y46" s="37">
        <f t="shared" si="14"/>
        <v>17.102725937499997</v>
      </c>
      <c r="Z46" s="37">
        <f t="shared" si="14"/>
        <v>17.102725937499997</v>
      </c>
      <c r="AA46" s="37">
        <f t="shared" si="14"/>
        <v>17.102725937499997</v>
      </c>
      <c r="AB46" s="37">
        <f t="shared" si="14"/>
        <v>36.3147259375</v>
      </c>
      <c r="AC46" s="37">
        <f t="shared" si="14"/>
        <v>33.038627500000004</v>
      </c>
      <c r="AD46" s="37">
        <f t="shared" si="14"/>
        <v>29.430171250000001</v>
      </c>
      <c r="AE46" s="37">
        <f t="shared" si="14"/>
        <v>25.08917125</v>
      </c>
      <c r="AF46" s="37">
        <f t="shared" si="14"/>
        <v>-82.669039101562646</v>
      </c>
      <c r="AG46" s="37">
        <f t="shared" si="14"/>
        <v>14.112658828125001</v>
      </c>
      <c r="AH46" s="37">
        <f t="shared" si="14"/>
        <v>14.112658828125001</v>
      </c>
      <c r="AI46" s="37">
        <f t="shared" si="14"/>
        <v>14.112658828125001</v>
      </c>
      <c r="AJ46" s="37">
        <f t="shared" si="14"/>
        <v>14.112658828125001</v>
      </c>
      <c r="AK46" s="37">
        <f t="shared" si="14"/>
        <v>12.884121914062501</v>
      </c>
      <c r="AL46" s="37">
        <f t="shared" si="14"/>
        <v>12.884121914062501</v>
      </c>
      <c r="AM46" s="37">
        <f t="shared" si="14"/>
        <v>10.540999335937501</v>
      </c>
      <c r="AN46" s="37">
        <f t="shared" si="14"/>
        <v>5.4147192187500002</v>
      </c>
      <c r="AO46" s="37">
        <f t="shared" si="14"/>
        <v>2.0083907812500001</v>
      </c>
      <c r="AP46" s="37">
        <f t="shared" si="14"/>
        <v>0</v>
      </c>
      <c r="AQ46" s="37">
        <f t="shared" si="14"/>
        <v>0</v>
      </c>
      <c r="AR46" s="37">
        <f t="shared" si="14"/>
        <v>0</v>
      </c>
      <c r="AS46" s="37">
        <f t="shared" si="14"/>
        <v>0</v>
      </c>
      <c r="AT46" s="37">
        <f t="shared" si="14"/>
        <v>0</v>
      </c>
    </row>
    <row r="47" spans="1:50" x14ac:dyDescent="0.3">
      <c r="A47" s="107"/>
      <c r="B47" s="89" t="s">
        <v>82</v>
      </c>
      <c r="C47" s="29">
        <f t="shared" si="13"/>
        <v>595.29292937500065</v>
      </c>
      <c r="D47" s="37">
        <f t="shared" ref="D47:AT47" si="15">D19-D33</f>
        <v>0</v>
      </c>
      <c r="E47" s="37">
        <f t="shared" si="15"/>
        <v>0</v>
      </c>
      <c r="F47" s="37">
        <f t="shared" si="15"/>
        <v>0</v>
      </c>
      <c r="G47" s="37">
        <f t="shared" si="15"/>
        <v>0</v>
      </c>
      <c r="H47" s="37">
        <f t="shared" si="15"/>
        <v>-6.8843499999999977</v>
      </c>
      <c r="I47" s="37">
        <f t="shared" si="15"/>
        <v>11.231300000000005</v>
      </c>
      <c r="J47" s="37">
        <f t="shared" si="15"/>
        <v>10.260824999999997</v>
      </c>
      <c r="K47" s="37">
        <f t="shared" si="15"/>
        <v>13.658389999999997</v>
      </c>
      <c r="L47" s="37">
        <f t="shared" si="15"/>
        <v>-43.404975000000015</v>
      </c>
      <c r="M47" s="37">
        <f t="shared" si="15"/>
        <v>-21.879252499999993</v>
      </c>
      <c r="N47" s="37">
        <f t="shared" si="15"/>
        <v>-3.9238849999999843</v>
      </c>
      <c r="O47" s="37">
        <f t="shared" si="15"/>
        <v>18.045999999999999</v>
      </c>
      <c r="P47" s="37">
        <f t="shared" si="15"/>
        <v>38.748316250000002</v>
      </c>
      <c r="Q47" s="37">
        <f t="shared" si="15"/>
        <v>48.92998249999998</v>
      </c>
      <c r="R47" s="37">
        <f t="shared" si="15"/>
        <v>475.04600749999986</v>
      </c>
      <c r="S47" s="37">
        <f t="shared" si="15"/>
        <v>-36.404267499999975</v>
      </c>
      <c r="T47" s="37">
        <f t="shared" si="15"/>
        <v>-134.23372750000004</v>
      </c>
      <c r="U47" s="37">
        <f t="shared" si="15"/>
        <v>-103.44332750000004</v>
      </c>
      <c r="V47" s="37">
        <f t="shared" si="15"/>
        <v>31.799987499999965</v>
      </c>
      <c r="W47" s="37">
        <f t="shared" si="15"/>
        <v>29.988422499999963</v>
      </c>
      <c r="X47" s="37">
        <f t="shared" si="15"/>
        <v>52.279461874999996</v>
      </c>
      <c r="Y47" s="37">
        <f t="shared" si="15"/>
        <v>45.153413750000013</v>
      </c>
      <c r="Z47" s="37">
        <f t="shared" si="15"/>
        <v>36.337876249999994</v>
      </c>
      <c r="AA47" s="37">
        <f t="shared" si="15"/>
        <v>26.046248749999982</v>
      </c>
      <c r="AB47" s="37">
        <f t="shared" si="15"/>
        <v>51.046248749999982</v>
      </c>
      <c r="AC47" s="37">
        <f t="shared" si="15"/>
        <v>51.046248749999982</v>
      </c>
      <c r="AD47" s="37">
        <f t="shared" si="15"/>
        <v>51.046248749999982</v>
      </c>
      <c r="AE47" s="37">
        <f t="shared" si="15"/>
        <v>51.046248749999982</v>
      </c>
      <c r="AF47" s="37">
        <f t="shared" si="15"/>
        <v>-197.26022843749945</v>
      </c>
      <c r="AG47" s="37">
        <f t="shared" si="15"/>
        <v>20.709291093749997</v>
      </c>
      <c r="AH47" s="37">
        <f t="shared" si="15"/>
        <v>18.539187187499998</v>
      </c>
      <c r="AI47" s="37">
        <f t="shared" si="15"/>
        <v>16.369083281249999</v>
      </c>
      <c r="AJ47" s="37">
        <f t="shared" si="15"/>
        <v>12.87175640625</v>
      </c>
      <c r="AK47" s="37">
        <f t="shared" si="15"/>
        <v>10.846326093750003</v>
      </c>
      <c r="AL47" s="37">
        <f t="shared" si="15"/>
        <v>9.4520081250000025</v>
      </c>
      <c r="AM47" s="37">
        <f t="shared" si="15"/>
        <v>4.0760212500000002</v>
      </c>
      <c r="AN47" s="37">
        <f t="shared" si="15"/>
        <v>4.0760212500000002</v>
      </c>
      <c r="AO47" s="37">
        <f t="shared" si="15"/>
        <v>4.0760212500000002</v>
      </c>
      <c r="AP47" s="37">
        <f t="shared" si="15"/>
        <v>0</v>
      </c>
      <c r="AQ47" s="37">
        <f t="shared" si="15"/>
        <v>0</v>
      </c>
      <c r="AR47" s="37">
        <f t="shared" si="15"/>
        <v>0</v>
      </c>
      <c r="AS47" s="37">
        <f t="shared" si="15"/>
        <v>0</v>
      </c>
      <c r="AT47" s="37">
        <f t="shared" si="15"/>
        <v>0</v>
      </c>
    </row>
    <row r="48" spans="1:50" x14ac:dyDescent="0.3">
      <c r="A48" s="107"/>
      <c r="B48" s="89" t="s">
        <v>25</v>
      </c>
      <c r="C48" s="29">
        <f t="shared" si="13"/>
        <v>1352.262127499999</v>
      </c>
      <c r="D48" s="37">
        <f t="shared" ref="D48:AT48" si="16">D20-D34</f>
        <v>0</v>
      </c>
      <c r="E48" s="37">
        <f t="shared" si="16"/>
        <v>0</v>
      </c>
      <c r="F48" s="37">
        <f t="shared" si="16"/>
        <v>0</v>
      </c>
      <c r="G48" s="37">
        <f t="shared" si="16"/>
        <v>0</v>
      </c>
      <c r="H48" s="37">
        <f t="shared" si="16"/>
        <v>-10.357787499999999</v>
      </c>
      <c r="I48" s="37">
        <f t="shared" si="16"/>
        <v>4.2844250000000024</v>
      </c>
      <c r="J48" s="37">
        <f t="shared" si="16"/>
        <v>11.605531249999999</v>
      </c>
      <c r="K48" s="37">
        <f t="shared" si="16"/>
        <v>18.926637499999998</v>
      </c>
      <c r="L48" s="37">
        <f t="shared" si="16"/>
        <v>-103.29993875000001</v>
      </c>
      <c r="M48" s="37">
        <f t="shared" si="16"/>
        <v>-96.584745000000012</v>
      </c>
      <c r="N48" s="37">
        <f t="shared" si="16"/>
        <v>-130.33567000000005</v>
      </c>
      <c r="O48" s="37">
        <f t="shared" si="16"/>
        <v>-79.630595000000014</v>
      </c>
      <c r="P48" s="37">
        <f t="shared" si="16"/>
        <v>-73.963251249999999</v>
      </c>
      <c r="Q48" s="37">
        <f t="shared" si="16"/>
        <v>-41.446357499999934</v>
      </c>
      <c r="R48" s="37">
        <f t="shared" si="16"/>
        <v>83.620308125000051</v>
      </c>
      <c r="S48" s="37">
        <f t="shared" si="16"/>
        <v>143.10937375000009</v>
      </c>
      <c r="T48" s="37">
        <f t="shared" si="16"/>
        <v>-228.47974624999989</v>
      </c>
      <c r="U48" s="37">
        <f t="shared" si="16"/>
        <v>1042.6276537499998</v>
      </c>
      <c r="V48" s="37">
        <f t="shared" si="16"/>
        <v>-298.18698000000001</v>
      </c>
      <c r="W48" s="37">
        <f t="shared" si="16"/>
        <v>-146.54028875000006</v>
      </c>
      <c r="X48" s="37">
        <f t="shared" si="16"/>
        <v>167.37554500000005</v>
      </c>
      <c r="Y48" s="37">
        <f t="shared" si="16"/>
        <v>144.31141374999999</v>
      </c>
      <c r="Z48" s="37">
        <f t="shared" si="16"/>
        <v>87.16861375000002</v>
      </c>
      <c r="AA48" s="37">
        <f t="shared" si="16"/>
        <v>60.659033749999985</v>
      </c>
      <c r="AB48" s="37">
        <f t="shared" si="16"/>
        <v>56.299335000000013</v>
      </c>
      <c r="AC48" s="37">
        <f t="shared" si="16"/>
        <v>40.486216250000041</v>
      </c>
      <c r="AD48" s="37">
        <f t="shared" si="16"/>
        <v>32.137685000000033</v>
      </c>
      <c r="AE48" s="37">
        <f t="shared" si="16"/>
        <v>23.789153749999997</v>
      </c>
      <c r="AF48" s="37">
        <f t="shared" si="16"/>
        <v>121.11396902343701</v>
      </c>
      <c r="AG48" s="37">
        <f t="shared" si="16"/>
        <v>83.693898984374997</v>
      </c>
      <c r="AH48" s="37">
        <f t="shared" si="16"/>
        <v>74.164496835937513</v>
      </c>
      <c r="AI48" s="37">
        <f t="shared" si="16"/>
        <v>64.635094687499986</v>
      </c>
      <c r="AJ48" s="37">
        <f t="shared" si="16"/>
        <v>53.726918906249999</v>
      </c>
      <c r="AK48" s="37">
        <f t="shared" si="16"/>
        <v>42.818743124999997</v>
      </c>
      <c r="AL48" s="37">
        <f t="shared" si="16"/>
        <v>38.122694296874997</v>
      </c>
      <c r="AM48" s="37">
        <f t="shared" si="16"/>
        <v>33.426645468749996</v>
      </c>
      <c r="AN48" s="37">
        <f t="shared" si="16"/>
        <v>33.426645468749996</v>
      </c>
      <c r="AO48" s="37">
        <f t="shared" si="16"/>
        <v>33.426645468749996</v>
      </c>
      <c r="AP48" s="37">
        <f t="shared" si="16"/>
        <v>26.206681640624996</v>
      </c>
      <c r="AQ48" s="37">
        <f t="shared" si="16"/>
        <v>18.986717812500004</v>
      </c>
      <c r="AR48" s="37">
        <f t="shared" si="16"/>
        <v>12.354371718749999</v>
      </c>
      <c r="AS48" s="37">
        <f t="shared" si="16"/>
        <v>5.7220256249999997</v>
      </c>
      <c r="AT48" s="37">
        <f t="shared" si="16"/>
        <v>2.8610128124999998</v>
      </c>
    </row>
    <row r="49" spans="1:46" x14ac:dyDescent="0.3">
      <c r="A49" s="107"/>
      <c r="B49" s="91" t="s">
        <v>121</v>
      </c>
      <c r="C49" s="92">
        <f>SUM(C46:C48)</f>
        <v>2323.0025843749995</v>
      </c>
      <c r="D49" s="92">
        <f>SUM(D46:D48)</f>
        <v>-12.5</v>
      </c>
      <c r="E49" s="92">
        <f t="shared" ref="E49:AT49" si="17">SUM(E46:E48)</f>
        <v>-12.5</v>
      </c>
      <c r="F49" s="92">
        <f t="shared" si="17"/>
        <v>2.6392375000000001</v>
      </c>
      <c r="G49" s="92">
        <f t="shared" si="17"/>
        <v>17.778475</v>
      </c>
      <c r="H49" s="92">
        <f t="shared" si="17"/>
        <v>-18.730131249999999</v>
      </c>
      <c r="I49" s="92">
        <f t="shared" si="17"/>
        <v>22.901262500000012</v>
      </c>
      <c r="J49" s="92">
        <f t="shared" si="17"/>
        <v>1.1206662499999922</v>
      </c>
      <c r="K49" s="92">
        <f t="shared" si="17"/>
        <v>28.587196875000004</v>
      </c>
      <c r="L49" s="92">
        <f t="shared" si="17"/>
        <v>-143.7573253125</v>
      </c>
      <c r="M49" s="92">
        <f t="shared" si="17"/>
        <v>299.40858000000003</v>
      </c>
      <c r="N49" s="92">
        <f t="shared" si="17"/>
        <v>0.75718499999996425</v>
      </c>
      <c r="O49" s="92">
        <f t="shared" si="17"/>
        <v>64.388394999999988</v>
      </c>
      <c r="P49" s="92">
        <f t="shared" si="17"/>
        <v>-133.60222499999998</v>
      </c>
      <c r="Q49" s="92">
        <f t="shared" si="17"/>
        <v>-118.46720624999995</v>
      </c>
      <c r="R49" s="92">
        <f t="shared" si="17"/>
        <v>382.11548437499994</v>
      </c>
      <c r="S49" s="92">
        <f t="shared" si="17"/>
        <v>-16.464058124999923</v>
      </c>
      <c r="T49" s="92">
        <f t="shared" si="17"/>
        <v>-351.48683406249995</v>
      </c>
      <c r="U49" s="92">
        <f t="shared" si="17"/>
        <v>948.89704218749978</v>
      </c>
      <c r="V49" s="92">
        <f t="shared" si="17"/>
        <v>-262.66304781250005</v>
      </c>
      <c r="W49" s="92">
        <f t="shared" si="17"/>
        <v>-117.16892156250009</v>
      </c>
      <c r="X49" s="92">
        <f t="shared" si="17"/>
        <v>244.03795156250004</v>
      </c>
      <c r="Y49" s="92">
        <f t="shared" si="17"/>
        <v>206.56755343750001</v>
      </c>
      <c r="Z49" s="92">
        <f t="shared" si="17"/>
        <v>140.60921593750001</v>
      </c>
      <c r="AA49" s="92">
        <f t="shared" si="17"/>
        <v>103.80800843749996</v>
      </c>
      <c r="AB49" s="92">
        <f t="shared" si="17"/>
        <v>143.66030968749999</v>
      </c>
      <c r="AC49" s="92">
        <f t="shared" si="17"/>
        <v>124.57109250000002</v>
      </c>
      <c r="AD49" s="92">
        <f t="shared" si="17"/>
        <v>112.61410500000002</v>
      </c>
      <c r="AE49" s="92">
        <f t="shared" si="17"/>
        <v>99.924573749999979</v>
      </c>
      <c r="AF49" s="92">
        <f t="shared" si="17"/>
        <v>-158.8152985156251</v>
      </c>
      <c r="AG49" s="92">
        <f t="shared" si="17"/>
        <v>118.51584890625</v>
      </c>
      <c r="AH49" s="92">
        <f t="shared" si="17"/>
        <v>106.81634285156251</v>
      </c>
      <c r="AI49" s="92">
        <f t="shared" si="17"/>
        <v>95.116836796874992</v>
      </c>
      <c r="AJ49" s="92">
        <f t="shared" si="17"/>
        <v>80.711334140624999</v>
      </c>
      <c r="AK49" s="92">
        <f t="shared" si="17"/>
        <v>66.549191132812496</v>
      </c>
      <c r="AL49" s="92">
        <f t="shared" si="17"/>
        <v>60.4588243359375</v>
      </c>
      <c r="AM49" s="92">
        <f t="shared" si="17"/>
        <v>48.043666054687499</v>
      </c>
      <c r="AN49" s="92">
        <f t="shared" si="17"/>
        <v>42.917385937500001</v>
      </c>
      <c r="AO49" s="92">
        <f t="shared" si="17"/>
        <v>39.511057499999993</v>
      </c>
      <c r="AP49" s="92">
        <f t="shared" si="17"/>
        <v>26.206681640624996</v>
      </c>
      <c r="AQ49" s="92">
        <f t="shared" si="17"/>
        <v>18.986717812500004</v>
      </c>
      <c r="AR49" s="92">
        <f t="shared" si="17"/>
        <v>12.354371718749999</v>
      </c>
      <c r="AS49" s="92">
        <f t="shared" si="17"/>
        <v>5.7220256249999997</v>
      </c>
      <c r="AT49" s="93">
        <f t="shared" si="17"/>
        <v>2.8610128124999998</v>
      </c>
    </row>
    <row r="50" spans="1:46" x14ac:dyDescent="0.3">
      <c r="A50" s="107"/>
      <c r="B50" s="94"/>
      <c r="AT50" s="95"/>
    </row>
    <row r="51" spans="1:46" x14ac:dyDescent="0.3">
      <c r="A51" s="107"/>
      <c r="B51" s="96" t="s">
        <v>185</v>
      </c>
      <c r="D51" s="97"/>
      <c r="AT51" s="95"/>
    </row>
    <row r="52" spans="1:46" s="28" customFormat="1" x14ac:dyDescent="0.3">
      <c r="A52" s="108"/>
      <c r="B52" s="98" t="s">
        <v>83</v>
      </c>
      <c r="C52" s="75" t="s">
        <v>28</v>
      </c>
      <c r="D52" s="75" t="s">
        <v>32</v>
      </c>
      <c r="E52" s="75" t="s">
        <v>33</v>
      </c>
      <c r="F52" s="75" t="s">
        <v>90</v>
      </c>
      <c r="G52" s="75" t="s">
        <v>34</v>
      </c>
      <c r="H52" s="75" t="s">
        <v>91</v>
      </c>
      <c r="I52" s="75" t="s">
        <v>35</v>
      </c>
      <c r="J52" s="75" t="s">
        <v>92</v>
      </c>
      <c r="K52" s="75" t="s">
        <v>36</v>
      </c>
      <c r="L52" s="75" t="s">
        <v>93</v>
      </c>
      <c r="M52" s="75" t="s">
        <v>37</v>
      </c>
      <c r="N52" s="75" t="s">
        <v>94</v>
      </c>
      <c r="O52" s="75" t="s">
        <v>38</v>
      </c>
      <c r="P52" s="75" t="s">
        <v>95</v>
      </c>
      <c r="Q52" s="75" t="s">
        <v>39</v>
      </c>
      <c r="R52" s="75" t="s">
        <v>96</v>
      </c>
      <c r="S52" s="75" t="s">
        <v>40</v>
      </c>
      <c r="T52" s="75" t="s">
        <v>97</v>
      </c>
      <c r="U52" s="75" t="s">
        <v>41</v>
      </c>
      <c r="V52" s="75" t="s">
        <v>98</v>
      </c>
      <c r="W52" s="75" t="s">
        <v>42</v>
      </c>
      <c r="X52" s="75" t="s">
        <v>99</v>
      </c>
      <c r="Y52" s="75" t="s">
        <v>43</v>
      </c>
      <c r="Z52" s="75" t="s">
        <v>100</v>
      </c>
      <c r="AA52" s="75" t="s">
        <v>44</v>
      </c>
      <c r="AB52" s="75" t="s">
        <v>101</v>
      </c>
      <c r="AC52" s="75" t="s">
        <v>45</v>
      </c>
      <c r="AD52" s="75" t="s">
        <v>102</v>
      </c>
      <c r="AE52" s="75" t="s">
        <v>46</v>
      </c>
      <c r="AF52" s="75" t="s">
        <v>103</v>
      </c>
      <c r="AG52" s="75" t="s">
        <v>47</v>
      </c>
      <c r="AH52" s="75" t="s">
        <v>104</v>
      </c>
      <c r="AI52" s="75" t="s">
        <v>48</v>
      </c>
      <c r="AJ52" s="75" t="s">
        <v>105</v>
      </c>
      <c r="AK52" s="75" t="s">
        <v>49</v>
      </c>
      <c r="AL52" s="75" t="s">
        <v>106</v>
      </c>
      <c r="AM52" s="75" t="s">
        <v>50</v>
      </c>
      <c r="AN52" s="75" t="s">
        <v>126</v>
      </c>
      <c r="AO52" s="75" t="s">
        <v>84</v>
      </c>
      <c r="AP52" s="75" t="s">
        <v>127</v>
      </c>
      <c r="AQ52" s="75" t="s">
        <v>85</v>
      </c>
      <c r="AR52" s="75" t="s">
        <v>128</v>
      </c>
      <c r="AS52" s="75" t="s">
        <v>86</v>
      </c>
      <c r="AT52" s="99" t="s">
        <v>129</v>
      </c>
    </row>
    <row r="53" spans="1:46" x14ac:dyDescent="0.3">
      <c r="A53" s="107"/>
      <c r="B53" s="89" t="s">
        <v>81</v>
      </c>
      <c r="C53" s="29">
        <f t="shared" ref="C53:C55" si="18">SUM(D53:ZZ53)</f>
        <v>241.24143558880814</v>
      </c>
      <c r="D53" s="37">
        <f>+D46/((1+'Green Square'!$C$72)^'Green Square'!E$73)</f>
        <v>-12.097170456748955</v>
      </c>
      <c r="E53" s="37">
        <f>+E46/((1+'Green Square'!$C$72)^'Green Square'!F$73)</f>
        <v>-11.707322644771175</v>
      </c>
      <c r="F53" s="37">
        <f>+F46/((1+'Green Square'!$C$72)^'Green Square'!G$73)</f>
        <v>2.3922129376373018</v>
      </c>
      <c r="G53" s="37">
        <f>+G46/((1+'Green Square'!$C$72)^'Green Square'!H$73)</f>
        <v>15.595153508771928</v>
      </c>
      <c r="H53" s="37">
        <f>+H46/((1+'Green Square'!$C$72)^'Green Square'!I$73)</f>
        <v>-1.263193967180849</v>
      </c>
      <c r="I53" s="37">
        <f>+I46/((1+'Green Square'!$C$72)^'Green Square'!J$73)</f>
        <v>6.0677102047408233</v>
      </c>
      <c r="J53" s="37">
        <f>+J46/((1+'Green Square'!$C$72)^'Green Square'!K$73)</f>
        <v>-16.494698975045473</v>
      </c>
      <c r="K53" s="37">
        <f>+K46/((1+'Green Square'!$C$72)^'Green Square'!L$73)</f>
        <v>-3.0762008502616118</v>
      </c>
      <c r="L53" s="37">
        <f>+L46/((1+'Green Square'!$C$72)^'Green Square'!M$73)</f>
        <v>2.1949818260867957</v>
      </c>
      <c r="M53" s="37">
        <f>+M46/((1+'Green Square'!$C$72)^'Green Square'!N$73)</f>
        <v>301.14922063371171</v>
      </c>
      <c r="N53" s="37">
        <f>+N46/((1+'Green Square'!$C$72)^'Green Square'!O$73)</f>
        <v>94.167117463831218</v>
      </c>
      <c r="O53" s="37">
        <f>+O46/((1+'Green Square'!$C$72)^'Green Square'!P$73)</f>
        <v>85.028180060801404</v>
      </c>
      <c r="P53" s="37">
        <f>+P46/((1+'Green Square'!$C$72)^'Green Square'!Q$73)</f>
        <v>-64.268510035886408</v>
      </c>
      <c r="Q53" s="37">
        <f>+Q46/((1+'Green Square'!$C$72)^'Green Square'!R$73)</f>
        <v>-79.622178960375251</v>
      </c>
      <c r="R53" s="37">
        <f>+R46/((1+'Green Square'!$C$72)^'Green Square'!S$73)</f>
        <v>-108.01313570616783</v>
      </c>
      <c r="S53" s="37">
        <f>+S46/((1+'Green Square'!$C$72)^'Green Square'!T$73)</f>
        <v>-72.92603300660447</v>
      </c>
      <c r="T53" s="37">
        <f>+T46/((1+'Green Square'!$C$72)^'Green Square'!U$73)</f>
        <v>6.4328609838228612</v>
      </c>
      <c r="U53" s="37">
        <f>+U46/((1+'Green Square'!$C$72)^'Green Square'!V$73)</f>
        <v>5.3860310944136698</v>
      </c>
      <c r="V53" s="37">
        <f>+V46/((1+'Green Square'!$C$72)^'Green Square'!W$73)</f>
        <v>1.9985047179128572</v>
      </c>
      <c r="W53" s="37">
        <f>+W46/((1+'Green Square'!$C$72)^'Green Square'!X$73)</f>
        <v>-0.3204791934892533</v>
      </c>
      <c r="X53" s="37">
        <f>+X46/((1+'Green Square'!$C$72)^'Green Square'!Y$73)</f>
        <v>12.255631210790966</v>
      </c>
      <c r="Y53" s="37">
        <f>+Y46/((1+'Green Square'!$C$72)^'Green Square'!Z$73)</f>
        <v>8.3193357933678413</v>
      </c>
      <c r="Z53" s="37">
        <f>+Z46/((1+'Green Square'!$C$72)^'Green Square'!AA$73)</f>
        <v>8.0512338543442841</v>
      </c>
      <c r="AA53" s="37">
        <f>+AA46/((1+'Green Square'!$C$72)^'Green Square'!AB$73)</f>
        <v>7.7917718658520538</v>
      </c>
      <c r="AB53" s="37">
        <f>+AB46/((1+'Green Square'!$C$72)^'Green Square'!AC$73)</f>
        <v>16.011331529713647</v>
      </c>
      <c r="AC53" s="37">
        <f>+AC46/((1+'Green Square'!$C$72)^'Green Square'!AD$73)</f>
        <v>14.097446780518474</v>
      </c>
      <c r="AD53" s="37">
        <f>+AD46/((1+'Green Square'!$C$72)^'Green Square'!AE$73)</f>
        <v>12.153043228162339</v>
      </c>
      <c r="AE53" s="37">
        <f>+AE46/((1+'Green Square'!$C$72)^'Green Square'!AF$73)</f>
        <v>10.026569222843316</v>
      </c>
      <c r="AF53" s="37">
        <f>+AF46/((1+'Green Square'!$C$72)^'Green Square'!AG$73)</f>
        <v>-31.972950659481025</v>
      </c>
      <c r="AG53" s="37">
        <f>+AG46/((1+'Green Square'!$C$72)^'Green Square'!AH$73)</f>
        <v>5.2822926410381674</v>
      </c>
      <c r="AH53" s="37">
        <f>+AH46/((1+'Green Square'!$C$72)^'Green Square'!AI$73)</f>
        <v>5.1120635584855449</v>
      </c>
      <c r="AI53" s="37">
        <f>+AI46/((1+'Green Square'!$C$72)^'Green Square'!AJ$73)</f>
        <v>4.9473203402187407</v>
      </c>
      <c r="AJ53" s="37">
        <f>+AJ46/((1+'Green Square'!$C$72)^'Green Square'!AK$73)</f>
        <v>4.7878861967813879</v>
      </c>
      <c r="AK53" s="37">
        <f>+AK46/((1+'Green Square'!$C$72)^'Green Square'!AL$73)</f>
        <v>4.2302261856294168</v>
      </c>
      <c r="AL53" s="37">
        <f>+AL46/((1+'Green Square'!$C$72)^'Green Square'!AM$73)</f>
        <v>4.0939013790529595</v>
      </c>
      <c r="AM53" s="37">
        <f>+AM46/((1+'Green Square'!$C$72)^'Green Square'!AN$73)</f>
        <v>3.2414410213936349</v>
      </c>
      <c r="AN53" s="37">
        <f>+AN46/((1+'Green Square'!$C$72)^'Green Square'!AO$73)</f>
        <v>1.6114100438799197</v>
      </c>
      <c r="AO53" s="37">
        <f>+AO46/((1+'Green Square'!$C$72)^'Green Square'!AP$73)</f>
        <v>0.57843176101729499</v>
      </c>
      <c r="AP53" s="37">
        <f>+AP46/((1+'Green Square'!$C$72)^'Green Square'!AQ$73)</f>
        <v>0</v>
      </c>
      <c r="AQ53" s="37">
        <f>+AQ46/((1+'Green Square'!$C$72)^'Green Square'!AR$73)</f>
        <v>0</v>
      </c>
      <c r="AR53" s="37">
        <f>+AR46/((1+'Green Square'!$C$72)^'Green Square'!AS$73)</f>
        <v>0</v>
      </c>
      <c r="AS53" s="37">
        <f>+AS46/((1+'Green Square'!$C$72)^'Green Square'!AT$73)</f>
        <v>0</v>
      </c>
      <c r="AT53" s="90">
        <f>+AT46/((1+'Green Square'!$C$72)^'Green Square'!AU$73)</f>
        <v>0</v>
      </c>
    </row>
    <row r="54" spans="1:46" x14ac:dyDescent="0.3">
      <c r="A54" s="107"/>
      <c r="B54" s="89" t="s">
        <v>82</v>
      </c>
      <c r="C54" s="29">
        <f t="shared" si="18"/>
        <v>328.55308744998376</v>
      </c>
      <c r="D54" s="37">
        <f>+D47/((1+'Green Square'!$C$72)^'Green Square'!E$73)</f>
        <v>0</v>
      </c>
      <c r="E54" s="37">
        <f>+E47/((1+'Green Square'!$C$72)^'Green Square'!F$73)</f>
        <v>0</v>
      </c>
      <c r="F54" s="37">
        <f>+F47/((1+'Green Square'!$C$72)^'Green Square'!G$73)</f>
        <v>0</v>
      </c>
      <c r="G54" s="37">
        <f>+G47/((1+'Green Square'!$C$72)^'Green Square'!H$73)</f>
        <v>0</v>
      </c>
      <c r="H54" s="37">
        <f>+H47/((1+'Green Square'!$C$72)^'Green Square'!I$73)</f>
        <v>-5.8442916093978674</v>
      </c>
      <c r="I54" s="37">
        <f>+I47/((1+'Green Square'!$C$72)^'Green Square'!J$73)</f>
        <v>9.2272598470328777</v>
      </c>
      <c r="J54" s="37">
        <f>+J47/((1+'Green Square'!$C$72)^'Green Square'!K$73)</f>
        <v>8.1582834608355217</v>
      </c>
      <c r="K54" s="37">
        <f>+K47/((1+'Green Square'!$C$72)^'Green Square'!L$73)</f>
        <v>10.509687596183436</v>
      </c>
      <c r="L54" s="37">
        <f>+L47/((1+'Green Square'!$C$72)^'Green Square'!M$73)</f>
        <v>-32.322399584236805</v>
      </c>
      <c r="M54" s="37">
        <f>+M47/((1+'Green Square'!$C$72)^'Green Square'!N$73)</f>
        <v>-15.767772745085637</v>
      </c>
      <c r="N54" s="37">
        <f>+N47/((1+'Green Square'!$C$72)^'Green Square'!O$73)</f>
        <v>-2.7367046464724591</v>
      </c>
      <c r="O54" s="37">
        <f>+O47/((1+'Green Square'!$C$72)^'Green Square'!P$73)</f>
        <v>12.180535981381581</v>
      </c>
      <c r="P54" s="37">
        <f>+P47/((1+'Green Square'!$C$72)^'Green Square'!Q$73)</f>
        <v>25.311161144766015</v>
      </c>
      <c r="Q54" s="37">
        <f>+Q47/((1+'Green Square'!$C$72)^'Green Square'!R$73)</f>
        <v>30.932005644409177</v>
      </c>
      <c r="R54" s="37">
        <f>+R47/((1+'Green Square'!$C$72)^'Green Square'!S$73)</f>
        <v>290.63136384848207</v>
      </c>
      <c r="S54" s="37">
        <f>+S47/((1+'Green Square'!$C$72)^'Green Square'!T$73)</f>
        <v>-21.554248798858559</v>
      </c>
      <c r="T54" s="37">
        <f>+T47/((1+'Green Square'!$C$72)^'Green Square'!U$73)</f>
        <v>-76.915883326095241</v>
      </c>
      <c r="U54" s="37">
        <f>+U47/((1+'Green Square'!$C$72)^'Green Square'!V$73)</f>
        <v>-57.362840837701256</v>
      </c>
      <c r="V54" s="37">
        <f>+V47/((1+'Green Square'!$C$72)^'Green Square'!W$73)</f>
        <v>17.065888562105499</v>
      </c>
      <c r="W54" s="37">
        <f>+W47/((1+'Green Square'!$C$72)^'Green Square'!X$73)</f>
        <v>15.575046940082812</v>
      </c>
      <c r="X54" s="37">
        <f>+X47/((1+'Green Square'!$C$72)^'Green Square'!Y$73)</f>
        <v>26.277293938458243</v>
      </c>
      <c r="Y54" s="37">
        <f>+Y47/((1+'Green Square'!$C$72)^'Green Square'!Z$73)</f>
        <v>21.964125050935191</v>
      </c>
      <c r="Z54" s="37">
        <f>+Z47/((1+'Green Square'!$C$72)^'Green Square'!AA$73)</f>
        <v>17.106322145844953</v>
      </c>
      <c r="AA54" s="37">
        <f>+AA47/((1+'Green Square'!$C$72)^'Green Square'!AB$73)</f>
        <v>11.866320548132453</v>
      </c>
      <c r="AB54" s="37">
        <f>+AB47/((1+'Green Square'!$C$72)^'Green Square'!AC$73)</f>
        <v>22.506528439485916</v>
      </c>
      <c r="AC54" s="37">
        <f>+AC47/((1+'Green Square'!$C$72)^'Green Square'!AD$73)</f>
        <v>21.781224873770327</v>
      </c>
      <c r="AD54" s="37">
        <f>+AD47/((1+'Green Square'!$C$72)^'Green Square'!AE$73)</f>
        <v>21.079295204382394</v>
      </c>
      <c r="AE54" s="37">
        <f>+AE47/((1+'Green Square'!$C$72)^'Green Square'!AF$73)</f>
        <v>20.399986175643562</v>
      </c>
      <c r="AF54" s="37">
        <f>+AF47/((1+'Green Square'!$C$72)^'Green Square'!AG$73)</f>
        <v>-76.29206314061183</v>
      </c>
      <c r="AG54" s="37">
        <f>+AG47/((1+'Green Square'!$C$72)^'Green Square'!AH$73)</f>
        <v>7.7513767800880577</v>
      </c>
      <c r="AH54" s="37">
        <f>+AH47/((1+'Green Square'!$C$72)^'Green Square'!AI$73)</f>
        <v>6.7154959514990562</v>
      </c>
      <c r="AI54" s="37">
        <f>+AI47/((1+'Green Square'!$C$72)^'Green Square'!AJ$73)</f>
        <v>5.7383303638483847</v>
      </c>
      <c r="AJ54" s="37">
        <f>+AJ47/((1+'Green Square'!$C$72)^'Green Square'!AK$73)</f>
        <v>4.3668953934461898</v>
      </c>
      <c r="AK54" s="37">
        <f>+AK47/((1+'Green Square'!$C$72)^'Green Square'!AL$73)</f>
        <v>3.5611594616764748</v>
      </c>
      <c r="AL54" s="37">
        <f>+AL47/((1+'Green Square'!$C$72)^'Green Square'!AM$73)</f>
        <v>3.0033547769772815</v>
      </c>
      <c r="AM54" s="37">
        <f>+AM47/((1+'Green Square'!$C$72)^'Green Square'!AN$73)</f>
        <v>1.2534089096066798</v>
      </c>
      <c r="AN54" s="37">
        <f>+AN47/((1+'Green Square'!$C$72)^'Green Square'!AO$73)</f>
        <v>1.2130160985215879</v>
      </c>
      <c r="AO54" s="37">
        <f>+AO47/((1+'Green Square'!$C$72)^'Green Square'!AP$73)</f>
        <v>1.1739250008476985</v>
      </c>
      <c r="AP54" s="37">
        <f>+AP47/((1+'Green Square'!$C$72)^'Green Square'!AQ$73)</f>
        <v>0</v>
      </c>
      <c r="AQ54" s="37">
        <f>+AQ47/((1+'Green Square'!$C$72)^'Green Square'!AR$73)</f>
        <v>0</v>
      </c>
      <c r="AR54" s="37">
        <f>+AR47/((1+'Green Square'!$C$72)^'Green Square'!AS$73)</f>
        <v>0</v>
      </c>
      <c r="AS54" s="37">
        <f>+AS47/((1+'Green Square'!$C$72)^'Green Square'!AT$73)</f>
        <v>0</v>
      </c>
      <c r="AT54" s="90">
        <f>+AT47/((1+'Green Square'!$C$72)^'Green Square'!AU$73)</f>
        <v>0</v>
      </c>
    </row>
    <row r="55" spans="1:46" x14ac:dyDescent="0.3">
      <c r="A55" s="107"/>
      <c r="B55" s="89" t="s">
        <v>25</v>
      </c>
      <c r="C55" s="29">
        <f t="shared" si="18"/>
        <v>513.88303763225599</v>
      </c>
      <c r="D55" s="37">
        <f>+D48/((1+'Green Square'!$C$72)^'Green Square'!E$73)</f>
        <v>0</v>
      </c>
      <c r="E55" s="37">
        <f>+E48/((1+'Green Square'!$C$72)^'Green Square'!F$73)</f>
        <v>0</v>
      </c>
      <c r="F55" s="37">
        <f>+F48/((1+'Green Square'!$C$72)^'Green Square'!G$73)</f>
        <v>0</v>
      </c>
      <c r="G55" s="37">
        <f>+G48/((1+'Green Square'!$C$72)^'Green Square'!H$73)</f>
        <v>0</v>
      </c>
      <c r="H55" s="37">
        <f>+H48/((1+'Green Square'!$C$72)^'Green Square'!I$73)</f>
        <v>-8.7929769082304254</v>
      </c>
      <c r="I55" s="37">
        <f>+I48/((1+'Green Square'!$C$72)^'Green Square'!J$73)</f>
        <v>3.5199400577069304</v>
      </c>
      <c r="J55" s="37">
        <f>+J48/((1+'Green Square'!$C$72)^'Green Square'!K$73)</f>
        <v>9.227446491981377</v>
      </c>
      <c r="K55" s="37">
        <f>+K48/((1+'Green Square'!$C$72)^'Green Square'!L$73)</f>
        <v>14.563432979378266</v>
      </c>
      <c r="L55" s="37">
        <f>+L48/((1+'Green Square'!$C$72)^'Green Square'!M$73)</f>
        <v>-76.924405492796311</v>
      </c>
      <c r="M55" s="37">
        <f>+M48/((1+'Green Square'!$C$72)^'Green Square'!N$73)</f>
        <v>-69.605957050043045</v>
      </c>
      <c r="N55" s="37">
        <f>+N48/((1+'Green Square'!$C$72)^'Green Square'!O$73)</f>
        <v>-90.902315865552282</v>
      </c>
      <c r="O55" s="37">
        <f>+O48/((1+'Green Square'!$C$72)^'Green Square'!P$73)</f>
        <v>-53.748383443218692</v>
      </c>
      <c r="P55" s="37">
        <f>+P48/((1+'Green Square'!$C$72)^'Green Square'!Q$73)</f>
        <v>-48.314248265679574</v>
      </c>
      <c r="Q55" s="37">
        <f>+Q48/((1+'Green Square'!$C$72)^'Green Square'!R$73)</f>
        <v>-26.20109181788894</v>
      </c>
      <c r="R55" s="37">
        <f>+R48/((1+'Green Square'!$C$72)^'Green Square'!S$73)</f>
        <v>51.158590561986941</v>
      </c>
      <c r="S55" s="37">
        <f>+S48/((1+'Green Square'!$C$72)^'Green Square'!T$73)</f>
        <v>84.732237704174153</v>
      </c>
      <c r="T55" s="37">
        <f>+T48/((1+'Green Square'!$C$72)^'Green Square'!U$73)</f>
        <v>-130.91882220838153</v>
      </c>
      <c r="U55" s="37">
        <f>+U48/((1+'Green Square'!$C$72)^'Green Square'!V$73)</f>
        <v>578.17246989707587</v>
      </c>
      <c r="V55" s="37">
        <f>+V48/((1+'Green Square'!$C$72)^'Green Square'!W$73)</f>
        <v>-160.02603055585439</v>
      </c>
      <c r="W55" s="37">
        <f>+W48/((1+'Green Square'!$C$72)^'Green Square'!X$73)</f>
        <v>-76.108434042989188</v>
      </c>
      <c r="X55" s="37">
        <f>+X48/((1+'Green Square'!$C$72)^'Green Square'!Y$73)</f>
        <v>84.128187941005777</v>
      </c>
      <c r="Y55" s="37">
        <f>+Y48/((1+'Green Square'!$C$72)^'Green Square'!Z$73)</f>
        <v>70.197880395748527</v>
      </c>
      <c r="Z55" s="37">
        <f>+Z48/((1+'Green Square'!$C$72)^'Green Square'!AA$73)</f>
        <v>41.035265174976495</v>
      </c>
      <c r="AA55" s="37">
        <f>+AA48/((1+'Green Square'!$C$72)^'Green Square'!AB$73)</f>
        <v>27.635439772012671</v>
      </c>
      <c r="AB55" s="37">
        <f>+AB48/((1+'Green Square'!$C$72)^'Green Square'!AC$73)</f>
        <v>24.822638594019026</v>
      </c>
      <c r="AC55" s="37">
        <f>+AC48/((1+'Green Square'!$C$72)^'Green Square'!AD$73)</f>
        <v>17.275302339025366</v>
      </c>
      <c r="AD55" s="37">
        <f>+AD48/((1+'Green Square'!$C$72)^'Green Square'!AE$73)</f>
        <v>13.271097600496116</v>
      </c>
      <c r="AE55" s="37">
        <f>+AE48/((1+'Green Square'!$C$72)^'Green Square'!AF$73)</f>
        <v>9.5070337099013429</v>
      </c>
      <c r="AF55" s="37">
        <f>+AF48/((1+'Green Square'!$C$72)^'Green Square'!AG$73)</f>
        <v>46.841852740091511</v>
      </c>
      <c r="AG55" s="37">
        <f>+AG48/((1+'Green Square'!$C$72)^'Green Square'!AH$73)</f>
        <v>31.326178297735577</v>
      </c>
      <c r="AH55" s="37">
        <f>+AH48/((1+'Green Square'!$C$72)^'Green Square'!AI$73)</f>
        <v>26.864790414463958</v>
      </c>
      <c r="AI55" s="37">
        <f>+AI48/((1+'Green Square'!$C$72)^'Green Square'!AJ$73)</f>
        <v>22.658417703839405</v>
      </c>
      <c r="AJ55" s="37">
        <f>+AJ48/((1+'Green Square'!$C$72)^'Green Square'!AK$73)</f>
        <v>18.227491825578543</v>
      </c>
      <c r="AK55" s="37">
        <f>+AK48/((1+'Green Square'!$C$72)^'Green Square'!AL$73)</f>
        <v>14.058619563776031</v>
      </c>
      <c r="AL55" s="37">
        <f>+AL48/((1+'Green Square'!$C$72)^'Green Square'!AM$73)</f>
        <v>12.113402201266522</v>
      </c>
      <c r="AM55" s="37">
        <f>+AM48/((1+'Green Square'!$C$72)^'Green Square'!AN$73)</f>
        <v>10.278958984523204</v>
      </c>
      <c r="AN55" s="37">
        <f>+AN48/((1+'Green Square'!$C$72)^'Green Square'!AO$73)</f>
        <v>9.9477055162966668</v>
      </c>
      <c r="AO55" s="37">
        <f>+AO48/((1+'Green Square'!$C$72)^'Green Square'!AP$73)</f>
        <v>9.6271271427346097</v>
      </c>
      <c r="AP55" s="37">
        <f>+AP48/((1+'Green Square'!$C$72)^'Green Square'!AQ$73)</f>
        <v>7.3044871999874879</v>
      </c>
      <c r="AQ55" s="37">
        <f>+AQ48/((1+'Green Square'!$C$72)^'Green Square'!AR$73)</f>
        <v>5.1215495930040769</v>
      </c>
      <c r="AR55" s="37">
        <f>+AR48/((1+'Green Square'!$C$72)^'Green Square'!AS$73)</f>
        <v>3.22512044260387</v>
      </c>
      <c r="AS55" s="37">
        <f>+AS48/((1+'Green Square'!$C$72)^'Green Square'!AT$73)</f>
        <v>5.7220256249999997</v>
      </c>
      <c r="AT55" s="90">
        <f>+AT48/((1+'Green Square'!$C$72)^'Green Square'!AU$73)</f>
        <v>2.8610128124999998</v>
      </c>
    </row>
    <row r="56" spans="1:46" ht="13.8" thickBot="1" x14ac:dyDescent="0.35">
      <c r="A56" s="107"/>
      <c r="B56" s="100" t="s">
        <v>121</v>
      </c>
      <c r="C56" s="101">
        <f>SUM(C53:C55)</f>
        <v>1083.677560671048</v>
      </c>
      <c r="D56" s="101">
        <f>SUM(D53:D55)</f>
        <v>-12.097170456748955</v>
      </c>
      <c r="E56" s="101">
        <f t="shared" ref="E56:AT56" si="19">SUM(E53:E55)</f>
        <v>-11.707322644771175</v>
      </c>
      <c r="F56" s="101">
        <f t="shared" si="19"/>
        <v>2.3922129376373018</v>
      </c>
      <c r="G56" s="101">
        <f t="shared" si="19"/>
        <v>15.595153508771928</v>
      </c>
      <c r="H56" s="101">
        <f t="shared" si="19"/>
        <v>-15.900462484809141</v>
      </c>
      <c r="I56" s="101">
        <f t="shared" si="19"/>
        <v>18.814910109480632</v>
      </c>
      <c r="J56" s="101">
        <f t="shared" si="19"/>
        <v>0.89103097777142537</v>
      </c>
      <c r="K56" s="101">
        <f t="shared" si="19"/>
        <v>21.996919725300089</v>
      </c>
      <c r="L56" s="101">
        <f t="shared" si="19"/>
        <v>-107.05182325094631</v>
      </c>
      <c r="M56" s="101">
        <f t="shared" si="19"/>
        <v>215.77549083858304</v>
      </c>
      <c r="N56" s="101">
        <f t="shared" si="19"/>
        <v>0.52809695180647509</v>
      </c>
      <c r="O56" s="101">
        <f t="shared" si="19"/>
        <v>43.460332598964293</v>
      </c>
      <c r="P56" s="101">
        <f t="shared" si="19"/>
        <v>-87.27159715679997</v>
      </c>
      <c r="Q56" s="101">
        <f t="shared" si="19"/>
        <v>-74.891265133855015</v>
      </c>
      <c r="R56" s="101">
        <f t="shared" si="19"/>
        <v>233.77681870430121</v>
      </c>
      <c r="S56" s="101">
        <f t="shared" si="19"/>
        <v>-9.748044101288869</v>
      </c>
      <c r="T56" s="101">
        <f t="shared" si="19"/>
        <v>-201.40184455065389</v>
      </c>
      <c r="U56" s="101">
        <f t="shared" si="19"/>
        <v>526.19566015378825</v>
      </c>
      <c r="V56" s="101">
        <f t="shared" si="19"/>
        <v>-140.96163727583604</v>
      </c>
      <c r="W56" s="101">
        <f t="shared" si="19"/>
        <v>-60.85386629639563</v>
      </c>
      <c r="X56" s="101">
        <f t="shared" si="19"/>
        <v>122.66111309025499</v>
      </c>
      <c r="Y56" s="101">
        <f t="shared" si="19"/>
        <v>100.48134124005156</v>
      </c>
      <c r="Z56" s="101">
        <f t="shared" si="19"/>
        <v>66.192821175165733</v>
      </c>
      <c r="AA56" s="101">
        <f t="shared" si="19"/>
        <v>47.293532185997179</v>
      </c>
      <c r="AB56" s="101">
        <f t="shared" si="19"/>
        <v>63.340498563218588</v>
      </c>
      <c r="AC56" s="101">
        <f t="shared" si="19"/>
        <v>53.153973993314168</v>
      </c>
      <c r="AD56" s="101">
        <f t="shared" si="19"/>
        <v>46.503436033040856</v>
      </c>
      <c r="AE56" s="101">
        <f t="shared" si="19"/>
        <v>39.933589108388219</v>
      </c>
      <c r="AF56" s="101">
        <f t="shared" si="19"/>
        <v>-61.423161060001348</v>
      </c>
      <c r="AG56" s="101">
        <f t="shared" si="19"/>
        <v>44.359847718861801</v>
      </c>
      <c r="AH56" s="101">
        <f t="shared" si="19"/>
        <v>38.692349924448557</v>
      </c>
      <c r="AI56" s="101">
        <f t="shared" si="19"/>
        <v>33.344068407906533</v>
      </c>
      <c r="AJ56" s="101">
        <f t="shared" si="19"/>
        <v>27.382273415806122</v>
      </c>
      <c r="AK56" s="101">
        <f t="shared" si="19"/>
        <v>21.850005211081921</v>
      </c>
      <c r="AL56" s="101">
        <f t="shared" si="19"/>
        <v>19.210658357296765</v>
      </c>
      <c r="AM56" s="101">
        <f t="shared" si="19"/>
        <v>14.773808915523517</v>
      </c>
      <c r="AN56" s="101">
        <f t="shared" si="19"/>
        <v>12.772131658698175</v>
      </c>
      <c r="AO56" s="101">
        <f t="shared" si="19"/>
        <v>11.379483904599603</v>
      </c>
      <c r="AP56" s="101">
        <f t="shared" si="19"/>
        <v>7.3044871999874879</v>
      </c>
      <c r="AQ56" s="101">
        <f t="shared" si="19"/>
        <v>5.1215495930040769</v>
      </c>
      <c r="AR56" s="101">
        <f t="shared" si="19"/>
        <v>3.22512044260387</v>
      </c>
      <c r="AS56" s="101">
        <f t="shared" si="19"/>
        <v>5.7220256249999997</v>
      </c>
      <c r="AT56" s="102">
        <f t="shared" si="19"/>
        <v>2.8610128124999998</v>
      </c>
    </row>
    <row r="57" spans="1:46" ht="13.8" thickBot="1" x14ac:dyDescent="0.35"/>
    <row r="58" spans="1:46" x14ac:dyDescent="0.3">
      <c r="A58" s="109"/>
      <c r="B58" s="82" t="s">
        <v>186</v>
      </c>
      <c r="C58" s="83"/>
      <c r="D58" s="84"/>
      <c r="E58" s="83"/>
      <c r="F58" s="83"/>
      <c r="G58" s="83"/>
      <c r="H58" s="83"/>
      <c r="I58" s="83"/>
      <c r="J58" s="83"/>
      <c r="K58" s="83"/>
      <c r="L58" s="83"/>
      <c r="M58" s="83"/>
      <c r="N58" s="83"/>
      <c r="O58" s="83"/>
      <c r="P58" s="83"/>
      <c r="Q58" s="83"/>
      <c r="R58" s="83"/>
      <c r="S58" s="83"/>
      <c r="T58" s="83"/>
      <c r="U58" s="83"/>
      <c r="V58" s="83"/>
      <c r="W58" s="83"/>
      <c r="X58" s="83"/>
      <c r="Y58" s="85"/>
      <c r="Z58" s="85"/>
      <c r="AA58" s="85"/>
      <c r="AB58" s="85"/>
      <c r="AC58" s="85"/>
      <c r="AD58" s="85"/>
      <c r="AE58" s="85"/>
      <c r="AF58" s="85"/>
      <c r="AG58" s="85"/>
      <c r="AH58" s="85"/>
      <c r="AI58" s="85"/>
      <c r="AJ58" s="85"/>
      <c r="AK58" s="85"/>
      <c r="AL58" s="85"/>
      <c r="AM58" s="85"/>
      <c r="AN58" s="85"/>
      <c r="AO58" s="85"/>
      <c r="AP58" s="85"/>
      <c r="AQ58" s="85"/>
      <c r="AR58" s="85"/>
      <c r="AS58" s="85"/>
      <c r="AT58" s="86"/>
    </row>
    <row r="59" spans="1:46" s="28" customFormat="1" x14ac:dyDescent="0.3">
      <c r="A59" s="110"/>
      <c r="B59" s="87" t="s">
        <v>83</v>
      </c>
      <c r="C59" s="27" t="s">
        <v>28</v>
      </c>
      <c r="D59" s="27" t="s">
        <v>32</v>
      </c>
      <c r="E59" s="27" t="s">
        <v>33</v>
      </c>
      <c r="F59" s="27" t="s">
        <v>90</v>
      </c>
      <c r="G59" s="27" t="s">
        <v>34</v>
      </c>
      <c r="H59" s="27" t="s">
        <v>91</v>
      </c>
      <c r="I59" s="27" t="s">
        <v>35</v>
      </c>
      <c r="J59" s="27" t="s">
        <v>92</v>
      </c>
      <c r="K59" s="27" t="s">
        <v>36</v>
      </c>
      <c r="L59" s="27" t="s">
        <v>93</v>
      </c>
      <c r="M59" s="27" t="s">
        <v>37</v>
      </c>
      <c r="N59" s="27" t="s">
        <v>94</v>
      </c>
      <c r="O59" s="27" t="s">
        <v>38</v>
      </c>
      <c r="P59" s="27" t="s">
        <v>95</v>
      </c>
      <c r="Q59" s="27" t="s">
        <v>39</v>
      </c>
      <c r="R59" s="27" t="s">
        <v>96</v>
      </c>
      <c r="S59" s="27" t="s">
        <v>40</v>
      </c>
      <c r="T59" s="27" t="s">
        <v>97</v>
      </c>
      <c r="U59" s="27" t="s">
        <v>41</v>
      </c>
      <c r="V59" s="27" t="s">
        <v>98</v>
      </c>
      <c r="W59" s="27" t="s">
        <v>42</v>
      </c>
      <c r="X59" s="27" t="s">
        <v>99</v>
      </c>
      <c r="Y59" s="27" t="s">
        <v>43</v>
      </c>
      <c r="Z59" s="27" t="s">
        <v>100</v>
      </c>
      <c r="AA59" s="27" t="s">
        <v>44</v>
      </c>
      <c r="AB59" s="27" t="s">
        <v>101</v>
      </c>
      <c r="AC59" s="27" t="s">
        <v>45</v>
      </c>
      <c r="AD59" s="27" t="s">
        <v>102</v>
      </c>
      <c r="AE59" s="27" t="s">
        <v>46</v>
      </c>
      <c r="AF59" s="27" t="s">
        <v>103</v>
      </c>
      <c r="AG59" s="27" t="s">
        <v>47</v>
      </c>
      <c r="AH59" s="27" t="s">
        <v>104</v>
      </c>
      <c r="AI59" s="27" t="s">
        <v>48</v>
      </c>
      <c r="AJ59" s="27" t="s">
        <v>105</v>
      </c>
      <c r="AK59" s="27" t="s">
        <v>49</v>
      </c>
      <c r="AL59" s="27" t="s">
        <v>106</v>
      </c>
      <c r="AM59" s="27" t="s">
        <v>50</v>
      </c>
      <c r="AN59" s="27" t="s">
        <v>126</v>
      </c>
      <c r="AO59" s="27" t="s">
        <v>84</v>
      </c>
      <c r="AP59" s="27" t="s">
        <v>127</v>
      </c>
      <c r="AQ59" s="27" t="s">
        <v>85</v>
      </c>
      <c r="AR59" s="27" t="s">
        <v>128</v>
      </c>
      <c r="AS59" s="27" t="s">
        <v>86</v>
      </c>
      <c r="AT59" s="88" t="s">
        <v>129</v>
      </c>
    </row>
    <row r="60" spans="1:46" x14ac:dyDescent="0.3">
      <c r="A60" s="109"/>
      <c r="B60" s="89" t="s">
        <v>81</v>
      </c>
      <c r="C60" s="29">
        <f>AT60</f>
        <v>375.44752749999998</v>
      </c>
      <c r="D60" s="37">
        <f>D46</f>
        <v>-12.5</v>
      </c>
      <c r="E60" s="37">
        <f>D60+E46</f>
        <v>-25</v>
      </c>
      <c r="F60" s="37">
        <f t="shared" ref="F60:AT62" si="20">E60+F46</f>
        <v>-22.3607625</v>
      </c>
      <c r="G60" s="37">
        <f t="shared" si="20"/>
        <v>-4.5822874999999996</v>
      </c>
      <c r="H60" s="37">
        <f t="shared" si="20"/>
        <v>-6.0702812500000007</v>
      </c>
      <c r="I60" s="37">
        <f t="shared" si="20"/>
        <v>1.3152562500000045</v>
      </c>
      <c r="J60" s="37">
        <f t="shared" si="20"/>
        <v>-19.430433749999999</v>
      </c>
      <c r="K60" s="37">
        <f t="shared" si="20"/>
        <v>-23.428264374999991</v>
      </c>
      <c r="L60" s="37">
        <f t="shared" si="20"/>
        <v>-20.480675937499974</v>
      </c>
      <c r="M60" s="37">
        <f t="shared" si="20"/>
        <v>397.39190156250004</v>
      </c>
      <c r="N60" s="37">
        <f t="shared" si="20"/>
        <v>532.40864156250007</v>
      </c>
      <c r="O60" s="37">
        <f t="shared" si="20"/>
        <v>658.38163156250005</v>
      </c>
      <c r="P60" s="37">
        <f t="shared" si="20"/>
        <v>559.99434156250004</v>
      </c>
      <c r="Q60" s="37">
        <f t="shared" si="20"/>
        <v>434.04351031250008</v>
      </c>
      <c r="R60" s="37">
        <f t="shared" si="20"/>
        <v>257.49267906250009</v>
      </c>
      <c r="S60" s="37">
        <f t="shared" si="20"/>
        <v>134.32351468750005</v>
      </c>
      <c r="T60" s="37">
        <f t="shared" si="20"/>
        <v>145.55015437500003</v>
      </c>
      <c r="U60" s="37">
        <f t="shared" si="20"/>
        <v>155.26287031250004</v>
      </c>
      <c r="V60" s="37">
        <f t="shared" si="20"/>
        <v>158.98681500000004</v>
      </c>
      <c r="W60" s="37">
        <f t="shared" si="20"/>
        <v>158.36975968750005</v>
      </c>
      <c r="X60" s="37">
        <f t="shared" si="20"/>
        <v>182.75270437500006</v>
      </c>
      <c r="Y60" s="37">
        <f t="shared" si="20"/>
        <v>199.85543031250006</v>
      </c>
      <c r="Z60" s="37">
        <f t="shared" si="20"/>
        <v>216.95815625000006</v>
      </c>
      <c r="AA60" s="37">
        <f t="shared" si="20"/>
        <v>234.06088218750006</v>
      </c>
      <c r="AB60" s="37">
        <f t="shared" si="20"/>
        <v>270.37560812500004</v>
      </c>
      <c r="AC60" s="37">
        <f t="shared" si="20"/>
        <v>303.41423562500006</v>
      </c>
      <c r="AD60" s="37">
        <f t="shared" si="20"/>
        <v>332.84440687500006</v>
      </c>
      <c r="AE60" s="37">
        <f t="shared" si="20"/>
        <v>357.93357812500005</v>
      </c>
      <c r="AF60" s="37">
        <f t="shared" si="20"/>
        <v>275.26453902343741</v>
      </c>
      <c r="AG60" s="37">
        <f t="shared" si="20"/>
        <v>289.37719785156241</v>
      </c>
      <c r="AH60" s="37">
        <f t="shared" si="20"/>
        <v>303.48985667968742</v>
      </c>
      <c r="AI60" s="37">
        <f t="shared" si="20"/>
        <v>317.60251550781243</v>
      </c>
      <c r="AJ60" s="37">
        <f t="shared" si="20"/>
        <v>331.71517433593743</v>
      </c>
      <c r="AK60" s="37">
        <f t="shared" si="20"/>
        <v>344.59929624999995</v>
      </c>
      <c r="AL60" s="37">
        <f t="shared" si="20"/>
        <v>357.48341816406247</v>
      </c>
      <c r="AM60" s="37">
        <f t="shared" si="20"/>
        <v>368.02441749999997</v>
      </c>
      <c r="AN60" s="37">
        <f t="shared" si="20"/>
        <v>373.43913671874998</v>
      </c>
      <c r="AO60" s="37">
        <f t="shared" si="20"/>
        <v>375.44752749999998</v>
      </c>
      <c r="AP60" s="37">
        <f t="shared" si="20"/>
        <v>375.44752749999998</v>
      </c>
      <c r="AQ60" s="37">
        <f t="shared" si="20"/>
        <v>375.44752749999998</v>
      </c>
      <c r="AR60" s="37">
        <f t="shared" si="20"/>
        <v>375.44752749999998</v>
      </c>
      <c r="AS60" s="37">
        <f t="shared" si="20"/>
        <v>375.44752749999998</v>
      </c>
      <c r="AT60" s="90">
        <f t="shared" si="20"/>
        <v>375.44752749999998</v>
      </c>
    </row>
    <row r="61" spans="1:46" x14ac:dyDescent="0.3">
      <c r="A61" s="109"/>
      <c r="B61" s="89" t="s">
        <v>82</v>
      </c>
      <c r="C61" s="29">
        <f t="shared" ref="C61:C62" si="21">AT61</f>
        <v>595.29292937500065</v>
      </c>
      <c r="D61" s="37">
        <f t="shared" ref="D61:D62" si="22">D47</f>
        <v>0</v>
      </c>
      <c r="E61" s="37">
        <f t="shared" ref="E61:T62" si="23">D61+E47</f>
        <v>0</v>
      </c>
      <c r="F61" s="37">
        <f t="shared" si="23"/>
        <v>0</v>
      </c>
      <c r="G61" s="37">
        <f t="shared" si="23"/>
        <v>0</v>
      </c>
      <c r="H61" s="37">
        <f t="shared" si="23"/>
        <v>-6.8843499999999977</v>
      </c>
      <c r="I61" s="37">
        <f t="shared" si="23"/>
        <v>4.3469500000000068</v>
      </c>
      <c r="J61" s="37">
        <f t="shared" si="23"/>
        <v>14.607775000000004</v>
      </c>
      <c r="K61" s="37">
        <f t="shared" si="23"/>
        <v>28.266165000000001</v>
      </c>
      <c r="L61" s="37">
        <f t="shared" si="23"/>
        <v>-15.138810000000014</v>
      </c>
      <c r="M61" s="37">
        <f t="shared" si="23"/>
        <v>-37.018062500000006</v>
      </c>
      <c r="N61" s="37">
        <f t="shared" si="23"/>
        <v>-40.941947499999991</v>
      </c>
      <c r="O61" s="37">
        <f t="shared" si="23"/>
        <v>-22.895947499999991</v>
      </c>
      <c r="P61" s="37">
        <f t="shared" si="23"/>
        <v>15.852368750000011</v>
      </c>
      <c r="Q61" s="37">
        <f t="shared" si="23"/>
        <v>64.782351249999991</v>
      </c>
      <c r="R61" s="37">
        <f t="shared" si="23"/>
        <v>539.82835874999989</v>
      </c>
      <c r="S61" s="37">
        <f t="shared" si="23"/>
        <v>503.42409124999995</v>
      </c>
      <c r="T61" s="37">
        <f t="shared" si="23"/>
        <v>369.1903637499999</v>
      </c>
      <c r="U61" s="37">
        <f t="shared" si="20"/>
        <v>265.74703624999984</v>
      </c>
      <c r="V61" s="37">
        <f t="shared" si="20"/>
        <v>297.54702374999982</v>
      </c>
      <c r="W61" s="37">
        <f t="shared" si="20"/>
        <v>327.53544624999978</v>
      </c>
      <c r="X61" s="37">
        <f t="shared" si="20"/>
        <v>379.81490812499976</v>
      </c>
      <c r="Y61" s="37">
        <f t="shared" si="20"/>
        <v>424.96832187499979</v>
      </c>
      <c r="Z61" s="37">
        <f t="shared" si="20"/>
        <v>461.30619812499981</v>
      </c>
      <c r="AA61" s="37">
        <f t="shared" si="20"/>
        <v>487.35244687499977</v>
      </c>
      <c r="AB61" s="37">
        <f t="shared" si="20"/>
        <v>538.39869562499973</v>
      </c>
      <c r="AC61" s="37">
        <f t="shared" si="20"/>
        <v>589.44494437499975</v>
      </c>
      <c r="AD61" s="37">
        <f t="shared" si="20"/>
        <v>640.49119312499977</v>
      </c>
      <c r="AE61" s="37">
        <f t="shared" si="20"/>
        <v>691.53744187499979</v>
      </c>
      <c r="AF61" s="37">
        <f t="shared" si="20"/>
        <v>494.27721343750034</v>
      </c>
      <c r="AG61" s="37">
        <f t="shared" si="20"/>
        <v>514.98650453125038</v>
      </c>
      <c r="AH61" s="37">
        <f t="shared" si="20"/>
        <v>533.52569171875041</v>
      </c>
      <c r="AI61" s="37">
        <f t="shared" si="20"/>
        <v>549.89477500000044</v>
      </c>
      <c r="AJ61" s="37">
        <f t="shared" si="20"/>
        <v>562.76653140625046</v>
      </c>
      <c r="AK61" s="37">
        <f t="shared" si="20"/>
        <v>573.61285750000047</v>
      </c>
      <c r="AL61" s="37">
        <f t="shared" si="20"/>
        <v>583.06486562500049</v>
      </c>
      <c r="AM61" s="37">
        <f t="shared" si="20"/>
        <v>587.14088687500055</v>
      </c>
      <c r="AN61" s="37">
        <f t="shared" si="20"/>
        <v>591.2169081250006</v>
      </c>
      <c r="AO61" s="37">
        <f t="shared" si="20"/>
        <v>595.29292937500065</v>
      </c>
      <c r="AP61" s="37">
        <f t="shared" si="20"/>
        <v>595.29292937500065</v>
      </c>
      <c r="AQ61" s="37">
        <f t="shared" si="20"/>
        <v>595.29292937500065</v>
      </c>
      <c r="AR61" s="37">
        <f t="shared" si="20"/>
        <v>595.29292937500065</v>
      </c>
      <c r="AS61" s="37">
        <f t="shared" si="20"/>
        <v>595.29292937500065</v>
      </c>
      <c r="AT61" s="90">
        <f t="shared" si="20"/>
        <v>595.29292937500065</v>
      </c>
    </row>
    <row r="62" spans="1:46" x14ac:dyDescent="0.3">
      <c r="A62" s="109"/>
      <c r="B62" s="89" t="s">
        <v>25</v>
      </c>
      <c r="C62" s="29">
        <f t="shared" si="21"/>
        <v>1352.262127499999</v>
      </c>
      <c r="D62" s="37">
        <f t="shared" si="22"/>
        <v>0</v>
      </c>
      <c r="E62" s="37">
        <f t="shared" si="23"/>
        <v>0</v>
      </c>
      <c r="F62" s="37">
        <f t="shared" si="20"/>
        <v>0</v>
      </c>
      <c r="G62" s="37">
        <f t="shared" si="20"/>
        <v>0</v>
      </c>
      <c r="H62" s="37">
        <f t="shared" si="20"/>
        <v>-10.357787499999999</v>
      </c>
      <c r="I62" s="37">
        <f t="shared" si="20"/>
        <v>-6.0733624999999964</v>
      </c>
      <c r="J62" s="37">
        <f t="shared" si="20"/>
        <v>5.5321687500000021</v>
      </c>
      <c r="K62" s="37">
        <f t="shared" si="20"/>
        <v>24.458806250000002</v>
      </c>
      <c r="L62" s="37">
        <f t="shared" si="20"/>
        <v>-78.841132500000015</v>
      </c>
      <c r="M62" s="37">
        <f t="shared" si="20"/>
        <v>-175.42587750000001</v>
      </c>
      <c r="N62" s="37">
        <f t="shared" si="20"/>
        <v>-305.76154750000006</v>
      </c>
      <c r="O62" s="37">
        <f t="shared" si="20"/>
        <v>-385.39214250000009</v>
      </c>
      <c r="P62" s="37">
        <f t="shared" si="20"/>
        <v>-459.35539375000008</v>
      </c>
      <c r="Q62" s="37">
        <f t="shared" si="20"/>
        <v>-500.80175125</v>
      </c>
      <c r="R62" s="37">
        <f t="shared" si="20"/>
        <v>-417.18144312499993</v>
      </c>
      <c r="S62" s="37">
        <f t="shared" si="20"/>
        <v>-274.07206937499984</v>
      </c>
      <c r="T62" s="37">
        <f t="shared" si="20"/>
        <v>-502.55181562499973</v>
      </c>
      <c r="U62" s="37">
        <f t="shared" si="20"/>
        <v>540.07583812500002</v>
      </c>
      <c r="V62" s="37">
        <f t="shared" si="20"/>
        <v>241.88885812500001</v>
      </c>
      <c r="W62" s="37">
        <f t="shared" si="20"/>
        <v>95.348569374999954</v>
      </c>
      <c r="X62" s="37">
        <f t="shared" si="20"/>
        <v>262.724114375</v>
      </c>
      <c r="Y62" s="37">
        <f t="shared" si="20"/>
        <v>407.03552812499998</v>
      </c>
      <c r="Z62" s="37">
        <f t="shared" si="20"/>
        <v>494.204141875</v>
      </c>
      <c r="AA62" s="37">
        <f t="shared" si="20"/>
        <v>554.86317562499994</v>
      </c>
      <c r="AB62" s="37">
        <f t="shared" si="20"/>
        <v>611.16251062499998</v>
      </c>
      <c r="AC62" s="37">
        <f t="shared" si="20"/>
        <v>651.64872687499997</v>
      </c>
      <c r="AD62" s="37">
        <f t="shared" si="20"/>
        <v>683.786411875</v>
      </c>
      <c r="AE62" s="37">
        <f t="shared" si="20"/>
        <v>707.57556562499997</v>
      </c>
      <c r="AF62" s="37">
        <f t="shared" si="20"/>
        <v>828.68953464843696</v>
      </c>
      <c r="AG62" s="37">
        <f t="shared" si="20"/>
        <v>912.38343363281194</v>
      </c>
      <c r="AH62" s="37">
        <f t="shared" si="20"/>
        <v>986.54793046874943</v>
      </c>
      <c r="AI62" s="37">
        <f t="shared" si="20"/>
        <v>1051.1830251562494</v>
      </c>
      <c r="AJ62" s="37">
        <f t="shared" si="20"/>
        <v>1104.9099440624993</v>
      </c>
      <c r="AK62" s="37">
        <f t="shared" si="20"/>
        <v>1147.7286871874994</v>
      </c>
      <c r="AL62" s="37">
        <f t="shared" si="20"/>
        <v>1185.8513814843743</v>
      </c>
      <c r="AM62" s="37">
        <f t="shared" si="20"/>
        <v>1219.2780269531243</v>
      </c>
      <c r="AN62" s="37">
        <f t="shared" si="20"/>
        <v>1252.7046724218742</v>
      </c>
      <c r="AO62" s="37">
        <f t="shared" si="20"/>
        <v>1286.1313178906241</v>
      </c>
      <c r="AP62" s="37">
        <f t="shared" si="20"/>
        <v>1312.3379995312491</v>
      </c>
      <c r="AQ62" s="37">
        <f t="shared" si="20"/>
        <v>1331.3247173437492</v>
      </c>
      <c r="AR62" s="37">
        <f t="shared" si="20"/>
        <v>1343.6790890624991</v>
      </c>
      <c r="AS62" s="37">
        <f t="shared" si="20"/>
        <v>1349.4011146874991</v>
      </c>
      <c r="AT62" s="90">
        <f t="shared" si="20"/>
        <v>1352.262127499999</v>
      </c>
    </row>
    <row r="63" spans="1:46" x14ac:dyDescent="0.3">
      <c r="A63" s="109"/>
      <c r="B63" s="91" t="s">
        <v>182</v>
      </c>
      <c r="C63" s="92">
        <f>SUM(C60:C62)</f>
        <v>2323.0025843749995</v>
      </c>
      <c r="D63" s="92">
        <f>SUM(D60:D62)</f>
        <v>-12.5</v>
      </c>
      <c r="E63" s="92">
        <f t="shared" ref="E63:AT63" si="24">SUM(E60:E62)</f>
        <v>-25</v>
      </c>
      <c r="F63" s="92">
        <f t="shared" si="24"/>
        <v>-22.3607625</v>
      </c>
      <c r="G63" s="92">
        <f t="shared" si="24"/>
        <v>-4.5822874999999996</v>
      </c>
      <c r="H63" s="92">
        <f t="shared" si="24"/>
        <v>-23.312418749999999</v>
      </c>
      <c r="I63" s="92">
        <f t="shared" si="24"/>
        <v>-0.41115624999998523</v>
      </c>
      <c r="J63" s="92">
        <f t="shared" si="24"/>
        <v>0.70951000000000697</v>
      </c>
      <c r="K63" s="92">
        <f t="shared" si="24"/>
        <v>29.296706875000012</v>
      </c>
      <c r="L63" s="92">
        <f t="shared" si="24"/>
        <v>-114.4606184375</v>
      </c>
      <c r="M63" s="92">
        <f t="shared" si="24"/>
        <v>184.94796156250004</v>
      </c>
      <c r="N63" s="92">
        <f t="shared" si="24"/>
        <v>185.70514656250003</v>
      </c>
      <c r="O63" s="92">
        <f t="shared" si="24"/>
        <v>250.09354156249992</v>
      </c>
      <c r="P63" s="92">
        <f t="shared" si="24"/>
        <v>116.49131656249995</v>
      </c>
      <c r="Q63" s="92">
        <f t="shared" si="24"/>
        <v>-1.9758896874999436</v>
      </c>
      <c r="R63" s="92">
        <f t="shared" si="24"/>
        <v>380.13959468750005</v>
      </c>
      <c r="S63" s="92">
        <f t="shared" si="24"/>
        <v>363.67553656250016</v>
      </c>
      <c r="T63" s="92">
        <f t="shared" si="24"/>
        <v>12.188702500000147</v>
      </c>
      <c r="U63" s="92">
        <f t="shared" si="24"/>
        <v>961.08574468749987</v>
      </c>
      <c r="V63" s="92">
        <f t="shared" si="24"/>
        <v>698.42269687499993</v>
      </c>
      <c r="W63" s="92">
        <f t="shared" si="24"/>
        <v>581.25377531249978</v>
      </c>
      <c r="X63" s="92">
        <f t="shared" si="24"/>
        <v>825.29172687499977</v>
      </c>
      <c r="Y63" s="92">
        <f t="shared" si="24"/>
        <v>1031.8592803124998</v>
      </c>
      <c r="Z63" s="92">
        <f t="shared" si="24"/>
        <v>1172.4684962499998</v>
      </c>
      <c r="AA63" s="92">
        <f t="shared" si="24"/>
        <v>1276.2765046874997</v>
      </c>
      <c r="AB63" s="92">
        <f t="shared" si="24"/>
        <v>1419.9368143749998</v>
      </c>
      <c r="AC63" s="92">
        <f t="shared" si="24"/>
        <v>1544.5079068749997</v>
      </c>
      <c r="AD63" s="92">
        <f t="shared" si="24"/>
        <v>1657.1220118749998</v>
      </c>
      <c r="AE63" s="92">
        <f t="shared" si="24"/>
        <v>1757.0465856249998</v>
      </c>
      <c r="AF63" s="92">
        <f t="shared" si="24"/>
        <v>1598.2312871093745</v>
      </c>
      <c r="AG63" s="92">
        <f t="shared" si="24"/>
        <v>1716.7471360156246</v>
      </c>
      <c r="AH63" s="92">
        <f t="shared" si="24"/>
        <v>1823.5634788671873</v>
      </c>
      <c r="AI63" s="92">
        <f t="shared" si="24"/>
        <v>1918.6803156640622</v>
      </c>
      <c r="AJ63" s="92">
        <f t="shared" si="24"/>
        <v>1999.3916498046872</v>
      </c>
      <c r="AK63" s="92">
        <f t="shared" si="24"/>
        <v>2065.9408409375001</v>
      </c>
      <c r="AL63" s="92">
        <f t="shared" si="24"/>
        <v>2126.3996652734372</v>
      </c>
      <c r="AM63" s="92">
        <f t="shared" si="24"/>
        <v>2174.4433313281247</v>
      </c>
      <c r="AN63" s="92">
        <f t="shared" si="24"/>
        <v>2217.3607172656248</v>
      </c>
      <c r="AO63" s="92">
        <f t="shared" si="24"/>
        <v>2256.8717747656247</v>
      </c>
      <c r="AP63" s="92">
        <f t="shared" si="24"/>
        <v>2283.0784564062496</v>
      </c>
      <c r="AQ63" s="92">
        <f t="shared" si="24"/>
        <v>2302.0651742187497</v>
      </c>
      <c r="AR63" s="92">
        <f t="shared" si="24"/>
        <v>2314.4195459374996</v>
      </c>
      <c r="AS63" s="92">
        <f t="shared" si="24"/>
        <v>2320.1415715624998</v>
      </c>
      <c r="AT63" s="93">
        <f t="shared" si="24"/>
        <v>2323.0025843749995</v>
      </c>
    </row>
    <row r="64" spans="1:46" x14ac:dyDescent="0.3">
      <c r="A64" s="109"/>
      <c r="B64" s="94"/>
      <c r="AT64" s="95"/>
    </row>
    <row r="65" spans="1:46" x14ac:dyDescent="0.3">
      <c r="A65" s="109"/>
      <c r="B65" s="96" t="s">
        <v>187</v>
      </c>
      <c r="D65" s="97"/>
      <c r="AT65" s="95"/>
    </row>
    <row r="66" spans="1:46" s="28" customFormat="1" x14ac:dyDescent="0.3">
      <c r="A66" s="110"/>
      <c r="B66" s="98" t="s">
        <v>83</v>
      </c>
      <c r="C66" s="75" t="s">
        <v>28</v>
      </c>
      <c r="D66" s="75" t="s">
        <v>32</v>
      </c>
      <c r="E66" s="75" t="s">
        <v>33</v>
      </c>
      <c r="F66" s="75" t="s">
        <v>90</v>
      </c>
      <c r="G66" s="75" t="s">
        <v>34</v>
      </c>
      <c r="H66" s="75" t="s">
        <v>91</v>
      </c>
      <c r="I66" s="75" t="s">
        <v>35</v>
      </c>
      <c r="J66" s="75" t="s">
        <v>92</v>
      </c>
      <c r="K66" s="75" t="s">
        <v>36</v>
      </c>
      <c r="L66" s="75" t="s">
        <v>93</v>
      </c>
      <c r="M66" s="75" t="s">
        <v>37</v>
      </c>
      <c r="N66" s="75" t="s">
        <v>94</v>
      </c>
      <c r="O66" s="75" t="s">
        <v>38</v>
      </c>
      <c r="P66" s="75" t="s">
        <v>95</v>
      </c>
      <c r="Q66" s="75" t="s">
        <v>39</v>
      </c>
      <c r="R66" s="75" t="s">
        <v>96</v>
      </c>
      <c r="S66" s="75" t="s">
        <v>40</v>
      </c>
      <c r="T66" s="75" t="s">
        <v>97</v>
      </c>
      <c r="U66" s="75" t="s">
        <v>41</v>
      </c>
      <c r="V66" s="75" t="s">
        <v>98</v>
      </c>
      <c r="W66" s="75" t="s">
        <v>42</v>
      </c>
      <c r="X66" s="75" t="s">
        <v>99</v>
      </c>
      <c r="Y66" s="75" t="s">
        <v>43</v>
      </c>
      <c r="Z66" s="75" t="s">
        <v>100</v>
      </c>
      <c r="AA66" s="75" t="s">
        <v>44</v>
      </c>
      <c r="AB66" s="75" t="s">
        <v>101</v>
      </c>
      <c r="AC66" s="75" t="s">
        <v>45</v>
      </c>
      <c r="AD66" s="75" t="s">
        <v>102</v>
      </c>
      <c r="AE66" s="75" t="s">
        <v>46</v>
      </c>
      <c r="AF66" s="75" t="s">
        <v>103</v>
      </c>
      <c r="AG66" s="75" t="s">
        <v>47</v>
      </c>
      <c r="AH66" s="75" t="s">
        <v>104</v>
      </c>
      <c r="AI66" s="75" t="s">
        <v>48</v>
      </c>
      <c r="AJ66" s="75" t="s">
        <v>105</v>
      </c>
      <c r="AK66" s="75" t="s">
        <v>49</v>
      </c>
      <c r="AL66" s="75" t="s">
        <v>106</v>
      </c>
      <c r="AM66" s="75" t="s">
        <v>50</v>
      </c>
      <c r="AN66" s="75" t="s">
        <v>126</v>
      </c>
      <c r="AO66" s="75" t="s">
        <v>84</v>
      </c>
      <c r="AP66" s="75" t="s">
        <v>127</v>
      </c>
      <c r="AQ66" s="75" t="s">
        <v>85</v>
      </c>
      <c r="AR66" s="75" t="s">
        <v>128</v>
      </c>
      <c r="AS66" s="75" t="s">
        <v>86</v>
      </c>
      <c r="AT66" s="99" t="s">
        <v>129</v>
      </c>
    </row>
    <row r="67" spans="1:46" x14ac:dyDescent="0.3">
      <c r="A67" s="109"/>
      <c r="B67" s="89" t="s">
        <v>81</v>
      </c>
      <c r="C67" s="29">
        <f t="shared" ref="C67:C69" si="25">AT67</f>
        <v>241.24143558880814</v>
      </c>
      <c r="D67" s="37">
        <f>D53</f>
        <v>-12.097170456748955</v>
      </c>
      <c r="E67" s="37">
        <f>D67+E53</f>
        <v>-23.80449310152013</v>
      </c>
      <c r="F67" s="37">
        <f t="shared" ref="F67:AT67" si="26">E67+F53</f>
        <v>-21.412280163882826</v>
      </c>
      <c r="G67" s="37">
        <f t="shared" si="26"/>
        <v>-5.8171266551108989</v>
      </c>
      <c r="H67" s="37">
        <f t="shared" si="26"/>
        <v>-7.0803206222917474</v>
      </c>
      <c r="I67" s="37">
        <f t="shared" si="26"/>
        <v>-1.0126104175509241</v>
      </c>
      <c r="J67" s="37">
        <f t="shared" si="26"/>
        <v>-17.507309392596397</v>
      </c>
      <c r="K67" s="37">
        <f t="shared" si="26"/>
        <v>-20.583510242858008</v>
      </c>
      <c r="L67" s="37">
        <f t="shared" si="26"/>
        <v>-18.388528416771212</v>
      </c>
      <c r="M67" s="37">
        <f t="shared" si="26"/>
        <v>282.76069221694047</v>
      </c>
      <c r="N67" s="37">
        <f t="shared" si="26"/>
        <v>376.9278096807717</v>
      </c>
      <c r="O67" s="37">
        <f t="shared" si="26"/>
        <v>461.95598974157309</v>
      </c>
      <c r="P67" s="37">
        <f t="shared" si="26"/>
        <v>397.68747970568666</v>
      </c>
      <c r="Q67" s="37">
        <f t="shared" si="26"/>
        <v>318.06530074531139</v>
      </c>
      <c r="R67" s="37">
        <f t="shared" si="26"/>
        <v>210.05216503914357</v>
      </c>
      <c r="S67" s="37">
        <f t="shared" si="26"/>
        <v>137.12613203253909</v>
      </c>
      <c r="T67" s="37">
        <f t="shared" si="26"/>
        <v>143.55899301636194</v>
      </c>
      <c r="U67" s="37">
        <f t="shared" si="26"/>
        <v>148.94502411077562</v>
      </c>
      <c r="V67" s="37">
        <f t="shared" si="26"/>
        <v>150.94352882868847</v>
      </c>
      <c r="W67" s="37">
        <f t="shared" si="26"/>
        <v>150.62304963519921</v>
      </c>
      <c r="X67" s="37">
        <f t="shared" si="26"/>
        <v>162.87868084599017</v>
      </c>
      <c r="Y67" s="37">
        <f t="shared" si="26"/>
        <v>171.198016639358</v>
      </c>
      <c r="Z67" s="37">
        <f t="shared" si="26"/>
        <v>179.24925049370228</v>
      </c>
      <c r="AA67" s="37">
        <f t="shared" si="26"/>
        <v>187.04102235955432</v>
      </c>
      <c r="AB67" s="37">
        <f t="shared" si="26"/>
        <v>203.05235388926798</v>
      </c>
      <c r="AC67" s="37">
        <f t="shared" si="26"/>
        <v>217.14980066978646</v>
      </c>
      <c r="AD67" s="37">
        <f t="shared" si="26"/>
        <v>229.3028438979488</v>
      </c>
      <c r="AE67" s="37">
        <f t="shared" si="26"/>
        <v>239.32941312079211</v>
      </c>
      <c r="AF67" s="37">
        <f t="shared" si="26"/>
        <v>207.35646246131108</v>
      </c>
      <c r="AG67" s="37">
        <f t="shared" si="26"/>
        <v>212.63875510234925</v>
      </c>
      <c r="AH67" s="37">
        <f t="shared" si="26"/>
        <v>217.7508186608348</v>
      </c>
      <c r="AI67" s="37">
        <f t="shared" si="26"/>
        <v>222.69813900105353</v>
      </c>
      <c r="AJ67" s="37">
        <f t="shared" si="26"/>
        <v>227.48602519783492</v>
      </c>
      <c r="AK67" s="37">
        <f t="shared" si="26"/>
        <v>231.71625138346434</v>
      </c>
      <c r="AL67" s="37">
        <f t="shared" si="26"/>
        <v>235.8101527625173</v>
      </c>
      <c r="AM67" s="37">
        <f t="shared" si="26"/>
        <v>239.05159378391093</v>
      </c>
      <c r="AN67" s="37">
        <f t="shared" si="26"/>
        <v>240.66300382779085</v>
      </c>
      <c r="AO67" s="37">
        <f t="shared" si="26"/>
        <v>241.24143558880814</v>
      </c>
      <c r="AP67" s="37">
        <f t="shared" si="26"/>
        <v>241.24143558880814</v>
      </c>
      <c r="AQ67" s="37">
        <f t="shared" si="26"/>
        <v>241.24143558880814</v>
      </c>
      <c r="AR67" s="37">
        <f t="shared" si="26"/>
        <v>241.24143558880814</v>
      </c>
      <c r="AS67" s="37">
        <f t="shared" si="26"/>
        <v>241.24143558880814</v>
      </c>
      <c r="AT67" s="90">
        <f t="shared" si="26"/>
        <v>241.24143558880814</v>
      </c>
    </row>
    <row r="68" spans="1:46" x14ac:dyDescent="0.3">
      <c r="A68" s="109"/>
      <c r="B68" s="89" t="s">
        <v>82</v>
      </c>
      <c r="C68" s="29">
        <f t="shared" si="25"/>
        <v>328.55308744998376</v>
      </c>
      <c r="D68" s="37">
        <f t="shared" ref="D68:D69" si="27">D54</f>
        <v>0</v>
      </c>
      <c r="E68" s="37">
        <f t="shared" ref="E68:AT69" si="28">D68+E54</f>
        <v>0</v>
      </c>
      <c r="F68" s="37">
        <f t="shared" si="28"/>
        <v>0</v>
      </c>
      <c r="G68" s="37">
        <f t="shared" si="28"/>
        <v>0</v>
      </c>
      <c r="H68" s="37">
        <f t="shared" si="28"/>
        <v>-5.8442916093978674</v>
      </c>
      <c r="I68" s="37">
        <f t="shared" si="28"/>
        <v>3.3829682376350103</v>
      </c>
      <c r="J68" s="37">
        <f t="shared" si="28"/>
        <v>11.541251698470532</v>
      </c>
      <c r="K68" s="37">
        <f t="shared" si="28"/>
        <v>22.050939294653968</v>
      </c>
      <c r="L68" s="37">
        <f t="shared" si="28"/>
        <v>-10.271460289582837</v>
      </c>
      <c r="M68" s="37">
        <f t="shared" si="28"/>
        <v>-26.039233034668474</v>
      </c>
      <c r="N68" s="37">
        <f t="shared" si="28"/>
        <v>-28.775937681140931</v>
      </c>
      <c r="O68" s="37">
        <f t="shared" si="28"/>
        <v>-16.59540169975935</v>
      </c>
      <c r="P68" s="37">
        <f t="shared" si="28"/>
        <v>8.7157594450066647</v>
      </c>
      <c r="Q68" s="37">
        <f t="shared" si="28"/>
        <v>39.647765089415842</v>
      </c>
      <c r="R68" s="37">
        <f t="shared" si="28"/>
        <v>330.27912893789789</v>
      </c>
      <c r="S68" s="37">
        <f t="shared" si="28"/>
        <v>308.72488013903933</v>
      </c>
      <c r="T68" s="37">
        <f t="shared" si="28"/>
        <v>231.80899681294409</v>
      </c>
      <c r="U68" s="37">
        <f t="shared" si="28"/>
        <v>174.44615597524285</v>
      </c>
      <c r="V68" s="37">
        <f t="shared" si="28"/>
        <v>191.51204453734834</v>
      </c>
      <c r="W68" s="37">
        <f t="shared" si="28"/>
        <v>207.08709147743116</v>
      </c>
      <c r="X68" s="37">
        <f t="shared" si="28"/>
        <v>233.36438541588939</v>
      </c>
      <c r="Y68" s="37">
        <f t="shared" si="28"/>
        <v>255.32851046682458</v>
      </c>
      <c r="Z68" s="37">
        <f t="shared" si="28"/>
        <v>272.43483261266954</v>
      </c>
      <c r="AA68" s="37">
        <f t="shared" si="28"/>
        <v>284.30115316080202</v>
      </c>
      <c r="AB68" s="37">
        <f t="shared" si="28"/>
        <v>306.80768160028794</v>
      </c>
      <c r="AC68" s="37">
        <f t="shared" si="28"/>
        <v>328.58890647405826</v>
      </c>
      <c r="AD68" s="37">
        <f t="shared" si="28"/>
        <v>349.66820167844065</v>
      </c>
      <c r="AE68" s="37">
        <f t="shared" si="28"/>
        <v>370.06818785408421</v>
      </c>
      <c r="AF68" s="37">
        <f t="shared" si="28"/>
        <v>293.77612471347237</v>
      </c>
      <c r="AG68" s="37">
        <f t="shared" si="28"/>
        <v>301.52750149356041</v>
      </c>
      <c r="AH68" s="37">
        <f t="shared" si="28"/>
        <v>308.24299744505947</v>
      </c>
      <c r="AI68" s="37">
        <f t="shared" si="28"/>
        <v>313.98132780890785</v>
      </c>
      <c r="AJ68" s="37">
        <f t="shared" si="28"/>
        <v>318.34822320235406</v>
      </c>
      <c r="AK68" s="37">
        <f t="shared" si="28"/>
        <v>321.90938266403055</v>
      </c>
      <c r="AL68" s="37">
        <f t="shared" si="28"/>
        <v>324.91273744100783</v>
      </c>
      <c r="AM68" s="37">
        <f t="shared" si="28"/>
        <v>326.1661463506145</v>
      </c>
      <c r="AN68" s="37">
        <f t="shared" si="28"/>
        <v>327.37916244913606</v>
      </c>
      <c r="AO68" s="37">
        <f t="shared" si="28"/>
        <v>328.55308744998376</v>
      </c>
      <c r="AP68" s="37">
        <f t="shared" si="28"/>
        <v>328.55308744998376</v>
      </c>
      <c r="AQ68" s="37">
        <f t="shared" si="28"/>
        <v>328.55308744998376</v>
      </c>
      <c r="AR68" s="37">
        <f t="shared" si="28"/>
        <v>328.55308744998376</v>
      </c>
      <c r="AS68" s="37">
        <f t="shared" si="28"/>
        <v>328.55308744998376</v>
      </c>
      <c r="AT68" s="90">
        <f t="shared" si="28"/>
        <v>328.55308744998376</v>
      </c>
    </row>
    <row r="69" spans="1:46" x14ac:dyDescent="0.3">
      <c r="A69" s="109"/>
      <c r="B69" s="89" t="s">
        <v>25</v>
      </c>
      <c r="C69" s="29">
        <f t="shared" si="25"/>
        <v>513.88303763225599</v>
      </c>
      <c r="D69" s="37">
        <f t="shared" si="27"/>
        <v>0</v>
      </c>
      <c r="E69" s="37">
        <f t="shared" si="28"/>
        <v>0</v>
      </c>
      <c r="F69" s="37">
        <f t="shared" si="28"/>
        <v>0</v>
      </c>
      <c r="G69" s="37">
        <f t="shared" si="28"/>
        <v>0</v>
      </c>
      <c r="H69" s="37">
        <f t="shared" si="28"/>
        <v>-8.7929769082304254</v>
      </c>
      <c r="I69" s="37">
        <f t="shared" si="28"/>
        <v>-5.2730368505234946</v>
      </c>
      <c r="J69" s="37">
        <f t="shared" si="28"/>
        <v>3.9544096414578824</v>
      </c>
      <c r="K69" s="37">
        <f t="shared" si="28"/>
        <v>18.517842620836149</v>
      </c>
      <c r="L69" s="37">
        <f t="shared" si="28"/>
        <v>-58.406562871960162</v>
      </c>
      <c r="M69" s="37">
        <f t="shared" si="28"/>
        <v>-128.01251992200321</v>
      </c>
      <c r="N69" s="37">
        <f t="shared" si="28"/>
        <v>-218.91483578755549</v>
      </c>
      <c r="O69" s="37">
        <f t="shared" si="28"/>
        <v>-272.66321923077419</v>
      </c>
      <c r="P69" s="37">
        <f t="shared" si="28"/>
        <v>-320.97746749645376</v>
      </c>
      <c r="Q69" s="37">
        <f t="shared" si="28"/>
        <v>-347.17855931434269</v>
      </c>
      <c r="R69" s="37">
        <f t="shared" si="28"/>
        <v>-296.01996875235574</v>
      </c>
      <c r="S69" s="37">
        <f t="shared" si="28"/>
        <v>-211.28773104818157</v>
      </c>
      <c r="T69" s="37">
        <f t="shared" si="28"/>
        <v>-342.2065532565631</v>
      </c>
      <c r="U69" s="37">
        <f t="shared" si="28"/>
        <v>235.96591664051277</v>
      </c>
      <c r="V69" s="37">
        <f t="shared" si="28"/>
        <v>75.939886084658383</v>
      </c>
      <c r="W69" s="37">
        <f t="shared" si="28"/>
        <v>-0.16854795833080516</v>
      </c>
      <c r="X69" s="37">
        <f t="shared" si="28"/>
        <v>83.959639982674972</v>
      </c>
      <c r="Y69" s="37">
        <f t="shared" si="28"/>
        <v>154.1575203784235</v>
      </c>
      <c r="Z69" s="37">
        <f t="shared" si="28"/>
        <v>195.1927855534</v>
      </c>
      <c r="AA69" s="37">
        <f t="shared" si="28"/>
        <v>222.82822532541266</v>
      </c>
      <c r="AB69" s="37">
        <f t="shared" si="28"/>
        <v>247.65086391943169</v>
      </c>
      <c r="AC69" s="37">
        <f t="shared" si="28"/>
        <v>264.92616625845704</v>
      </c>
      <c r="AD69" s="37">
        <f t="shared" si="28"/>
        <v>278.19726385895314</v>
      </c>
      <c r="AE69" s="37">
        <f t="shared" si="28"/>
        <v>287.70429756885449</v>
      </c>
      <c r="AF69" s="37">
        <f t="shared" si="28"/>
        <v>334.54615030894598</v>
      </c>
      <c r="AG69" s="37">
        <f t="shared" si="28"/>
        <v>365.87232860668155</v>
      </c>
      <c r="AH69" s="37">
        <f t="shared" si="28"/>
        <v>392.73711902114553</v>
      </c>
      <c r="AI69" s="37">
        <f t="shared" si="28"/>
        <v>415.39553672498494</v>
      </c>
      <c r="AJ69" s="37">
        <f t="shared" si="28"/>
        <v>433.6230285505635</v>
      </c>
      <c r="AK69" s="37">
        <f t="shared" si="28"/>
        <v>447.68164811433951</v>
      </c>
      <c r="AL69" s="37">
        <f t="shared" si="28"/>
        <v>459.79505031560603</v>
      </c>
      <c r="AM69" s="37">
        <f t="shared" si="28"/>
        <v>470.07400930012926</v>
      </c>
      <c r="AN69" s="37">
        <f t="shared" si="28"/>
        <v>480.02171481642591</v>
      </c>
      <c r="AO69" s="37">
        <f t="shared" si="28"/>
        <v>489.64884195916051</v>
      </c>
      <c r="AP69" s="37">
        <f t="shared" si="28"/>
        <v>496.95332915914798</v>
      </c>
      <c r="AQ69" s="37">
        <f t="shared" si="28"/>
        <v>502.07487875215207</v>
      </c>
      <c r="AR69" s="37">
        <f t="shared" si="28"/>
        <v>505.29999919475597</v>
      </c>
      <c r="AS69" s="37">
        <f t="shared" si="28"/>
        <v>511.02202481975598</v>
      </c>
      <c r="AT69" s="90">
        <f t="shared" si="28"/>
        <v>513.88303763225599</v>
      </c>
    </row>
    <row r="70" spans="1:46" ht="13.8" thickBot="1" x14ac:dyDescent="0.35">
      <c r="A70" s="109"/>
      <c r="B70" s="100" t="s">
        <v>183</v>
      </c>
      <c r="C70" s="101">
        <f>SUM(C67:C69)</f>
        <v>1083.677560671048</v>
      </c>
      <c r="D70" s="101">
        <f>SUM(D67:D69)</f>
        <v>-12.097170456748955</v>
      </c>
      <c r="E70" s="101">
        <f t="shared" ref="E70:AT70" si="29">SUM(E67:E69)</f>
        <v>-23.80449310152013</v>
      </c>
      <c r="F70" s="101">
        <f t="shared" si="29"/>
        <v>-21.412280163882826</v>
      </c>
      <c r="G70" s="101">
        <f t="shared" si="29"/>
        <v>-5.8171266551108989</v>
      </c>
      <c r="H70" s="101">
        <f t="shared" si="29"/>
        <v>-21.71758913992004</v>
      </c>
      <c r="I70" s="101">
        <f t="shared" si="29"/>
        <v>-2.9026790304394083</v>
      </c>
      <c r="J70" s="101">
        <f t="shared" si="29"/>
        <v>-2.011648052667983</v>
      </c>
      <c r="K70" s="101">
        <f t="shared" si="29"/>
        <v>19.985271672632109</v>
      </c>
      <c r="L70" s="101">
        <f t="shared" si="29"/>
        <v>-87.066551578314204</v>
      </c>
      <c r="M70" s="101">
        <f t="shared" si="29"/>
        <v>128.70893926026878</v>
      </c>
      <c r="N70" s="101">
        <f t="shared" si="29"/>
        <v>129.23703621207528</v>
      </c>
      <c r="O70" s="101">
        <f t="shared" si="29"/>
        <v>172.69736881103955</v>
      </c>
      <c r="P70" s="101">
        <f t="shared" si="29"/>
        <v>85.425771654239554</v>
      </c>
      <c r="Q70" s="101">
        <f t="shared" si="29"/>
        <v>10.534506520384525</v>
      </c>
      <c r="R70" s="101">
        <f t="shared" si="29"/>
        <v>244.31132522468573</v>
      </c>
      <c r="S70" s="101">
        <f t="shared" si="29"/>
        <v>234.56328112339685</v>
      </c>
      <c r="T70" s="101">
        <f t="shared" si="29"/>
        <v>33.1614365727429</v>
      </c>
      <c r="U70" s="101">
        <f t="shared" si="29"/>
        <v>559.35709672653127</v>
      </c>
      <c r="V70" s="101">
        <f t="shared" si="29"/>
        <v>418.39545945069517</v>
      </c>
      <c r="W70" s="101">
        <f t="shared" si="29"/>
        <v>357.54159315429956</v>
      </c>
      <c r="X70" s="101">
        <f t="shared" si="29"/>
        <v>480.20270624455452</v>
      </c>
      <c r="Y70" s="101">
        <f t="shared" si="29"/>
        <v>580.68404748460603</v>
      </c>
      <c r="Z70" s="101">
        <f t="shared" si="29"/>
        <v>646.87686865977184</v>
      </c>
      <c r="AA70" s="101">
        <f t="shared" si="29"/>
        <v>694.170400845769</v>
      </c>
      <c r="AB70" s="101">
        <f t="shared" si="29"/>
        <v>757.5108994089876</v>
      </c>
      <c r="AC70" s="101">
        <f t="shared" si="29"/>
        <v>810.66487340230174</v>
      </c>
      <c r="AD70" s="101">
        <f t="shared" si="29"/>
        <v>857.16830943534251</v>
      </c>
      <c r="AE70" s="101">
        <f t="shared" si="29"/>
        <v>897.10189854373084</v>
      </c>
      <c r="AF70" s="101">
        <f t="shared" si="29"/>
        <v>835.67873748372949</v>
      </c>
      <c r="AG70" s="101">
        <f t="shared" si="29"/>
        <v>880.03858520259121</v>
      </c>
      <c r="AH70" s="101">
        <f t="shared" si="29"/>
        <v>918.73093512703974</v>
      </c>
      <c r="AI70" s="101">
        <f t="shared" si="29"/>
        <v>952.07500353494629</v>
      </c>
      <c r="AJ70" s="101">
        <f t="shared" si="29"/>
        <v>979.45727695075243</v>
      </c>
      <c r="AK70" s="101">
        <f t="shared" si="29"/>
        <v>1001.3072821618345</v>
      </c>
      <c r="AL70" s="101">
        <f t="shared" si="29"/>
        <v>1020.5179405191311</v>
      </c>
      <c r="AM70" s="101">
        <f t="shared" si="29"/>
        <v>1035.2917494346548</v>
      </c>
      <c r="AN70" s="101">
        <f t="shared" si="29"/>
        <v>1048.0638810933528</v>
      </c>
      <c r="AO70" s="101">
        <f t="shared" si="29"/>
        <v>1059.4433649979524</v>
      </c>
      <c r="AP70" s="101">
        <f t="shared" si="29"/>
        <v>1066.7478521979399</v>
      </c>
      <c r="AQ70" s="101">
        <f t="shared" si="29"/>
        <v>1071.869401790944</v>
      </c>
      <c r="AR70" s="101">
        <f t="shared" si="29"/>
        <v>1075.0945222335479</v>
      </c>
      <c r="AS70" s="101">
        <f t="shared" si="29"/>
        <v>1080.8165478585479</v>
      </c>
      <c r="AT70" s="102">
        <f t="shared" si="29"/>
        <v>1083.677560671048</v>
      </c>
    </row>
    <row r="97" spans="2:46" x14ac:dyDescent="0.3">
      <c r="B97" s="25" t="s">
        <v>179</v>
      </c>
      <c r="D97" s="34"/>
    </row>
    <row r="98" spans="2:46" s="28" customFormat="1" x14ac:dyDescent="0.3">
      <c r="B98" s="27" t="s">
        <v>83</v>
      </c>
      <c r="C98" s="27" t="s">
        <v>28</v>
      </c>
      <c r="D98" s="27" t="s">
        <v>32</v>
      </c>
      <c r="E98" s="27" t="s">
        <v>33</v>
      </c>
      <c r="F98" s="27" t="s">
        <v>90</v>
      </c>
      <c r="G98" s="27" t="s">
        <v>34</v>
      </c>
      <c r="H98" s="27" t="s">
        <v>91</v>
      </c>
      <c r="I98" s="27" t="s">
        <v>35</v>
      </c>
      <c r="J98" s="27" t="s">
        <v>92</v>
      </c>
      <c r="K98" s="27" t="s">
        <v>36</v>
      </c>
      <c r="L98" s="27" t="s">
        <v>93</v>
      </c>
      <c r="M98" s="27" t="s">
        <v>37</v>
      </c>
      <c r="N98" s="27" t="s">
        <v>94</v>
      </c>
      <c r="O98" s="27" t="s">
        <v>38</v>
      </c>
      <c r="P98" s="27" t="s">
        <v>95</v>
      </c>
      <c r="Q98" s="27" t="s">
        <v>39</v>
      </c>
      <c r="R98" s="27" t="s">
        <v>96</v>
      </c>
      <c r="S98" s="27" t="s">
        <v>40</v>
      </c>
      <c r="T98" s="27" t="s">
        <v>97</v>
      </c>
      <c r="U98" s="27" t="s">
        <v>41</v>
      </c>
      <c r="V98" s="27" t="s">
        <v>98</v>
      </c>
      <c r="W98" s="27" t="s">
        <v>42</v>
      </c>
      <c r="X98" s="27" t="s">
        <v>99</v>
      </c>
      <c r="Y98" s="27" t="s">
        <v>43</v>
      </c>
      <c r="Z98" s="27" t="s">
        <v>100</v>
      </c>
      <c r="AA98" s="27" t="s">
        <v>44</v>
      </c>
      <c r="AB98" s="27" t="s">
        <v>101</v>
      </c>
      <c r="AC98" s="27" t="s">
        <v>45</v>
      </c>
      <c r="AD98" s="27" t="s">
        <v>102</v>
      </c>
      <c r="AE98" s="27" t="s">
        <v>46</v>
      </c>
      <c r="AF98" s="27" t="s">
        <v>103</v>
      </c>
      <c r="AG98" s="27" t="s">
        <v>47</v>
      </c>
      <c r="AH98" s="27" t="s">
        <v>104</v>
      </c>
      <c r="AI98" s="27" t="s">
        <v>48</v>
      </c>
      <c r="AJ98" s="27" t="s">
        <v>105</v>
      </c>
      <c r="AK98" s="27" t="s">
        <v>49</v>
      </c>
      <c r="AL98" s="27" t="s">
        <v>106</v>
      </c>
      <c r="AM98" s="27" t="s">
        <v>50</v>
      </c>
      <c r="AN98" s="27" t="s">
        <v>126</v>
      </c>
      <c r="AO98" s="27" t="s">
        <v>84</v>
      </c>
      <c r="AP98" s="27" t="s">
        <v>127</v>
      </c>
      <c r="AQ98" s="27" t="s">
        <v>85</v>
      </c>
      <c r="AR98" s="27" t="s">
        <v>128</v>
      </c>
      <c r="AS98" s="27" t="s">
        <v>86</v>
      </c>
      <c r="AT98" s="27" t="s">
        <v>129</v>
      </c>
    </row>
    <row r="99" spans="2:46" x14ac:dyDescent="0.3">
      <c r="B99" s="29" t="s">
        <v>81</v>
      </c>
      <c r="C99" s="29">
        <f>AT99</f>
        <v>1267.3006874999999</v>
      </c>
      <c r="D99" s="37">
        <f>D18</f>
        <v>-12.5</v>
      </c>
      <c r="E99" s="37">
        <f t="shared" ref="E99:AT101" si="30">D99+E18</f>
        <v>-25</v>
      </c>
      <c r="F99" s="37">
        <f t="shared" si="30"/>
        <v>-22.3607625</v>
      </c>
      <c r="G99" s="37">
        <f t="shared" si="30"/>
        <v>-4.5822874999999996</v>
      </c>
      <c r="H99" s="37">
        <f t="shared" si="30"/>
        <v>16.929718749999999</v>
      </c>
      <c r="I99" s="37">
        <f t="shared" si="30"/>
        <v>54.675256250000004</v>
      </c>
      <c r="J99" s="37">
        <f t="shared" si="30"/>
        <v>92.040956250000008</v>
      </c>
      <c r="K99" s="37">
        <f t="shared" si="30"/>
        <v>130.514515625</v>
      </c>
      <c r="L99" s="37">
        <f t="shared" si="30"/>
        <v>173.34336406250003</v>
      </c>
      <c r="M99" s="37">
        <f t="shared" si="30"/>
        <v>631.0972015625</v>
      </c>
      <c r="N99" s="37">
        <f t="shared" si="30"/>
        <v>779.17495156250004</v>
      </c>
      <c r="O99" s="37">
        <f t="shared" si="30"/>
        <v>918.20895156250003</v>
      </c>
      <c r="P99" s="37">
        <f t="shared" si="30"/>
        <v>965.51970156250002</v>
      </c>
      <c r="Q99" s="37">
        <f t="shared" si="30"/>
        <v>986.82967031249996</v>
      </c>
      <c r="R99" s="37">
        <f t="shared" si="30"/>
        <v>1008.1396390625</v>
      </c>
      <c r="S99" s="37">
        <f t="shared" si="30"/>
        <v>1026.1766746875001</v>
      </c>
      <c r="T99" s="37">
        <f t="shared" si="30"/>
        <v>1037.403314375</v>
      </c>
      <c r="U99" s="37">
        <f t="shared" si="30"/>
        <v>1047.1160303125</v>
      </c>
      <c r="V99" s="37">
        <f t="shared" si="30"/>
        <v>1050.8399750000001</v>
      </c>
      <c r="W99" s="37">
        <f t="shared" si="30"/>
        <v>1050.2229196875001</v>
      </c>
      <c r="X99" s="37">
        <f t="shared" si="30"/>
        <v>1074.605864375</v>
      </c>
      <c r="Y99" s="37">
        <f t="shared" si="30"/>
        <v>1091.7085903125001</v>
      </c>
      <c r="Z99" s="37">
        <f t="shared" si="30"/>
        <v>1108.8113162500001</v>
      </c>
      <c r="AA99" s="37">
        <f t="shared" si="30"/>
        <v>1125.9140421875002</v>
      </c>
      <c r="AB99" s="37">
        <f t="shared" si="30"/>
        <v>1162.2287681250002</v>
      </c>
      <c r="AC99" s="37">
        <f t="shared" si="30"/>
        <v>1195.2673956250003</v>
      </c>
      <c r="AD99" s="37">
        <f t="shared" si="30"/>
        <v>1224.6975668750003</v>
      </c>
      <c r="AE99" s="37">
        <f t="shared" si="30"/>
        <v>1249.7867381250003</v>
      </c>
      <c r="AF99" s="37">
        <f t="shared" si="30"/>
        <v>1167.1176990234376</v>
      </c>
      <c r="AG99" s="37">
        <f t="shared" si="30"/>
        <v>1181.2303578515625</v>
      </c>
      <c r="AH99" s="37">
        <f t="shared" si="30"/>
        <v>1195.3430166796875</v>
      </c>
      <c r="AI99" s="37">
        <f t="shared" si="30"/>
        <v>1209.4556755078124</v>
      </c>
      <c r="AJ99" s="37">
        <f t="shared" si="30"/>
        <v>1223.5683343359374</v>
      </c>
      <c r="AK99" s="37">
        <f t="shared" si="30"/>
        <v>1236.4524562499998</v>
      </c>
      <c r="AL99" s="37">
        <f t="shared" si="30"/>
        <v>1249.3365781640623</v>
      </c>
      <c r="AM99" s="37">
        <f t="shared" si="30"/>
        <v>1259.8775774999999</v>
      </c>
      <c r="AN99" s="37">
        <f t="shared" si="30"/>
        <v>1265.2922967187499</v>
      </c>
      <c r="AO99" s="37">
        <f t="shared" si="30"/>
        <v>1267.3006874999999</v>
      </c>
      <c r="AP99" s="37">
        <f t="shared" si="30"/>
        <v>1267.3006874999999</v>
      </c>
      <c r="AQ99" s="37">
        <f t="shared" si="30"/>
        <v>1267.3006874999999</v>
      </c>
      <c r="AR99" s="37">
        <f t="shared" si="30"/>
        <v>1267.3006874999999</v>
      </c>
      <c r="AS99" s="37">
        <f t="shared" si="30"/>
        <v>1267.3006874999999</v>
      </c>
      <c r="AT99" s="37">
        <f t="shared" si="30"/>
        <v>1267.3006874999999</v>
      </c>
    </row>
    <row r="100" spans="2:46" x14ac:dyDescent="0.3">
      <c r="B100" s="29" t="s">
        <v>82</v>
      </c>
      <c r="C100" s="29">
        <f t="shared" ref="C100:C101" si="31">AT100</f>
        <v>1503.976359374999</v>
      </c>
      <c r="D100" s="37">
        <f>D19</f>
        <v>0</v>
      </c>
      <c r="E100" s="37">
        <f t="shared" si="30"/>
        <v>0</v>
      </c>
      <c r="F100" s="37">
        <f t="shared" si="30"/>
        <v>0</v>
      </c>
      <c r="G100" s="37">
        <f t="shared" si="30"/>
        <v>0</v>
      </c>
      <c r="H100" s="37">
        <f t="shared" si="30"/>
        <v>-6.8843499999999977</v>
      </c>
      <c r="I100" s="37">
        <f t="shared" si="30"/>
        <v>4.3469500000000068</v>
      </c>
      <c r="J100" s="37">
        <f t="shared" si="30"/>
        <v>37.607775000000004</v>
      </c>
      <c r="K100" s="37">
        <f t="shared" si="30"/>
        <v>81.626165</v>
      </c>
      <c r="L100" s="37">
        <f t="shared" si="30"/>
        <v>98.713709999999992</v>
      </c>
      <c r="M100" s="37">
        <f t="shared" si="30"/>
        <v>121.6869775</v>
      </c>
      <c r="N100" s="37">
        <f t="shared" si="30"/>
        <v>160.55803250000002</v>
      </c>
      <c r="O100" s="37">
        <f t="shared" si="30"/>
        <v>216.16556250000002</v>
      </c>
      <c r="P100" s="37">
        <f t="shared" si="30"/>
        <v>268.91799875000004</v>
      </c>
      <c r="Q100" s="37">
        <f t="shared" si="30"/>
        <v>331.31534125000002</v>
      </c>
      <c r="R100" s="37">
        <f t="shared" si="30"/>
        <v>951.90580874999978</v>
      </c>
      <c r="S100" s="37">
        <f t="shared" si="30"/>
        <v>1061.0460012499998</v>
      </c>
      <c r="T100" s="37">
        <f t="shared" si="30"/>
        <v>1123.6425937499998</v>
      </c>
      <c r="U100" s="37">
        <f t="shared" si="30"/>
        <v>1162.9795862499998</v>
      </c>
      <c r="V100" s="37">
        <f t="shared" si="30"/>
        <v>1200.5050137499998</v>
      </c>
      <c r="W100" s="37">
        <f t="shared" si="30"/>
        <v>1236.2188762499998</v>
      </c>
      <c r="X100" s="37">
        <f t="shared" si="30"/>
        <v>1288.4983381249997</v>
      </c>
      <c r="Y100" s="37">
        <f t="shared" si="30"/>
        <v>1333.6517518749997</v>
      </c>
      <c r="Z100" s="37">
        <f t="shared" si="30"/>
        <v>1369.9896281249996</v>
      </c>
      <c r="AA100" s="37">
        <f t="shared" si="30"/>
        <v>1396.0358768749995</v>
      </c>
      <c r="AB100" s="37">
        <f t="shared" si="30"/>
        <v>1447.0821256249994</v>
      </c>
      <c r="AC100" s="37">
        <f t="shared" si="30"/>
        <v>1498.1283743749993</v>
      </c>
      <c r="AD100" s="37">
        <f t="shared" si="30"/>
        <v>1549.1746231249992</v>
      </c>
      <c r="AE100" s="37">
        <f t="shared" si="30"/>
        <v>1600.2208718749991</v>
      </c>
      <c r="AF100" s="37">
        <f t="shared" si="30"/>
        <v>1402.9606434374996</v>
      </c>
      <c r="AG100" s="37">
        <f t="shared" si="30"/>
        <v>1423.6699345312495</v>
      </c>
      <c r="AH100" s="37">
        <f t="shared" si="30"/>
        <v>1442.2091217187494</v>
      </c>
      <c r="AI100" s="37">
        <f t="shared" si="30"/>
        <v>1458.5782049999993</v>
      </c>
      <c r="AJ100" s="37">
        <f t="shared" si="30"/>
        <v>1471.4499614062493</v>
      </c>
      <c r="AK100" s="37">
        <f t="shared" si="30"/>
        <v>1482.2962874999992</v>
      </c>
      <c r="AL100" s="37">
        <f t="shared" si="30"/>
        <v>1491.7482956249992</v>
      </c>
      <c r="AM100" s="37">
        <f t="shared" si="30"/>
        <v>1495.8243168749991</v>
      </c>
      <c r="AN100" s="37">
        <f t="shared" si="30"/>
        <v>1499.9003381249991</v>
      </c>
      <c r="AO100" s="37">
        <f t="shared" si="30"/>
        <v>1503.976359374999</v>
      </c>
      <c r="AP100" s="37">
        <f t="shared" si="30"/>
        <v>1503.976359374999</v>
      </c>
      <c r="AQ100" s="37">
        <f t="shared" si="30"/>
        <v>1503.976359374999</v>
      </c>
      <c r="AR100" s="37">
        <f t="shared" si="30"/>
        <v>1503.976359374999</v>
      </c>
      <c r="AS100" s="37">
        <f t="shared" si="30"/>
        <v>1503.976359374999</v>
      </c>
      <c r="AT100" s="37">
        <f t="shared" si="30"/>
        <v>1503.976359374999</v>
      </c>
    </row>
    <row r="101" spans="2:46" x14ac:dyDescent="0.3">
      <c r="B101" s="29" t="s">
        <v>25</v>
      </c>
      <c r="C101" s="29">
        <f t="shared" si="31"/>
        <v>3773.4406875</v>
      </c>
      <c r="D101" s="37">
        <f>D20</f>
        <v>0</v>
      </c>
      <c r="E101" s="37">
        <f t="shared" si="30"/>
        <v>0</v>
      </c>
      <c r="F101" s="37">
        <f t="shared" si="30"/>
        <v>0</v>
      </c>
      <c r="G101" s="37">
        <f t="shared" si="30"/>
        <v>0</v>
      </c>
      <c r="H101" s="37">
        <f t="shared" si="30"/>
        <v>-10.357787499999999</v>
      </c>
      <c r="I101" s="37">
        <f t="shared" si="30"/>
        <v>-6.0733624999999964</v>
      </c>
      <c r="J101" s="37">
        <f t="shared" si="30"/>
        <v>5.5321687500000021</v>
      </c>
      <c r="K101" s="37">
        <f t="shared" si="30"/>
        <v>24.458806250000002</v>
      </c>
      <c r="L101" s="37">
        <f t="shared" si="30"/>
        <v>-5.0273624999999882</v>
      </c>
      <c r="M101" s="37">
        <f t="shared" si="30"/>
        <v>-7.9263374999999954</v>
      </c>
      <c r="N101" s="37">
        <f t="shared" si="30"/>
        <v>-2.3482375000000033</v>
      </c>
      <c r="O101" s="37">
        <f t="shared" si="30"/>
        <v>11.706937499999988</v>
      </c>
      <c r="P101" s="37">
        <f t="shared" si="30"/>
        <v>33.279006249999988</v>
      </c>
      <c r="Q101" s="37">
        <f t="shared" si="30"/>
        <v>87.367968750000045</v>
      </c>
      <c r="R101" s="37">
        <f t="shared" si="30"/>
        <v>200.94599687500011</v>
      </c>
      <c r="S101" s="37">
        <f t="shared" si="30"/>
        <v>374.01309062500019</v>
      </c>
      <c r="T101" s="37">
        <f t="shared" si="30"/>
        <v>540.46488437500034</v>
      </c>
      <c r="U101" s="37">
        <f t="shared" si="30"/>
        <v>1978.0240781250002</v>
      </c>
      <c r="V101" s="37">
        <f t="shared" si="30"/>
        <v>2215.1561381250003</v>
      </c>
      <c r="W101" s="37">
        <f t="shared" si="30"/>
        <v>2457.9998893750003</v>
      </c>
      <c r="X101" s="37">
        <f t="shared" si="30"/>
        <v>2643.1856343750005</v>
      </c>
      <c r="Y101" s="37">
        <f t="shared" si="30"/>
        <v>2805.3072481250006</v>
      </c>
      <c r="Z101" s="37">
        <f t="shared" si="30"/>
        <v>2903.9292818750005</v>
      </c>
      <c r="AA101" s="37">
        <f t="shared" si="30"/>
        <v>2976.0417356250005</v>
      </c>
      <c r="AB101" s="37">
        <f t="shared" si="30"/>
        <v>3032.3410706250006</v>
      </c>
      <c r="AC101" s="37">
        <f t="shared" si="30"/>
        <v>3072.8272868750005</v>
      </c>
      <c r="AD101" s="37">
        <f t="shared" si="30"/>
        <v>3104.9649718750006</v>
      </c>
      <c r="AE101" s="37">
        <f t="shared" si="30"/>
        <v>3128.7541256250006</v>
      </c>
      <c r="AF101" s="37">
        <f t="shared" si="30"/>
        <v>3249.8680946484378</v>
      </c>
      <c r="AG101" s="37">
        <f t="shared" si="30"/>
        <v>3333.561993632813</v>
      </c>
      <c r="AH101" s="37">
        <f t="shared" si="30"/>
        <v>3407.7264904687504</v>
      </c>
      <c r="AI101" s="37">
        <f t="shared" si="30"/>
        <v>3472.3615851562504</v>
      </c>
      <c r="AJ101" s="37">
        <f t="shared" si="30"/>
        <v>3526.0885040625003</v>
      </c>
      <c r="AK101" s="37">
        <f t="shared" si="30"/>
        <v>3568.9072471875002</v>
      </c>
      <c r="AL101" s="37">
        <f t="shared" si="30"/>
        <v>3607.0299414843753</v>
      </c>
      <c r="AM101" s="37">
        <f t="shared" si="30"/>
        <v>3640.4565869531252</v>
      </c>
      <c r="AN101" s="37">
        <f t="shared" si="30"/>
        <v>3673.8832324218752</v>
      </c>
      <c r="AO101" s="37">
        <f t="shared" si="30"/>
        <v>3707.3098778906251</v>
      </c>
      <c r="AP101" s="37">
        <f t="shared" si="30"/>
        <v>3733.5165595312501</v>
      </c>
      <c r="AQ101" s="37">
        <f t="shared" si="30"/>
        <v>3752.5032773437501</v>
      </c>
      <c r="AR101" s="37">
        <f t="shared" si="30"/>
        <v>3764.8576490625001</v>
      </c>
      <c r="AS101" s="37">
        <f t="shared" si="30"/>
        <v>3770.5796746874998</v>
      </c>
      <c r="AT101" s="37">
        <f t="shared" si="30"/>
        <v>3773.4406875</v>
      </c>
    </row>
    <row r="102" spans="2:46" x14ac:dyDescent="0.3">
      <c r="B102" s="30"/>
      <c r="C102" s="31">
        <f>SUM(C99:C101)</f>
        <v>6544.7177343749991</v>
      </c>
      <c r="D102" s="31">
        <f>SUM(D99:D101)</f>
        <v>-12.5</v>
      </c>
      <c r="E102" s="31">
        <f t="shared" ref="E102:AT102" si="32">SUM(E99:E101)</f>
        <v>-25</v>
      </c>
      <c r="F102" s="31">
        <f t="shared" si="32"/>
        <v>-22.3607625</v>
      </c>
      <c r="G102" s="31">
        <f t="shared" si="32"/>
        <v>-4.5822874999999996</v>
      </c>
      <c r="H102" s="31">
        <f t="shared" si="32"/>
        <v>-0.3124187499999973</v>
      </c>
      <c r="I102" s="31">
        <f t="shared" si="32"/>
        <v>52.948843750000016</v>
      </c>
      <c r="J102" s="31">
        <f t="shared" si="32"/>
        <v>135.18090000000004</v>
      </c>
      <c r="K102" s="31">
        <f t="shared" si="32"/>
        <v>236.59948687500003</v>
      </c>
      <c r="L102" s="31">
        <f t="shared" si="32"/>
        <v>267.02971156250004</v>
      </c>
      <c r="M102" s="31">
        <f t="shared" si="32"/>
        <v>744.85784156249997</v>
      </c>
      <c r="N102" s="31">
        <f t="shared" si="32"/>
        <v>937.38474656250003</v>
      </c>
      <c r="O102" s="31">
        <f t="shared" si="32"/>
        <v>1146.0814515625002</v>
      </c>
      <c r="P102" s="31">
        <f t="shared" si="32"/>
        <v>1267.7167065625001</v>
      </c>
      <c r="Q102" s="31">
        <f t="shared" si="32"/>
        <v>1405.5129803125001</v>
      </c>
      <c r="R102" s="31">
        <f t="shared" si="32"/>
        <v>2160.9914446875</v>
      </c>
      <c r="S102" s="31">
        <f t="shared" si="32"/>
        <v>2461.2357665625</v>
      </c>
      <c r="T102" s="31">
        <f t="shared" si="32"/>
        <v>2701.5107925000002</v>
      </c>
      <c r="U102" s="31">
        <f t="shared" si="32"/>
        <v>4188.1196946874998</v>
      </c>
      <c r="V102" s="31">
        <f t="shared" si="32"/>
        <v>4466.5011268750004</v>
      </c>
      <c r="W102" s="31">
        <f t="shared" si="32"/>
        <v>4744.4416853125003</v>
      </c>
      <c r="X102" s="31">
        <f t="shared" si="32"/>
        <v>5006.2898368750002</v>
      </c>
      <c r="Y102" s="31">
        <f t="shared" si="32"/>
        <v>5230.6675903124997</v>
      </c>
      <c r="Z102" s="31">
        <f t="shared" si="32"/>
        <v>5382.7302262499998</v>
      </c>
      <c r="AA102" s="31">
        <f t="shared" si="32"/>
        <v>5497.9916546875002</v>
      </c>
      <c r="AB102" s="31">
        <f t="shared" si="32"/>
        <v>5641.6519643749998</v>
      </c>
      <c r="AC102" s="31">
        <f t="shared" si="32"/>
        <v>5766.2230568750001</v>
      </c>
      <c r="AD102" s="31">
        <f t="shared" si="32"/>
        <v>5878.8371618750007</v>
      </c>
      <c r="AE102" s="31">
        <f t="shared" si="32"/>
        <v>5978.7617356250003</v>
      </c>
      <c r="AF102" s="31">
        <f t="shared" si="32"/>
        <v>5819.9464371093745</v>
      </c>
      <c r="AG102" s="31">
        <f t="shared" si="32"/>
        <v>5938.4622860156251</v>
      </c>
      <c r="AH102" s="31">
        <f t="shared" si="32"/>
        <v>6045.2786288671869</v>
      </c>
      <c r="AI102" s="31">
        <f t="shared" si="32"/>
        <v>6140.3954656640617</v>
      </c>
      <c r="AJ102" s="31">
        <f t="shared" si="32"/>
        <v>6221.1067998046874</v>
      </c>
      <c r="AK102" s="31">
        <f t="shared" si="32"/>
        <v>6287.6559909374992</v>
      </c>
      <c r="AL102" s="31">
        <f t="shared" si="32"/>
        <v>6348.1148152734368</v>
      </c>
      <c r="AM102" s="31">
        <f t="shared" si="32"/>
        <v>6396.1584813281243</v>
      </c>
      <c r="AN102" s="31">
        <f t="shared" si="32"/>
        <v>6439.0758672656248</v>
      </c>
      <c r="AO102" s="31">
        <f t="shared" si="32"/>
        <v>6478.5869247656237</v>
      </c>
      <c r="AP102" s="31">
        <f t="shared" si="32"/>
        <v>6504.7936064062487</v>
      </c>
      <c r="AQ102" s="31">
        <f t="shared" si="32"/>
        <v>6523.7803242187492</v>
      </c>
      <c r="AR102" s="31">
        <f t="shared" si="32"/>
        <v>6536.1346959374987</v>
      </c>
      <c r="AS102" s="31">
        <f t="shared" si="32"/>
        <v>6541.8567215624989</v>
      </c>
      <c r="AT102" s="31">
        <f t="shared" si="32"/>
        <v>6544.7177343749991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4E568-7038-4A05-897D-5147B964E516}">
  <dimension ref="A1:AT52"/>
  <sheetViews>
    <sheetView showGridLines="0" workbookViewId="0">
      <pane xSplit="3" ySplit="3" topLeftCell="D10" activePane="bottomRight" state="frozen"/>
      <selection pane="topRight" activeCell="D1" sqref="D1"/>
      <selection pane="bottomLeft" activeCell="A3" sqref="A3"/>
      <selection pane="bottomRight" activeCell="F18" sqref="F18"/>
    </sheetView>
  </sheetViews>
  <sheetFormatPr defaultColWidth="8.77734375" defaultRowHeight="13.2" x14ac:dyDescent="0.3"/>
  <cols>
    <col min="1" max="1" width="4.88671875" style="26" customWidth="1"/>
    <col min="2" max="2" width="12.21875" style="26" bestFit="1" customWidth="1"/>
    <col min="3" max="3" width="14.88671875" style="36" bestFit="1" customWidth="1"/>
    <col min="4" max="24" width="7.21875" style="36" customWidth="1"/>
    <col min="25" max="46" width="7.21875" style="26" customWidth="1"/>
    <col min="47" max="16384" width="8.77734375" style="26"/>
  </cols>
  <sheetData>
    <row r="1" spans="2:46" ht="15" x14ac:dyDescent="0.35">
      <c r="B1" s="78" t="s">
        <v>88</v>
      </c>
    </row>
    <row r="2" spans="2:46" ht="15" x14ac:dyDescent="0.35">
      <c r="B2" s="78" t="s">
        <v>174</v>
      </c>
    </row>
    <row r="3" spans="2:46" s="28" customFormat="1" x14ac:dyDescent="0.3">
      <c r="B3" s="27" t="s">
        <v>83</v>
      </c>
      <c r="C3" s="27" t="s">
        <v>28</v>
      </c>
      <c r="D3" s="27" t="s">
        <v>32</v>
      </c>
      <c r="E3" s="27" t="s">
        <v>33</v>
      </c>
      <c r="F3" s="27" t="s">
        <v>90</v>
      </c>
      <c r="G3" s="27" t="s">
        <v>34</v>
      </c>
      <c r="H3" s="27" t="s">
        <v>91</v>
      </c>
      <c r="I3" s="27" t="s">
        <v>35</v>
      </c>
      <c r="J3" s="27" t="s">
        <v>92</v>
      </c>
      <c r="K3" s="27" t="s">
        <v>36</v>
      </c>
      <c r="L3" s="27" t="s">
        <v>93</v>
      </c>
      <c r="M3" s="27" t="s">
        <v>37</v>
      </c>
      <c r="N3" s="27" t="s">
        <v>94</v>
      </c>
      <c r="O3" s="27" t="s">
        <v>38</v>
      </c>
      <c r="P3" s="27" t="s">
        <v>95</v>
      </c>
      <c r="Q3" s="27" t="s">
        <v>39</v>
      </c>
      <c r="R3" s="27" t="s">
        <v>96</v>
      </c>
      <c r="S3" s="27" t="s">
        <v>40</v>
      </c>
      <c r="T3" s="27" t="s">
        <v>97</v>
      </c>
      <c r="U3" s="27" t="s">
        <v>41</v>
      </c>
      <c r="V3" s="27" t="s">
        <v>98</v>
      </c>
      <c r="W3" s="27" t="s">
        <v>42</v>
      </c>
      <c r="X3" s="27" t="s">
        <v>99</v>
      </c>
      <c r="Y3" s="27" t="s">
        <v>43</v>
      </c>
      <c r="Z3" s="27" t="s">
        <v>100</v>
      </c>
      <c r="AA3" s="27" t="s">
        <v>44</v>
      </c>
      <c r="AB3" s="27" t="s">
        <v>101</v>
      </c>
      <c r="AC3" s="27" t="s">
        <v>45</v>
      </c>
      <c r="AD3" s="27" t="s">
        <v>102</v>
      </c>
      <c r="AE3" s="27" t="s">
        <v>46</v>
      </c>
      <c r="AF3" s="27" t="s">
        <v>103</v>
      </c>
      <c r="AG3" s="27" t="s">
        <v>47</v>
      </c>
      <c r="AH3" s="27" t="s">
        <v>104</v>
      </c>
      <c r="AI3" s="27" t="s">
        <v>48</v>
      </c>
      <c r="AJ3" s="27" t="s">
        <v>105</v>
      </c>
      <c r="AK3" s="27" t="s">
        <v>49</v>
      </c>
      <c r="AL3" s="27" t="s">
        <v>106</v>
      </c>
      <c r="AM3" s="27" t="s">
        <v>50</v>
      </c>
      <c r="AN3" s="27" t="s">
        <v>126</v>
      </c>
      <c r="AO3" s="27" t="s">
        <v>84</v>
      </c>
      <c r="AP3" s="27" t="s">
        <v>127</v>
      </c>
      <c r="AQ3" s="27" t="s">
        <v>85</v>
      </c>
      <c r="AR3" s="27" t="s">
        <v>128</v>
      </c>
      <c r="AS3" s="27" t="s">
        <v>86</v>
      </c>
      <c r="AT3" s="27" t="s">
        <v>129</v>
      </c>
    </row>
    <row r="4" spans="2:46" x14ac:dyDescent="0.3">
      <c r="B4" s="29" t="s">
        <v>81</v>
      </c>
      <c r="C4" s="29">
        <f>SUM(D4:ZZ4)</f>
        <v>2252.9790000000016</v>
      </c>
      <c r="D4" s="37">
        <f>'Green Square'!E70/1000</f>
        <v>0</v>
      </c>
      <c r="E4" s="37">
        <f>'Green Square'!F70/1000</f>
        <v>0</v>
      </c>
      <c r="F4" s="37">
        <f>'Green Square'!G70/1000</f>
        <v>15.1392375</v>
      </c>
      <c r="G4" s="37">
        <f>'Green Square'!H70/1000</f>
        <v>30.278475</v>
      </c>
      <c r="H4" s="37">
        <f>'Green Square'!I70/1000</f>
        <v>46.512006249999999</v>
      </c>
      <c r="I4" s="37">
        <f>'Green Square'!J70/1000</f>
        <v>62.745537500000005</v>
      </c>
      <c r="J4" s="37">
        <f>'Green Square'!K70/1000</f>
        <v>62.365700000000004</v>
      </c>
      <c r="K4" s="37">
        <f>'Green Square'!L70/1000</f>
        <v>63.473559375000008</v>
      </c>
      <c r="L4" s="37">
        <f>'Green Square'!M70/1000</f>
        <v>80.328848437500014</v>
      </c>
      <c r="M4" s="37">
        <f>'Green Square'!N70/1000</f>
        <v>495.25383750000003</v>
      </c>
      <c r="N4" s="37">
        <f>'Green Square'!O70/1000</f>
        <v>185.57775000000001</v>
      </c>
      <c r="O4" s="37">
        <f>'Green Square'!P70/1000</f>
        <v>176.53399999999999</v>
      </c>
      <c r="P4" s="37">
        <f>'Green Square'!Q70/1000</f>
        <v>97.310749999999999</v>
      </c>
      <c r="Q4" s="37">
        <f>'Green Square'!R70/1000</f>
        <v>71.309968749999996</v>
      </c>
      <c r="R4" s="37">
        <f>'Green Square'!S70/1000</f>
        <v>71.309968749999996</v>
      </c>
      <c r="S4" s="37">
        <f>'Green Square'!T70/1000</f>
        <v>68.037035624999987</v>
      </c>
      <c r="T4" s="37">
        <f>'Green Square'!U70/1000</f>
        <v>61.226639687499997</v>
      </c>
      <c r="U4" s="37">
        <f>'Green Square'!V70/1000</f>
        <v>59.712715937500001</v>
      </c>
      <c r="V4" s="37">
        <f>'Green Square'!W70/1000</f>
        <v>53.723944687500001</v>
      </c>
      <c r="W4" s="37">
        <f>'Green Square'!X70/1000</f>
        <v>49.3829446875</v>
      </c>
      <c r="X4" s="37">
        <f>'Green Square'!Y70/1000</f>
        <v>49.3829446875</v>
      </c>
      <c r="Y4" s="37">
        <f>'Green Square'!Z70/1000</f>
        <v>42.102725937499997</v>
      </c>
      <c r="Z4" s="37">
        <f>'Green Square'!AA70/1000</f>
        <v>42.102725937499997</v>
      </c>
      <c r="AA4" s="37">
        <f>'Green Square'!AB70/1000</f>
        <v>42.102725937499997</v>
      </c>
      <c r="AB4" s="37">
        <f>'Green Square'!AC70/1000</f>
        <v>36.3147259375</v>
      </c>
      <c r="AC4" s="37">
        <f>'Green Square'!AD70/1000</f>
        <v>33.038627500000004</v>
      </c>
      <c r="AD4" s="37">
        <f>'Green Square'!AE70/1000</f>
        <v>29.430171250000001</v>
      </c>
      <c r="AE4" s="37">
        <f>'Green Square'!AF70/1000</f>
        <v>25.08917125</v>
      </c>
      <c r="AF4" s="37">
        <f>'Green Square'!AG70/1000</f>
        <v>25.08917125</v>
      </c>
      <c r="AG4" s="37">
        <f>'Green Square'!AH70/1000</f>
        <v>25.08917125</v>
      </c>
      <c r="AH4" s="37">
        <f>'Green Square'!AI70/1000</f>
        <v>25.08917125</v>
      </c>
      <c r="AI4" s="37">
        <f>'Green Square'!AJ70/1000</f>
        <v>25.08917125</v>
      </c>
      <c r="AJ4" s="37">
        <f>'Green Square'!AK70/1000</f>
        <v>25.08917125</v>
      </c>
      <c r="AK4" s="37">
        <f>'Green Square'!AL70/1000</f>
        <v>22.905105625000001</v>
      </c>
      <c r="AL4" s="37">
        <f>'Green Square'!AM70/1000</f>
        <v>22.905105625000001</v>
      </c>
      <c r="AM4" s="37">
        <f>'Green Square'!AN70/1000</f>
        <v>18.739554375000001</v>
      </c>
      <c r="AN4" s="37">
        <f>'Green Square'!AO70/1000</f>
        <v>9.6261674999999993</v>
      </c>
      <c r="AO4" s="37">
        <f>'Green Square'!AP70/1000</f>
        <v>3.5704724999999997</v>
      </c>
      <c r="AP4" s="37">
        <f>'Green Square'!AQ70/1000</f>
        <v>0</v>
      </c>
      <c r="AQ4" s="37">
        <f>'Green Square'!AR70/1000</f>
        <v>0</v>
      </c>
      <c r="AR4" s="37">
        <f>'Green Square'!AS70/1000</f>
        <v>0</v>
      </c>
      <c r="AS4" s="37">
        <f>'Green Square'!AT70/1000</f>
        <v>0</v>
      </c>
      <c r="AT4" s="37">
        <f>'Green Square'!AU70/1000</f>
        <v>0</v>
      </c>
    </row>
    <row r="5" spans="2:46" x14ac:dyDescent="0.3">
      <c r="B5" s="29" t="s">
        <v>82</v>
      </c>
      <c r="C5" s="29">
        <f t="shared" ref="C5:C6" si="0">SUM(D5:ZZ5)</f>
        <v>2673.7357499999994</v>
      </c>
      <c r="D5" s="37">
        <f>'L''avenir'!E70/1000</f>
        <v>0</v>
      </c>
      <c r="E5" s="37">
        <f>'L''avenir'!F70/1000</f>
        <v>0</v>
      </c>
      <c r="F5" s="37">
        <f>'L''avenir'!G70/1000</f>
        <v>0</v>
      </c>
      <c r="G5" s="37">
        <f>'L''avenir'!H70/1000</f>
        <v>0</v>
      </c>
      <c r="H5" s="37">
        <f>'L''avenir'!I70/1000</f>
        <v>18.115650000000002</v>
      </c>
      <c r="I5" s="37">
        <f>'L''avenir'!J70/1000</f>
        <v>36.231300000000005</v>
      </c>
      <c r="J5" s="37">
        <f>'L''avenir'!K70/1000</f>
        <v>58.260824999999997</v>
      </c>
      <c r="K5" s="37">
        <f>'L''avenir'!L70/1000</f>
        <v>69.018389999999997</v>
      </c>
      <c r="L5" s="37">
        <f>'L''avenir'!M70/1000</f>
        <v>67.087544999999992</v>
      </c>
      <c r="M5" s="37">
        <f>'L''avenir'!N70/1000</f>
        <v>72.973267500000006</v>
      </c>
      <c r="N5" s="37">
        <f>'L''avenir'!O70/1000</f>
        <v>88.871055000000013</v>
      </c>
      <c r="O5" s="37">
        <f>'L''avenir'!P70/1000</f>
        <v>105.60753</v>
      </c>
      <c r="P5" s="37">
        <f>'L''avenir'!Q70/1000</f>
        <v>115.25243625</v>
      </c>
      <c r="Q5" s="37">
        <f>'L''avenir'!R70/1000</f>
        <v>124.89734249999998</v>
      </c>
      <c r="R5" s="37">
        <f>'L''avenir'!S70/1000</f>
        <v>683.09046749999982</v>
      </c>
      <c r="S5" s="37">
        <f>'L''avenir'!T70/1000</f>
        <v>171.64019250000001</v>
      </c>
      <c r="T5" s="37">
        <f>'L''avenir'!U70/1000</f>
        <v>112.59659249999994</v>
      </c>
      <c r="U5" s="37">
        <f>'L''avenir'!V70/1000</f>
        <v>89.336992499999951</v>
      </c>
      <c r="V5" s="37">
        <f>'L''avenir'!W70/1000</f>
        <v>87.525427499999964</v>
      </c>
      <c r="W5" s="37">
        <f>'L''avenir'!X70/1000</f>
        <v>85.713862499999962</v>
      </c>
      <c r="X5" s="37">
        <f>'L''avenir'!Y70/1000</f>
        <v>77.279461874999996</v>
      </c>
      <c r="Y5" s="37">
        <f>'L''avenir'!Z70/1000</f>
        <v>70.153413750000013</v>
      </c>
      <c r="Z5" s="37">
        <f>'L''avenir'!AA70/1000</f>
        <v>61.337876249999994</v>
      </c>
      <c r="AA5" s="37">
        <f>'L''avenir'!AB70/1000</f>
        <v>51.046248749999982</v>
      </c>
      <c r="AB5" s="37">
        <f>'L''avenir'!AC70/1000</f>
        <v>51.046248749999982</v>
      </c>
      <c r="AC5" s="37">
        <f>'L''avenir'!AD70/1000</f>
        <v>51.046248749999982</v>
      </c>
      <c r="AD5" s="37">
        <f>'L''avenir'!AE70/1000</f>
        <v>51.046248749999982</v>
      </c>
      <c r="AE5" s="37">
        <f>'L''avenir'!AF70/1000</f>
        <v>51.046248749999982</v>
      </c>
      <c r="AF5" s="37">
        <f>'L''avenir'!AG70/1000</f>
        <v>43.931383124999982</v>
      </c>
      <c r="AG5" s="37">
        <f>'L''avenir'!AH70/1000</f>
        <v>36.816517499999996</v>
      </c>
      <c r="AH5" s="37">
        <f>'L''avenir'!AI70/1000</f>
        <v>32.958554999999997</v>
      </c>
      <c r="AI5" s="37">
        <f>'L''avenir'!AJ70/1000</f>
        <v>29.100592499999998</v>
      </c>
      <c r="AJ5" s="37">
        <f>'L''avenir'!AK70/1000</f>
        <v>22.883122499999999</v>
      </c>
      <c r="AK5" s="37">
        <f>'L''avenir'!AL70/1000</f>
        <v>19.282357500000003</v>
      </c>
      <c r="AL5" s="37">
        <f>'L''avenir'!AM70/1000</f>
        <v>16.803570000000001</v>
      </c>
      <c r="AM5" s="37">
        <f>'L''avenir'!AN70/1000</f>
        <v>7.2462600000000004</v>
      </c>
      <c r="AN5" s="37">
        <f>'L''avenir'!AO70/1000</f>
        <v>7.2462600000000004</v>
      </c>
      <c r="AO5" s="37">
        <f>'L''avenir'!AP70/1000</f>
        <v>7.2462600000000004</v>
      </c>
      <c r="AP5" s="37">
        <f>'L''avenir'!AQ70/1000</f>
        <v>0</v>
      </c>
      <c r="AQ5" s="37">
        <f>'L''avenir'!AR70/1000</f>
        <v>0</v>
      </c>
      <c r="AR5" s="37">
        <f>'L''avenir'!AS70/1000</f>
        <v>0</v>
      </c>
      <c r="AS5" s="37">
        <f>'L''avenir'!AT70/1000</f>
        <v>0</v>
      </c>
      <c r="AT5" s="37">
        <f>'L''avenir'!AU70/1000</f>
        <v>0</v>
      </c>
    </row>
    <row r="6" spans="2:46" x14ac:dyDescent="0.3">
      <c r="B6" s="29" t="s">
        <v>25</v>
      </c>
      <c r="C6" s="29">
        <f t="shared" si="0"/>
        <v>6708.338999999999</v>
      </c>
      <c r="D6" s="37">
        <f>'AT EAST'!E82/1000</f>
        <v>0</v>
      </c>
      <c r="E6" s="37">
        <f>'AT EAST'!F82/1000</f>
        <v>0</v>
      </c>
      <c r="F6" s="37">
        <f>'AT EAST'!G82/1000</f>
        <v>0</v>
      </c>
      <c r="G6" s="37">
        <f>'AT EAST'!H82/1000</f>
        <v>0</v>
      </c>
      <c r="H6" s="37">
        <f>'AT EAST'!I82/1000</f>
        <v>14.642212500000001</v>
      </c>
      <c r="I6" s="37">
        <f>'AT EAST'!J82/1000</f>
        <v>29.284425000000002</v>
      </c>
      <c r="J6" s="37">
        <f>'AT EAST'!K82/1000</f>
        <v>36.605531249999999</v>
      </c>
      <c r="K6" s="37">
        <f>'AT EAST'!L82/1000</f>
        <v>43.926637499999998</v>
      </c>
      <c r="L6" s="37">
        <f>'AT EAST'!M82/1000</f>
        <v>70.51383125000001</v>
      </c>
      <c r="M6" s="37">
        <f>'AT EAST'!N82/1000</f>
        <v>97.101024999999993</v>
      </c>
      <c r="N6" s="37">
        <f>'AT EAST'!O82/1000</f>
        <v>105.57809999999999</v>
      </c>
      <c r="O6" s="37">
        <f>'AT EAST'!P82/1000</f>
        <v>114.05517499999999</v>
      </c>
      <c r="P6" s="37">
        <f>'AT EAST'!Q82/1000</f>
        <v>146.57206875</v>
      </c>
      <c r="Q6" s="37">
        <f>'AT EAST'!R82/1000</f>
        <v>179.08896250000006</v>
      </c>
      <c r="R6" s="37">
        <f>'AT EAST'!S82/1000</f>
        <v>238.57802812500006</v>
      </c>
      <c r="S6" s="37">
        <f>'AT EAST'!T82/1000</f>
        <v>298.06709375000008</v>
      </c>
      <c r="T6" s="37">
        <f>'AT EAST'!U82/1000</f>
        <v>291.45179375000009</v>
      </c>
      <c r="U6" s="37">
        <f>'AT EAST'!V82/1000</f>
        <v>1562.5591937499998</v>
      </c>
      <c r="V6" s="37">
        <f>'AT EAST'!W82/1000</f>
        <v>362.13206000000008</v>
      </c>
      <c r="W6" s="37">
        <f>'AT EAST'!X82/1000</f>
        <v>367.84375125000003</v>
      </c>
      <c r="X6" s="37">
        <f>'AT EAST'!Y82/1000</f>
        <v>310.18574500000005</v>
      </c>
      <c r="Y6" s="37">
        <f>'AT EAST'!Z82/1000</f>
        <v>287.12161374999999</v>
      </c>
      <c r="Z6" s="37">
        <f>'AT EAST'!AA82/1000</f>
        <v>223.62203375000001</v>
      </c>
      <c r="AA6" s="37">
        <f>'AT EAST'!AB82/1000</f>
        <v>197.11245374999999</v>
      </c>
      <c r="AB6" s="37">
        <f>'AT EAST'!AC82/1000</f>
        <v>181.29933500000001</v>
      </c>
      <c r="AC6" s="37">
        <f>'AT EAST'!AD82/1000</f>
        <v>165.48621625000004</v>
      </c>
      <c r="AD6" s="37">
        <f>'AT EAST'!AE82/1000</f>
        <v>157.13768500000003</v>
      </c>
      <c r="AE6" s="37">
        <f>'AT EAST'!AF82/1000</f>
        <v>148.78915375</v>
      </c>
      <c r="AF6" s="37">
        <f>'AT EAST'!AG82/1000</f>
        <v>148.78915375</v>
      </c>
      <c r="AG6" s="37">
        <f>'AT EAST'!AH82/1000</f>
        <v>148.78915375</v>
      </c>
      <c r="AH6" s="37">
        <f>'AT EAST'!AI82/1000</f>
        <v>131.84799437500001</v>
      </c>
      <c r="AI6" s="37">
        <f>'AT EAST'!AJ82/1000</f>
        <v>114.90683499999999</v>
      </c>
      <c r="AJ6" s="37">
        <f>'AT EAST'!AK82/1000</f>
        <v>95.514522499999998</v>
      </c>
      <c r="AK6" s="37">
        <f>'AT EAST'!AL82/1000</f>
        <v>76.122209999999995</v>
      </c>
      <c r="AL6" s="37">
        <f>'AT EAST'!AM82/1000</f>
        <v>67.773678749999988</v>
      </c>
      <c r="AM6" s="37">
        <f>'AT EAST'!AN82/1000</f>
        <v>59.425147499999994</v>
      </c>
      <c r="AN6" s="37">
        <f>'AT EAST'!AO82/1000</f>
        <v>59.425147499999994</v>
      </c>
      <c r="AO6" s="37">
        <f>'AT EAST'!AP82/1000</f>
        <v>59.425147499999994</v>
      </c>
      <c r="AP6" s="37">
        <f>'AT EAST'!AQ82/1000</f>
        <v>46.58965624999999</v>
      </c>
      <c r="AQ6" s="37">
        <f>'AT EAST'!AR82/1000</f>
        <v>33.754165</v>
      </c>
      <c r="AR6" s="37">
        <f>'AT EAST'!AS82/1000</f>
        <v>21.963327499999998</v>
      </c>
      <c r="AS6" s="37">
        <f>'AT EAST'!AT82/1000</f>
        <v>10.17249</v>
      </c>
      <c r="AT6" s="37">
        <f>'AT EAST'!AU82/1000</f>
        <v>5.0862449999999999</v>
      </c>
    </row>
    <row r="7" spans="2:46" x14ac:dyDescent="0.3">
      <c r="B7" s="30"/>
      <c r="C7" s="31">
        <f>SUM(C4:C6)</f>
        <v>11635.053749999999</v>
      </c>
      <c r="D7" s="31">
        <f>SUM(D4:D6)</f>
        <v>0</v>
      </c>
      <c r="E7" s="31">
        <f t="shared" ref="E7:AT7" si="1">SUM(E4:E6)</f>
        <v>0</v>
      </c>
      <c r="F7" s="31">
        <f t="shared" si="1"/>
        <v>15.1392375</v>
      </c>
      <c r="G7" s="31">
        <f t="shared" si="1"/>
        <v>30.278475</v>
      </c>
      <c r="H7" s="31">
        <f t="shared" si="1"/>
        <v>79.269868750000001</v>
      </c>
      <c r="I7" s="31">
        <f t="shared" si="1"/>
        <v>128.26126250000002</v>
      </c>
      <c r="J7" s="31">
        <f t="shared" si="1"/>
        <v>157.23205625</v>
      </c>
      <c r="K7" s="31">
        <f t="shared" si="1"/>
        <v>176.41858687499999</v>
      </c>
      <c r="L7" s="31">
        <f t="shared" si="1"/>
        <v>217.93022468750002</v>
      </c>
      <c r="M7" s="31">
        <f t="shared" si="1"/>
        <v>665.3281300000001</v>
      </c>
      <c r="N7" s="31">
        <f t="shared" si="1"/>
        <v>380.026905</v>
      </c>
      <c r="O7" s="31">
        <f t="shared" si="1"/>
        <v>396.19670499999995</v>
      </c>
      <c r="P7" s="31">
        <f t="shared" si="1"/>
        <v>359.13525500000003</v>
      </c>
      <c r="Q7" s="31">
        <f t="shared" si="1"/>
        <v>375.29627375000007</v>
      </c>
      <c r="R7" s="31">
        <f t="shared" si="1"/>
        <v>992.97846437499982</v>
      </c>
      <c r="S7" s="31">
        <f t="shared" si="1"/>
        <v>537.74432187500008</v>
      </c>
      <c r="T7" s="31">
        <f t="shared" si="1"/>
        <v>465.2750259375</v>
      </c>
      <c r="U7" s="31">
        <f t="shared" si="1"/>
        <v>1711.6089021874998</v>
      </c>
      <c r="V7" s="31">
        <f t="shared" si="1"/>
        <v>503.38143218750008</v>
      </c>
      <c r="W7" s="31">
        <f t="shared" si="1"/>
        <v>502.94055843749999</v>
      </c>
      <c r="X7" s="31">
        <f t="shared" si="1"/>
        <v>436.84815156250005</v>
      </c>
      <c r="Y7" s="31">
        <f t="shared" si="1"/>
        <v>399.37775343750002</v>
      </c>
      <c r="Z7" s="31">
        <f t="shared" si="1"/>
        <v>327.06263593749998</v>
      </c>
      <c r="AA7" s="31">
        <f t="shared" si="1"/>
        <v>290.26142843749994</v>
      </c>
      <c r="AB7" s="31">
        <f t="shared" si="1"/>
        <v>268.66030968749999</v>
      </c>
      <c r="AC7" s="31">
        <f t="shared" si="1"/>
        <v>249.57109250000002</v>
      </c>
      <c r="AD7" s="31">
        <f t="shared" si="1"/>
        <v>237.61410500000002</v>
      </c>
      <c r="AE7" s="31">
        <f t="shared" si="1"/>
        <v>224.92457374999998</v>
      </c>
      <c r="AF7" s="31">
        <f t="shared" si="1"/>
        <v>217.80970812499999</v>
      </c>
      <c r="AG7" s="31">
        <f t="shared" si="1"/>
        <v>210.69484249999999</v>
      </c>
      <c r="AH7" s="31">
        <f t="shared" si="1"/>
        <v>189.89572062500002</v>
      </c>
      <c r="AI7" s="31">
        <f t="shared" si="1"/>
        <v>169.09659875</v>
      </c>
      <c r="AJ7" s="31">
        <f t="shared" si="1"/>
        <v>143.48681625</v>
      </c>
      <c r="AK7" s="31">
        <f t="shared" si="1"/>
        <v>118.309673125</v>
      </c>
      <c r="AL7" s="31">
        <f t="shared" si="1"/>
        <v>107.48235437499999</v>
      </c>
      <c r="AM7" s="31">
        <f t="shared" si="1"/>
        <v>85.410961874999998</v>
      </c>
      <c r="AN7" s="31">
        <f t="shared" si="1"/>
        <v>76.297574999999995</v>
      </c>
      <c r="AO7" s="31">
        <f t="shared" si="1"/>
        <v>70.241879999999995</v>
      </c>
      <c r="AP7" s="31">
        <f t="shared" si="1"/>
        <v>46.58965624999999</v>
      </c>
      <c r="AQ7" s="31">
        <f t="shared" si="1"/>
        <v>33.754165</v>
      </c>
      <c r="AR7" s="31">
        <f t="shared" si="1"/>
        <v>21.963327499999998</v>
      </c>
      <c r="AS7" s="31">
        <f t="shared" si="1"/>
        <v>10.17249</v>
      </c>
      <c r="AT7" s="31">
        <f t="shared" si="1"/>
        <v>5.0862449999999999</v>
      </c>
    </row>
    <row r="8" spans="2:46" x14ac:dyDescent="0.3">
      <c r="B8" s="32"/>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row>
    <row r="9" spans="2:46" s="28" customFormat="1" x14ac:dyDescent="0.3">
      <c r="B9" s="75" t="s">
        <v>83</v>
      </c>
      <c r="C9" s="75" t="s">
        <v>170</v>
      </c>
      <c r="D9" s="75" t="s">
        <v>32</v>
      </c>
      <c r="E9" s="75" t="s">
        <v>33</v>
      </c>
      <c r="F9" s="75" t="s">
        <v>90</v>
      </c>
      <c r="G9" s="75" t="s">
        <v>34</v>
      </c>
      <c r="H9" s="75" t="s">
        <v>91</v>
      </c>
      <c r="I9" s="75" t="s">
        <v>35</v>
      </c>
      <c r="J9" s="75" t="s">
        <v>92</v>
      </c>
      <c r="K9" s="75" t="s">
        <v>36</v>
      </c>
      <c r="L9" s="75" t="s">
        <v>93</v>
      </c>
      <c r="M9" s="75" t="s">
        <v>37</v>
      </c>
      <c r="N9" s="75" t="s">
        <v>94</v>
      </c>
      <c r="O9" s="75" t="s">
        <v>38</v>
      </c>
      <c r="P9" s="75" t="s">
        <v>95</v>
      </c>
      <c r="Q9" s="75" t="s">
        <v>39</v>
      </c>
      <c r="R9" s="75" t="s">
        <v>96</v>
      </c>
      <c r="S9" s="75" t="s">
        <v>40</v>
      </c>
      <c r="T9" s="75" t="s">
        <v>97</v>
      </c>
      <c r="U9" s="75" t="s">
        <v>41</v>
      </c>
      <c r="V9" s="75" t="s">
        <v>98</v>
      </c>
      <c r="W9" s="75" t="s">
        <v>42</v>
      </c>
      <c r="X9" s="75" t="s">
        <v>99</v>
      </c>
      <c r="Y9" s="75" t="s">
        <v>43</v>
      </c>
      <c r="Z9" s="75" t="s">
        <v>100</v>
      </c>
      <c r="AA9" s="75" t="s">
        <v>44</v>
      </c>
      <c r="AB9" s="75" t="s">
        <v>101</v>
      </c>
      <c r="AC9" s="75" t="s">
        <v>45</v>
      </c>
      <c r="AD9" s="75" t="s">
        <v>102</v>
      </c>
      <c r="AE9" s="75" t="s">
        <v>46</v>
      </c>
      <c r="AF9" s="75" t="s">
        <v>103</v>
      </c>
      <c r="AG9" s="75" t="s">
        <v>47</v>
      </c>
      <c r="AH9" s="75" t="s">
        <v>104</v>
      </c>
      <c r="AI9" s="75" t="s">
        <v>48</v>
      </c>
      <c r="AJ9" s="75" t="s">
        <v>105</v>
      </c>
      <c r="AK9" s="75" t="s">
        <v>49</v>
      </c>
      <c r="AL9" s="75" t="s">
        <v>106</v>
      </c>
      <c r="AM9" s="75" t="s">
        <v>50</v>
      </c>
      <c r="AN9" s="75" t="s">
        <v>126</v>
      </c>
      <c r="AO9" s="75" t="s">
        <v>84</v>
      </c>
      <c r="AP9" s="75" t="s">
        <v>127</v>
      </c>
      <c r="AQ9" s="75" t="s">
        <v>85</v>
      </c>
      <c r="AR9" s="75" t="s">
        <v>128</v>
      </c>
      <c r="AS9" s="75" t="s">
        <v>86</v>
      </c>
      <c r="AT9" s="75" t="s">
        <v>129</v>
      </c>
    </row>
    <row r="10" spans="2:46" x14ac:dyDescent="0.3">
      <c r="B10" s="29" t="s">
        <v>81</v>
      </c>
      <c r="C10" s="29">
        <f>SUM(D10:ZZ10)</f>
        <v>1416.8307677100875</v>
      </c>
      <c r="D10" s="37">
        <f>'Green Square'!E71/1000</f>
        <v>0</v>
      </c>
      <c r="E10" s="37">
        <f>'Green Square'!F71/1000</f>
        <v>0</v>
      </c>
      <c r="F10" s="37">
        <f>'Green Square'!G71/1000</f>
        <v>13.72225114771361</v>
      </c>
      <c r="G10" s="37">
        <f>'Green Square'!H71/1000</f>
        <v>26.560065789473679</v>
      </c>
      <c r="H10" s="37">
        <f>'Green Square'!I71/1000</f>
        <v>39.485169676605089</v>
      </c>
      <c r="I10" s="37">
        <f>'Green Square'!J71/1000</f>
        <v>51.549631721550092</v>
      </c>
      <c r="J10" s="37">
        <f>'Green Square'!K71/1000</f>
        <v>49.586369403379372</v>
      </c>
      <c r="K10" s="37">
        <f>'Green Square'!L71/1000</f>
        <v>48.840842855493989</v>
      </c>
      <c r="L10" s="37">
        <f>'Green Square'!M71/1000</f>
        <v>59.818514751787575</v>
      </c>
      <c r="M10" s="37">
        <f>'Green Square'!N71/1000</f>
        <v>356.91575664349472</v>
      </c>
      <c r="N10" s="37">
        <f>'Green Square'!O71/1000</f>
        <v>129.43077860510854</v>
      </c>
      <c r="O10" s="37">
        <f>'Green Square'!P71/1000</f>
        <v>119.1554216412067</v>
      </c>
      <c r="P10" s="37">
        <f>'Green Square'!Q71/1000</f>
        <v>63.56529296593731</v>
      </c>
      <c r="Q10" s="37">
        <f>'Green Square'!R71/1000</f>
        <v>45.079933471826664</v>
      </c>
      <c r="R10" s="37">
        <f>'Green Square'!S71/1000</f>
        <v>43.627171151007182</v>
      </c>
      <c r="S10" s="37">
        <f>'Green Square'!T71/1000</f>
        <v>40.283386924295456</v>
      </c>
      <c r="T10" s="37">
        <f>'Green Square'!U71/1000</f>
        <v>35.082845141528395</v>
      </c>
      <c r="U10" s="37">
        <f>'Green Square'!V71/1000</f>
        <v>33.112730449527334</v>
      </c>
      <c r="V10" s="37">
        <f>'Green Square'!W71/1000</f>
        <v>28.831673382060163</v>
      </c>
      <c r="W10" s="37">
        <f>'Green Square'!X71/1000</f>
        <v>25.647954024501509</v>
      </c>
      <c r="X10" s="37">
        <f>'Green Square'!Y71/1000</f>
        <v>24.821413736100407</v>
      </c>
      <c r="Y10" s="37">
        <f>'Green Square'!Z71/1000</f>
        <v>20.480168843856294</v>
      </c>
      <c r="Z10" s="37">
        <f>'Green Square'!AA71/1000</f>
        <v>19.820167478970294</v>
      </c>
      <c r="AA10" s="37">
        <f>'Green Square'!AB71/1000</f>
        <v>19.181435557953264</v>
      </c>
      <c r="AB10" s="37">
        <f>'Green Square'!AC71/1000</f>
        <v>16.011331529713647</v>
      </c>
      <c r="AC10" s="37">
        <f>'Green Square'!AD71/1000</f>
        <v>14.097446780518474</v>
      </c>
      <c r="AD10" s="37">
        <f>'Green Square'!AE71/1000</f>
        <v>12.153043228162339</v>
      </c>
      <c r="AE10" s="37">
        <f>'Green Square'!AF71/1000</f>
        <v>10.026569222843316</v>
      </c>
      <c r="AF10" s="37">
        <f>'Green Square'!AG71/1000</f>
        <v>9.7034493588102784</v>
      </c>
      <c r="AG10" s="37">
        <f>'Green Square'!AH71/1000</f>
        <v>9.3907424729567417</v>
      </c>
      <c r="AH10" s="37">
        <f>'Green Square'!AI71/1000</f>
        <v>9.0881129928631914</v>
      </c>
      <c r="AI10" s="37">
        <f>'Green Square'!AJ71/1000</f>
        <v>8.7952361603888711</v>
      </c>
      <c r="AJ10" s="37">
        <f>'Green Square'!AK71/1000</f>
        <v>8.5117976831669111</v>
      </c>
      <c r="AK10" s="37">
        <f>'Green Square'!AL71/1000</f>
        <v>7.52040210778563</v>
      </c>
      <c r="AL10" s="37">
        <f>'Green Square'!AM71/1000</f>
        <v>7.2780468960941498</v>
      </c>
      <c r="AM10" s="37">
        <f>'Green Square'!AN71/1000</f>
        <v>5.7625618158109058</v>
      </c>
      <c r="AN10" s="37">
        <f>'Green Square'!AO71/1000</f>
        <v>2.8647289668976352</v>
      </c>
      <c r="AO10" s="37">
        <f>'Green Square'!AP71/1000</f>
        <v>1.0283231306974132</v>
      </c>
      <c r="AP10" s="37">
        <f>'Green Square'!AQ71/1000</f>
        <v>0</v>
      </c>
      <c r="AQ10" s="37">
        <f>'Green Square'!AR71/1000</f>
        <v>0</v>
      </c>
      <c r="AR10" s="37">
        <f>'Green Square'!AS71/1000</f>
        <v>0</v>
      </c>
      <c r="AS10" s="37">
        <f>'Green Square'!AT71/1000</f>
        <v>0</v>
      </c>
      <c r="AT10" s="37">
        <f>'Green Square'!AU71/1000</f>
        <v>0</v>
      </c>
    </row>
    <row r="11" spans="2:46" x14ac:dyDescent="0.3">
      <c r="B11" s="29" t="s">
        <v>82</v>
      </c>
      <c r="C11" s="29">
        <f t="shared" ref="C11:C12" si="2">SUM(D11:ZZ11)</f>
        <v>1549.3963428864513</v>
      </c>
      <c r="D11" s="37">
        <f>'L''avenir'!E71/1000</f>
        <v>0</v>
      </c>
      <c r="E11" s="37">
        <f>'L''avenir'!F71/1000</f>
        <v>0</v>
      </c>
      <c r="F11" s="37">
        <f>'L''avenir'!G71/1000</f>
        <v>0</v>
      </c>
      <c r="G11" s="37">
        <f>'L''avenir'!H71/1000</f>
        <v>0</v>
      </c>
      <c r="H11" s="37">
        <f>'L''avenir'!I71/1000</f>
        <v>15.378814455073977</v>
      </c>
      <c r="I11" s="37">
        <f>'L''avenir'!J71/1000</f>
        <v>29.766422381719146</v>
      </c>
      <c r="J11" s="37">
        <f>'L''avenir'!K71/1000</f>
        <v>46.322622694776769</v>
      </c>
      <c r="K11" s="37">
        <f>'L''avenir'!L71/1000</f>
        <v>53.107409972299152</v>
      </c>
      <c r="L11" s="37">
        <f>'L''avenir'!M71/1000</f>
        <v>49.958108180351836</v>
      </c>
      <c r="M11" s="37">
        <f>'L''avenir'!N71/1000</f>
        <v>52.589817609461008</v>
      </c>
      <c r="N11" s="37">
        <f>'L''avenir'!O71/1000</f>
        <v>61.982914676503121</v>
      </c>
      <c r="O11" s="37">
        <f>'L''avenir'!P71/1000</f>
        <v>71.2820746464499</v>
      </c>
      <c r="P11" s="37">
        <f>'L''avenir'!Q71/1000</f>
        <v>75.285154777547845</v>
      </c>
      <c r="Q11" s="37">
        <f>'L''avenir'!R71/1000</f>
        <v>78.956196299103667</v>
      </c>
      <c r="R11" s="37">
        <f>'L''avenir'!S71/1000</f>
        <v>417.912183382411</v>
      </c>
      <c r="S11" s="37">
        <f>'L''avenir'!T71/1000</f>
        <v>101.6247727832727</v>
      </c>
      <c r="T11" s="37">
        <f>'L''avenir'!U71/1000</f>
        <v>64.517811826732469</v>
      </c>
      <c r="U11" s="37">
        <f>'L''avenir'!V71/1000</f>
        <v>49.540398646750859</v>
      </c>
      <c r="V11" s="37">
        <f>'L''avenir'!W71/1000</f>
        <v>46.971691170181913</v>
      </c>
      <c r="W11" s="37">
        <f>'L''avenir'!X71/1000</f>
        <v>44.517094283745834</v>
      </c>
      <c r="X11" s="37">
        <f>'L''avenir'!Y71/1000</f>
        <v>38.843076463767687</v>
      </c>
      <c r="Y11" s="37">
        <f>'L''avenir'!Z71/1000</f>
        <v>34.124958101423637</v>
      </c>
      <c r="Z11" s="37">
        <f>'L''avenir'!AA71/1000</f>
        <v>28.875255770470961</v>
      </c>
      <c r="AA11" s="37">
        <f>'L''avenir'!AB71/1000</f>
        <v>23.255984240233666</v>
      </c>
      <c r="AB11" s="37">
        <f>'L''avenir'!AC71/1000</f>
        <v>22.506528439485916</v>
      </c>
      <c r="AC11" s="37">
        <f>'L''avenir'!AD71/1000</f>
        <v>21.781224873770327</v>
      </c>
      <c r="AD11" s="37">
        <f>'L''avenir'!AE71/1000</f>
        <v>21.079295204382394</v>
      </c>
      <c r="AE11" s="37">
        <f>'L''avenir'!AF71/1000</f>
        <v>20.399986175643566</v>
      </c>
      <c r="AF11" s="37">
        <f>'L''avenir'!AG71/1000</f>
        <v>16.990834299316674</v>
      </c>
      <c r="AG11" s="37">
        <f>'L''avenir'!AH71/1000</f>
        <v>13.780225386823215</v>
      </c>
      <c r="AH11" s="37">
        <f>'L''avenir'!AI71/1000</f>
        <v>11.938659469331657</v>
      </c>
      <c r="AI11" s="37">
        <f>'L''avenir'!AJ71/1000</f>
        <v>10.201476202397128</v>
      </c>
      <c r="AJ11" s="37">
        <f>'L''avenir'!AK71/1000</f>
        <v>7.7633695883487821</v>
      </c>
      <c r="AK11" s="37">
        <f>'L''avenir'!AL71/1000</f>
        <v>6.3309501540915099</v>
      </c>
      <c r="AL11" s="37">
        <f>'L''avenir'!AM71/1000</f>
        <v>5.3392973812929441</v>
      </c>
      <c r="AM11" s="37">
        <f>'L''avenir'!AN71/1000</f>
        <v>2.2282825059674312</v>
      </c>
      <c r="AN11" s="37">
        <f>'L''avenir'!AO71/1000</f>
        <v>2.1564730640383787</v>
      </c>
      <c r="AO11" s="37">
        <f>'L''avenir'!AP71/1000</f>
        <v>2.0869777792847972</v>
      </c>
      <c r="AP11" s="37">
        <f>'L''avenir'!AQ71/1000</f>
        <v>0</v>
      </c>
      <c r="AQ11" s="37">
        <f>'L''avenir'!AR71/1000</f>
        <v>0</v>
      </c>
      <c r="AR11" s="37">
        <f>'L''avenir'!AS71/1000</f>
        <v>0</v>
      </c>
      <c r="AS11" s="37">
        <f>'L''avenir'!AT71/1000</f>
        <v>0</v>
      </c>
      <c r="AT11" s="37">
        <f>'L''avenir'!AU71/1000</f>
        <v>0</v>
      </c>
    </row>
    <row r="12" spans="2:46" x14ac:dyDescent="0.3">
      <c r="B12" s="29" t="s">
        <v>25</v>
      </c>
      <c r="C12" s="29">
        <f t="shared" si="2"/>
        <v>3449.4382114169684</v>
      </c>
      <c r="D12" s="37">
        <f>'AT EAST'!E83/1000</f>
        <v>0</v>
      </c>
      <c r="E12" s="37">
        <f>'AT EAST'!F83/1000</f>
        <v>0</v>
      </c>
      <c r="F12" s="37">
        <f>'AT EAST'!G83/1000</f>
        <v>0</v>
      </c>
      <c r="G12" s="37">
        <f>'AT EAST'!H83/1000</f>
        <v>0</v>
      </c>
      <c r="H12" s="37">
        <f>'AT EAST'!I83/1000</f>
        <v>12.430129156241419</v>
      </c>
      <c r="I12" s="37">
        <f>'AT EAST'!J83/1000</f>
        <v>24.059102592393195</v>
      </c>
      <c r="J12" s="37">
        <f>'AT EAST'!K83/1000</f>
        <v>29.10470650965911</v>
      </c>
      <c r="K12" s="37">
        <f>'AT EAST'!L83/1000</f>
        <v>33.800121191135723</v>
      </c>
      <c r="L12" s="37">
        <f>'AT EAST'!M83/1000</f>
        <v>52.509562092316457</v>
      </c>
      <c r="M12" s="37">
        <f>'AT EAST'!N83/1000</f>
        <v>69.978025781039804</v>
      </c>
      <c r="N12" s="37">
        <f>'AT EAST'!O83/1000</f>
        <v>73.635205118329168</v>
      </c>
      <c r="O12" s="37">
        <f>'AT EAST'!P83/1000</f>
        <v>76.983994400436274</v>
      </c>
      <c r="P12" s="37">
        <f>'AT EAST'!Q83/1000</f>
        <v>95.743753806411462</v>
      </c>
      <c r="Q12" s="37">
        <f>'AT EAST'!R83/1000</f>
        <v>113.2144447200934</v>
      </c>
      <c r="R12" s="37">
        <f>'AT EAST'!S83/1000</f>
        <v>145.96114187582199</v>
      </c>
      <c r="S12" s="37">
        <f>'AT EAST'!T83/1000</f>
        <v>176.47964754242631</v>
      </c>
      <c r="T12" s="37">
        <f>'AT EAST'!U83/1000</f>
        <v>167.00178547344723</v>
      </c>
      <c r="U12" s="37">
        <f>'AT EAST'!V83/1000</f>
        <v>866.49217979350101</v>
      </c>
      <c r="V12" s="37">
        <f>'AT EAST'!W83/1000</f>
        <v>194.34301289350225</v>
      </c>
      <c r="W12" s="37">
        <f>'AT EAST'!X83/1000</f>
        <v>191.04651777981664</v>
      </c>
      <c r="X12" s="37">
        <f>'AT EAST'!Y83/1000</f>
        <v>155.90906456484365</v>
      </c>
      <c r="Y12" s="37">
        <f>'AT EAST'!Z83/1000</f>
        <v>139.66552040002318</v>
      </c>
      <c r="Z12" s="37">
        <f>'AT EAST'!AA83/1000</f>
        <v>105.2717148883051</v>
      </c>
      <c r="AA12" s="37">
        <f>'AT EAST'!AB83/1000</f>
        <v>89.801782309494158</v>
      </c>
      <c r="AB12" s="37">
        <f>'AT EAST'!AC83/1000</f>
        <v>79.935719845376212</v>
      </c>
      <c r="AC12" s="37">
        <f>'AT EAST'!AD83/1000</f>
        <v>70.612289402571179</v>
      </c>
      <c r="AD12" s="37">
        <f>'AT EAST'!AE83/1000</f>
        <v>64.889227533066332</v>
      </c>
      <c r="AE12" s="37">
        <f>'AT EAST'!AF83/1000</f>
        <v>59.461699026134717</v>
      </c>
      <c r="AF12" s="37">
        <f>'AT EAST'!AG83/1000</f>
        <v>57.545464701364395</v>
      </c>
      <c r="AG12" s="37">
        <f>'AT EAST'!AH83/1000</f>
        <v>55.690983640418807</v>
      </c>
      <c r="AH12" s="37">
        <f>'AT EAST'!AI83/1000</f>
        <v>47.759627403491479</v>
      </c>
      <c r="AI12" s="37">
        <f>'AT EAST'!AJ83/1000</f>
        <v>40.281631473492276</v>
      </c>
      <c r="AJ12" s="37">
        <f>'AT EAST'!AK83/1000</f>
        <v>32.404429912139634</v>
      </c>
      <c r="AK12" s="37">
        <f>'AT EAST'!AL83/1000</f>
        <v>24.993101446712942</v>
      </c>
      <c r="AL12" s="37">
        <f>'AT EAST'!AM83/1000</f>
        <v>21.534937246696042</v>
      </c>
      <c r="AM12" s="37">
        <f>'AT EAST'!AN83/1000</f>
        <v>18.273704861374583</v>
      </c>
      <c r="AN12" s="37">
        <f>'AT EAST'!AO83/1000</f>
        <v>17.68480980674963</v>
      </c>
      <c r="AO12" s="37">
        <f>'AT EAST'!AP83/1000</f>
        <v>17.114892698194865</v>
      </c>
      <c r="AP12" s="37">
        <f>'AT EAST'!AQ83/1000</f>
        <v>12.985755022199978</v>
      </c>
      <c r="AQ12" s="37">
        <f>'AT EAST'!AR83/1000</f>
        <v>9.1049770542294688</v>
      </c>
      <c r="AR12" s="37">
        <f>'AT EAST'!AS83/1000</f>
        <v>5.7335474535179909</v>
      </c>
      <c r="AS12" s="37">
        <f>'AT EAST'!AT83/1000</f>
        <v>0</v>
      </c>
      <c r="AT12" s="37">
        <f>'AT EAST'!AU83/1000</f>
        <v>0</v>
      </c>
    </row>
    <row r="13" spans="2:46" x14ac:dyDescent="0.3">
      <c r="B13" s="76"/>
      <c r="C13" s="77">
        <f>SUM(C10:C12)</f>
        <v>6415.6653220135067</v>
      </c>
      <c r="D13" s="77">
        <f>SUM(D10:D12)</f>
        <v>0</v>
      </c>
      <c r="E13" s="77">
        <f t="shared" ref="E13:AT13" si="3">SUM(E10:E12)</f>
        <v>0</v>
      </c>
      <c r="F13" s="77">
        <f t="shared" si="3"/>
        <v>13.72225114771361</v>
      </c>
      <c r="G13" s="77">
        <f t="shared" si="3"/>
        <v>26.560065789473679</v>
      </c>
      <c r="H13" s="77">
        <f t="shared" si="3"/>
        <v>67.294113287920482</v>
      </c>
      <c r="I13" s="77">
        <f t="shared" si="3"/>
        <v>105.37515669566244</v>
      </c>
      <c r="J13" s="77">
        <f t="shared" si="3"/>
        <v>125.01369860781526</v>
      </c>
      <c r="K13" s="77">
        <f t="shared" si="3"/>
        <v>135.74837401892887</v>
      </c>
      <c r="L13" s="77">
        <f t="shared" si="3"/>
        <v>162.28618502445588</v>
      </c>
      <c r="M13" s="77">
        <f t="shared" si="3"/>
        <v>479.48360003399557</v>
      </c>
      <c r="N13" s="77">
        <f t="shared" si="3"/>
        <v>265.04889839994087</v>
      </c>
      <c r="O13" s="77">
        <f t="shared" si="3"/>
        <v>267.42149068809283</v>
      </c>
      <c r="P13" s="77">
        <f t="shared" si="3"/>
        <v>234.59420154989661</v>
      </c>
      <c r="Q13" s="77">
        <f t="shared" si="3"/>
        <v>237.25057449102371</v>
      </c>
      <c r="R13" s="77">
        <f t="shared" si="3"/>
        <v>607.50049640924021</v>
      </c>
      <c r="S13" s="77">
        <f t="shared" si="3"/>
        <v>318.38780724999447</v>
      </c>
      <c r="T13" s="77">
        <f t="shared" si="3"/>
        <v>266.60244244170809</v>
      </c>
      <c r="U13" s="77">
        <f t="shared" si="3"/>
        <v>949.14530888977924</v>
      </c>
      <c r="V13" s="77">
        <f t="shared" si="3"/>
        <v>270.14637744574429</v>
      </c>
      <c r="W13" s="77">
        <f t="shared" si="3"/>
        <v>261.21156608806399</v>
      </c>
      <c r="X13" s="77">
        <f t="shared" si="3"/>
        <v>219.57355476471173</v>
      </c>
      <c r="Y13" s="77">
        <f t="shared" si="3"/>
        <v>194.27064734530313</v>
      </c>
      <c r="Z13" s="77">
        <f t="shared" si="3"/>
        <v>153.96713813774636</v>
      </c>
      <c r="AA13" s="77">
        <f t="shared" si="3"/>
        <v>132.23920210768108</v>
      </c>
      <c r="AB13" s="77">
        <f t="shared" si="3"/>
        <v>118.45357981457578</v>
      </c>
      <c r="AC13" s="77">
        <f t="shared" si="3"/>
        <v>106.49096105685999</v>
      </c>
      <c r="AD13" s="77">
        <f t="shared" si="3"/>
        <v>98.121565965611069</v>
      </c>
      <c r="AE13" s="77">
        <f t="shared" si="3"/>
        <v>89.888254424621607</v>
      </c>
      <c r="AF13" s="77">
        <f t="shared" si="3"/>
        <v>84.239748359491344</v>
      </c>
      <c r="AG13" s="77">
        <f t="shared" si="3"/>
        <v>78.861951500198757</v>
      </c>
      <c r="AH13" s="77">
        <f t="shared" si="3"/>
        <v>68.78639986568632</v>
      </c>
      <c r="AI13" s="77">
        <f t="shared" si="3"/>
        <v>59.278343836278275</v>
      </c>
      <c r="AJ13" s="77">
        <f t="shared" si="3"/>
        <v>48.679597183655325</v>
      </c>
      <c r="AK13" s="77">
        <f t="shared" si="3"/>
        <v>38.844453708590081</v>
      </c>
      <c r="AL13" s="77">
        <f t="shared" si="3"/>
        <v>34.152281524083136</v>
      </c>
      <c r="AM13" s="77">
        <f t="shared" si="3"/>
        <v>26.264549183152919</v>
      </c>
      <c r="AN13" s="77">
        <f t="shared" si="3"/>
        <v>22.706011837685644</v>
      </c>
      <c r="AO13" s="77">
        <f t="shared" si="3"/>
        <v>20.230193608177075</v>
      </c>
      <c r="AP13" s="77">
        <f t="shared" si="3"/>
        <v>12.985755022199978</v>
      </c>
      <c r="AQ13" s="77">
        <f t="shared" si="3"/>
        <v>9.1049770542294688</v>
      </c>
      <c r="AR13" s="77">
        <f t="shared" si="3"/>
        <v>5.7335474535179909</v>
      </c>
      <c r="AS13" s="77">
        <f t="shared" si="3"/>
        <v>0</v>
      </c>
      <c r="AT13" s="77">
        <f t="shared" si="3"/>
        <v>0</v>
      </c>
    </row>
    <row r="14" spans="2:46" x14ac:dyDescent="0.3">
      <c r="B14" s="32"/>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row>
    <row r="15" spans="2:46" ht="15" x14ac:dyDescent="0.35">
      <c r="B15" s="78" t="s">
        <v>175</v>
      </c>
      <c r="C15" s="33"/>
      <c r="D15" s="33"/>
      <c r="E15" s="33"/>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row>
    <row r="16" spans="2:46" s="28" customFormat="1" x14ac:dyDescent="0.3">
      <c r="B16" s="27" t="s">
        <v>83</v>
      </c>
      <c r="C16" s="27" t="s">
        <v>28</v>
      </c>
      <c r="D16" s="27" t="s">
        <v>32</v>
      </c>
      <c r="E16" s="27" t="s">
        <v>33</v>
      </c>
      <c r="F16" s="27" t="s">
        <v>90</v>
      </c>
      <c r="G16" s="27" t="s">
        <v>34</v>
      </c>
      <c r="H16" s="27" t="s">
        <v>91</v>
      </c>
      <c r="I16" s="27" t="s">
        <v>35</v>
      </c>
      <c r="J16" s="27" t="s">
        <v>92</v>
      </c>
      <c r="K16" s="27" t="s">
        <v>36</v>
      </c>
      <c r="L16" s="27" t="s">
        <v>93</v>
      </c>
      <c r="M16" s="27" t="s">
        <v>37</v>
      </c>
      <c r="N16" s="27" t="s">
        <v>94</v>
      </c>
      <c r="O16" s="27" t="s">
        <v>38</v>
      </c>
      <c r="P16" s="27" t="s">
        <v>95</v>
      </c>
      <c r="Q16" s="27" t="s">
        <v>39</v>
      </c>
      <c r="R16" s="27" t="s">
        <v>96</v>
      </c>
      <c r="S16" s="27" t="s">
        <v>40</v>
      </c>
      <c r="T16" s="27" t="s">
        <v>97</v>
      </c>
      <c r="U16" s="27" t="s">
        <v>41</v>
      </c>
      <c r="V16" s="27" t="s">
        <v>98</v>
      </c>
      <c r="W16" s="27" t="s">
        <v>42</v>
      </c>
      <c r="X16" s="27" t="s">
        <v>99</v>
      </c>
      <c r="Y16" s="27" t="s">
        <v>43</v>
      </c>
      <c r="Z16" s="27" t="s">
        <v>100</v>
      </c>
      <c r="AA16" s="27" t="s">
        <v>44</v>
      </c>
      <c r="AB16" s="27" t="s">
        <v>101</v>
      </c>
      <c r="AC16" s="27" t="s">
        <v>45</v>
      </c>
      <c r="AD16" s="27" t="s">
        <v>102</v>
      </c>
      <c r="AE16" s="27" t="s">
        <v>46</v>
      </c>
      <c r="AF16" s="27" t="s">
        <v>103</v>
      </c>
      <c r="AG16" s="27" t="s">
        <v>47</v>
      </c>
      <c r="AH16" s="27" t="s">
        <v>104</v>
      </c>
      <c r="AI16" s="27" t="s">
        <v>48</v>
      </c>
      <c r="AJ16" s="27" t="s">
        <v>105</v>
      </c>
      <c r="AK16" s="27" t="s">
        <v>49</v>
      </c>
      <c r="AL16" s="27" t="s">
        <v>106</v>
      </c>
      <c r="AM16" s="27" t="s">
        <v>50</v>
      </c>
      <c r="AN16" s="27" t="s">
        <v>126</v>
      </c>
      <c r="AO16" s="27" t="s">
        <v>84</v>
      </c>
      <c r="AP16" s="27" t="s">
        <v>127</v>
      </c>
      <c r="AQ16" s="27" t="s">
        <v>85</v>
      </c>
      <c r="AR16" s="27" t="s">
        <v>128</v>
      </c>
      <c r="AS16" s="27" t="s">
        <v>86</v>
      </c>
      <c r="AT16" s="27" t="s">
        <v>129</v>
      </c>
    </row>
    <row r="17" spans="1:46" x14ac:dyDescent="0.3">
      <c r="B17" s="29" t="s">
        <v>81</v>
      </c>
      <c r="C17" s="29">
        <f>MAX(D17:ZZ17)</f>
        <v>2252.9790000000016</v>
      </c>
      <c r="D17" s="37">
        <f>D4</f>
        <v>0</v>
      </c>
      <c r="E17" s="37">
        <f t="shared" ref="E17:AT17" si="4">D17+E4</f>
        <v>0</v>
      </c>
      <c r="F17" s="37">
        <f t="shared" si="4"/>
        <v>15.1392375</v>
      </c>
      <c r="G17" s="37">
        <f t="shared" si="4"/>
        <v>45.4177125</v>
      </c>
      <c r="H17" s="37">
        <f t="shared" si="4"/>
        <v>91.929718750000006</v>
      </c>
      <c r="I17" s="37">
        <f t="shared" si="4"/>
        <v>154.67525625000002</v>
      </c>
      <c r="J17" s="37">
        <f t="shared" si="4"/>
        <v>217.04095625000002</v>
      </c>
      <c r="K17" s="37">
        <f t="shared" si="4"/>
        <v>280.51451562500006</v>
      </c>
      <c r="L17" s="37">
        <f t="shared" si="4"/>
        <v>360.84336406250009</v>
      </c>
      <c r="M17" s="37">
        <f t="shared" si="4"/>
        <v>856.09720156250012</v>
      </c>
      <c r="N17" s="37">
        <f t="shared" si="4"/>
        <v>1041.6749515625002</v>
      </c>
      <c r="O17" s="37">
        <f t="shared" si="4"/>
        <v>1218.2089515625003</v>
      </c>
      <c r="P17" s="37">
        <f t="shared" si="4"/>
        <v>1315.5197015625004</v>
      </c>
      <c r="Q17" s="37">
        <f t="shared" si="4"/>
        <v>1386.8296703125004</v>
      </c>
      <c r="R17" s="37">
        <f t="shared" si="4"/>
        <v>1458.1396390625005</v>
      </c>
      <c r="S17" s="37">
        <f t="shared" si="4"/>
        <v>1526.1766746875005</v>
      </c>
      <c r="T17" s="37">
        <f t="shared" si="4"/>
        <v>1587.4033143750005</v>
      </c>
      <c r="U17" s="37">
        <f t="shared" si="4"/>
        <v>1647.1160303125005</v>
      </c>
      <c r="V17" s="37">
        <f t="shared" si="4"/>
        <v>1700.8399750000005</v>
      </c>
      <c r="W17" s="37">
        <f t="shared" si="4"/>
        <v>1750.2229196875005</v>
      </c>
      <c r="X17" s="37">
        <f t="shared" si="4"/>
        <v>1799.6058643750005</v>
      </c>
      <c r="Y17" s="37">
        <f t="shared" si="4"/>
        <v>1841.7085903125005</v>
      </c>
      <c r="Z17" s="37">
        <f t="shared" si="4"/>
        <v>1883.8113162500006</v>
      </c>
      <c r="AA17" s="37">
        <f t="shared" si="4"/>
        <v>1925.9140421875006</v>
      </c>
      <c r="AB17" s="37">
        <f t="shared" si="4"/>
        <v>1962.2287681250007</v>
      </c>
      <c r="AC17" s="37">
        <f t="shared" si="4"/>
        <v>1995.2673956250007</v>
      </c>
      <c r="AD17" s="37">
        <f t="shared" si="4"/>
        <v>2024.6975668750008</v>
      </c>
      <c r="AE17" s="37">
        <f t="shared" si="4"/>
        <v>2049.7867381250007</v>
      </c>
      <c r="AF17" s="37">
        <f t="shared" si="4"/>
        <v>2074.8759093750009</v>
      </c>
      <c r="AG17" s="37">
        <f t="shared" si="4"/>
        <v>2099.9650806250011</v>
      </c>
      <c r="AH17" s="37">
        <f t="shared" si="4"/>
        <v>2125.0542518750012</v>
      </c>
      <c r="AI17" s="37">
        <f t="shared" si="4"/>
        <v>2150.1434231250014</v>
      </c>
      <c r="AJ17" s="37">
        <f t="shared" si="4"/>
        <v>2175.2325943750016</v>
      </c>
      <c r="AK17" s="37">
        <f t="shared" si="4"/>
        <v>2198.1377000000016</v>
      </c>
      <c r="AL17" s="37">
        <f t="shared" si="4"/>
        <v>2221.0428056250016</v>
      </c>
      <c r="AM17" s="37">
        <f t="shared" si="4"/>
        <v>2239.7823600000015</v>
      </c>
      <c r="AN17" s="37">
        <f t="shared" si="4"/>
        <v>2249.4085275000016</v>
      </c>
      <c r="AO17" s="37">
        <f t="shared" si="4"/>
        <v>2252.9790000000016</v>
      </c>
      <c r="AP17" s="37">
        <f t="shared" si="4"/>
        <v>2252.9790000000016</v>
      </c>
      <c r="AQ17" s="37">
        <f t="shared" si="4"/>
        <v>2252.9790000000016</v>
      </c>
      <c r="AR17" s="37">
        <f t="shared" si="4"/>
        <v>2252.9790000000016</v>
      </c>
      <c r="AS17" s="37">
        <f t="shared" si="4"/>
        <v>2252.9790000000016</v>
      </c>
      <c r="AT17" s="37">
        <f t="shared" si="4"/>
        <v>2252.9790000000016</v>
      </c>
    </row>
    <row r="18" spans="1:46" x14ac:dyDescent="0.3">
      <c r="B18" s="29" t="s">
        <v>82</v>
      </c>
      <c r="C18" s="29">
        <f t="shared" ref="C18:C19" si="5">MAX(D18:ZZ18)</f>
        <v>2673.7357499999994</v>
      </c>
      <c r="D18" s="37">
        <f t="shared" ref="D18:D19" si="6">D5</f>
        <v>0</v>
      </c>
      <c r="E18" s="37">
        <f t="shared" ref="E18:AT18" si="7">D18+E5</f>
        <v>0</v>
      </c>
      <c r="F18" s="37">
        <f t="shared" si="7"/>
        <v>0</v>
      </c>
      <c r="G18" s="37">
        <f t="shared" si="7"/>
        <v>0</v>
      </c>
      <c r="H18" s="37">
        <f t="shared" si="7"/>
        <v>18.115650000000002</v>
      </c>
      <c r="I18" s="37">
        <f t="shared" si="7"/>
        <v>54.346950000000007</v>
      </c>
      <c r="J18" s="37">
        <f t="shared" si="7"/>
        <v>112.607775</v>
      </c>
      <c r="K18" s="37">
        <f t="shared" si="7"/>
        <v>181.62616500000001</v>
      </c>
      <c r="L18" s="37">
        <f t="shared" si="7"/>
        <v>248.71370999999999</v>
      </c>
      <c r="M18" s="37">
        <f t="shared" si="7"/>
        <v>321.68697750000001</v>
      </c>
      <c r="N18" s="37">
        <f t="shared" si="7"/>
        <v>410.55803250000002</v>
      </c>
      <c r="O18" s="37">
        <f t="shared" si="7"/>
        <v>516.16556250000008</v>
      </c>
      <c r="P18" s="37">
        <f t="shared" si="7"/>
        <v>631.41799875000004</v>
      </c>
      <c r="Q18" s="37">
        <f t="shared" si="7"/>
        <v>756.31534125000007</v>
      </c>
      <c r="R18" s="37">
        <f t="shared" si="7"/>
        <v>1439.4058087499998</v>
      </c>
      <c r="S18" s="37">
        <f t="shared" si="7"/>
        <v>1611.0460012499998</v>
      </c>
      <c r="T18" s="37">
        <f t="shared" si="7"/>
        <v>1723.6425937499998</v>
      </c>
      <c r="U18" s="37">
        <f t="shared" si="7"/>
        <v>1812.9795862499998</v>
      </c>
      <c r="V18" s="37">
        <f t="shared" si="7"/>
        <v>1900.5050137499998</v>
      </c>
      <c r="W18" s="37">
        <f t="shared" si="7"/>
        <v>1986.2188762499998</v>
      </c>
      <c r="X18" s="37">
        <f t="shared" si="7"/>
        <v>2063.4983381249999</v>
      </c>
      <c r="Y18" s="37">
        <f t="shared" si="7"/>
        <v>2133.6517518749997</v>
      </c>
      <c r="Z18" s="37">
        <f t="shared" si="7"/>
        <v>2194.9896281249999</v>
      </c>
      <c r="AA18" s="37">
        <f t="shared" si="7"/>
        <v>2246.0358768749998</v>
      </c>
      <c r="AB18" s="37">
        <f t="shared" si="7"/>
        <v>2297.0821256249997</v>
      </c>
      <c r="AC18" s="37">
        <f t="shared" si="7"/>
        <v>2348.1283743749996</v>
      </c>
      <c r="AD18" s="37">
        <f t="shared" si="7"/>
        <v>2399.1746231249995</v>
      </c>
      <c r="AE18" s="37">
        <f t="shared" si="7"/>
        <v>2450.2208718749994</v>
      </c>
      <c r="AF18" s="37">
        <f t="shared" si="7"/>
        <v>2494.1522549999995</v>
      </c>
      <c r="AG18" s="37">
        <f t="shared" si="7"/>
        <v>2530.9687724999994</v>
      </c>
      <c r="AH18" s="37">
        <f t="shared" si="7"/>
        <v>2563.9273274999996</v>
      </c>
      <c r="AI18" s="37">
        <f t="shared" si="7"/>
        <v>2593.0279199999995</v>
      </c>
      <c r="AJ18" s="37">
        <f t="shared" si="7"/>
        <v>2615.9110424999994</v>
      </c>
      <c r="AK18" s="37">
        <f t="shared" si="7"/>
        <v>2635.1933999999997</v>
      </c>
      <c r="AL18" s="37">
        <f t="shared" si="7"/>
        <v>2651.9969699999997</v>
      </c>
      <c r="AM18" s="37">
        <f t="shared" si="7"/>
        <v>2659.2432299999996</v>
      </c>
      <c r="AN18" s="37">
        <f t="shared" si="7"/>
        <v>2666.4894899999995</v>
      </c>
      <c r="AO18" s="37">
        <f t="shared" si="7"/>
        <v>2673.7357499999994</v>
      </c>
      <c r="AP18" s="37">
        <f t="shared" si="7"/>
        <v>2673.7357499999994</v>
      </c>
      <c r="AQ18" s="37">
        <f t="shared" si="7"/>
        <v>2673.7357499999994</v>
      </c>
      <c r="AR18" s="37">
        <f t="shared" si="7"/>
        <v>2673.7357499999994</v>
      </c>
      <c r="AS18" s="37">
        <f t="shared" si="7"/>
        <v>2673.7357499999994</v>
      </c>
      <c r="AT18" s="37">
        <f t="shared" si="7"/>
        <v>2673.7357499999994</v>
      </c>
    </row>
    <row r="19" spans="1:46" x14ac:dyDescent="0.3">
      <c r="B19" s="29" t="s">
        <v>25</v>
      </c>
      <c r="C19" s="29">
        <f t="shared" si="5"/>
        <v>6708.338999999999</v>
      </c>
      <c r="D19" s="37">
        <f t="shared" si="6"/>
        <v>0</v>
      </c>
      <c r="E19" s="37">
        <f t="shared" ref="E19:AT19" si="8">D19+E6</f>
        <v>0</v>
      </c>
      <c r="F19" s="37">
        <f t="shared" si="8"/>
        <v>0</v>
      </c>
      <c r="G19" s="37">
        <f t="shared" si="8"/>
        <v>0</v>
      </c>
      <c r="H19" s="37">
        <f t="shared" si="8"/>
        <v>14.642212500000001</v>
      </c>
      <c r="I19" s="37">
        <f t="shared" si="8"/>
        <v>43.926637500000005</v>
      </c>
      <c r="J19" s="37">
        <f t="shared" si="8"/>
        <v>80.532168750000011</v>
      </c>
      <c r="K19" s="37">
        <f t="shared" si="8"/>
        <v>124.45880625000001</v>
      </c>
      <c r="L19" s="37">
        <f t="shared" si="8"/>
        <v>194.97263750000002</v>
      </c>
      <c r="M19" s="37">
        <f t="shared" si="8"/>
        <v>292.07366250000001</v>
      </c>
      <c r="N19" s="37">
        <f t="shared" si="8"/>
        <v>397.65176250000002</v>
      </c>
      <c r="O19" s="37">
        <f t="shared" si="8"/>
        <v>511.70693749999998</v>
      </c>
      <c r="P19" s="37">
        <f t="shared" si="8"/>
        <v>658.27900624999995</v>
      </c>
      <c r="Q19" s="37">
        <f t="shared" si="8"/>
        <v>837.36796875000005</v>
      </c>
      <c r="R19" s="37">
        <f t="shared" si="8"/>
        <v>1075.9459968750002</v>
      </c>
      <c r="S19" s="37">
        <f t="shared" si="8"/>
        <v>1374.0130906250004</v>
      </c>
      <c r="T19" s="37">
        <f t="shared" si="8"/>
        <v>1665.4648843750006</v>
      </c>
      <c r="U19" s="37">
        <f t="shared" si="8"/>
        <v>3228.0240781250004</v>
      </c>
      <c r="V19" s="37">
        <f t="shared" si="8"/>
        <v>3590.1561381250003</v>
      </c>
      <c r="W19" s="37">
        <f t="shared" si="8"/>
        <v>3957.9998893750003</v>
      </c>
      <c r="X19" s="37">
        <f t="shared" si="8"/>
        <v>4268.1856343750005</v>
      </c>
      <c r="Y19" s="37">
        <f t="shared" si="8"/>
        <v>4555.3072481250001</v>
      </c>
      <c r="Z19" s="37">
        <f t="shared" si="8"/>
        <v>4778.929281875</v>
      </c>
      <c r="AA19" s="37">
        <f t="shared" si="8"/>
        <v>4976.041735625</v>
      </c>
      <c r="AB19" s="37">
        <f t="shared" si="8"/>
        <v>5157.3410706249997</v>
      </c>
      <c r="AC19" s="37">
        <f t="shared" si="8"/>
        <v>5322.827286875</v>
      </c>
      <c r="AD19" s="37">
        <f t="shared" si="8"/>
        <v>5479.9649718749997</v>
      </c>
      <c r="AE19" s="37">
        <f t="shared" si="8"/>
        <v>5628.7541256249997</v>
      </c>
      <c r="AF19" s="37">
        <f t="shared" si="8"/>
        <v>5777.5432793749997</v>
      </c>
      <c r="AG19" s="37">
        <f t="shared" si="8"/>
        <v>5926.3324331249996</v>
      </c>
      <c r="AH19" s="37">
        <f t="shared" si="8"/>
        <v>6058.1804274999995</v>
      </c>
      <c r="AI19" s="37">
        <f t="shared" si="8"/>
        <v>6173.0872624999993</v>
      </c>
      <c r="AJ19" s="37">
        <f t="shared" si="8"/>
        <v>6268.6017849999989</v>
      </c>
      <c r="AK19" s="37">
        <f t="shared" si="8"/>
        <v>6344.7239949999985</v>
      </c>
      <c r="AL19" s="37">
        <f t="shared" si="8"/>
        <v>6412.4976737499983</v>
      </c>
      <c r="AM19" s="37">
        <f t="shared" si="8"/>
        <v>6471.9228212499984</v>
      </c>
      <c r="AN19" s="37">
        <f t="shared" si="8"/>
        <v>6531.3479687499985</v>
      </c>
      <c r="AO19" s="37">
        <f t="shared" si="8"/>
        <v>6590.7731162499986</v>
      </c>
      <c r="AP19" s="37">
        <f t="shared" si="8"/>
        <v>6637.3627724999988</v>
      </c>
      <c r="AQ19" s="37">
        <f t="shared" si="8"/>
        <v>6671.116937499999</v>
      </c>
      <c r="AR19" s="37">
        <f t="shared" si="8"/>
        <v>6693.0802649999987</v>
      </c>
      <c r="AS19" s="37">
        <f t="shared" si="8"/>
        <v>6703.2527549999986</v>
      </c>
      <c r="AT19" s="37">
        <f t="shared" si="8"/>
        <v>6708.338999999999</v>
      </c>
    </row>
    <row r="20" spans="1:46" x14ac:dyDescent="0.3">
      <c r="B20" s="30"/>
      <c r="C20" s="31">
        <f>SUM(C17:C19)</f>
        <v>11635.053749999999</v>
      </c>
      <c r="D20" s="31">
        <f>SUM(D17:D19)</f>
        <v>0</v>
      </c>
      <c r="E20" s="31">
        <f t="shared" ref="E20:AT20" si="9">SUM(E17:E19)</f>
        <v>0</v>
      </c>
      <c r="F20" s="31">
        <f t="shared" si="9"/>
        <v>15.1392375</v>
      </c>
      <c r="G20" s="31">
        <f t="shared" si="9"/>
        <v>45.4177125</v>
      </c>
      <c r="H20" s="31">
        <f t="shared" si="9"/>
        <v>124.68758125000001</v>
      </c>
      <c r="I20" s="31">
        <f t="shared" si="9"/>
        <v>252.94884375000001</v>
      </c>
      <c r="J20" s="31">
        <f t="shared" si="9"/>
        <v>410.18090000000007</v>
      </c>
      <c r="K20" s="31">
        <f t="shared" si="9"/>
        <v>586.59948687500014</v>
      </c>
      <c r="L20" s="31">
        <f t="shared" si="9"/>
        <v>804.5297115625001</v>
      </c>
      <c r="M20" s="31">
        <f t="shared" si="9"/>
        <v>1469.8578415625002</v>
      </c>
      <c r="N20" s="31">
        <f t="shared" si="9"/>
        <v>1849.8847465625004</v>
      </c>
      <c r="O20" s="31">
        <f t="shared" si="9"/>
        <v>2246.0814515625002</v>
      </c>
      <c r="P20" s="31">
        <f t="shared" si="9"/>
        <v>2605.2167065625003</v>
      </c>
      <c r="Q20" s="31">
        <f t="shared" si="9"/>
        <v>2980.5129803125001</v>
      </c>
      <c r="R20" s="31">
        <f t="shared" si="9"/>
        <v>3973.4914446875005</v>
      </c>
      <c r="S20" s="31">
        <f t="shared" si="9"/>
        <v>4511.2357665625004</v>
      </c>
      <c r="T20" s="31">
        <f t="shared" si="9"/>
        <v>4976.5107925000011</v>
      </c>
      <c r="U20" s="31">
        <f t="shared" si="9"/>
        <v>6688.1196946875007</v>
      </c>
      <c r="V20" s="31">
        <f t="shared" si="9"/>
        <v>7191.5011268750004</v>
      </c>
      <c r="W20" s="31">
        <f t="shared" si="9"/>
        <v>7694.4416853125003</v>
      </c>
      <c r="X20" s="31">
        <f t="shared" si="9"/>
        <v>8131.2898368750011</v>
      </c>
      <c r="Y20" s="31">
        <f t="shared" si="9"/>
        <v>8530.6675903124997</v>
      </c>
      <c r="Z20" s="31">
        <f t="shared" si="9"/>
        <v>8857.7302262500016</v>
      </c>
      <c r="AA20" s="31">
        <f t="shared" si="9"/>
        <v>9147.9916546874992</v>
      </c>
      <c r="AB20" s="31">
        <f t="shared" si="9"/>
        <v>9416.6519643749998</v>
      </c>
      <c r="AC20" s="31">
        <f t="shared" si="9"/>
        <v>9666.2230568750001</v>
      </c>
      <c r="AD20" s="31">
        <f t="shared" si="9"/>
        <v>9903.8371618749989</v>
      </c>
      <c r="AE20" s="31">
        <f t="shared" si="9"/>
        <v>10128.761735625001</v>
      </c>
      <c r="AF20" s="31">
        <f t="shared" si="9"/>
        <v>10346.571443749999</v>
      </c>
      <c r="AG20" s="31">
        <f t="shared" si="9"/>
        <v>10557.26628625</v>
      </c>
      <c r="AH20" s="31">
        <f t="shared" si="9"/>
        <v>10747.162006875</v>
      </c>
      <c r="AI20" s="31">
        <f t="shared" si="9"/>
        <v>10916.258605625</v>
      </c>
      <c r="AJ20" s="31">
        <f t="shared" si="9"/>
        <v>11059.745421874999</v>
      </c>
      <c r="AK20" s="31">
        <f t="shared" si="9"/>
        <v>11178.055095</v>
      </c>
      <c r="AL20" s="31">
        <f t="shared" si="9"/>
        <v>11285.537449374999</v>
      </c>
      <c r="AM20" s="31">
        <f t="shared" si="9"/>
        <v>11370.948411249999</v>
      </c>
      <c r="AN20" s="31">
        <f t="shared" si="9"/>
        <v>11447.24598625</v>
      </c>
      <c r="AO20" s="31">
        <f t="shared" si="9"/>
        <v>11517.48786625</v>
      </c>
      <c r="AP20" s="31">
        <f t="shared" si="9"/>
        <v>11564.0775225</v>
      </c>
      <c r="AQ20" s="31">
        <f t="shared" si="9"/>
        <v>11597.8316875</v>
      </c>
      <c r="AR20" s="31">
        <f t="shared" si="9"/>
        <v>11619.795015</v>
      </c>
      <c r="AS20" s="31">
        <f t="shared" si="9"/>
        <v>11629.967505000001</v>
      </c>
      <c r="AT20" s="31">
        <f t="shared" si="9"/>
        <v>11635.053749999999</v>
      </c>
    </row>
    <row r="21" spans="1:46" x14ac:dyDescent="0.3">
      <c r="B21" s="32"/>
      <c r="C21" s="33"/>
      <c r="D21" s="33"/>
      <c r="E21" s="33"/>
      <c r="F21" s="33"/>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row>
    <row r="22" spans="1:46" s="28" customFormat="1" x14ac:dyDescent="0.3">
      <c r="B22" s="75" t="s">
        <v>83</v>
      </c>
      <c r="C22" s="75" t="s">
        <v>170</v>
      </c>
      <c r="D22" s="75" t="s">
        <v>32</v>
      </c>
      <c r="E22" s="75" t="s">
        <v>33</v>
      </c>
      <c r="F22" s="75" t="s">
        <v>90</v>
      </c>
      <c r="G22" s="75" t="s">
        <v>34</v>
      </c>
      <c r="H22" s="75" t="s">
        <v>91</v>
      </c>
      <c r="I22" s="75" t="s">
        <v>35</v>
      </c>
      <c r="J22" s="75" t="s">
        <v>92</v>
      </c>
      <c r="K22" s="75" t="s">
        <v>36</v>
      </c>
      <c r="L22" s="75" t="s">
        <v>93</v>
      </c>
      <c r="M22" s="75" t="s">
        <v>37</v>
      </c>
      <c r="N22" s="75" t="s">
        <v>94</v>
      </c>
      <c r="O22" s="75" t="s">
        <v>38</v>
      </c>
      <c r="P22" s="75" t="s">
        <v>95</v>
      </c>
      <c r="Q22" s="75" t="s">
        <v>39</v>
      </c>
      <c r="R22" s="75" t="s">
        <v>96</v>
      </c>
      <c r="S22" s="75" t="s">
        <v>40</v>
      </c>
      <c r="T22" s="75" t="s">
        <v>97</v>
      </c>
      <c r="U22" s="75" t="s">
        <v>41</v>
      </c>
      <c r="V22" s="75" t="s">
        <v>98</v>
      </c>
      <c r="W22" s="75" t="s">
        <v>42</v>
      </c>
      <c r="X22" s="75" t="s">
        <v>99</v>
      </c>
      <c r="Y22" s="75" t="s">
        <v>43</v>
      </c>
      <c r="Z22" s="75" t="s">
        <v>100</v>
      </c>
      <c r="AA22" s="75" t="s">
        <v>44</v>
      </c>
      <c r="AB22" s="75" t="s">
        <v>101</v>
      </c>
      <c r="AC22" s="75" t="s">
        <v>45</v>
      </c>
      <c r="AD22" s="75" t="s">
        <v>102</v>
      </c>
      <c r="AE22" s="75" t="s">
        <v>46</v>
      </c>
      <c r="AF22" s="75" t="s">
        <v>103</v>
      </c>
      <c r="AG22" s="75" t="s">
        <v>47</v>
      </c>
      <c r="AH22" s="75" t="s">
        <v>104</v>
      </c>
      <c r="AI22" s="75" t="s">
        <v>48</v>
      </c>
      <c r="AJ22" s="75" t="s">
        <v>105</v>
      </c>
      <c r="AK22" s="75" t="s">
        <v>49</v>
      </c>
      <c r="AL22" s="75" t="s">
        <v>106</v>
      </c>
      <c r="AM22" s="75" t="s">
        <v>50</v>
      </c>
      <c r="AN22" s="75" t="s">
        <v>126</v>
      </c>
      <c r="AO22" s="75" t="s">
        <v>84</v>
      </c>
      <c r="AP22" s="75" t="s">
        <v>127</v>
      </c>
      <c r="AQ22" s="75" t="s">
        <v>85</v>
      </c>
      <c r="AR22" s="75" t="s">
        <v>128</v>
      </c>
      <c r="AS22" s="75" t="s">
        <v>86</v>
      </c>
      <c r="AT22" s="75" t="s">
        <v>129</v>
      </c>
    </row>
    <row r="23" spans="1:46" x14ac:dyDescent="0.3">
      <c r="B23" s="29" t="s">
        <v>81</v>
      </c>
      <c r="C23" s="29">
        <f>MAX(D23:ZZ23)</f>
        <v>1416.8307677100875</v>
      </c>
      <c r="D23" s="37">
        <f t="shared" ref="D23:D25" si="10">D10</f>
        <v>0</v>
      </c>
      <c r="E23" s="37">
        <f t="shared" ref="E23:AT23" si="11">D23+E10</f>
        <v>0</v>
      </c>
      <c r="F23" s="37">
        <f t="shared" si="11"/>
        <v>13.72225114771361</v>
      </c>
      <c r="G23" s="37">
        <f t="shared" si="11"/>
        <v>40.282316937187289</v>
      </c>
      <c r="H23" s="37">
        <f t="shared" si="11"/>
        <v>79.767486613792386</v>
      </c>
      <c r="I23" s="37">
        <f t="shared" si="11"/>
        <v>131.31711833534249</v>
      </c>
      <c r="J23" s="37">
        <f t="shared" si="11"/>
        <v>180.90348773872185</v>
      </c>
      <c r="K23" s="37">
        <f t="shared" si="11"/>
        <v>229.74433059421585</v>
      </c>
      <c r="L23" s="37">
        <f t="shared" si="11"/>
        <v>289.56284534600343</v>
      </c>
      <c r="M23" s="37">
        <f t="shared" si="11"/>
        <v>646.4786019894982</v>
      </c>
      <c r="N23" s="37">
        <f t="shared" si="11"/>
        <v>775.90938059460677</v>
      </c>
      <c r="O23" s="37">
        <f t="shared" si="11"/>
        <v>895.06480223581343</v>
      </c>
      <c r="P23" s="37">
        <f t="shared" si="11"/>
        <v>958.63009520175069</v>
      </c>
      <c r="Q23" s="37">
        <f t="shared" si="11"/>
        <v>1003.7100286735773</v>
      </c>
      <c r="R23" s="37">
        <f t="shared" si="11"/>
        <v>1047.3371998245846</v>
      </c>
      <c r="S23" s="37">
        <f t="shared" si="11"/>
        <v>1087.62058674888</v>
      </c>
      <c r="T23" s="37">
        <f t="shared" si="11"/>
        <v>1122.7034318904084</v>
      </c>
      <c r="U23" s="37">
        <f t="shared" si="11"/>
        <v>1155.8161623399358</v>
      </c>
      <c r="V23" s="37">
        <f t="shared" si="11"/>
        <v>1184.647835721996</v>
      </c>
      <c r="W23" s="37">
        <f t="shared" si="11"/>
        <v>1210.2957897464976</v>
      </c>
      <c r="X23" s="37">
        <f t="shared" si="11"/>
        <v>1235.1172034825979</v>
      </c>
      <c r="Y23" s="37">
        <f t="shared" si="11"/>
        <v>1255.5973723264542</v>
      </c>
      <c r="Z23" s="37">
        <f t="shared" si="11"/>
        <v>1275.4175398054244</v>
      </c>
      <c r="AA23" s="37">
        <f t="shared" si="11"/>
        <v>1294.5989753633778</v>
      </c>
      <c r="AB23" s="37">
        <f t="shared" si="11"/>
        <v>1310.6103068930915</v>
      </c>
      <c r="AC23" s="37">
        <f t="shared" si="11"/>
        <v>1324.7077536736101</v>
      </c>
      <c r="AD23" s="37">
        <f t="shared" si="11"/>
        <v>1336.8607969017723</v>
      </c>
      <c r="AE23" s="37">
        <f t="shared" si="11"/>
        <v>1346.8873661246157</v>
      </c>
      <c r="AF23" s="37">
        <f t="shared" si="11"/>
        <v>1356.590815483426</v>
      </c>
      <c r="AG23" s="37">
        <f t="shared" si="11"/>
        <v>1365.9815579563829</v>
      </c>
      <c r="AH23" s="37">
        <f t="shared" si="11"/>
        <v>1375.0696709492461</v>
      </c>
      <c r="AI23" s="37">
        <f t="shared" si="11"/>
        <v>1383.8649071096349</v>
      </c>
      <c r="AJ23" s="37">
        <f t="shared" si="11"/>
        <v>1392.3767047928018</v>
      </c>
      <c r="AK23" s="37">
        <f t="shared" si="11"/>
        <v>1399.8971069005875</v>
      </c>
      <c r="AL23" s="37">
        <f t="shared" si="11"/>
        <v>1407.1751537966816</v>
      </c>
      <c r="AM23" s="37">
        <f t="shared" si="11"/>
        <v>1412.9377156124924</v>
      </c>
      <c r="AN23" s="37">
        <f t="shared" si="11"/>
        <v>1415.8024445793901</v>
      </c>
      <c r="AO23" s="37">
        <f t="shared" si="11"/>
        <v>1416.8307677100875</v>
      </c>
      <c r="AP23" s="37">
        <f t="shared" si="11"/>
        <v>1416.8307677100875</v>
      </c>
      <c r="AQ23" s="37">
        <f t="shared" si="11"/>
        <v>1416.8307677100875</v>
      </c>
      <c r="AR23" s="37">
        <f t="shared" si="11"/>
        <v>1416.8307677100875</v>
      </c>
      <c r="AS23" s="37">
        <f t="shared" si="11"/>
        <v>1416.8307677100875</v>
      </c>
      <c r="AT23" s="37">
        <f t="shared" si="11"/>
        <v>1416.8307677100875</v>
      </c>
    </row>
    <row r="24" spans="1:46" x14ac:dyDescent="0.3">
      <c r="B24" s="29" t="s">
        <v>82</v>
      </c>
      <c r="C24" s="29">
        <f t="shared" ref="C24:C25" si="12">MAX(D24:ZZ24)</f>
        <v>1549.3963428864513</v>
      </c>
      <c r="D24" s="37">
        <f t="shared" si="10"/>
        <v>0</v>
      </c>
      <c r="E24" s="37">
        <f t="shared" ref="E24:AT24" si="13">D24+E11</f>
        <v>0</v>
      </c>
      <c r="F24" s="37">
        <f t="shared" si="13"/>
        <v>0</v>
      </c>
      <c r="G24" s="37">
        <f t="shared" si="13"/>
        <v>0</v>
      </c>
      <c r="H24" s="37">
        <f t="shared" si="13"/>
        <v>15.378814455073977</v>
      </c>
      <c r="I24" s="37">
        <f t="shared" si="13"/>
        <v>45.145236836793124</v>
      </c>
      <c r="J24" s="37">
        <f t="shared" si="13"/>
        <v>91.4678595315699</v>
      </c>
      <c r="K24" s="37">
        <f t="shared" si="13"/>
        <v>144.57526950386904</v>
      </c>
      <c r="L24" s="37">
        <f t="shared" si="13"/>
        <v>194.53337768422088</v>
      </c>
      <c r="M24" s="37">
        <f t="shared" si="13"/>
        <v>247.12319529368187</v>
      </c>
      <c r="N24" s="37">
        <f t="shared" si="13"/>
        <v>309.106109970185</v>
      </c>
      <c r="O24" s="37">
        <f t="shared" si="13"/>
        <v>380.38818461663493</v>
      </c>
      <c r="P24" s="37">
        <f t="shared" si="13"/>
        <v>455.67333939418279</v>
      </c>
      <c r="Q24" s="37">
        <f t="shared" si="13"/>
        <v>534.62953569328647</v>
      </c>
      <c r="R24" s="37">
        <f t="shared" si="13"/>
        <v>952.54171907569753</v>
      </c>
      <c r="S24" s="37">
        <f t="shared" si="13"/>
        <v>1054.1664918589702</v>
      </c>
      <c r="T24" s="37">
        <f t="shared" si="13"/>
        <v>1118.6843036857026</v>
      </c>
      <c r="U24" s="37">
        <f t="shared" si="13"/>
        <v>1168.2247023324535</v>
      </c>
      <c r="V24" s="37">
        <f t="shared" si="13"/>
        <v>1215.1963935026354</v>
      </c>
      <c r="W24" s="37">
        <f t="shared" si="13"/>
        <v>1259.7134877863812</v>
      </c>
      <c r="X24" s="37">
        <f t="shared" si="13"/>
        <v>1298.5565642501488</v>
      </c>
      <c r="Y24" s="37">
        <f t="shared" si="13"/>
        <v>1332.6815223515723</v>
      </c>
      <c r="Z24" s="37">
        <f t="shared" si="13"/>
        <v>1361.5567781220432</v>
      </c>
      <c r="AA24" s="37">
        <f t="shared" si="13"/>
        <v>1384.8127623622768</v>
      </c>
      <c r="AB24" s="37">
        <f t="shared" si="13"/>
        <v>1407.3192908017627</v>
      </c>
      <c r="AC24" s="37">
        <f t="shared" si="13"/>
        <v>1429.100515675533</v>
      </c>
      <c r="AD24" s="37">
        <f t="shared" si="13"/>
        <v>1450.1798108799153</v>
      </c>
      <c r="AE24" s="37">
        <f t="shared" si="13"/>
        <v>1470.5797970555589</v>
      </c>
      <c r="AF24" s="37">
        <f t="shared" si="13"/>
        <v>1487.5706313548756</v>
      </c>
      <c r="AG24" s="37">
        <f t="shared" si="13"/>
        <v>1501.3508567416989</v>
      </c>
      <c r="AH24" s="37">
        <f t="shared" si="13"/>
        <v>1513.2895162110306</v>
      </c>
      <c r="AI24" s="37">
        <f t="shared" si="13"/>
        <v>1523.4909924134276</v>
      </c>
      <c r="AJ24" s="37">
        <f t="shared" si="13"/>
        <v>1531.2543620017764</v>
      </c>
      <c r="AK24" s="37">
        <f t="shared" si="13"/>
        <v>1537.5853121558678</v>
      </c>
      <c r="AL24" s="37">
        <f t="shared" si="13"/>
        <v>1542.9246095371607</v>
      </c>
      <c r="AM24" s="37">
        <f t="shared" si="13"/>
        <v>1545.1528920431281</v>
      </c>
      <c r="AN24" s="37">
        <f t="shared" si="13"/>
        <v>1547.3093651071665</v>
      </c>
      <c r="AO24" s="37">
        <f t="shared" si="13"/>
        <v>1549.3963428864513</v>
      </c>
      <c r="AP24" s="37">
        <f t="shared" si="13"/>
        <v>1549.3963428864513</v>
      </c>
      <c r="AQ24" s="37">
        <f t="shared" si="13"/>
        <v>1549.3963428864513</v>
      </c>
      <c r="AR24" s="37">
        <f t="shared" si="13"/>
        <v>1549.3963428864513</v>
      </c>
      <c r="AS24" s="37">
        <f t="shared" si="13"/>
        <v>1549.3963428864513</v>
      </c>
      <c r="AT24" s="37">
        <f t="shared" si="13"/>
        <v>1549.3963428864513</v>
      </c>
    </row>
    <row r="25" spans="1:46" x14ac:dyDescent="0.3">
      <c r="B25" s="29" t="s">
        <v>25</v>
      </c>
      <c r="C25" s="29">
        <f t="shared" si="12"/>
        <v>3449.4382114169684</v>
      </c>
      <c r="D25" s="37">
        <f t="shared" si="10"/>
        <v>0</v>
      </c>
      <c r="E25" s="37">
        <f t="shared" ref="E25:AT25" si="14">D25+E12</f>
        <v>0</v>
      </c>
      <c r="F25" s="37">
        <f t="shared" si="14"/>
        <v>0</v>
      </c>
      <c r="G25" s="37">
        <f t="shared" si="14"/>
        <v>0</v>
      </c>
      <c r="H25" s="37">
        <f t="shared" si="14"/>
        <v>12.430129156241419</v>
      </c>
      <c r="I25" s="37">
        <f t="shared" si="14"/>
        <v>36.489231748634616</v>
      </c>
      <c r="J25" s="37">
        <f t="shared" si="14"/>
        <v>65.593938258293718</v>
      </c>
      <c r="K25" s="37">
        <f t="shared" si="14"/>
        <v>99.394059449429449</v>
      </c>
      <c r="L25" s="37">
        <f t="shared" si="14"/>
        <v>151.90362154174591</v>
      </c>
      <c r="M25" s="37">
        <f t="shared" si="14"/>
        <v>221.88164732278571</v>
      </c>
      <c r="N25" s="37">
        <f t="shared" si="14"/>
        <v>295.51685244111491</v>
      </c>
      <c r="O25" s="37">
        <f t="shared" si="14"/>
        <v>372.50084684155115</v>
      </c>
      <c r="P25" s="37">
        <f t="shared" si="14"/>
        <v>468.24460064796261</v>
      </c>
      <c r="Q25" s="37">
        <f t="shared" si="14"/>
        <v>581.45904536805597</v>
      </c>
      <c r="R25" s="37">
        <f t="shared" si="14"/>
        <v>727.42018724387799</v>
      </c>
      <c r="S25" s="37">
        <f t="shared" si="14"/>
        <v>903.89983478630427</v>
      </c>
      <c r="T25" s="37">
        <f t="shared" si="14"/>
        <v>1070.9016202597516</v>
      </c>
      <c r="U25" s="37">
        <f t="shared" si="14"/>
        <v>1937.3938000532526</v>
      </c>
      <c r="V25" s="37">
        <f t="shared" si="14"/>
        <v>2131.736812946755</v>
      </c>
      <c r="W25" s="37">
        <f t="shared" si="14"/>
        <v>2322.7833307265714</v>
      </c>
      <c r="X25" s="37">
        <f t="shared" si="14"/>
        <v>2478.6923952914149</v>
      </c>
      <c r="Y25" s="37">
        <f t="shared" si="14"/>
        <v>2618.3579156914379</v>
      </c>
      <c r="Z25" s="37">
        <f t="shared" si="14"/>
        <v>2723.6296305797432</v>
      </c>
      <c r="AA25" s="37">
        <f t="shared" si="14"/>
        <v>2813.4314128892374</v>
      </c>
      <c r="AB25" s="37">
        <f t="shared" si="14"/>
        <v>2893.3671327346137</v>
      </c>
      <c r="AC25" s="37">
        <f t="shared" si="14"/>
        <v>2963.9794221371849</v>
      </c>
      <c r="AD25" s="37">
        <f t="shared" si="14"/>
        <v>3028.8686496702512</v>
      </c>
      <c r="AE25" s="37">
        <f t="shared" si="14"/>
        <v>3088.330348696386</v>
      </c>
      <c r="AF25" s="37">
        <f t="shared" si="14"/>
        <v>3145.8758133977503</v>
      </c>
      <c r="AG25" s="37">
        <f t="shared" si="14"/>
        <v>3201.5667970381692</v>
      </c>
      <c r="AH25" s="37">
        <f t="shared" si="14"/>
        <v>3249.3264244416605</v>
      </c>
      <c r="AI25" s="37">
        <f t="shared" si="14"/>
        <v>3289.6080559151528</v>
      </c>
      <c r="AJ25" s="37">
        <f t="shared" si="14"/>
        <v>3322.0124858272925</v>
      </c>
      <c r="AK25" s="37">
        <f t="shared" si="14"/>
        <v>3347.0055872740054</v>
      </c>
      <c r="AL25" s="37">
        <f t="shared" si="14"/>
        <v>3368.5405245207016</v>
      </c>
      <c r="AM25" s="37">
        <f t="shared" si="14"/>
        <v>3386.8142293820761</v>
      </c>
      <c r="AN25" s="37">
        <f t="shared" si="14"/>
        <v>3404.4990391888259</v>
      </c>
      <c r="AO25" s="37">
        <f t="shared" si="14"/>
        <v>3421.613931887021</v>
      </c>
      <c r="AP25" s="37">
        <f t="shared" si="14"/>
        <v>3434.599686909221</v>
      </c>
      <c r="AQ25" s="37">
        <f t="shared" si="14"/>
        <v>3443.7046639634505</v>
      </c>
      <c r="AR25" s="37">
        <f t="shared" si="14"/>
        <v>3449.4382114169684</v>
      </c>
      <c r="AS25" s="37">
        <f t="shared" si="14"/>
        <v>3449.4382114169684</v>
      </c>
      <c r="AT25" s="37">
        <f t="shared" si="14"/>
        <v>3449.4382114169684</v>
      </c>
    </row>
    <row r="26" spans="1:46" x14ac:dyDescent="0.3">
      <c r="B26" s="76"/>
      <c r="C26" s="77">
        <f>SUM(C23:C25)</f>
        <v>6415.6653220135067</v>
      </c>
      <c r="D26" s="77">
        <f>SUM(D23:D25)</f>
        <v>0</v>
      </c>
      <c r="E26" s="77">
        <f t="shared" ref="E26:AT26" si="15">SUM(E23:E25)</f>
        <v>0</v>
      </c>
      <c r="F26" s="77">
        <f t="shared" si="15"/>
        <v>13.72225114771361</v>
      </c>
      <c r="G26" s="77">
        <f t="shared" si="15"/>
        <v>40.282316937187289</v>
      </c>
      <c r="H26" s="77">
        <f t="shared" si="15"/>
        <v>107.57643022510779</v>
      </c>
      <c r="I26" s="77">
        <f t="shared" si="15"/>
        <v>212.95158692077021</v>
      </c>
      <c r="J26" s="77">
        <f t="shared" si="15"/>
        <v>337.96528552858547</v>
      </c>
      <c r="K26" s="77">
        <f t="shared" si="15"/>
        <v>473.71365954751434</v>
      </c>
      <c r="L26" s="77">
        <f t="shared" si="15"/>
        <v>635.99984457197024</v>
      </c>
      <c r="M26" s="77">
        <f t="shared" si="15"/>
        <v>1115.4834446059658</v>
      </c>
      <c r="N26" s="77">
        <f t="shared" si="15"/>
        <v>1380.5323430059068</v>
      </c>
      <c r="O26" s="77">
        <f t="shared" si="15"/>
        <v>1647.9538336939995</v>
      </c>
      <c r="P26" s="77">
        <f t="shared" si="15"/>
        <v>1882.5480352438963</v>
      </c>
      <c r="Q26" s="77">
        <f t="shared" si="15"/>
        <v>2119.7986097349194</v>
      </c>
      <c r="R26" s="77">
        <f t="shared" si="15"/>
        <v>2727.2991061441599</v>
      </c>
      <c r="S26" s="77">
        <f t="shared" si="15"/>
        <v>3045.6869133941545</v>
      </c>
      <c r="T26" s="77">
        <f t="shared" si="15"/>
        <v>3312.2893558358628</v>
      </c>
      <c r="U26" s="77">
        <f t="shared" si="15"/>
        <v>4261.4346647256416</v>
      </c>
      <c r="V26" s="77">
        <f t="shared" si="15"/>
        <v>4531.5810421713868</v>
      </c>
      <c r="W26" s="77">
        <f t="shared" si="15"/>
        <v>4792.7926082594495</v>
      </c>
      <c r="X26" s="77">
        <f t="shared" si="15"/>
        <v>5012.3661630241613</v>
      </c>
      <c r="Y26" s="77">
        <f t="shared" si="15"/>
        <v>5206.636810369464</v>
      </c>
      <c r="Z26" s="77">
        <f t="shared" si="15"/>
        <v>5360.6039485072106</v>
      </c>
      <c r="AA26" s="77">
        <f t="shared" si="15"/>
        <v>5492.8431506148918</v>
      </c>
      <c r="AB26" s="77">
        <f t="shared" si="15"/>
        <v>5611.296730429468</v>
      </c>
      <c r="AC26" s="77">
        <f t="shared" si="15"/>
        <v>5717.7876914863282</v>
      </c>
      <c r="AD26" s="77">
        <f t="shared" si="15"/>
        <v>5815.9092574519391</v>
      </c>
      <c r="AE26" s="77">
        <f t="shared" si="15"/>
        <v>5905.7975118765607</v>
      </c>
      <c r="AF26" s="77">
        <f t="shared" si="15"/>
        <v>5990.0372602360512</v>
      </c>
      <c r="AG26" s="77">
        <f t="shared" si="15"/>
        <v>6068.8992117362504</v>
      </c>
      <c r="AH26" s="77">
        <f t="shared" si="15"/>
        <v>6137.6856116019371</v>
      </c>
      <c r="AI26" s="77">
        <f t="shared" si="15"/>
        <v>6196.9639554382156</v>
      </c>
      <c r="AJ26" s="77">
        <f t="shared" si="15"/>
        <v>6245.6435526218702</v>
      </c>
      <c r="AK26" s="77">
        <f t="shared" si="15"/>
        <v>6284.4880063304608</v>
      </c>
      <c r="AL26" s="77">
        <f t="shared" si="15"/>
        <v>6318.6402878545432</v>
      </c>
      <c r="AM26" s="77">
        <f t="shared" si="15"/>
        <v>6344.9048370376968</v>
      </c>
      <c r="AN26" s="77">
        <f t="shared" si="15"/>
        <v>6367.6108488753825</v>
      </c>
      <c r="AO26" s="77">
        <f t="shared" si="15"/>
        <v>6387.8410424835602</v>
      </c>
      <c r="AP26" s="77">
        <f t="shared" si="15"/>
        <v>6400.8267975057597</v>
      </c>
      <c r="AQ26" s="77">
        <f t="shared" si="15"/>
        <v>6409.9317745599892</v>
      </c>
      <c r="AR26" s="77">
        <f t="shared" si="15"/>
        <v>6415.6653220135067</v>
      </c>
      <c r="AS26" s="77">
        <f t="shared" si="15"/>
        <v>6415.6653220135067</v>
      </c>
      <c r="AT26" s="77">
        <f t="shared" si="15"/>
        <v>6415.6653220135067</v>
      </c>
    </row>
    <row r="27" spans="1:46" x14ac:dyDescent="0.3">
      <c r="B27" s="32"/>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row>
    <row r="28" spans="1:46" ht="4.95" customHeight="1" x14ac:dyDescent="0.3">
      <c r="Y28" s="36"/>
      <c r="Z28" s="36"/>
      <c r="AA28" s="36"/>
      <c r="AB28" s="36"/>
      <c r="AC28" s="36"/>
      <c r="AD28" s="36"/>
      <c r="AE28" s="36"/>
      <c r="AF28" s="36"/>
      <c r="AG28" s="36"/>
      <c r="AH28" s="36"/>
      <c r="AI28" s="36"/>
      <c r="AJ28" s="36"/>
      <c r="AK28" s="36"/>
      <c r="AL28" s="36"/>
      <c r="AM28" s="36"/>
      <c r="AN28" s="36"/>
      <c r="AO28" s="36"/>
      <c r="AP28" s="36"/>
      <c r="AQ28" s="36"/>
      <c r="AR28" s="36"/>
      <c r="AS28" s="36"/>
      <c r="AT28" s="36"/>
    </row>
    <row r="29" spans="1:46" ht="6" customHeight="1" x14ac:dyDescent="0.3">
      <c r="A29" s="35"/>
      <c r="B29" s="35"/>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row>
    <row r="30" spans="1:46" ht="4.95" customHeight="1" x14ac:dyDescent="0.3">
      <c r="Y30" s="36"/>
      <c r="Z30" s="36"/>
      <c r="AA30" s="36"/>
      <c r="AB30" s="36"/>
      <c r="AC30" s="36"/>
      <c r="AD30" s="36"/>
      <c r="AE30" s="36"/>
      <c r="AF30" s="36"/>
      <c r="AG30" s="36"/>
      <c r="AH30" s="36"/>
      <c r="AI30" s="36"/>
      <c r="AJ30" s="36"/>
      <c r="AK30" s="36"/>
      <c r="AL30" s="36"/>
      <c r="AM30" s="36"/>
      <c r="AN30" s="36"/>
      <c r="AO30" s="36"/>
      <c r="AP30" s="36"/>
      <c r="AQ30" s="36"/>
      <c r="AR30" s="36"/>
      <c r="AS30" s="36"/>
      <c r="AT30" s="36"/>
    </row>
    <row r="31" spans="1:46" x14ac:dyDescent="0.3">
      <c r="B31" s="25" t="s">
        <v>87</v>
      </c>
      <c r="Y31" s="36"/>
      <c r="Z31" s="36"/>
      <c r="AA31" s="36"/>
      <c r="AB31" s="36"/>
      <c r="AC31" s="36"/>
      <c r="AD31" s="36"/>
      <c r="AE31" s="36"/>
      <c r="AF31" s="36"/>
      <c r="AG31" s="36"/>
      <c r="AH31" s="36"/>
      <c r="AI31" s="36"/>
      <c r="AJ31" s="36"/>
      <c r="AK31" s="36"/>
      <c r="AL31" s="36"/>
      <c r="AM31" s="36"/>
      <c r="AN31" s="36"/>
      <c r="AO31" s="36"/>
      <c r="AP31" s="36"/>
      <c r="AQ31" s="36"/>
      <c r="AR31" s="36"/>
      <c r="AS31" s="36"/>
      <c r="AT31" s="36"/>
    </row>
    <row r="32" spans="1:46" s="28" customFormat="1" x14ac:dyDescent="0.3">
      <c r="B32" s="27" t="s">
        <v>83</v>
      </c>
      <c r="C32" s="27" t="s">
        <v>28</v>
      </c>
      <c r="D32" s="27" t="s">
        <v>32</v>
      </c>
      <c r="E32" s="27" t="s">
        <v>33</v>
      </c>
      <c r="F32" s="27" t="s">
        <v>90</v>
      </c>
      <c r="G32" s="27" t="s">
        <v>34</v>
      </c>
      <c r="H32" s="27" t="s">
        <v>91</v>
      </c>
      <c r="I32" s="27" t="s">
        <v>35</v>
      </c>
      <c r="J32" s="27" t="s">
        <v>92</v>
      </c>
      <c r="K32" s="27" t="s">
        <v>36</v>
      </c>
      <c r="L32" s="27" t="s">
        <v>93</v>
      </c>
      <c r="M32" s="27" t="s">
        <v>37</v>
      </c>
      <c r="N32" s="27" t="s">
        <v>94</v>
      </c>
      <c r="O32" s="27" t="s">
        <v>38</v>
      </c>
      <c r="P32" s="27" t="s">
        <v>95</v>
      </c>
      <c r="Q32" s="27" t="s">
        <v>39</v>
      </c>
      <c r="R32" s="27" t="s">
        <v>96</v>
      </c>
      <c r="S32" s="27" t="s">
        <v>40</v>
      </c>
      <c r="T32" s="27" t="s">
        <v>97</v>
      </c>
      <c r="U32" s="27" t="s">
        <v>41</v>
      </c>
      <c r="V32" s="27" t="s">
        <v>98</v>
      </c>
      <c r="W32" s="27" t="s">
        <v>42</v>
      </c>
      <c r="X32" s="27" t="s">
        <v>99</v>
      </c>
      <c r="Y32" s="27" t="s">
        <v>43</v>
      </c>
      <c r="Z32" s="27" t="s">
        <v>100</v>
      </c>
      <c r="AA32" s="27" t="s">
        <v>44</v>
      </c>
      <c r="AB32" s="27" t="s">
        <v>101</v>
      </c>
      <c r="AC32" s="27" t="s">
        <v>45</v>
      </c>
      <c r="AD32" s="27" t="s">
        <v>102</v>
      </c>
      <c r="AE32" s="27" t="s">
        <v>46</v>
      </c>
      <c r="AF32" s="27" t="s">
        <v>103</v>
      </c>
      <c r="AG32" s="27" t="s">
        <v>47</v>
      </c>
      <c r="AH32" s="27" t="s">
        <v>104</v>
      </c>
      <c r="AI32" s="27" t="s">
        <v>48</v>
      </c>
      <c r="AJ32" s="27" t="s">
        <v>105</v>
      </c>
      <c r="AK32" s="27" t="s">
        <v>49</v>
      </c>
      <c r="AL32" s="27" t="s">
        <v>106</v>
      </c>
      <c r="AM32" s="27" t="s">
        <v>50</v>
      </c>
      <c r="AN32" s="27" t="s">
        <v>126</v>
      </c>
      <c r="AO32" s="27" t="s">
        <v>84</v>
      </c>
      <c r="AP32" s="27" t="s">
        <v>127</v>
      </c>
      <c r="AQ32" s="27" t="s">
        <v>85</v>
      </c>
      <c r="AR32" s="27" t="s">
        <v>128</v>
      </c>
      <c r="AS32" s="27" t="s">
        <v>86</v>
      </c>
      <c r="AT32" s="27" t="s">
        <v>129</v>
      </c>
    </row>
    <row r="33" spans="1:46" x14ac:dyDescent="0.3">
      <c r="B33" s="29" t="s">
        <v>81</v>
      </c>
      <c r="C33" s="29">
        <f t="shared" ref="C33:C35" si="16">SUM(D33:ZZ33)</f>
        <v>2816.223750000001</v>
      </c>
      <c r="D33" s="37">
        <f t="shared" ref="D33:AT33" si="17">D4*100/80</f>
        <v>0</v>
      </c>
      <c r="E33" s="37">
        <f t="shared" si="17"/>
        <v>0</v>
      </c>
      <c r="F33" s="37">
        <f t="shared" si="17"/>
        <v>18.924046874999998</v>
      </c>
      <c r="G33" s="37">
        <f t="shared" si="17"/>
        <v>37.848093749999997</v>
      </c>
      <c r="H33" s="37">
        <f t="shared" si="17"/>
        <v>58.140007812499995</v>
      </c>
      <c r="I33" s="37">
        <f t="shared" si="17"/>
        <v>78.431921875</v>
      </c>
      <c r="J33" s="37">
        <f t="shared" si="17"/>
        <v>77.957125000000005</v>
      </c>
      <c r="K33" s="37">
        <f t="shared" si="17"/>
        <v>79.341949218750003</v>
      </c>
      <c r="L33" s="37">
        <f t="shared" si="17"/>
        <v>100.41106054687501</v>
      </c>
      <c r="M33" s="37">
        <f t="shared" si="17"/>
        <v>619.06729687500001</v>
      </c>
      <c r="N33" s="37">
        <f t="shared" si="17"/>
        <v>231.97218750000002</v>
      </c>
      <c r="O33" s="37">
        <f t="shared" si="17"/>
        <v>220.66749999999996</v>
      </c>
      <c r="P33" s="37">
        <f t="shared" si="17"/>
        <v>121.63843750000001</v>
      </c>
      <c r="Q33" s="37">
        <f t="shared" si="17"/>
        <v>89.137460937499995</v>
      </c>
      <c r="R33" s="37">
        <f t="shared" si="17"/>
        <v>89.137460937499995</v>
      </c>
      <c r="S33" s="37">
        <f t="shared" si="17"/>
        <v>85.046294531249984</v>
      </c>
      <c r="T33" s="37">
        <f t="shared" si="17"/>
        <v>76.533299609375007</v>
      </c>
      <c r="U33" s="37">
        <f t="shared" si="17"/>
        <v>74.640894921875002</v>
      </c>
      <c r="V33" s="37">
        <f t="shared" si="17"/>
        <v>67.154930859375</v>
      </c>
      <c r="W33" s="37">
        <f t="shared" si="17"/>
        <v>61.728680859375004</v>
      </c>
      <c r="X33" s="37">
        <f t="shared" si="17"/>
        <v>61.728680859375004</v>
      </c>
      <c r="Y33" s="37">
        <f t="shared" si="17"/>
        <v>52.628407421874996</v>
      </c>
      <c r="Z33" s="37">
        <f t="shared" si="17"/>
        <v>52.628407421874996</v>
      </c>
      <c r="AA33" s="37">
        <f t="shared" si="17"/>
        <v>52.628407421874996</v>
      </c>
      <c r="AB33" s="37">
        <f t="shared" si="17"/>
        <v>45.393407421875004</v>
      </c>
      <c r="AC33" s="37">
        <f t="shared" si="17"/>
        <v>41.298284375000001</v>
      </c>
      <c r="AD33" s="37">
        <f t="shared" si="17"/>
        <v>36.787714062500001</v>
      </c>
      <c r="AE33" s="37">
        <f t="shared" si="17"/>
        <v>31.361464062499998</v>
      </c>
      <c r="AF33" s="37">
        <f t="shared" si="17"/>
        <v>31.361464062499998</v>
      </c>
      <c r="AG33" s="37">
        <f t="shared" si="17"/>
        <v>31.361464062499998</v>
      </c>
      <c r="AH33" s="37">
        <f t="shared" si="17"/>
        <v>31.361464062499998</v>
      </c>
      <c r="AI33" s="37">
        <f t="shared" si="17"/>
        <v>31.361464062499998</v>
      </c>
      <c r="AJ33" s="37">
        <f t="shared" si="17"/>
        <v>31.361464062499998</v>
      </c>
      <c r="AK33" s="37">
        <f t="shared" si="17"/>
        <v>28.631382031250002</v>
      </c>
      <c r="AL33" s="37">
        <f t="shared" si="17"/>
        <v>28.631382031250002</v>
      </c>
      <c r="AM33" s="37">
        <f t="shared" si="17"/>
        <v>23.42444296875</v>
      </c>
      <c r="AN33" s="37">
        <f t="shared" si="17"/>
        <v>12.032709375</v>
      </c>
      <c r="AO33" s="37">
        <f t="shared" si="17"/>
        <v>4.4630906249999995</v>
      </c>
      <c r="AP33" s="37">
        <f t="shared" si="17"/>
        <v>0</v>
      </c>
      <c r="AQ33" s="37">
        <f t="shared" si="17"/>
        <v>0</v>
      </c>
      <c r="AR33" s="37">
        <f t="shared" si="17"/>
        <v>0</v>
      </c>
      <c r="AS33" s="37">
        <f t="shared" si="17"/>
        <v>0</v>
      </c>
      <c r="AT33" s="37">
        <f t="shared" si="17"/>
        <v>0</v>
      </c>
    </row>
    <row r="34" spans="1:46" x14ac:dyDescent="0.3">
      <c r="B34" s="29" t="s">
        <v>82</v>
      </c>
      <c r="C34" s="29">
        <f t="shared" si="16"/>
        <v>3342.1696874999993</v>
      </c>
      <c r="D34" s="37">
        <f t="shared" ref="D34:AT34" si="18">D5*100/80</f>
        <v>0</v>
      </c>
      <c r="E34" s="37">
        <f t="shared" si="18"/>
        <v>0</v>
      </c>
      <c r="F34" s="37">
        <f t="shared" si="18"/>
        <v>0</v>
      </c>
      <c r="G34" s="37">
        <f t="shared" si="18"/>
        <v>0</v>
      </c>
      <c r="H34" s="37">
        <f t="shared" si="18"/>
        <v>22.644562500000003</v>
      </c>
      <c r="I34" s="37">
        <f t="shared" si="18"/>
        <v>45.289125000000006</v>
      </c>
      <c r="J34" s="37">
        <f t="shared" si="18"/>
        <v>72.82603125</v>
      </c>
      <c r="K34" s="37">
        <f t="shared" si="18"/>
        <v>86.272987499999999</v>
      </c>
      <c r="L34" s="37">
        <f t="shared" si="18"/>
        <v>83.859431249999986</v>
      </c>
      <c r="M34" s="37">
        <f t="shared" si="18"/>
        <v>91.216584374999996</v>
      </c>
      <c r="N34" s="37">
        <f t="shared" si="18"/>
        <v>111.08881875000002</v>
      </c>
      <c r="O34" s="37">
        <f t="shared" si="18"/>
        <v>132.0094125</v>
      </c>
      <c r="P34" s="37">
        <f t="shared" si="18"/>
        <v>144.06554531250001</v>
      </c>
      <c r="Q34" s="37">
        <f t="shared" si="18"/>
        <v>156.12167812499996</v>
      </c>
      <c r="R34" s="37">
        <f t="shared" si="18"/>
        <v>853.86308437499974</v>
      </c>
      <c r="S34" s="37">
        <f t="shared" si="18"/>
        <v>214.55024062500001</v>
      </c>
      <c r="T34" s="37">
        <f t="shared" si="18"/>
        <v>140.74574062499994</v>
      </c>
      <c r="U34" s="37">
        <f t="shared" si="18"/>
        <v>111.67124062499992</v>
      </c>
      <c r="V34" s="37">
        <f t="shared" si="18"/>
        <v>109.40678437499996</v>
      </c>
      <c r="W34" s="37">
        <f t="shared" si="18"/>
        <v>107.14232812499995</v>
      </c>
      <c r="X34" s="37">
        <f t="shared" si="18"/>
        <v>96.599327343749991</v>
      </c>
      <c r="Y34" s="37">
        <f t="shared" si="18"/>
        <v>87.691767187500005</v>
      </c>
      <c r="Z34" s="37">
        <f t="shared" si="18"/>
        <v>76.672345312499985</v>
      </c>
      <c r="AA34" s="37">
        <f t="shared" si="18"/>
        <v>63.80781093749998</v>
      </c>
      <c r="AB34" s="37">
        <f t="shared" si="18"/>
        <v>63.80781093749998</v>
      </c>
      <c r="AC34" s="37">
        <f t="shared" si="18"/>
        <v>63.80781093749998</v>
      </c>
      <c r="AD34" s="37">
        <f t="shared" si="18"/>
        <v>63.80781093749998</v>
      </c>
      <c r="AE34" s="37">
        <f t="shared" si="18"/>
        <v>63.80781093749998</v>
      </c>
      <c r="AF34" s="37">
        <f t="shared" si="18"/>
        <v>54.914228906249981</v>
      </c>
      <c r="AG34" s="37">
        <f t="shared" si="18"/>
        <v>46.020646874999997</v>
      </c>
      <c r="AH34" s="37">
        <f t="shared" si="18"/>
        <v>41.198193749999994</v>
      </c>
      <c r="AI34" s="37">
        <f t="shared" si="18"/>
        <v>36.375740624999999</v>
      </c>
      <c r="AJ34" s="37">
        <f t="shared" si="18"/>
        <v>28.603903124999999</v>
      </c>
      <c r="AK34" s="37">
        <f t="shared" si="18"/>
        <v>24.102946875000004</v>
      </c>
      <c r="AL34" s="37">
        <f t="shared" si="18"/>
        <v>21.004462499999999</v>
      </c>
      <c r="AM34" s="37">
        <f t="shared" si="18"/>
        <v>9.0578250000000011</v>
      </c>
      <c r="AN34" s="37">
        <f t="shared" si="18"/>
        <v>9.0578250000000011</v>
      </c>
      <c r="AO34" s="37">
        <f t="shared" si="18"/>
        <v>9.0578250000000011</v>
      </c>
      <c r="AP34" s="37">
        <f t="shared" si="18"/>
        <v>0</v>
      </c>
      <c r="AQ34" s="37">
        <f t="shared" si="18"/>
        <v>0</v>
      </c>
      <c r="AR34" s="37">
        <f t="shared" si="18"/>
        <v>0</v>
      </c>
      <c r="AS34" s="37">
        <f t="shared" si="18"/>
        <v>0</v>
      </c>
      <c r="AT34" s="37">
        <f t="shared" si="18"/>
        <v>0</v>
      </c>
    </row>
    <row r="35" spans="1:46" x14ac:dyDescent="0.3">
      <c r="B35" s="29" t="s">
        <v>25</v>
      </c>
      <c r="C35" s="29">
        <f t="shared" si="16"/>
        <v>8385.4237499999999</v>
      </c>
      <c r="D35" s="37">
        <f t="shared" ref="D35:AT35" si="19">D6*100/80</f>
        <v>0</v>
      </c>
      <c r="E35" s="37">
        <f t="shared" si="19"/>
        <v>0</v>
      </c>
      <c r="F35" s="37">
        <f t="shared" si="19"/>
        <v>0</v>
      </c>
      <c r="G35" s="37">
        <f t="shared" si="19"/>
        <v>0</v>
      </c>
      <c r="H35" s="37">
        <f t="shared" si="19"/>
        <v>18.302765624999999</v>
      </c>
      <c r="I35" s="37">
        <f t="shared" si="19"/>
        <v>36.605531249999999</v>
      </c>
      <c r="J35" s="37">
        <f t="shared" si="19"/>
        <v>45.756914062500002</v>
      </c>
      <c r="K35" s="37">
        <f t="shared" si="19"/>
        <v>54.908296874999998</v>
      </c>
      <c r="L35" s="37">
        <f t="shared" si="19"/>
        <v>88.142289062500012</v>
      </c>
      <c r="M35" s="37">
        <f t="shared" si="19"/>
        <v>121.37628124999999</v>
      </c>
      <c r="N35" s="37">
        <f t="shared" si="19"/>
        <v>131.97262499999999</v>
      </c>
      <c r="O35" s="37">
        <f t="shared" si="19"/>
        <v>142.56896875000001</v>
      </c>
      <c r="P35" s="37">
        <f t="shared" si="19"/>
        <v>183.21508593749999</v>
      </c>
      <c r="Q35" s="37">
        <f t="shared" si="19"/>
        <v>223.86120312500006</v>
      </c>
      <c r="R35" s="37">
        <f t="shared" si="19"/>
        <v>298.22253515625005</v>
      </c>
      <c r="S35" s="37">
        <f t="shared" si="19"/>
        <v>372.58386718750012</v>
      </c>
      <c r="T35" s="37">
        <f t="shared" si="19"/>
        <v>364.31474218750014</v>
      </c>
      <c r="U35" s="37">
        <f t="shared" si="19"/>
        <v>1953.1989921874999</v>
      </c>
      <c r="V35" s="37">
        <f t="shared" si="19"/>
        <v>452.66507500000006</v>
      </c>
      <c r="W35" s="37">
        <f t="shared" si="19"/>
        <v>459.80468906250007</v>
      </c>
      <c r="X35" s="37">
        <f t="shared" si="19"/>
        <v>387.73218125000005</v>
      </c>
      <c r="Y35" s="37">
        <f t="shared" si="19"/>
        <v>358.90201718750001</v>
      </c>
      <c r="Z35" s="37">
        <f t="shared" si="19"/>
        <v>279.52754218749999</v>
      </c>
      <c r="AA35" s="37">
        <f t="shared" si="19"/>
        <v>246.39056718749998</v>
      </c>
      <c r="AB35" s="37">
        <f t="shared" si="19"/>
        <v>226.62416875000002</v>
      </c>
      <c r="AC35" s="37">
        <f t="shared" si="19"/>
        <v>206.85777031250004</v>
      </c>
      <c r="AD35" s="37">
        <f t="shared" si="19"/>
        <v>196.42210625000004</v>
      </c>
      <c r="AE35" s="37">
        <f t="shared" si="19"/>
        <v>185.98644218750002</v>
      </c>
      <c r="AF35" s="37">
        <f t="shared" si="19"/>
        <v>185.98644218750002</v>
      </c>
      <c r="AG35" s="37">
        <f t="shared" si="19"/>
        <v>185.98644218750002</v>
      </c>
      <c r="AH35" s="37">
        <f t="shared" si="19"/>
        <v>164.80999296875001</v>
      </c>
      <c r="AI35" s="37">
        <f t="shared" si="19"/>
        <v>143.63354375</v>
      </c>
      <c r="AJ35" s="37">
        <f t="shared" si="19"/>
        <v>119.393153125</v>
      </c>
      <c r="AK35" s="37">
        <f t="shared" si="19"/>
        <v>95.152762499999994</v>
      </c>
      <c r="AL35" s="37">
        <f t="shared" si="19"/>
        <v>84.717098437499985</v>
      </c>
      <c r="AM35" s="37">
        <f t="shared" si="19"/>
        <v>74.281434374999989</v>
      </c>
      <c r="AN35" s="37">
        <f t="shared" si="19"/>
        <v>74.281434374999989</v>
      </c>
      <c r="AO35" s="37">
        <f t="shared" si="19"/>
        <v>74.281434374999989</v>
      </c>
      <c r="AP35" s="37">
        <f t="shared" si="19"/>
        <v>58.237070312499988</v>
      </c>
      <c r="AQ35" s="37">
        <f t="shared" si="19"/>
        <v>42.192706250000001</v>
      </c>
      <c r="AR35" s="37">
        <f t="shared" si="19"/>
        <v>27.454159375</v>
      </c>
      <c r="AS35" s="37">
        <f t="shared" si="19"/>
        <v>12.715612500000001</v>
      </c>
      <c r="AT35" s="37">
        <f t="shared" si="19"/>
        <v>6.3578062500000003</v>
      </c>
    </row>
    <row r="36" spans="1:46" x14ac:dyDescent="0.3">
      <c r="B36" s="30"/>
      <c r="C36" s="31">
        <f>SUM(C33:C35)</f>
        <v>14543.817187500001</v>
      </c>
      <c r="D36" s="31">
        <f>SUM(D33:D35)</f>
        <v>0</v>
      </c>
      <c r="E36" s="31">
        <f t="shared" ref="E36:AT36" si="20">SUM(E33:E35)</f>
        <v>0</v>
      </c>
      <c r="F36" s="31">
        <f t="shared" si="20"/>
        <v>18.924046874999998</v>
      </c>
      <c r="G36" s="31">
        <f t="shared" si="20"/>
        <v>37.848093749999997</v>
      </c>
      <c r="H36" s="31">
        <f t="shared" si="20"/>
        <v>99.087335937500001</v>
      </c>
      <c r="I36" s="31">
        <f t="shared" si="20"/>
        <v>160.32657812500003</v>
      </c>
      <c r="J36" s="31">
        <f t="shared" si="20"/>
        <v>196.54007031250001</v>
      </c>
      <c r="K36" s="31">
        <f t="shared" si="20"/>
        <v>220.52323359375001</v>
      </c>
      <c r="L36" s="31">
        <f t="shared" si="20"/>
        <v>272.412780859375</v>
      </c>
      <c r="M36" s="31">
        <f t="shared" si="20"/>
        <v>831.66016250000007</v>
      </c>
      <c r="N36" s="31">
        <f t="shared" si="20"/>
        <v>475.03363125000004</v>
      </c>
      <c r="O36" s="31">
        <f t="shared" si="20"/>
        <v>495.24588124999997</v>
      </c>
      <c r="P36" s="31">
        <f t="shared" si="20"/>
        <v>448.91906875000006</v>
      </c>
      <c r="Q36" s="31">
        <f t="shared" si="20"/>
        <v>469.1203421875</v>
      </c>
      <c r="R36" s="31">
        <f t="shared" si="20"/>
        <v>1241.2230804687497</v>
      </c>
      <c r="S36" s="31">
        <f t="shared" si="20"/>
        <v>672.18040234375007</v>
      </c>
      <c r="T36" s="31">
        <f t="shared" si="20"/>
        <v>581.59378242187506</v>
      </c>
      <c r="U36" s="31">
        <f t="shared" si="20"/>
        <v>2139.5111277343749</v>
      </c>
      <c r="V36" s="31">
        <f t="shared" si="20"/>
        <v>629.22679023437502</v>
      </c>
      <c r="W36" s="31">
        <f t="shared" si="20"/>
        <v>628.67569804687503</v>
      </c>
      <c r="X36" s="31">
        <f t="shared" si="20"/>
        <v>546.06018945312508</v>
      </c>
      <c r="Y36" s="31">
        <f t="shared" si="20"/>
        <v>499.22219179687499</v>
      </c>
      <c r="Z36" s="31">
        <f t="shared" si="20"/>
        <v>408.828294921875</v>
      </c>
      <c r="AA36" s="31">
        <f t="shared" si="20"/>
        <v>362.82678554687493</v>
      </c>
      <c r="AB36" s="31">
        <f t="shared" si="20"/>
        <v>335.82538710937501</v>
      </c>
      <c r="AC36" s="31">
        <f t="shared" si="20"/>
        <v>311.96386562500004</v>
      </c>
      <c r="AD36" s="31">
        <f t="shared" si="20"/>
        <v>297.01763125000002</v>
      </c>
      <c r="AE36" s="31">
        <f t="shared" si="20"/>
        <v>281.15571718749999</v>
      </c>
      <c r="AF36" s="31">
        <f t="shared" si="20"/>
        <v>272.26213515625</v>
      </c>
      <c r="AG36" s="31">
        <f t="shared" si="20"/>
        <v>263.36855312500001</v>
      </c>
      <c r="AH36" s="31">
        <f t="shared" si="20"/>
        <v>237.36965078125002</v>
      </c>
      <c r="AI36" s="31">
        <f t="shared" si="20"/>
        <v>211.3707484375</v>
      </c>
      <c r="AJ36" s="31">
        <f t="shared" si="20"/>
        <v>179.35852031249999</v>
      </c>
      <c r="AK36" s="31">
        <f t="shared" si="20"/>
        <v>147.88709140624999</v>
      </c>
      <c r="AL36" s="31">
        <f t="shared" si="20"/>
        <v>134.35294296874997</v>
      </c>
      <c r="AM36" s="31">
        <f t="shared" si="20"/>
        <v>106.76370234375</v>
      </c>
      <c r="AN36" s="31">
        <f t="shared" si="20"/>
        <v>95.371968749999994</v>
      </c>
      <c r="AO36" s="31">
        <f t="shared" si="20"/>
        <v>87.80234999999999</v>
      </c>
      <c r="AP36" s="31">
        <f t="shared" si="20"/>
        <v>58.237070312499988</v>
      </c>
      <c r="AQ36" s="31">
        <f t="shared" si="20"/>
        <v>42.192706250000001</v>
      </c>
      <c r="AR36" s="31">
        <f t="shared" si="20"/>
        <v>27.454159375</v>
      </c>
      <c r="AS36" s="31">
        <f t="shared" si="20"/>
        <v>12.715612500000001</v>
      </c>
      <c r="AT36" s="31">
        <f t="shared" si="20"/>
        <v>6.3578062500000003</v>
      </c>
    </row>
    <row r="37" spans="1:46" ht="4.95" customHeight="1" x14ac:dyDescent="0.3">
      <c r="B37" s="32"/>
      <c r="C37" s="33"/>
      <c r="D37" s="33"/>
      <c r="E37" s="33"/>
      <c r="F37" s="33"/>
      <c r="G37" s="33"/>
      <c r="H37" s="33"/>
      <c r="I37" s="33"/>
      <c r="J37" s="33"/>
      <c r="K37" s="33"/>
      <c r="L37" s="33"/>
      <c r="M37" s="33"/>
      <c r="N37" s="33"/>
      <c r="O37" s="33"/>
      <c r="P37" s="33"/>
      <c r="Q37" s="33"/>
      <c r="R37" s="33"/>
      <c r="S37" s="33"/>
      <c r="T37" s="33"/>
      <c r="U37" s="33"/>
      <c r="V37" s="33"/>
      <c r="W37" s="33"/>
      <c r="X37" s="33"/>
      <c r="Y37" s="33"/>
      <c r="Z37" s="33"/>
    </row>
    <row r="38" spans="1:46" ht="6" customHeight="1" x14ac:dyDescent="0.3">
      <c r="A38" s="35"/>
      <c r="B38" s="35"/>
      <c r="C38" s="38"/>
      <c r="D38" s="38"/>
      <c r="E38" s="38"/>
      <c r="F38" s="38"/>
      <c r="G38" s="38"/>
      <c r="H38" s="38"/>
      <c r="I38" s="38"/>
      <c r="J38" s="38"/>
      <c r="K38" s="38"/>
      <c r="L38" s="38"/>
      <c r="M38" s="38"/>
      <c r="N38" s="38"/>
      <c r="O38" s="38"/>
      <c r="P38" s="38"/>
      <c r="Q38" s="38"/>
      <c r="R38" s="38"/>
      <c r="S38" s="38"/>
      <c r="T38" s="38"/>
      <c r="U38" s="38"/>
      <c r="V38" s="38"/>
      <c r="W38" s="38"/>
      <c r="X38" s="38"/>
    </row>
    <row r="39" spans="1:46" ht="4.95" customHeight="1" x14ac:dyDescent="0.3"/>
    <row r="40" spans="1:46" x14ac:dyDescent="0.3">
      <c r="B40" s="25" t="s">
        <v>89</v>
      </c>
      <c r="D40" s="34">
        <v>0.35</v>
      </c>
    </row>
    <row r="41" spans="1:46" s="28" customFormat="1" x14ac:dyDescent="0.3">
      <c r="B41" s="27" t="s">
        <v>83</v>
      </c>
      <c r="C41" s="27" t="s">
        <v>28</v>
      </c>
      <c r="D41" s="27" t="s">
        <v>32</v>
      </c>
      <c r="E41" s="27" t="s">
        <v>33</v>
      </c>
      <c r="F41" s="27" t="s">
        <v>90</v>
      </c>
      <c r="G41" s="27" t="s">
        <v>34</v>
      </c>
      <c r="H41" s="27" t="s">
        <v>91</v>
      </c>
      <c r="I41" s="27" t="s">
        <v>35</v>
      </c>
      <c r="J41" s="27" t="s">
        <v>92</v>
      </c>
      <c r="K41" s="27" t="s">
        <v>36</v>
      </c>
      <c r="L41" s="27" t="s">
        <v>93</v>
      </c>
      <c r="M41" s="27" t="s">
        <v>37</v>
      </c>
      <c r="N41" s="27" t="s">
        <v>94</v>
      </c>
      <c r="O41" s="27" t="s">
        <v>38</v>
      </c>
      <c r="P41" s="27" t="s">
        <v>95</v>
      </c>
      <c r="Q41" s="27" t="s">
        <v>39</v>
      </c>
      <c r="R41" s="27" t="s">
        <v>96</v>
      </c>
      <c r="S41" s="27" t="s">
        <v>40</v>
      </c>
      <c r="T41" s="27" t="s">
        <v>97</v>
      </c>
      <c r="U41" s="27" t="s">
        <v>41</v>
      </c>
      <c r="V41" s="27" t="s">
        <v>98</v>
      </c>
      <c r="W41" s="27" t="s">
        <v>42</v>
      </c>
      <c r="X41" s="27" t="s">
        <v>99</v>
      </c>
      <c r="Y41" s="27" t="s">
        <v>43</v>
      </c>
      <c r="Z41" s="27" t="s">
        <v>100</v>
      </c>
      <c r="AA41" s="27" t="s">
        <v>44</v>
      </c>
      <c r="AB41" s="27" t="s">
        <v>101</v>
      </c>
      <c r="AC41" s="27" t="s">
        <v>45</v>
      </c>
      <c r="AD41" s="27" t="s">
        <v>102</v>
      </c>
      <c r="AE41" s="27" t="s">
        <v>46</v>
      </c>
      <c r="AF41" s="27" t="s">
        <v>103</v>
      </c>
      <c r="AG41" s="27" t="s">
        <v>47</v>
      </c>
      <c r="AH41" s="27" t="s">
        <v>104</v>
      </c>
      <c r="AI41" s="27" t="s">
        <v>48</v>
      </c>
      <c r="AJ41" s="27" t="s">
        <v>105</v>
      </c>
      <c r="AK41" s="27" t="s">
        <v>49</v>
      </c>
      <c r="AL41" s="27" t="s">
        <v>106</v>
      </c>
      <c r="AM41" s="27" t="s">
        <v>50</v>
      </c>
      <c r="AN41" s="27" t="s">
        <v>126</v>
      </c>
      <c r="AO41" s="27" t="s">
        <v>84</v>
      </c>
      <c r="AP41" s="27" t="s">
        <v>127</v>
      </c>
      <c r="AQ41" s="27" t="s">
        <v>85</v>
      </c>
      <c r="AR41" s="27" t="s">
        <v>128</v>
      </c>
      <c r="AS41" s="27" t="s">
        <v>86</v>
      </c>
      <c r="AT41" s="27" t="s">
        <v>129</v>
      </c>
    </row>
    <row r="42" spans="1:46" x14ac:dyDescent="0.3">
      <c r="B42" s="29" t="s">
        <v>81</v>
      </c>
      <c r="C42" s="29">
        <f t="shared" ref="C42:C44" si="21">SUM(D42:ZZ42)</f>
        <v>985.67831250000006</v>
      </c>
      <c r="D42" s="37">
        <f t="shared" ref="D42" si="22">D33*$D$40</f>
        <v>0</v>
      </c>
      <c r="E42" s="37">
        <f t="shared" ref="E42:AT42" si="23">E33*$D$40</f>
        <v>0</v>
      </c>
      <c r="F42" s="37">
        <f t="shared" si="23"/>
        <v>6.6234164062499987</v>
      </c>
      <c r="G42" s="37">
        <f t="shared" si="23"/>
        <v>13.246832812499997</v>
      </c>
      <c r="H42" s="37">
        <f t="shared" si="23"/>
        <v>20.349002734374999</v>
      </c>
      <c r="I42" s="37">
        <f t="shared" si="23"/>
        <v>27.451172656249998</v>
      </c>
      <c r="J42" s="37">
        <f t="shared" si="23"/>
        <v>27.284993750000002</v>
      </c>
      <c r="K42" s="37">
        <f t="shared" si="23"/>
        <v>27.769682226562498</v>
      </c>
      <c r="L42" s="37">
        <f t="shared" si="23"/>
        <v>35.143871191406248</v>
      </c>
      <c r="M42" s="37">
        <f t="shared" si="23"/>
        <v>216.67355390624999</v>
      </c>
      <c r="N42" s="37">
        <f t="shared" si="23"/>
        <v>81.190265624999995</v>
      </c>
      <c r="O42" s="37">
        <f t="shared" si="23"/>
        <v>77.233624999999975</v>
      </c>
      <c r="P42" s="37">
        <f t="shared" si="23"/>
        <v>42.573453125</v>
      </c>
      <c r="Q42" s="37">
        <f t="shared" si="23"/>
        <v>31.198111328124995</v>
      </c>
      <c r="R42" s="37">
        <f t="shared" si="23"/>
        <v>31.198111328124995</v>
      </c>
      <c r="S42" s="37">
        <f t="shared" si="23"/>
        <v>29.766203085937491</v>
      </c>
      <c r="T42" s="37">
        <f t="shared" si="23"/>
        <v>26.78665486328125</v>
      </c>
      <c r="U42" s="37">
        <f t="shared" si="23"/>
        <v>26.124313222656248</v>
      </c>
      <c r="V42" s="37">
        <f t="shared" si="23"/>
        <v>23.504225800781249</v>
      </c>
      <c r="W42" s="37">
        <f t="shared" si="23"/>
        <v>21.605038300781249</v>
      </c>
      <c r="X42" s="37">
        <f t="shared" si="23"/>
        <v>21.605038300781249</v>
      </c>
      <c r="Y42" s="37">
        <f t="shared" si="23"/>
        <v>18.419942597656249</v>
      </c>
      <c r="Z42" s="37">
        <f t="shared" si="23"/>
        <v>18.419942597656249</v>
      </c>
      <c r="AA42" s="37">
        <f t="shared" si="23"/>
        <v>18.419942597656249</v>
      </c>
      <c r="AB42" s="37">
        <f t="shared" si="23"/>
        <v>15.887692597656251</v>
      </c>
      <c r="AC42" s="37">
        <f t="shared" si="23"/>
        <v>14.454399531249999</v>
      </c>
      <c r="AD42" s="37">
        <f t="shared" si="23"/>
        <v>12.875699921875</v>
      </c>
      <c r="AE42" s="37">
        <f t="shared" si="23"/>
        <v>10.976512421874999</v>
      </c>
      <c r="AF42" s="37">
        <f t="shared" si="23"/>
        <v>10.976512421874999</v>
      </c>
      <c r="AG42" s="37">
        <f t="shared" si="23"/>
        <v>10.976512421874999</v>
      </c>
      <c r="AH42" s="37">
        <f t="shared" si="23"/>
        <v>10.976512421874999</v>
      </c>
      <c r="AI42" s="37">
        <f t="shared" si="23"/>
        <v>10.976512421874999</v>
      </c>
      <c r="AJ42" s="37">
        <f t="shared" si="23"/>
        <v>10.976512421874999</v>
      </c>
      <c r="AK42" s="37">
        <f t="shared" si="23"/>
        <v>10.0209837109375</v>
      </c>
      <c r="AL42" s="37">
        <f t="shared" si="23"/>
        <v>10.0209837109375</v>
      </c>
      <c r="AM42" s="37">
        <f t="shared" si="23"/>
        <v>8.1985550390624997</v>
      </c>
      <c r="AN42" s="37">
        <f t="shared" si="23"/>
        <v>4.2114482812499991</v>
      </c>
      <c r="AO42" s="37">
        <f t="shared" si="23"/>
        <v>1.5620817187499998</v>
      </c>
      <c r="AP42" s="37">
        <f t="shared" si="23"/>
        <v>0</v>
      </c>
      <c r="AQ42" s="37">
        <f t="shared" si="23"/>
        <v>0</v>
      </c>
      <c r="AR42" s="37">
        <f t="shared" si="23"/>
        <v>0</v>
      </c>
      <c r="AS42" s="37">
        <f t="shared" si="23"/>
        <v>0</v>
      </c>
      <c r="AT42" s="37">
        <f t="shared" si="23"/>
        <v>0</v>
      </c>
    </row>
    <row r="43" spans="1:46" x14ac:dyDescent="0.3">
      <c r="B43" s="29" t="s">
        <v>82</v>
      </c>
      <c r="C43" s="29">
        <f t="shared" si="21"/>
        <v>1169.7593906249995</v>
      </c>
      <c r="D43" s="37">
        <f t="shared" ref="D43" si="24">D34*$D$40</f>
        <v>0</v>
      </c>
      <c r="E43" s="37">
        <f t="shared" ref="E43:AT43" si="25">E34*$D$40</f>
        <v>0</v>
      </c>
      <c r="F43" s="37">
        <f t="shared" si="25"/>
        <v>0</v>
      </c>
      <c r="G43" s="37">
        <f t="shared" si="25"/>
        <v>0</v>
      </c>
      <c r="H43" s="37">
        <f t="shared" si="25"/>
        <v>7.9255968750000001</v>
      </c>
      <c r="I43" s="37">
        <f t="shared" si="25"/>
        <v>15.85119375</v>
      </c>
      <c r="J43" s="37">
        <f t="shared" si="25"/>
        <v>25.489110937499998</v>
      </c>
      <c r="K43" s="37">
        <f t="shared" si="25"/>
        <v>30.195545624999998</v>
      </c>
      <c r="L43" s="37">
        <f t="shared" si="25"/>
        <v>29.350800937499994</v>
      </c>
      <c r="M43" s="37">
        <f t="shared" si="25"/>
        <v>31.925804531249998</v>
      </c>
      <c r="N43" s="37">
        <f t="shared" si="25"/>
        <v>38.881086562500002</v>
      </c>
      <c r="O43" s="37">
        <f t="shared" si="25"/>
        <v>46.203294374999999</v>
      </c>
      <c r="P43" s="37">
        <f t="shared" si="25"/>
        <v>50.422940859374997</v>
      </c>
      <c r="Q43" s="37">
        <f t="shared" si="25"/>
        <v>54.64258734374998</v>
      </c>
      <c r="R43" s="37">
        <f t="shared" si="25"/>
        <v>298.8520795312499</v>
      </c>
      <c r="S43" s="37">
        <f t="shared" si="25"/>
        <v>75.092584218750005</v>
      </c>
      <c r="T43" s="37">
        <f t="shared" si="25"/>
        <v>49.261009218749976</v>
      </c>
      <c r="U43" s="37">
        <f t="shared" si="25"/>
        <v>39.084934218749972</v>
      </c>
      <c r="V43" s="37">
        <f t="shared" si="25"/>
        <v>38.292374531249983</v>
      </c>
      <c r="W43" s="37">
        <f t="shared" si="25"/>
        <v>37.499814843749981</v>
      </c>
      <c r="X43" s="37">
        <f t="shared" si="25"/>
        <v>33.809764570312495</v>
      </c>
      <c r="Y43" s="37">
        <f t="shared" si="25"/>
        <v>30.692118515625001</v>
      </c>
      <c r="Z43" s="37">
        <f t="shared" si="25"/>
        <v>26.835320859374992</v>
      </c>
      <c r="AA43" s="37">
        <f t="shared" si="25"/>
        <v>22.33273382812499</v>
      </c>
      <c r="AB43" s="37">
        <f t="shared" si="25"/>
        <v>22.33273382812499</v>
      </c>
      <c r="AC43" s="37">
        <f t="shared" si="25"/>
        <v>22.33273382812499</v>
      </c>
      <c r="AD43" s="37">
        <f t="shared" si="25"/>
        <v>22.33273382812499</v>
      </c>
      <c r="AE43" s="37">
        <f t="shared" si="25"/>
        <v>22.33273382812499</v>
      </c>
      <c r="AF43" s="37">
        <f t="shared" si="25"/>
        <v>19.219980117187493</v>
      </c>
      <c r="AG43" s="37">
        <f t="shared" si="25"/>
        <v>16.10722640625</v>
      </c>
      <c r="AH43" s="37">
        <f t="shared" si="25"/>
        <v>14.419367812499997</v>
      </c>
      <c r="AI43" s="37">
        <f t="shared" si="25"/>
        <v>12.731509218749999</v>
      </c>
      <c r="AJ43" s="37">
        <f t="shared" si="25"/>
        <v>10.011366093749999</v>
      </c>
      <c r="AK43" s="37">
        <f t="shared" si="25"/>
        <v>8.4360314062500006</v>
      </c>
      <c r="AL43" s="37">
        <f t="shared" si="25"/>
        <v>7.3515618749999989</v>
      </c>
      <c r="AM43" s="37">
        <f t="shared" si="25"/>
        <v>3.1702387500000002</v>
      </c>
      <c r="AN43" s="37">
        <f t="shared" si="25"/>
        <v>3.1702387500000002</v>
      </c>
      <c r="AO43" s="37">
        <f t="shared" si="25"/>
        <v>3.1702387500000002</v>
      </c>
      <c r="AP43" s="37">
        <f t="shared" si="25"/>
        <v>0</v>
      </c>
      <c r="AQ43" s="37">
        <f t="shared" si="25"/>
        <v>0</v>
      </c>
      <c r="AR43" s="37">
        <f t="shared" si="25"/>
        <v>0</v>
      </c>
      <c r="AS43" s="37">
        <f t="shared" si="25"/>
        <v>0</v>
      </c>
      <c r="AT43" s="37">
        <f t="shared" si="25"/>
        <v>0</v>
      </c>
    </row>
    <row r="44" spans="1:46" x14ac:dyDescent="0.3">
      <c r="B44" s="29" t="s">
        <v>25</v>
      </c>
      <c r="C44" s="29">
        <f t="shared" si="21"/>
        <v>2934.8983125000018</v>
      </c>
      <c r="D44" s="37">
        <f t="shared" ref="D44" si="26">D35*$D$40</f>
        <v>0</v>
      </c>
      <c r="E44" s="37">
        <f t="shared" ref="E44:AT44" si="27">E35*$D$40</f>
        <v>0</v>
      </c>
      <c r="F44" s="37">
        <f t="shared" si="27"/>
        <v>0</v>
      </c>
      <c r="G44" s="37">
        <f t="shared" si="27"/>
        <v>0</v>
      </c>
      <c r="H44" s="37">
        <f t="shared" si="27"/>
        <v>6.4059679687499997</v>
      </c>
      <c r="I44" s="37">
        <f t="shared" si="27"/>
        <v>12.811935937499999</v>
      </c>
      <c r="J44" s="37">
        <f t="shared" si="27"/>
        <v>16.014919921874998</v>
      </c>
      <c r="K44" s="37">
        <f t="shared" si="27"/>
        <v>19.217903906249997</v>
      </c>
      <c r="L44" s="37">
        <f t="shared" si="27"/>
        <v>30.849801171875001</v>
      </c>
      <c r="M44" s="37">
        <f t="shared" si="27"/>
        <v>42.481698437499993</v>
      </c>
      <c r="N44" s="37">
        <f t="shared" si="27"/>
        <v>46.190418749999992</v>
      </c>
      <c r="O44" s="37">
        <f t="shared" si="27"/>
        <v>49.899139062499998</v>
      </c>
      <c r="P44" s="37">
        <f t="shared" si="27"/>
        <v>64.125280078124987</v>
      </c>
      <c r="Q44" s="37">
        <f t="shared" si="27"/>
        <v>78.35142109375002</v>
      </c>
      <c r="R44" s="37">
        <f t="shared" si="27"/>
        <v>104.3778873046875</v>
      </c>
      <c r="S44" s="37">
        <f t="shared" si="27"/>
        <v>130.40435351562505</v>
      </c>
      <c r="T44" s="37">
        <f t="shared" si="27"/>
        <v>127.51015976562505</v>
      </c>
      <c r="U44" s="37">
        <f t="shared" si="27"/>
        <v>683.61964726562496</v>
      </c>
      <c r="V44" s="37">
        <f t="shared" si="27"/>
        <v>158.43277625000002</v>
      </c>
      <c r="W44" s="37">
        <f t="shared" si="27"/>
        <v>160.93164117187501</v>
      </c>
      <c r="X44" s="37">
        <f t="shared" si="27"/>
        <v>135.70626343750001</v>
      </c>
      <c r="Y44" s="37">
        <f t="shared" si="27"/>
        <v>125.61570601562499</v>
      </c>
      <c r="Z44" s="37">
        <f t="shared" si="27"/>
        <v>97.834639765624985</v>
      </c>
      <c r="AA44" s="37">
        <f t="shared" si="27"/>
        <v>86.236698515624994</v>
      </c>
      <c r="AB44" s="37">
        <f t="shared" si="27"/>
        <v>79.318459062499997</v>
      </c>
      <c r="AC44" s="37">
        <f t="shared" si="27"/>
        <v>72.400219609375014</v>
      </c>
      <c r="AD44" s="37">
        <f t="shared" si="27"/>
        <v>68.747737187500007</v>
      </c>
      <c r="AE44" s="37">
        <f t="shared" si="27"/>
        <v>65.095254765625</v>
      </c>
      <c r="AF44" s="37">
        <f t="shared" si="27"/>
        <v>65.095254765625</v>
      </c>
      <c r="AG44" s="37">
        <f t="shared" si="27"/>
        <v>65.095254765625</v>
      </c>
      <c r="AH44" s="37">
        <f t="shared" si="27"/>
        <v>57.6834975390625</v>
      </c>
      <c r="AI44" s="37">
        <f t="shared" si="27"/>
        <v>50.2717403125</v>
      </c>
      <c r="AJ44" s="37">
        <f t="shared" si="27"/>
        <v>41.787603593749999</v>
      </c>
      <c r="AK44" s="37">
        <f t="shared" si="27"/>
        <v>33.303466874999998</v>
      </c>
      <c r="AL44" s="37">
        <f t="shared" si="27"/>
        <v>29.650984453124991</v>
      </c>
      <c r="AM44" s="37">
        <f t="shared" si="27"/>
        <v>25.998502031249995</v>
      </c>
      <c r="AN44" s="37">
        <f t="shared" si="27"/>
        <v>25.998502031249995</v>
      </c>
      <c r="AO44" s="37">
        <f t="shared" si="27"/>
        <v>25.998502031249995</v>
      </c>
      <c r="AP44" s="37">
        <f t="shared" si="27"/>
        <v>20.382974609374994</v>
      </c>
      <c r="AQ44" s="37">
        <f t="shared" si="27"/>
        <v>14.767447187499998</v>
      </c>
      <c r="AR44" s="37">
        <f t="shared" si="27"/>
        <v>9.6089557812499997</v>
      </c>
      <c r="AS44" s="37">
        <f t="shared" si="27"/>
        <v>4.4504643750000001</v>
      </c>
      <c r="AT44" s="37">
        <f t="shared" si="27"/>
        <v>2.2252321875000001</v>
      </c>
    </row>
    <row r="45" spans="1:46" x14ac:dyDescent="0.3">
      <c r="B45" s="30"/>
      <c r="C45" s="31">
        <f>SUM(C42:C44)</f>
        <v>5090.3360156250019</v>
      </c>
      <c r="D45" s="31">
        <f>SUM(D42:D44)</f>
        <v>0</v>
      </c>
      <c r="E45" s="31">
        <f t="shared" ref="E45:AT45" si="28">SUM(E42:E44)</f>
        <v>0</v>
      </c>
      <c r="F45" s="31">
        <f t="shared" si="28"/>
        <v>6.6234164062499987</v>
      </c>
      <c r="G45" s="31">
        <f t="shared" si="28"/>
        <v>13.246832812499997</v>
      </c>
      <c r="H45" s="31">
        <f t="shared" si="28"/>
        <v>34.680567578125</v>
      </c>
      <c r="I45" s="31">
        <f t="shared" si="28"/>
        <v>56.114302343749998</v>
      </c>
      <c r="J45" s="31">
        <f t="shared" si="28"/>
        <v>68.789024609374991</v>
      </c>
      <c r="K45" s="31">
        <f t="shared" si="28"/>
        <v>77.18313175781249</v>
      </c>
      <c r="L45" s="31">
        <f t="shared" si="28"/>
        <v>95.344473300781246</v>
      </c>
      <c r="M45" s="31">
        <f t="shared" si="28"/>
        <v>291.081056875</v>
      </c>
      <c r="N45" s="31">
        <f t="shared" si="28"/>
        <v>166.26177093749999</v>
      </c>
      <c r="O45" s="31">
        <f t="shared" si="28"/>
        <v>173.33605843749996</v>
      </c>
      <c r="P45" s="31">
        <f t="shared" si="28"/>
        <v>157.12167406250001</v>
      </c>
      <c r="Q45" s="31">
        <f t="shared" si="28"/>
        <v>164.19211976562499</v>
      </c>
      <c r="R45" s="31">
        <f t="shared" si="28"/>
        <v>434.42807816406241</v>
      </c>
      <c r="S45" s="31">
        <f t="shared" si="28"/>
        <v>235.26314082031254</v>
      </c>
      <c r="T45" s="31">
        <f t="shared" si="28"/>
        <v>203.55782384765627</v>
      </c>
      <c r="U45" s="31">
        <f t="shared" si="28"/>
        <v>748.82889470703117</v>
      </c>
      <c r="V45" s="31">
        <f t="shared" si="28"/>
        <v>220.22937658203125</v>
      </c>
      <c r="W45" s="31">
        <f t="shared" si="28"/>
        <v>220.03649431640625</v>
      </c>
      <c r="X45" s="31">
        <f t="shared" si="28"/>
        <v>191.12106630859375</v>
      </c>
      <c r="Y45" s="31">
        <f t="shared" si="28"/>
        <v>174.72776712890624</v>
      </c>
      <c r="Z45" s="31">
        <f t="shared" si="28"/>
        <v>143.08990322265623</v>
      </c>
      <c r="AA45" s="31">
        <f t="shared" si="28"/>
        <v>126.98937494140623</v>
      </c>
      <c r="AB45" s="31">
        <f t="shared" si="28"/>
        <v>117.53888548828124</v>
      </c>
      <c r="AC45" s="31">
        <f t="shared" si="28"/>
        <v>109.18735296875001</v>
      </c>
      <c r="AD45" s="31">
        <f t="shared" si="28"/>
        <v>103.95617093749999</v>
      </c>
      <c r="AE45" s="31">
        <f t="shared" si="28"/>
        <v>98.404501015624987</v>
      </c>
      <c r="AF45" s="31">
        <f t="shared" si="28"/>
        <v>95.29174730468749</v>
      </c>
      <c r="AG45" s="31">
        <f t="shared" si="28"/>
        <v>92.178993593749993</v>
      </c>
      <c r="AH45" s="31">
        <f t="shared" si="28"/>
        <v>83.0793777734375</v>
      </c>
      <c r="AI45" s="31">
        <f t="shared" si="28"/>
        <v>73.979761953125006</v>
      </c>
      <c r="AJ45" s="31">
        <f t="shared" si="28"/>
        <v>62.775482109374998</v>
      </c>
      <c r="AK45" s="31">
        <f t="shared" si="28"/>
        <v>51.760481992187501</v>
      </c>
      <c r="AL45" s="31">
        <f t="shared" si="28"/>
        <v>47.023530039062493</v>
      </c>
      <c r="AM45" s="31">
        <f t="shared" si="28"/>
        <v>37.367295820312492</v>
      </c>
      <c r="AN45" s="31">
        <f t="shared" si="28"/>
        <v>33.380189062499994</v>
      </c>
      <c r="AO45" s="31">
        <f t="shared" si="28"/>
        <v>30.730822499999995</v>
      </c>
      <c r="AP45" s="31">
        <f t="shared" si="28"/>
        <v>20.382974609374994</v>
      </c>
      <c r="AQ45" s="31">
        <f t="shared" si="28"/>
        <v>14.767447187499998</v>
      </c>
      <c r="AR45" s="31">
        <f t="shared" si="28"/>
        <v>9.6089557812499997</v>
      </c>
      <c r="AS45" s="31">
        <f t="shared" si="28"/>
        <v>4.4504643750000001</v>
      </c>
      <c r="AT45" s="31">
        <f t="shared" si="28"/>
        <v>2.2252321875000001</v>
      </c>
    </row>
    <row r="47" spans="1:46" x14ac:dyDescent="0.3">
      <c r="B47" s="52" t="s">
        <v>130</v>
      </c>
      <c r="C47" s="53"/>
      <c r="D47" s="34"/>
    </row>
    <row r="48" spans="1:46" s="28" customFormat="1" x14ac:dyDescent="0.3">
      <c r="B48" s="27" t="s">
        <v>83</v>
      </c>
      <c r="C48" s="27" t="s">
        <v>28</v>
      </c>
      <c r="D48" s="27" t="s">
        <v>32</v>
      </c>
      <c r="E48" s="27" t="s">
        <v>33</v>
      </c>
      <c r="F48" s="27" t="s">
        <v>90</v>
      </c>
      <c r="G48" s="27" t="s">
        <v>34</v>
      </c>
      <c r="H48" s="27" t="s">
        <v>91</v>
      </c>
      <c r="I48" s="27" t="s">
        <v>35</v>
      </c>
      <c r="J48" s="27" t="s">
        <v>92</v>
      </c>
      <c r="K48" s="27" t="s">
        <v>36</v>
      </c>
      <c r="L48" s="27" t="s">
        <v>93</v>
      </c>
      <c r="M48" s="27" t="s">
        <v>37</v>
      </c>
      <c r="N48" s="27" t="s">
        <v>94</v>
      </c>
      <c r="O48" s="27" t="s">
        <v>38</v>
      </c>
      <c r="P48" s="27" t="s">
        <v>95</v>
      </c>
      <c r="Q48" s="27" t="s">
        <v>39</v>
      </c>
      <c r="R48" s="27" t="s">
        <v>96</v>
      </c>
      <c r="S48" s="27" t="s">
        <v>40</v>
      </c>
      <c r="T48" s="27" t="s">
        <v>97</v>
      </c>
      <c r="U48" s="27" t="s">
        <v>41</v>
      </c>
      <c r="V48" s="27" t="s">
        <v>98</v>
      </c>
      <c r="W48" s="27" t="s">
        <v>42</v>
      </c>
      <c r="X48" s="27" t="s">
        <v>99</v>
      </c>
      <c r="Y48" s="27" t="s">
        <v>43</v>
      </c>
      <c r="Z48" s="27" t="s">
        <v>100</v>
      </c>
      <c r="AA48" s="27" t="s">
        <v>44</v>
      </c>
      <c r="AB48" s="27" t="s">
        <v>101</v>
      </c>
      <c r="AC48" s="27" t="s">
        <v>45</v>
      </c>
      <c r="AD48" s="27" t="s">
        <v>102</v>
      </c>
      <c r="AE48" s="27" t="s">
        <v>46</v>
      </c>
      <c r="AF48" s="27" t="s">
        <v>103</v>
      </c>
      <c r="AG48" s="27" t="s">
        <v>47</v>
      </c>
      <c r="AH48" s="27" t="s">
        <v>104</v>
      </c>
      <c r="AI48" s="27" t="s">
        <v>48</v>
      </c>
      <c r="AJ48" s="27" t="s">
        <v>105</v>
      </c>
      <c r="AK48" s="27" t="s">
        <v>49</v>
      </c>
      <c r="AL48" s="27" t="s">
        <v>106</v>
      </c>
      <c r="AM48" s="27" t="s">
        <v>50</v>
      </c>
      <c r="AN48" s="27" t="s">
        <v>126</v>
      </c>
      <c r="AO48" s="27" t="s">
        <v>84</v>
      </c>
      <c r="AP48" s="27" t="s">
        <v>127</v>
      </c>
      <c r="AQ48" s="27" t="s">
        <v>85</v>
      </c>
      <c r="AR48" s="27" t="s">
        <v>128</v>
      </c>
      <c r="AS48" s="27" t="s">
        <v>86</v>
      </c>
      <c r="AT48" s="27" t="s">
        <v>129</v>
      </c>
    </row>
    <row r="49" spans="2:46" x14ac:dyDescent="0.3">
      <c r="B49" s="29" t="s">
        <v>81</v>
      </c>
      <c r="C49" s="29">
        <f t="shared" ref="C49:C51" si="29">MAX(D49:ZZ49)</f>
        <v>985.67831250000006</v>
      </c>
      <c r="D49" s="37">
        <f>D42</f>
        <v>0</v>
      </c>
      <c r="E49" s="37">
        <f t="shared" ref="E49:AT49" si="30">D49+E42</f>
        <v>0</v>
      </c>
      <c r="F49" s="37">
        <f t="shared" si="30"/>
        <v>6.6234164062499987</v>
      </c>
      <c r="G49" s="37">
        <f t="shared" si="30"/>
        <v>19.870249218749997</v>
      </c>
      <c r="H49" s="37">
        <f t="shared" si="30"/>
        <v>40.219251953124996</v>
      </c>
      <c r="I49" s="37">
        <f t="shared" si="30"/>
        <v>67.67042460937499</v>
      </c>
      <c r="J49" s="37">
        <f t="shared" si="30"/>
        <v>94.955418359374988</v>
      </c>
      <c r="K49" s="37">
        <f t="shared" si="30"/>
        <v>122.72510058593748</v>
      </c>
      <c r="L49" s="37">
        <f t="shared" si="30"/>
        <v>157.86897177734375</v>
      </c>
      <c r="M49" s="37">
        <f t="shared" si="30"/>
        <v>374.54252568359374</v>
      </c>
      <c r="N49" s="37">
        <f t="shared" si="30"/>
        <v>455.73279130859373</v>
      </c>
      <c r="O49" s="37">
        <f t="shared" si="30"/>
        <v>532.96641630859369</v>
      </c>
      <c r="P49" s="37">
        <f t="shared" si="30"/>
        <v>575.53986943359371</v>
      </c>
      <c r="Q49" s="37">
        <f t="shared" si="30"/>
        <v>606.73798076171875</v>
      </c>
      <c r="R49" s="37">
        <f t="shared" si="30"/>
        <v>637.93609208984378</v>
      </c>
      <c r="S49" s="37">
        <f t="shared" si="30"/>
        <v>667.70229517578127</v>
      </c>
      <c r="T49" s="37">
        <f t="shared" si="30"/>
        <v>694.4889500390625</v>
      </c>
      <c r="U49" s="37">
        <f t="shared" si="30"/>
        <v>720.61326326171877</v>
      </c>
      <c r="V49" s="37">
        <f t="shared" si="30"/>
        <v>744.1174890625</v>
      </c>
      <c r="W49" s="37">
        <f t="shared" si="30"/>
        <v>765.7225273632813</v>
      </c>
      <c r="X49" s="37">
        <f t="shared" si="30"/>
        <v>787.3275656640626</v>
      </c>
      <c r="Y49" s="37">
        <f t="shared" si="30"/>
        <v>805.74750826171885</v>
      </c>
      <c r="Z49" s="37">
        <f t="shared" si="30"/>
        <v>824.16745085937509</v>
      </c>
      <c r="AA49" s="37">
        <f t="shared" si="30"/>
        <v>842.58739345703134</v>
      </c>
      <c r="AB49" s="37">
        <f t="shared" si="30"/>
        <v>858.47508605468761</v>
      </c>
      <c r="AC49" s="37">
        <f t="shared" si="30"/>
        <v>872.92948558593764</v>
      </c>
      <c r="AD49" s="37">
        <f t="shared" si="30"/>
        <v>885.80518550781267</v>
      </c>
      <c r="AE49" s="37">
        <f t="shared" si="30"/>
        <v>896.78169792968765</v>
      </c>
      <c r="AF49" s="37">
        <f t="shared" si="30"/>
        <v>907.75821035156264</v>
      </c>
      <c r="AG49" s="37">
        <f t="shared" si="30"/>
        <v>918.73472277343762</v>
      </c>
      <c r="AH49" s="37">
        <f t="shared" si="30"/>
        <v>929.71123519531261</v>
      </c>
      <c r="AI49" s="37">
        <f t="shared" si="30"/>
        <v>940.6877476171876</v>
      </c>
      <c r="AJ49" s="37">
        <f t="shared" si="30"/>
        <v>951.66426003906258</v>
      </c>
      <c r="AK49" s="37">
        <f t="shared" si="30"/>
        <v>961.68524375000004</v>
      </c>
      <c r="AL49" s="37">
        <f t="shared" si="30"/>
        <v>971.7062274609375</v>
      </c>
      <c r="AM49" s="37">
        <f t="shared" si="30"/>
        <v>979.90478250000001</v>
      </c>
      <c r="AN49" s="37">
        <f t="shared" si="30"/>
        <v>984.11623078125001</v>
      </c>
      <c r="AO49" s="37">
        <f t="shared" si="30"/>
        <v>985.67831250000006</v>
      </c>
      <c r="AP49" s="37">
        <f t="shared" si="30"/>
        <v>985.67831250000006</v>
      </c>
      <c r="AQ49" s="37">
        <f t="shared" si="30"/>
        <v>985.67831250000006</v>
      </c>
      <c r="AR49" s="37">
        <f t="shared" si="30"/>
        <v>985.67831250000006</v>
      </c>
      <c r="AS49" s="37">
        <f t="shared" si="30"/>
        <v>985.67831250000006</v>
      </c>
      <c r="AT49" s="37">
        <f t="shared" si="30"/>
        <v>985.67831250000006</v>
      </c>
    </row>
    <row r="50" spans="2:46" x14ac:dyDescent="0.3">
      <c r="B50" s="29" t="s">
        <v>82</v>
      </c>
      <c r="C50" s="29">
        <f t="shared" si="29"/>
        <v>1169.7593906249995</v>
      </c>
      <c r="D50" s="37">
        <f t="shared" ref="D50:D51" si="31">D43</f>
        <v>0</v>
      </c>
      <c r="E50" s="37">
        <f t="shared" ref="E50:AT50" si="32">D50+E43</f>
        <v>0</v>
      </c>
      <c r="F50" s="37">
        <f t="shared" si="32"/>
        <v>0</v>
      </c>
      <c r="G50" s="37">
        <f t="shared" si="32"/>
        <v>0</v>
      </c>
      <c r="H50" s="37">
        <f t="shared" si="32"/>
        <v>7.9255968750000001</v>
      </c>
      <c r="I50" s="37">
        <f t="shared" si="32"/>
        <v>23.776790625</v>
      </c>
      <c r="J50" s="37">
        <f t="shared" si="32"/>
        <v>49.265901562499998</v>
      </c>
      <c r="K50" s="37">
        <f t="shared" si="32"/>
        <v>79.461447187499999</v>
      </c>
      <c r="L50" s="37">
        <f t="shared" si="32"/>
        <v>108.812248125</v>
      </c>
      <c r="M50" s="37">
        <f t="shared" si="32"/>
        <v>140.73805265625001</v>
      </c>
      <c r="N50" s="37">
        <f t="shared" si="32"/>
        <v>179.61913921875001</v>
      </c>
      <c r="O50" s="37">
        <f t="shared" si="32"/>
        <v>225.82243359375002</v>
      </c>
      <c r="P50" s="37">
        <f t="shared" si="32"/>
        <v>276.24537445312501</v>
      </c>
      <c r="Q50" s="37">
        <f t="shared" si="32"/>
        <v>330.887961796875</v>
      </c>
      <c r="R50" s="37">
        <f t="shared" si="32"/>
        <v>629.7400413281249</v>
      </c>
      <c r="S50" s="37">
        <f t="shared" si="32"/>
        <v>704.83262554687485</v>
      </c>
      <c r="T50" s="37">
        <f t="shared" si="32"/>
        <v>754.09363476562487</v>
      </c>
      <c r="U50" s="37">
        <f t="shared" si="32"/>
        <v>793.17856898437481</v>
      </c>
      <c r="V50" s="37">
        <f t="shared" si="32"/>
        <v>831.47094351562475</v>
      </c>
      <c r="W50" s="37">
        <f t="shared" si="32"/>
        <v>868.97075835937471</v>
      </c>
      <c r="X50" s="37">
        <f t="shared" si="32"/>
        <v>902.78052292968721</v>
      </c>
      <c r="Y50" s="37">
        <f t="shared" si="32"/>
        <v>933.47264144531221</v>
      </c>
      <c r="Z50" s="37">
        <f t="shared" si="32"/>
        <v>960.30796230468718</v>
      </c>
      <c r="AA50" s="37">
        <f t="shared" si="32"/>
        <v>982.6406961328122</v>
      </c>
      <c r="AB50" s="37">
        <f t="shared" si="32"/>
        <v>1004.9734299609372</v>
      </c>
      <c r="AC50" s="37">
        <f t="shared" si="32"/>
        <v>1027.3061637890621</v>
      </c>
      <c r="AD50" s="37">
        <f t="shared" si="32"/>
        <v>1049.638897617187</v>
      </c>
      <c r="AE50" s="37">
        <f t="shared" si="32"/>
        <v>1071.9716314453119</v>
      </c>
      <c r="AF50" s="37">
        <f t="shared" si="32"/>
        <v>1091.1916115624995</v>
      </c>
      <c r="AG50" s="37">
        <f t="shared" si="32"/>
        <v>1107.2988379687495</v>
      </c>
      <c r="AH50" s="37">
        <f t="shared" si="32"/>
        <v>1121.7182057812495</v>
      </c>
      <c r="AI50" s="37">
        <f t="shared" si="32"/>
        <v>1134.4497149999995</v>
      </c>
      <c r="AJ50" s="37">
        <f t="shared" si="32"/>
        <v>1144.4610810937495</v>
      </c>
      <c r="AK50" s="37">
        <f t="shared" si="32"/>
        <v>1152.8971124999996</v>
      </c>
      <c r="AL50" s="37">
        <f t="shared" si="32"/>
        <v>1160.2486743749996</v>
      </c>
      <c r="AM50" s="37">
        <f t="shared" si="32"/>
        <v>1163.4189131249996</v>
      </c>
      <c r="AN50" s="37">
        <f t="shared" si="32"/>
        <v>1166.5891518749995</v>
      </c>
      <c r="AO50" s="37">
        <f t="shared" si="32"/>
        <v>1169.7593906249995</v>
      </c>
      <c r="AP50" s="37">
        <f t="shared" si="32"/>
        <v>1169.7593906249995</v>
      </c>
      <c r="AQ50" s="37">
        <f t="shared" si="32"/>
        <v>1169.7593906249995</v>
      </c>
      <c r="AR50" s="37">
        <f t="shared" si="32"/>
        <v>1169.7593906249995</v>
      </c>
      <c r="AS50" s="37">
        <f t="shared" si="32"/>
        <v>1169.7593906249995</v>
      </c>
      <c r="AT50" s="37">
        <f t="shared" si="32"/>
        <v>1169.7593906249995</v>
      </c>
    </row>
    <row r="51" spans="2:46" x14ac:dyDescent="0.3">
      <c r="B51" s="29" t="s">
        <v>25</v>
      </c>
      <c r="C51" s="29">
        <f t="shared" si="29"/>
        <v>2934.8983125000018</v>
      </c>
      <c r="D51" s="37">
        <f t="shared" si="31"/>
        <v>0</v>
      </c>
      <c r="E51" s="37">
        <f t="shared" ref="E51:AT51" si="33">D51+E44</f>
        <v>0</v>
      </c>
      <c r="F51" s="37">
        <f t="shared" si="33"/>
        <v>0</v>
      </c>
      <c r="G51" s="37">
        <f t="shared" si="33"/>
        <v>0</v>
      </c>
      <c r="H51" s="37">
        <f t="shared" si="33"/>
        <v>6.4059679687499997</v>
      </c>
      <c r="I51" s="37">
        <f t="shared" si="33"/>
        <v>19.217903906250001</v>
      </c>
      <c r="J51" s="37">
        <f t="shared" si="33"/>
        <v>35.232823828124999</v>
      </c>
      <c r="K51" s="37">
        <f t="shared" si="33"/>
        <v>54.450727734374993</v>
      </c>
      <c r="L51" s="37">
        <f t="shared" si="33"/>
        <v>85.300528906249994</v>
      </c>
      <c r="M51" s="37">
        <f t="shared" si="33"/>
        <v>127.78222734374998</v>
      </c>
      <c r="N51" s="37">
        <f t="shared" si="33"/>
        <v>173.97264609374997</v>
      </c>
      <c r="O51" s="37">
        <f t="shared" si="33"/>
        <v>223.87178515624998</v>
      </c>
      <c r="P51" s="37">
        <f t="shared" si="33"/>
        <v>287.99706523437499</v>
      </c>
      <c r="Q51" s="37">
        <f t="shared" si="33"/>
        <v>366.34848632812498</v>
      </c>
      <c r="R51" s="37">
        <f t="shared" si="33"/>
        <v>470.72637363281251</v>
      </c>
      <c r="S51" s="37">
        <f t="shared" si="33"/>
        <v>601.13072714843759</v>
      </c>
      <c r="T51" s="37">
        <f t="shared" si="33"/>
        <v>728.64088691406266</v>
      </c>
      <c r="U51" s="37">
        <f t="shared" si="33"/>
        <v>1412.2605341796875</v>
      </c>
      <c r="V51" s="37">
        <f t="shared" si="33"/>
        <v>1570.6933104296875</v>
      </c>
      <c r="W51" s="37">
        <f t="shared" si="33"/>
        <v>1731.6249516015625</v>
      </c>
      <c r="X51" s="37">
        <f t="shared" si="33"/>
        <v>1867.3312150390625</v>
      </c>
      <c r="Y51" s="37">
        <f t="shared" si="33"/>
        <v>1992.9469210546874</v>
      </c>
      <c r="Z51" s="37">
        <f t="shared" si="33"/>
        <v>2090.7815608203123</v>
      </c>
      <c r="AA51" s="37">
        <f t="shared" si="33"/>
        <v>2177.0182593359373</v>
      </c>
      <c r="AB51" s="37">
        <f t="shared" si="33"/>
        <v>2256.3367183984374</v>
      </c>
      <c r="AC51" s="37">
        <f t="shared" si="33"/>
        <v>2328.7369380078126</v>
      </c>
      <c r="AD51" s="37">
        <f t="shared" si="33"/>
        <v>2397.4846751953128</v>
      </c>
      <c r="AE51" s="37">
        <f t="shared" si="33"/>
        <v>2462.579929960938</v>
      </c>
      <c r="AF51" s="37">
        <f t="shared" si="33"/>
        <v>2527.6751847265632</v>
      </c>
      <c r="AG51" s="37">
        <f t="shared" si="33"/>
        <v>2592.7704394921884</v>
      </c>
      <c r="AH51" s="37">
        <f t="shared" si="33"/>
        <v>2650.4539370312509</v>
      </c>
      <c r="AI51" s="37">
        <f t="shared" si="33"/>
        <v>2700.7256773437507</v>
      </c>
      <c r="AJ51" s="37">
        <f t="shared" si="33"/>
        <v>2742.5132809375009</v>
      </c>
      <c r="AK51" s="37">
        <f t="shared" si="33"/>
        <v>2775.816747812501</v>
      </c>
      <c r="AL51" s="37">
        <f t="shared" si="33"/>
        <v>2805.4677322656262</v>
      </c>
      <c r="AM51" s="37">
        <f t="shared" si="33"/>
        <v>2831.4662342968763</v>
      </c>
      <c r="AN51" s="37">
        <f t="shared" si="33"/>
        <v>2857.4647363281265</v>
      </c>
      <c r="AO51" s="37">
        <f t="shared" si="33"/>
        <v>2883.4632383593766</v>
      </c>
      <c r="AP51" s="37">
        <f t="shared" si="33"/>
        <v>2903.8462129687518</v>
      </c>
      <c r="AQ51" s="37">
        <f t="shared" si="33"/>
        <v>2918.6136601562516</v>
      </c>
      <c r="AR51" s="37">
        <f t="shared" si="33"/>
        <v>2928.2226159375018</v>
      </c>
      <c r="AS51" s="37">
        <f t="shared" si="33"/>
        <v>2932.673080312502</v>
      </c>
      <c r="AT51" s="37">
        <f t="shared" si="33"/>
        <v>2934.8983125000018</v>
      </c>
    </row>
    <row r="52" spans="2:46" x14ac:dyDescent="0.3">
      <c r="B52" s="30"/>
      <c r="C52" s="31">
        <f>SUM(C49:C51)</f>
        <v>5090.3360156250019</v>
      </c>
      <c r="D52" s="31">
        <f>SUM(D49:D51)</f>
        <v>0</v>
      </c>
      <c r="E52" s="31">
        <f t="shared" ref="E52" si="34">SUM(E49:E51)</f>
        <v>0</v>
      </c>
      <c r="F52" s="31">
        <f t="shared" ref="F52" si="35">SUM(F49:F51)</f>
        <v>6.6234164062499987</v>
      </c>
      <c r="G52" s="31">
        <f t="shared" ref="G52" si="36">SUM(G49:G51)</f>
        <v>19.870249218749997</v>
      </c>
      <c r="H52" s="31">
        <f t="shared" ref="H52" si="37">SUM(H49:H51)</f>
        <v>54.55081679687499</v>
      </c>
      <c r="I52" s="31">
        <f t="shared" ref="I52" si="38">SUM(I49:I51)</f>
        <v>110.66511914062499</v>
      </c>
      <c r="J52" s="31">
        <f t="shared" ref="J52" si="39">SUM(J49:J51)</f>
        <v>179.45414374999999</v>
      </c>
      <c r="K52" s="31">
        <f t="shared" ref="K52" si="40">SUM(K49:K51)</f>
        <v>256.63727550781249</v>
      </c>
      <c r="L52" s="31">
        <f t="shared" ref="L52" si="41">SUM(L49:L51)</f>
        <v>351.98174880859375</v>
      </c>
      <c r="M52" s="31">
        <f t="shared" ref="M52" si="42">SUM(M49:M51)</f>
        <v>643.06280568359375</v>
      </c>
      <c r="N52" s="31">
        <f t="shared" ref="N52" si="43">SUM(N49:N51)</f>
        <v>809.32457662109368</v>
      </c>
      <c r="O52" s="31">
        <f t="shared" ref="O52" si="44">SUM(O49:O51)</f>
        <v>982.6606350585937</v>
      </c>
      <c r="P52" s="31">
        <f t="shared" ref="P52" si="45">SUM(P49:P51)</f>
        <v>1139.7823091210937</v>
      </c>
      <c r="Q52" s="31">
        <f t="shared" ref="Q52" si="46">SUM(Q49:Q51)</f>
        <v>1303.9744288867187</v>
      </c>
      <c r="R52" s="31">
        <f t="shared" ref="R52" si="47">SUM(R49:R51)</f>
        <v>1738.4025070507812</v>
      </c>
      <c r="S52" s="31">
        <f t="shared" ref="S52" si="48">SUM(S49:S51)</f>
        <v>1973.6656478710938</v>
      </c>
      <c r="T52" s="31">
        <f t="shared" ref="T52" si="49">SUM(T49:T51)</f>
        <v>2177.2234717187503</v>
      </c>
      <c r="U52" s="31">
        <f t="shared" ref="U52" si="50">SUM(U49:U51)</f>
        <v>2926.0523664257812</v>
      </c>
      <c r="V52" s="31">
        <f t="shared" ref="V52" si="51">SUM(V49:V51)</f>
        <v>3146.2817430078121</v>
      </c>
      <c r="W52" s="31">
        <f t="shared" ref="W52" si="52">SUM(W49:W51)</f>
        <v>3366.3182373242189</v>
      </c>
      <c r="X52" s="31">
        <f t="shared" ref="X52" si="53">SUM(X49:X51)</f>
        <v>3557.4393036328124</v>
      </c>
      <c r="Y52" s="31">
        <f t="shared" ref="Y52" si="54">SUM(Y49:Y51)</f>
        <v>3732.1670707617186</v>
      </c>
      <c r="Z52" s="31">
        <f t="shared" ref="Z52" si="55">SUM(Z49:Z51)</f>
        <v>3875.2569739843748</v>
      </c>
      <c r="AA52" s="31">
        <f t="shared" ref="AA52" si="56">SUM(AA49:AA51)</f>
        <v>4002.2463489257807</v>
      </c>
      <c r="AB52" s="31">
        <f t="shared" ref="AB52" si="57">SUM(AB49:AB51)</f>
        <v>4119.785234414062</v>
      </c>
      <c r="AC52" s="31">
        <f t="shared" ref="AC52" si="58">SUM(AC49:AC51)</f>
        <v>4228.972587382812</v>
      </c>
      <c r="AD52" s="31">
        <f t="shared" ref="AD52" si="59">SUM(AD49:AD51)</f>
        <v>4332.9287583203122</v>
      </c>
      <c r="AE52" s="31">
        <f t="shared" ref="AE52" si="60">SUM(AE49:AE51)</f>
        <v>4431.3332593359373</v>
      </c>
      <c r="AF52" s="31">
        <f t="shared" ref="AF52" si="61">SUM(AF49:AF51)</f>
        <v>4526.6250066406255</v>
      </c>
      <c r="AG52" s="31">
        <f t="shared" ref="AG52" si="62">SUM(AG49:AG51)</f>
        <v>4618.8040002343751</v>
      </c>
      <c r="AH52" s="31">
        <f t="shared" ref="AH52" si="63">SUM(AH49:AH51)</f>
        <v>4701.883378007813</v>
      </c>
      <c r="AI52" s="31">
        <f t="shared" ref="AI52" si="64">SUM(AI49:AI51)</f>
        <v>4775.8631399609385</v>
      </c>
      <c r="AJ52" s="31">
        <f t="shared" ref="AJ52" si="65">SUM(AJ49:AJ51)</f>
        <v>4838.6386220703134</v>
      </c>
      <c r="AK52" s="31">
        <f t="shared" ref="AK52" si="66">SUM(AK49:AK51)</f>
        <v>4890.3991040625006</v>
      </c>
      <c r="AL52" s="31">
        <f t="shared" ref="AL52" si="67">SUM(AL49:AL51)</f>
        <v>4937.4226341015637</v>
      </c>
      <c r="AM52" s="31">
        <f t="shared" ref="AM52" si="68">SUM(AM49:AM51)</f>
        <v>4974.7899299218752</v>
      </c>
      <c r="AN52" s="31">
        <f t="shared" ref="AN52" si="69">SUM(AN49:AN51)</f>
        <v>5008.1701189843761</v>
      </c>
      <c r="AO52" s="31">
        <f t="shared" ref="AO52" si="70">SUM(AO49:AO51)</f>
        <v>5038.9009414843767</v>
      </c>
      <c r="AP52" s="31">
        <f t="shared" ref="AP52" si="71">SUM(AP49:AP51)</f>
        <v>5059.283916093751</v>
      </c>
      <c r="AQ52" s="31">
        <f t="shared" ref="AQ52" si="72">SUM(AQ49:AQ51)</f>
        <v>5074.0513632812508</v>
      </c>
      <c r="AR52" s="31">
        <f t="shared" ref="AR52" si="73">SUM(AR49:AR51)</f>
        <v>5083.660319062501</v>
      </c>
      <c r="AS52" s="31">
        <f t="shared" ref="AS52" si="74">SUM(AS49:AS51)</f>
        <v>5088.1107834375016</v>
      </c>
      <c r="AT52" s="31">
        <f t="shared" ref="AT52" si="75">SUM(AT49:AT51)</f>
        <v>5090.3360156250019</v>
      </c>
    </row>
  </sheetData>
  <phoneticPr fontId="4"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C7A76-165B-45AC-8B7D-E6C2C5E4907D}">
  <dimension ref="A1:BK86"/>
  <sheetViews>
    <sheetView showGridLines="0" zoomScale="80" zoomScaleNormal="80" workbookViewId="0">
      <pane xSplit="4" ySplit="2" topLeftCell="E3" activePane="bottomRight" state="frozen"/>
      <selection activeCell="E2" sqref="E2:AN2"/>
      <selection pane="topRight" activeCell="E2" sqref="E2:AN2"/>
      <selection pane="bottomLeft" activeCell="E2" sqref="E2:AN2"/>
      <selection pane="bottomRight" activeCell="F6" sqref="E6:F21"/>
    </sheetView>
  </sheetViews>
  <sheetFormatPr defaultColWidth="19.33203125" defaultRowHeight="15.6" x14ac:dyDescent="0.3"/>
  <cols>
    <col min="1" max="1" width="38.88671875" style="1" bestFit="1" customWidth="1"/>
    <col min="2" max="3" width="12.6640625" style="1" customWidth="1"/>
    <col min="4" max="4" width="12.6640625" style="2" customWidth="1"/>
    <col min="5" max="40" width="16.109375" style="3" customWidth="1"/>
    <col min="41" max="53" width="0" style="1" hidden="1" customWidth="1"/>
    <col min="54" max="54" width="19.33203125" style="1"/>
    <col min="55" max="64" width="0" style="1" hidden="1" customWidth="1"/>
    <col min="65" max="16384" width="19.33203125" style="1"/>
  </cols>
  <sheetData>
    <row r="1" spans="1:42" ht="34.5" customHeight="1" x14ac:dyDescent="0.3">
      <c r="A1" s="24" t="s">
        <v>18</v>
      </c>
    </row>
    <row r="2" spans="1:42" s="5" customFormat="1" x14ac:dyDescent="0.3">
      <c r="A2" s="4"/>
      <c r="B2" s="4" t="s">
        <v>30</v>
      </c>
      <c r="C2" s="4" t="s">
        <v>17</v>
      </c>
      <c r="D2" s="4" t="s">
        <v>121</v>
      </c>
      <c r="E2" s="4" t="s">
        <v>32</v>
      </c>
      <c r="F2" s="4" t="s">
        <v>33</v>
      </c>
      <c r="G2" s="4" t="s">
        <v>90</v>
      </c>
      <c r="H2" s="4" t="s">
        <v>34</v>
      </c>
      <c r="I2" s="4" t="s">
        <v>91</v>
      </c>
      <c r="J2" s="4" t="s">
        <v>35</v>
      </c>
      <c r="K2" s="4" t="s">
        <v>92</v>
      </c>
      <c r="L2" s="4" t="s">
        <v>36</v>
      </c>
      <c r="M2" s="4" t="s">
        <v>93</v>
      </c>
      <c r="N2" s="4" t="s">
        <v>37</v>
      </c>
      <c r="O2" s="4" t="s">
        <v>94</v>
      </c>
      <c r="P2" s="4" t="s">
        <v>38</v>
      </c>
      <c r="Q2" s="4" t="s">
        <v>95</v>
      </c>
      <c r="R2" s="4" t="s">
        <v>39</v>
      </c>
      <c r="S2" s="4" t="s">
        <v>96</v>
      </c>
      <c r="T2" s="4" t="s">
        <v>40</v>
      </c>
      <c r="U2" s="4" t="s">
        <v>97</v>
      </c>
      <c r="V2" s="4" t="s">
        <v>41</v>
      </c>
      <c r="W2" s="4" t="s">
        <v>98</v>
      </c>
      <c r="X2" s="4" t="s">
        <v>42</v>
      </c>
      <c r="Y2" s="4" t="s">
        <v>99</v>
      </c>
      <c r="Z2" s="4" t="s">
        <v>43</v>
      </c>
      <c r="AA2" s="4" t="s">
        <v>100</v>
      </c>
      <c r="AB2" s="4" t="s">
        <v>44</v>
      </c>
      <c r="AC2" s="4" t="s">
        <v>101</v>
      </c>
      <c r="AD2" s="4" t="s">
        <v>45</v>
      </c>
      <c r="AE2" s="4" t="s">
        <v>102</v>
      </c>
      <c r="AF2" s="4" t="s">
        <v>46</v>
      </c>
      <c r="AG2" s="4" t="s">
        <v>103</v>
      </c>
      <c r="AH2" s="4" t="s">
        <v>47</v>
      </c>
      <c r="AI2" s="4" t="s">
        <v>104</v>
      </c>
      <c r="AJ2" s="4" t="s">
        <v>48</v>
      </c>
      <c r="AK2" s="4" t="s">
        <v>105</v>
      </c>
      <c r="AL2" s="4" t="s">
        <v>49</v>
      </c>
      <c r="AM2" s="4" t="s">
        <v>106</v>
      </c>
      <c r="AN2" s="4" t="s">
        <v>50</v>
      </c>
      <c r="AO2" s="4" t="s">
        <v>126</v>
      </c>
      <c r="AP2" s="4" t="s">
        <v>84</v>
      </c>
    </row>
    <row r="3" spans="1:42" x14ac:dyDescent="0.3">
      <c r="A3" s="1" t="s">
        <v>0</v>
      </c>
      <c r="E3" s="3">
        <v>200</v>
      </c>
      <c r="F3" s="3">
        <v>200</v>
      </c>
      <c r="G3" s="3">
        <v>225</v>
      </c>
      <c r="H3" s="3">
        <v>225</v>
      </c>
      <c r="I3" s="3">
        <v>250</v>
      </c>
      <c r="J3" s="3">
        <v>250</v>
      </c>
      <c r="K3" s="3">
        <v>275</v>
      </c>
      <c r="L3" s="3">
        <v>275</v>
      </c>
      <c r="M3" s="3">
        <v>300</v>
      </c>
      <c r="N3" s="3">
        <v>300</v>
      </c>
      <c r="O3" s="3">
        <v>300</v>
      </c>
      <c r="P3" s="3">
        <v>300</v>
      </c>
      <c r="Q3" s="3">
        <v>300</v>
      </c>
      <c r="R3" s="3">
        <v>300</v>
      </c>
      <c r="S3" s="3">
        <v>300</v>
      </c>
      <c r="T3" s="3">
        <v>300</v>
      </c>
      <c r="U3" s="1"/>
      <c r="V3" s="1"/>
      <c r="W3" s="1"/>
      <c r="X3" s="1"/>
      <c r="Y3" s="1"/>
      <c r="Z3" s="1"/>
      <c r="AA3" s="1"/>
      <c r="AB3" s="1"/>
      <c r="AC3" s="1"/>
      <c r="AD3" s="1"/>
      <c r="AE3" s="1"/>
      <c r="AF3" s="1"/>
      <c r="AG3" s="1"/>
      <c r="AH3" s="1"/>
      <c r="AI3" s="1"/>
      <c r="AJ3" s="1"/>
      <c r="AK3" s="1"/>
      <c r="AL3" s="1"/>
      <c r="AM3" s="1"/>
      <c r="AN3" s="1"/>
    </row>
    <row r="4" spans="1:42" x14ac:dyDescent="0.3">
      <c r="A4" s="1" t="s">
        <v>1</v>
      </c>
      <c r="E4" s="3">
        <v>125</v>
      </c>
      <c r="F4" s="3">
        <v>125</v>
      </c>
      <c r="G4" s="3">
        <v>135</v>
      </c>
      <c r="H4" s="3">
        <v>135</v>
      </c>
      <c r="I4" s="3">
        <v>160</v>
      </c>
      <c r="J4" s="3">
        <v>160</v>
      </c>
      <c r="K4" s="3">
        <v>180</v>
      </c>
      <c r="L4" s="3">
        <v>180</v>
      </c>
      <c r="M4" s="3">
        <v>200</v>
      </c>
      <c r="N4" s="3">
        <v>200</v>
      </c>
      <c r="O4" s="3">
        <v>200</v>
      </c>
      <c r="P4" s="3">
        <v>200</v>
      </c>
      <c r="Q4" s="3">
        <v>200</v>
      </c>
      <c r="R4" s="3">
        <v>200</v>
      </c>
      <c r="S4" s="3">
        <v>200</v>
      </c>
      <c r="T4" s="3">
        <v>200</v>
      </c>
      <c r="U4" s="1"/>
      <c r="V4" s="1"/>
      <c r="W4" s="1"/>
      <c r="X4" s="1"/>
      <c r="Y4" s="1"/>
      <c r="Z4" s="1"/>
      <c r="AA4" s="1"/>
      <c r="AB4" s="1"/>
      <c r="AC4" s="1"/>
      <c r="AD4" s="1"/>
      <c r="AE4" s="1"/>
      <c r="AF4" s="1"/>
      <c r="AG4" s="1"/>
      <c r="AH4" s="1"/>
      <c r="AI4" s="1"/>
      <c r="AJ4" s="1"/>
      <c r="AK4" s="1"/>
      <c r="AL4" s="1"/>
      <c r="AM4" s="1"/>
      <c r="AN4" s="1"/>
    </row>
    <row r="5" spans="1:42" x14ac:dyDescent="0.3">
      <c r="A5" s="1" t="s">
        <v>4</v>
      </c>
      <c r="C5" s="81">
        <v>36</v>
      </c>
      <c r="E5" s="3">
        <f>IF(C5-3&lt;0,0,C5-3)</f>
        <v>33</v>
      </c>
      <c r="F5" s="3">
        <f t="shared" ref="F5:T5" si="0">IF(E5-3&lt;0,0,E5-3)</f>
        <v>30</v>
      </c>
      <c r="G5" s="3">
        <f t="shared" si="0"/>
        <v>27</v>
      </c>
      <c r="H5" s="3">
        <f t="shared" si="0"/>
        <v>24</v>
      </c>
      <c r="I5" s="3">
        <f t="shared" si="0"/>
        <v>21</v>
      </c>
      <c r="J5" s="3">
        <f t="shared" si="0"/>
        <v>18</v>
      </c>
      <c r="K5" s="3">
        <f t="shared" si="0"/>
        <v>15</v>
      </c>
      <c r="L5" s="3">
        <f t="shared" si="0"/>
        <v>12</v>
      </c>
      <c r="M5" s="3">
        <f t="shared" si="0"/>
        <v>9</v>
      </c>
      <c r="N5" s="3">
        <f t="shared" si="0"/>
        <v>6</v>
      </c>
      <c r="O5" s="3">
        <f t="shared" si="0"/>
        <v>3</v>
      </c>
      <c r="P5" s="3">
        <f t="shared" si="0"/>
        <v>0</v>
      </c>
      <c r="Q5" s="3">
        <f t="shared" si="0"/>
        <v>0</v>
      </c>
      <c r="R5" s="3">
        <f t="shared" si="0"/>
        <v>0</v>
      </c>
      <c r="S5" s="3">
        <f t="shared" si="0"/>
        <v>0</v>
      </c>
      <c r="T5" s="3">
        <f t="shared" si="0"/>
        <v>0</v>
      </c>
      <c r="U5" s="1"/>
      <c r="V5" s="1"/>
      <c r="W5" s="1"/>
      <c r="X5" s="1"/>
      <c r="Y5" s="1"/>
      <c r="Z5" s="1"/>
      <c r="AA5" s="1"/>
      <c r="AB5" s="1"/>
      <c r="AC5" s="1"/>
      <c r="AD5" s="1"/>
      <c r="AE5" s="1"/>
      <c r="AF5" s="1"/>
      <c r="AG5" s="1"/>
      <c r="AH5" s="1"/>
      <c r="AI5" s="1"/>
      <c r="AJ5" s="1"/>
      <c r="AK5" s="1"/>
      <c r="AL5" s="1"/>
      <c r="AM5" s="1"/>
      <c r="AN5" s="1"/>
    </row>
    <row r="6" spans="1:42" x14ac:dyDescent="0.3">
      <c r="A6" s="1" t="s">
        <v>2</v>
      </c>
      <c r="B6" s="1">
        <v>4341</v>
      </c>
      <c r="C6" s="1">
        <v>20</v>
      </c>
      <c r="G6" s="3">
        <v>10</v>
      </c>
      <c r="H6" s="3">
        <v>10</v>
      </c>
      <c r="I6" s="3">
        <v>7</v>
      </c>
      <c r="J6" s="3">
        <v>7</v>
      </c>
      <c r="K6" s="3">
        <v>7</v>
      </c>
      <c r="L6" s="3">
        <v>7</v>
      </c>
      <c r="M6" s="3">
        <v>7</v>
      </c>
      <c r="N6" s="3">
        <v>10</v>
      </c>
      <c r="O6" s="3">
        <v>10</v>
      </c>
      <c r="P6" s="3">
        <v>5</v>
      </c>
      <c r="Q6" s="3">
        <v>0</v>
      </c>
      <c r="R6" s="3">
        <v>0</v>
      </c>
      <c r="S6" s="3">
        <v>0</v>
      </c>
      <c r="T6" s="3">
        <v>0</v>
      </c>
      <c r="U6" s="3">
        <v>0</v>
      </c>
      <c r="V6" s="3">
        <v>0</v>
      </c>
      <c r="W6" s="1"/>
      <c r="X6" s="1"/>
      <c r="Y6" s="1"/>
      <c r="Z6" s="1"/>
      <c r="AA6" s="1"/>
      <c r="AB6" s="1"/>
      <c r="AC6" s="1"/>
      <c r="AD6" s="1"/>
      <c r="AE6" s="1"/>
      <c r="AF6" s="1"/>
      <c r="AG6" s="1"/>
      <c r="AH6" s="1"/>
      <c r="AI6" s="1"/>
      <c r="AJ6" s="1"/>
      <c r="AK6" s="1"/>
      <c r="AL6" s="1"/>
      <c r="AM6" s="1"/>
      <c r="AN6" s="1"/>
    </row>
    <row r="7" spans="1:42" x14ac:dyDescent="0.3">
      <c r="A7" s="1" t="s">
        <v>3</v>
      </c>
      <c r="B7" s="1">
        <v>10129</v>
      </c>
      <c r="C7" s="1">
        <v>20</v>
      </c>
      <c r="G7" s="3">
        <v>15</v>
      </c>
      <c r="H7" s="3">
        <v>15</v>
      </c>
      <c r="I7" s="3">
        <v>10</v>
      </c>
      <c r="J7" s="3">
        <v>10</v>
      </c>
      <c r="K7" s="3">
        <v>5</v>
      </c>
      <c r="L7" s="3">
        <v>5</v>
      </c>
      <c r="M7" s="3">
        <v>5</v>
      </c>
      <c r="N7" s="3">
        <v>5</v>
      </c>
      <c r="O7" s="3">
        <v>5</v>
      </c>
      <c r="P7" s="3">
        <v>5</v>
      </c>
      <c r="Q7" s="3">
        <v>0</v>
      </c>
      <c r="R7" s="3">
        <v>0</v>
      </c>
      <c r="S7" s="3">
        <v>0</v>
      </c>
      <c r="T7" s="3">
        <v>0</v>
      </c>
      <c r="U7" s="3">
        <v>0</v>
      </c>
      <c r="V7" s="3">
        <v>0</v>
      </c>
      <c r="W7" s="1"/>
      <c r="X7" s="1"/>
      <c r="Y7" s="1"/>
      <c r="Z7" s="1"/>
      <c r="AA7" s="1"/>
      <c r="AB7" s="1"/>
      <c r="AC7" s="1"/>
      <c r="AD7" s="1"/>
      <c r="AE7" s="1"/>
      <c r="AF7" s="1"/>
      <c r="AG7" s="1"/>
      <c r="AH7" s="1"/>
      <c r="AI7" s="1"/>
      <c r="AJ7" s="1"/>
      <c r="AK7" s="1"/>
      <c r="AL7" s="1"/>
      <c r="AM7" s="1"/>
      <c r="AN7" s="1"/>
    </row>
    <row r="8" spans="1:42" x14ac:dyDescent="0.3">
      <c r="A8" s="1" t="s">
        <v>16</v>
      </c>
      <c r="E8" s="2"/>
      <c r="F8" s="2"/>
      <c r="G8" s="2">
        <v>8</v>
      </c>
      <c r="H8" s="2">
        <v>8</v>
      </c>
      <c r="I8" s="2">
        <v>8</v>
      </c>
      <c r="J8" s="55">
        <v>6</v>
      </c>
      <c r="K8" s="55">
        <v>6</v>
      </c>
      <c r="L8" s="55">
        <v>4</v>
      </c>
      <c r="M8" s="55">
        <v>4</v>
      </c>
      <c r="N8" s="55">
        <v>3</v>
      </c>
      <c r="O8" s="55">
        <v>3</v>
      </c>
      <c r="P8" s="55">
        <v>2</v>
      </c>
      <c r="Q8" s="55">
        <v>2</v>
      </c>
      <c r="R8" s="55">
        <v>2</v>
      </c>
      <c r="S8" s="55">
        <v>0</v>
      </c>
      <c r="T8" s="55">
        <v>0</v>
      </c>
      <c r="U8" s="55">
        <v>0</v>
      </c>
      <c r="V8" s="55">
        <v>0</v>
      </c>
      <c r="W8" s="1"/>
      <c r="X8" s="1"/>
      <c r="Y8" s="1"/>
      <c r="Z8" s="1"/>
      <c r="AA8" s="1"/>
      <c r="AB8" s="1"/>
      <c r="AC8" s="1"/>
      <c r="AD8" s="1"/>
      <c r="AE8" s="1"/>
      <c r="AF8" s="1"/>
      <c r="AG8" s="1"/>
      <c r="AH8" s="1"/>
      <c r="AI8" s="1"/>
      <c r="AJ8" s="1"/>
      <c r="AK8" s="1"/>
      <c r="AL8" s="1"/>
      <c r="AM8" s="1"/>
      <c r="AN8" s="1"/>
    </row>
    <row r="9" spans="1:42" x14ac:dyDescent="0.3">
      <c r="W9" s="1"/>
      <c r="X9" s="1"/>
      <c r="Y9" s="1"/>
      <c r="Z9" s="1"/>
      <c r="AA9" s="1"/>
      <c r="AB9" s="1"/>
      <c r="AC9" s="1"/>
      <c r="AD9" s="1"/>
      <c r="AE9" s="1"/>
      <c r="AF9" s="1"/>
      <c r="AG9" s="1"/>
      <c r="AH9" s="1"/>
      <c r="AI9" s="1"/>
      <c r="AJ9" s="1"/>
      <c r="AK9" s="1"/>
      <c r="AL9" s="1"/>
      <c r="AM9" s="1"/>
      <c r="AN9" s="1"/>
    </row>
    <row r="10" spans="1:42" x14ac:dyDescent="0.3">
      <c r="A10" s="1" t="s">
        <v>5</v>
      </c>
      <c r="G10" s="3">
        <v>5</v>
      </c>
      <c r="H10" s="3">
        <v>5</v>
      </c>
      <c r="I10" s="3">
        <v>10</v>
      </c>
      <c r="J10" s="3">
        <v>10</v>
      </c>
      <c r="K10" s="3">
        <v>10</v>
      </c>
      <c r="L10" s="3">
        <v>10</v>
      </c>
      <c r="M10" s="3">
        <v>15</v>
      </c>
      <c r="N10" s="3">
        <v>15</v>
      </c>
      <c r="O10" s="3">
        <v>20</v>
      </c>
      <c r="P10" s="3">
        <v>20</v>
      </c>
      <c r="Q10" s="3">
        <v>20</v>
      </c>
      <c r="R10" s="3">
        <v>20</v>
      </c>
      <c r="S10" s="3">
        <v>20</v>
      </c>
      <c r="T10" s="3">
        <v>20</v>
      </c>
      <c r="U10" s="3">
        <v>20</v>
      </c>
      <c r="V10" s="3">
        <v>20</v>
      </c>
      <c r="W10" s="1"/>
      <c r="X10" s="1"/>
      <c r="Y10" s="1"/>
      <c r="Z10" s="1"/>
      <c r="AA10" s="1"/>
      <c r="AB10" s="1"/>
      <c r="AC10" s="1"/>
      <c r="AD10" s="1"/>
      <c r="AE10" s="1"/>
      <c r="AF10" s="1"/>
      <c r="AG10" s="1"/>
      <c r="AH10" s="1"/>
      <c r="AI10" s="1"/>
      <c r="AJ10" s="1"/>
      <c r="AK10" s="1"/>
      <c r="AL10" s="1"/>
      <c r="AM10" s="1"/>
      <c r="AN10" s="1"/>
    </row>
    <row r="11" spans="1:42" x14ac:dyDescent="0.3">
      <c r="A11" s="1" t="s">
        <v>6</v>
      </c>
      <c r="G11" s="3">
        <v>5</v>
      </c>
      <c r="H11" s="3">
        <v>5</v>
      </c>
      <c r="I11" s="3">
        <v>10</v>
      </c>
      <c r="J11" s="3">
        <v>10</v>
      </c>
      <c r="K11" s="3">
        <v>10</v>
      </c>
      <c r="L11" s="3">
        <v>10</v>
      </c>
      <c r="M11" s="3">
        <v>15</v>
      </c>
      <c r="N11" s="3">
        <v>15</v>
      </c>
      <c r="O11" s="3">
        <v>20</v>
      </c>
      <c r="P11" s="3">
        <v>20</v>
      </c>
      <c r="Q11" s="3">
        <v>20</v>
      </c>
      <c r="R11" s="3">
        <v>20</v>
      </c>
      <c r="S11" s="3">
        <v>20</v>
      </c>
      <c r="T11" s="3">
        <v>20</v>
      </c>
      <c r="U11" s="3">
        <v>20</v>
      </c>
      <c r="V11" s="3">
        <v>20</v>
      </c>
      <c r="W11" s="1"/>
      <c r="X11" s="1"/>
      <c r="Y11" s="1"/>
      <c r="Z11" s="1"/>
      <c r="AA11" s="1"/>
      <c r="AB11" s="1"/>
      <c r="AC11" s="1"/>
      <c r="AD11" s="1"/>
      <c r="AE11" s="1"/>
      <c r="AF11" s="1"/>
      <c r="AG11" s="1"/>
      <c r="AH11" s="1"/>
      <c r="AI11" s="1"/>
      <c r="AJ11" s="1"/>
      <c r="AK11" s="1"/>
      <c r="AL11" s="1"/>
      <c r="AM11" s="1"/>
      <c r="AN11" s="1"/>
    </row>
    <row r="12" spans="1:42" x14ac:dyDescent="0.3">
      <c r="A12" s="1" t="s">
        <v>7</v>
      </c>
      <c r="G12" s="3">
        <v>20</v>
      </c>
      <c r="H12" s="3">
        <v>20</v>
      </c>
      <c r="I12" s="3">
        <v>20</v>
      </c>
      <c r="J12" s="3">
        <v>20</v>
      </c>
      <c r="K12" s="3">
        <v>20</v>
      </c>
      <c r="L12" s="3">
        <v>20</v>
      </c>
      <c r="M12" s="3">
        <v>25</v>
      </c>
      <c r="N12" s="3">
        <v>25</v>
      </c>
      <c r="O12" s="3">
        <v>25</v>
      </c>
      <c r="P12" s="3">
        <v>25</v>
      </c>
      <c r="Q12" s="3">
        <v>25</v>
      </c>
      <c r="R12" s="3">
        <v>25</v>
      </c>
      <c r="S12" s="3">
        <v>25</v>
      </c>
      <c r="T12" s="3">
        <v>25</v>
      </c>
      <c r="U12" s="3">
        <v>25</v>
      </c>
      <c r="V12" s="3">
        <v>25</v>
      </c>
      <c r="W12" s="1"/>
      <c r="X12" s="1"/>
      <c r="Y12" s="1"/>
      <c r="Z12" s="1"/>
      <c r="AA12" s="1"/>
      <c r="AB12" s="1"/>
      <c r="AC12" s="1"/>
      <c r="AD12" s="1"/>
      <c r="AE12" s="1"/>
      <c r="AF12" s="1"/>
      <c r="AG12" s="1"/>
      <c r="AH12" s="1"/>
      <c r="AI12" s="1"/>
      <c r="AJ12" s="1"/>
      <c r="AK12" s="1"/>
      <c r="AL12" s="1"/>
      <c r="AM12" s="1"/>
      <c r="AN12" s="1"/>
    </row>
    <row r="13" spans="1:42" x14ac:dyDescent="0.3">
      <c r="W13" s="1"/>
      <c r="X13" s="1"/>
      <c r="Y13" s="1"/>
      <c r="Z13" s="1"/>
      <c r="AA13" s="1"/>
      <c r="AB13" s="1"/>
      <c r="AC13" s="1"/>
      <c r="AD13" s="1"/>
      <c r="AE13" s="1"/>
      <c r="AF13" s="1"/>
      <c r="AG13" s="1"/>
      <c r="AH13" s="1"/>
      <c r="AI13" s="1"/>
      <c r="AJ13" s="1"/>
      <c r="AK13" s="1"/>
      <c r="AL13" s="1"/>
      <c r="AM13" s="1"/>
      <c r="AN13" s="1"/>
    </row>
    <row r="14" spans="1:42" x14ac:dyDescent="0.3">
      <c r="A14" s="1" t="s">
        <v>8</v>
      </c>
      <c r="G14" s="3">
        <v>10</v>
      </c>
      <c r="H14" s="3">
        <v>10</v>
      </c>
      <c r="I14" s="3">
        <v>10</v>
      </c>
      <c r="J14" s="3">
        <v>12.5</v>
      </c>
      <c r="K14" s="3">
        <v>12.5</v>
      </c>
      <c r="L14" s="3">
        <v>12.5</v>
      </c>
      <c r="M14" s="3">
        <v>15</v>
      </c>
      <c r="N14" s="3">
        <v>15</v>
      </c>
      <c r="O14" s="3">
        <v>15</v>
      </c>
      <c r="P14" s="3">
        <v>17.5</v>
      </c>
      <c r="Q14" s="3">
        <v>17.5</v>
      </c>
      <c r="R14" s="3">
        <v>17.5</v>
      </c>
      <c r="S14" s="3">
        <v>15</v>
      </c>
      <c r="T14" s="3">
        <v>15</v>
      </c>
      <c r="U14" s="3">
        <v>17.5</v>
      </c>
      <c r="V14" s="3">
        <v>17.5</v>
      </c>
      <c r="W14" s="1"/>
      <c r="X14" s="1"/>
      <c r="Y14" s="1"/>
      <c r="Z14" s="1"/>
      <c r="AA14" s="1"/>
      <c r="AB14" s="1"/>
      <c r="AC14" s="1"/>
      <c r="AD14" s="1"/>
      <c r="AE14" s="1"/>
      <c r="AF14" s="1"/>
      <c r="AG14" s="1"/>
      <c r="AH14" s="1"/>
      <c r="AI14" s="1"/>
      <c r="AJ14" s="1"/>
      <c r="AK14" s="1"/>
      <c r="AL14" s="1"/>
      <c r="AM14" s="1"/>
      <c r="AN14" s="1"/>
    </row>
    <row r="15" spans="1:42" x14ac:dyDescent="0.3">
      <c r="A15" s="1" t="s">
        <v>9</v>
      </c>
      <c r="G15" s="3">
        <v>10</v>
      </c>
      <c r="H15" s="3">
        <v>10</v>
      </c>
      <c r="I15" s="3">
        <v>10</v>
      </c>
      <c r="J15" s="3">
        <v>12.5</v>
      </c>
      <c r="K15" s="3">
        <v>12.5</v>
      </c>
      <c r="L15" s="3">
        <v>12.5</v>
      </c>
      <c r="M15" s="3">
        <v>15</v>
      </c>
      <c r="N15" s="3">
        <v>15</v>
      </c>
      <c r="O15" s="3">
        <v>10</v>
      </c>
      <c r="P15" s="3">
        <v>17.5</v>
      </c>
      <c r="Q15" s="3">
        <v>17.5</v>
      </c>
      <c r="R15" s="3">
        <v>17.5</v>
      </c>
      <c r="S15" s="3">
        <v>10</v>
      </c>
      <c r="T15" s="3">
        <v>10</v>
      </c>
      <c r="U15" s="3">
        <v>17.5</v>
      </c>
      <c r="V15" s="3">
        <v>17.5</v>
      </c>
      <c r="W15" s="1"/>
      <c r="X15" s="1"/>
      <c r="Y15" s="1"/>
      <c r="Z15" s="1"/>
      <c r="AA15" s="1"/>
      <c r="AB15" s="1"/>
      <c r="AC15" s="1"/>
      <c r="AD15" s="1"/>
      <c r="AE15" s="1"/>
      <c r="AF15" s="1"/>
      <c r="AG15" s="1"/>
      <c r="AH15" s="1"/>
      <c r="AI15" s="1"/>
      <c r="AJ15" s="1"/>
      <c r="AK15" s="1"/>
      <c r="AL15" s="1"/>
      <c r="AM15" s="1"/>
      <c r="AN15" s="1"/>
    </row>
    <row r="16" spans="1:42" x14ac:dyDescent="0.3">
      <c r="A16" s="1" t="s">
        <v>10</v>
      </c>
      <c r="G16" s="3">
        <v>10</v>
      </c>
      <c r="H16" s="3">
        <v>10</v>
      </c>
      <c r="I16" s="3">
        <v>10</v>
      </c>
      <c r="J16" s="3">
        <v>7</v>
      </c>
      <c r="K16" s="3">
        <v>7</v>
      </c>
      <c r="L16" s="3">
        <v>12.5</v>
      </c>
      <c r="M16" s="3">
        <v>7.5</v>
      </c>
      <c r="N16" s="3">
        <v>7.5</v>
      </c>
      <c r="O16" s="3">
        <v>10</v>
      </c>
      <c r="P16" s="3">
        <v>0</v>
      </c>
      <c r="Q16" s="3">
        <v>0</v>
      </c>
      <c r="R16" s="3">
        <v>0</v>
      </c>
      <c r="S16" s="3">
        <v>10</v>
      </c>
      <c r="T16" s="3">
        <v>10</v>
      </c>
      <c r="U16" s="3">
        <v>0</v>
      </c>
      <c r="V16" s="3">
        <v>0</v>
      </c>
      <c r="W16" s="1"/>
      <c r="X16" s="1"/>
      <c r="Y16" s="1"/>
      <c r="Z16" s="1"/>
      <c r="AA16" s="1"/>
      <c r="AB16" s="1"/>
      <c r="AC16" s="1"/>
      <c r="AD16" s="1"/>
      <c r="AE16" s="1"/>
      <c r="AF16" s="1"/>
      <c r="AG16" s="1"/>
      <c r="AH16" s="1"/>
      <c r="AI16" s="1"/>
      <c r="AJ16" s="1"/>
      <c r="AK16" s="1"/>
      <c r="AL16" s="1"/>
      <c r="AM16" s="1"/>
      <c r="AN16" s="1"/>
    </row>
    <row r="17" spans="1:40" x14ac:dyDescent="0.3">
      <c r="A17" s="1" t="s">
        <v>11</v>
      </c>
      <c r="G17" s="3">
        <v>8</v>
      </c>
      <c r="H17" s="3">
        <v>8</v>
      </c>
      <c r="I17" s="3">
        <v>6</v>
      </c>
      <c r="J17" s="3">
        <v>7</v>
      </c>
      <c r="K17" s="3">
        <v>7</v>
      </c>
      <c r="L17" s="3">
        <v>12.5</v>
      </c>
      <c r="M17" s="3">
        <v>7.5</v>
      </c>
      <c r="N17" s="3">
        <v>7.5</v>
      </c>
      <c r="O17" s="3">
        <v>0</v>
      </c>
      <c r="P17" s="3">
        <v>0</v>
      </c>
      <c r="Q17" s="3">
        <v>0</v>
      </c>
      <c r="R17" s="3">
        <v>0</v>
      </c>
      <c r="S17" s="3">
        <v>0</v>
      </c>
      <c r="T17" s="3">
        <v>0</v>
      </c>
      <c r="U17" s="3">
        <v>0</v>
      </c>
      <c r="V17" s="3">
        <v>0</v>
      </c>
      <c r="W17" s="1"/>
      <c r="X17" s="1"/>
      <c r="Y17" s="1"/>
      <c r="Z17" s="1"/>
      <c r="AA17" s="1"/>
      <c r="AB17" s="1"/>
      <c r="AC17" s="1"/>
      <c r="AD17" s="1"/>
      <c r="AE17" s="1"/>
      <c r="AF17" s="1"/>
      <c r="AG17" s="1"/>
      <c r="AH17" s="1"/>
      <c r="AI17" s="1"/>
      <c r="AJ17" s="1"/>
      <c r="AK17" s="1"/>
      <c r="AL17" s="1"/>
      <c r="AM17" s="1"/>
      <c r="AN17" s="1"/>
    </row>
    <row r="18" spans="1:40" x14ac:dyDescent="0.3">
      <c r="A18" s="1" t="s">
        <v>12</v>
      </c>
      <c r="G18" s="3">
        <v>8</v>
      </c>
      <c r="H18" s="3">
        <v>8</v>
      </c>
      <c r="I18" s="3">
        <v>6</v>
      </c>
      <c r="J18" s="3">
        <v>7</v>
      </c>
      <c r="K18" s="3">
        <v>7</v>
      </c>
      <c r="L18" s="3">
        <v>5</v>
      </c>
      <c r="M18" s="3">
        <v>0</v>
      </c>
      <c r="N18" s="3">
        <v>0</v>
      </c>
      <c r="O18" s="3">
        <v>0</v>
      </c>
      <c r="P18" s="3">
        <v>0</v>
      </c>
      <c r="Q18" s="3">
        <v>0</v>
      </c>
      <c r="R18" s="3">
        <v>0</v>
      </c>
      <c r="S18" s="3">
        <v>0</v>
      </c>
      <c r="T18" s="3">
        <v>0</v>
      </c>
      <c r="U18" s="3">
        <v>0</v>
      </c>
      <c r="V18" s="3">
        <v>0</v>
      </c>
      <c r="W18" s="1"/>
      <c r="X18" s="1"/>
      <c r="Y18" s="1"/>
      <c r="Z18" s="1"/>
      <c r="AA18" s="1"/>
      <c r="AB18" s="1"/>
      <c r="AC18" s="1"/>
      <c r="AD18" s="1"/>
      <c r="AE18" s="1"/>
      <c r="AF18" s="1"/>
      <c r="AG18" s="1"/>
      <c r="AH18" s="1"/>
      <c r="AI18" s="1"/>
      <c r="AJ18" s="1"/>
      <c r="AK18" s="1"/>
      <c r="AL18" s="1"/>
      <c r="AM18" s="1"/>
      <c r="AN18" s="1"/>
    </row>
    <row r="19" spans="1:40" x14ac:dyDescent="0.3">
      <c r="A19" s="1" t="s">
        <v>13</v>
      </c>
      <c r="G19" s="3">
        <v>8</v>
      </c>
      <c r="H19" s="3">
        <v>8</v>
      </c>
      <c r="I19" s="3">
        <v>6</v>
      </c>
      <c r="J19" s="3">
        <v>7</v>
      </c>
      <c r="K19" s="3">
        <v>7</v>
      </c>
      <c r="L19" s="3">
        <v>5</v>
      </c>
      <c r="M19" s="3">
        <v>0</v>
      </c>
      <c r="N19" s="3">
        <v>0</v>
      </c>
      <c r="O19" s="3">
        <v>0</v>
      </c>
      <c r="P19" s="3">
        <v>0</v>
      </c>
      <c r="Q19" s="3">
        <v>0</v>
      </c>
      <c r="R19" s="3">
        <v>0</v>
      </c>
      <c r="S19" s="3">
        <v>0</v>
      </c>
      <c r="T19" s="3">
        <v>0</v>
      </c>
      <c r="U19" s="3">
        <v>0</v>
      </c>
      <c r="V19" s="3">
        <v>0</v>
      </c>
      <c r="W19" s="1"/>
      <c r="X19" s="1"/>
      <c r="Y19" s="1"/>
      <c r="Z19" s="1"/>
      <c r="AA19" s="1"/>
      <c r="AB19" s="1"/>
      <c r="AC19" s="1"/>
      <c r="AD19" s="1"/>
      <c r="AE19" s="1"/>
      <c r="AF19" s="1"/>
      <c r="AG19" s="1"/>
      <c r="AH19" s="1"/>
      <c r="AI19" s="1"/>
      <c r="AJ19" s="1"/>
      <c r="AK19" s="1"/>
      <c r="AL19" s="1"/>
      <c r="AM19" s="1"/>
      <c r="AN19" s="1"/>
    </row>
    <row r="20" spans="1:40" x14ac:dyDescent="0.3">
      <c r="A20" s="1" t="s">
        <v>14</v>
      </c>
      <c r="G20" s="3">
        <v>8</v>
      </c>
      <c r="H20" s="3">
        <v>8</v>
      </c>
      <c r="I20" s="3">
        <v>6</v>
      </c>
      <c r="J20" s="3">
        <v>7</v>
      </c>
      <c r="K20" s="3">
        <v>7</v>
      </c>
      <c r="L20" s="3">
        <v>0</v>
      </c>
      <c r="M20" s="3">
        <v>0</v>
      </c>
      <c r="N20" s="3">
        <v>0</v>
      </c>
      <c r="O20" s="3">
        <v>0</v>
      </c>
      <c r="P20" s="3">
        <v>0</v>
      </c>
      <c r="Q20" s="3">
        <v>0</v>
      </c>
      <c r="R20" s="3">
        <v>0</v>
      </c>
      <c r="S20" s="3">
        <v>0</v>
      </c>
      <c r="T20" s="3">
        <v>0</v>
      </c>
      <c r="U20" s="3">
        <v>0</v>
      </c>
      <c r="V20" s="3">
        <v>0</v>
      </c>
      <c r="W20" s="1"/>
      <c r="X20" s="1"/>
      <c r="Y20" s="1"/>
      <c r="Z20" s="1"/>
      <c r="AA20" s="1"/>
      <c r="AB20" s="1"/>
      <c r="AC20" s="1"/>
      <c r="AD20" s="1"/>
      <c r="AE20" s="1"/>
      <c r="AF20" s="1"/>
      <c r="AG20" s="1"/>
      <c r="AH20" s="1"/>
      <c r="AI20" s="1"/>
      <c r="AJ20" s="1"/>
      <c r="AK20" s="1"/>
      <c r="AL20" s="1"/>
      <c r="AM20" s="1"/>
      <c r="AN20" s="1"/>
    </row>
    <row r="21" spans="1:40" x14ac:dyDescent="0.3">
      <c r="A21" s="1" t="s">
        <v>15</v>
      </c>
      <c r="G21" s="3">
        <v>8</v>
      </c>
      <c r="H21" s="3">
        <v>8</v>
      </c>
      <c r="I21" s="3">
        <v>6</v>
      </c>
      <c r="J21" s="3">
        <v>0</v>
      </c>
      <c r="K21" s="3">
        <v>0</v>
      </c>
      <c r="L21" s="3">
        <v>0</v>
      </c>
      <c r="M21" s="3">
        <v>0</v>
      </c>
      <c r="N21" s="3">
        <v>0</v>
      </c>
      <c r="O21" s="3">
        <v>0</v>
      </c>
      <c r="P21" s="3">
        <v>0</v>
      </c>
      <c r="Q21" s="3">
        <v>0</v>
      </c>
      <c r="R21" s="3">
        <v>0</v>
      </c>
      <c r="S21" s="3">
        <v>0</v>
      </c>
      <c r="T21" s="3">
        <v>0</v>
      </c>
      <c r="U21" s="3">
        <v>0</v>
      </c>
      <c r="V21" s="3">
        <v>0</v>
      </c>
      <c r="W21" s="1"/>
      <c r="X21" s="1"/>
      <c r="Y21" s="1"/>
      <c r="Z21" s="1"/>
      <c r="AA21" s="1"/>
      <c r="AB21" s="1"/>
      <c r="AC21" s="1"/>
      <c r="AD21" s="1"/>
      <c r="AE21" s="1"/>
      <c r="AF21" s="1"/>
      <c r="AG21" s="1"/>
      <c r="AH21" s="1"/>
      <c r="AI21" s="1"/>
      <c r="AJ21" s="1"/>
      <c r="AK21" s="1"/>
      <c r="AL21" s="1"/>
      <c r="AM21" s="1"/>
      <c r="AN21" s="1"/>
    </row>
    <row r="22" spans="1:40" x14ac:dyDescent="0.3">
      <c r="K22" s="57"/>
      <c r="L22" s="57"/>
      <c r="M22" s="57"/>
      <c r="N22" s="57"/>
      <c r="O22" s="57"/>
      <c r="P22" s="57"/>
      <c r="U22" s="1"/>
      <c r="V22" s="1"/>
      <c r="W22" s="1"/>
      <c r="X22" s="1"/>
      <c r="Y22" s="1"/>
      <c r="Z22" s="1"/>
      <c r="AA22" s="1"/>
      <c r="AB22" s="1"/>
      <c r="AC22" s="1"/>
      <c r="AD22" s="1"/>
      <c r="AE22" s="1"/>
      <c r="AF22" s="1"/>
      <c r="AG22" s="1"/>
      <c r="AH22" s="1"/>
      <c r="AI22" s="1"/>
      <c r="AJ22" s="1"/>
      <c r="AK22" s="1"/>
      <c r="AL22" s="1"/>
      <c r="AM22" s="1"/>
      <c r="AN22" s="1"/>
    </row>
    <row r="23" spans="1:40" x14ac:dyDescent="0.3">
      <c r="U23" s="1"/>
      <c r="V23" s="1"/>
      <c r="W23" s="1"/>
      <c r="X23" s="1"/>
      <c r="Y23" s="1"/>
      <c r="Z23" s="1"/>
      <c r="AA23" s="1"/>
      <c r="AB23" s="1"/>
      <c r="AC23" s="1"/>
      <c r="AD23" s="1"/>
      <c r="AE23" s="1"/>
      <c r="AF23" s="1"/>
      <c r="AG23" s="1"/>
      <c r="AH23" s="1"/>
      <c r="AI23" s="1"/>
      <c r="AJ23" s="1"/>
      <c r="AK23" s="1"/>
      <c r="AL23" s="1"/>
      <c r="AM23" s="1"/>
      <c r="AN23" s="1"/>
    </row>
    <row r="24" spans="1:40" s="23" customFormat="1" x14ac:dyDescent="0.3">
      <c r="A24" s="20" t="s">
        <v>75</v>
      </c>
      <c r="B24" s="20"/>
      <c r="C24" s="20"/>
      <c r="D24" s="21">
        <f>SUM(E24:T24)</f>
        <v>931144.5</v>
      </c>
      <c r="E24" s="54">
        <f>E3*$B$6*(E6/100)</f>
        <v>0</v>
      </c>
      <c r="F24" s="54">
        <f t="shared" ref="F24" si="1">F3*$B$6*(F6/100)</f>
        <v>0</v>
      </c>
      <c r="G24" s="54">
        <f t="shared" ref="G24:T24" si="2">G3*$B$6*(G6/100)</f>
        <v>97672.5</v>
      </c>
      <c r="H24" s="54">
        <f t="shared" si="2"/>
        <v>97672.5</v>
      </c>
      <c r="I24" s="54">
        <f t="shared" si="2"/>
        <v>75967.5</v>
      </c>
      <c r="J24" s="54">
        <f t="shared" si="2"/>
        <v>75967.5</v>
      </c>
      <c r="K24" s="54">
        <f t="shared" si="2"/>
        <v>83564.250000000015</v>
      </c>
      <c r="L24" s="54">
        <f t="shared" si="2"/>
        <v>83564.250000000015</v>
      </c>
      <c r="M24" s="54">
        <f t="shared" si="2"/>
        <v>91161.000000000015</v>
      </c>
      <c r="N24" s="54">
        <f t="shared" si="2"/>
        <v>130230</v>
      </c>
      <c r="O24" s="22">
        <f t="shared" si="2"/>
        <v>130230</v>
      </c>
      <c r="P24" s="22">
        <f t="shared" si="2"/>
        <v>65115</v>
      </c>
      <c r="Q24" s="22">
        <f t="shared" si="2"/>
        <v>0</v>
      </c>
      <c r="R24" s="22">
        <f t="shared" si="2"/>
        <v>0</v>
      </c>
      <c r="S24" s="22">
        <f t="shared" si="2"/>
        <v>0</v>
      </c>
      <c r="T24" s="22">
        <f t="shared" si="2"/>
        <v>0</v>
      </c>
    </row>
    <row r="25" spans="1:40" s="23" customFormat="1" x14ac:dyDescent="0.3">
      <c r="A25" s="20" t="s">
        <v>76</v>
      </c>
      <c r="B25" s="20"/>
      <c r="C25" s="20"/>
      <c r="D25" s="21">
        <f>SUM(E25:T25)</f>
        <v>1321834.5</v>
      </c>
      <c r="E25" s="54">
        <f t="shared" ref="E25:F25" si="3">E4*$B$7*(E7/100)</f>
        <v>0</v>
      </c>
      <c r="F25" s="54">
        <f t="shared" si="3"/>
        <v>0</v>
      </c>
      <c r="G25" s="54">
        <f t="shared" ref="G25:T25" si="4">G4*$B$7*(G7/100)</f>
        <v>205112.25</v>
      </c>
      <c r="H25" s="54">
        <f t="shared" si="4"/>
        <v>205112.25</v>
      </c>
      <c r="I25" s="54">
        <f t="shared" si="4"/>
        <v>162064</v>
      </c>
      <c r="J25" s="54">
        <f t="shared" si="4"/>
        <v>162064</v>
      </c>
      <c r="K25" s="54">
        <f t="shared" si="4"/>
        <v>91161</v>
      </c>
      <c r="L25" s="54">
        <f t="shared" si="4"/>
        <v>91161</v>
      </c>
      <c r="M25" s="54">
        <f t="shared" si="4"/>
        <v>101290</v>
      </c>
      <c r="N25" s="54">
        <f t="shared" si="4"/>
        <v>101290</v>
      </c>
      <c r="O25" s="22">
        <f t="shared" si="4"/>
        <v>101290</v>
      </c>
      <c r="P25" s="22">
        <f t="shared" si="4"/>
        <v>101290</v>
      </c>
      <c r="Q25" s="22">
        <f t="shared" si="4"/>
        <v>0</v>
      </c>
      <c r="R25" s="22">
        <f t="shared" si="4"/>
        <v>0</v>
      </c>
      <c r="S25" s="22">
        <f t="shared" si="4"/>
        <v>0</v>
      </c>
      <c r="T25" s="22">
        <f t="shared" si="4"/>
        <v>0</v>
      </c>
    </row>
    <row r="26" spans="1:40" x14ac:dyDescent="0.3">
      <c r="A26" s="6" t="s">
        <v>28</v>
      </c>
      <c r="B26" s="6"/>
      <c r="C26" s="6"/>
      <c r="D26" s="7">
        <f>SUM(D24:D25)</f>
        <v>2252979</v>
      </c>
      <c r="E26" s="7">
        <f t="shared" ref="E26:F26" si="5">SUM(E24:E25)</f>
        <v>0</v>
      </c>
      <c r="F26" s="7">
        <f t="shared" si="5"/>
        <v>0</v>
      </c>
      <c r="G26" s="7">
        <f t="shared" ref="G26:T26" si="6">SUM(G24:G25)</f>
        <v>302784.75</v>
      </c>
      <c r="H26" s="7">
        <f t="shared" si="6"/>
        <v>302784.75</v>
      </c>
      <c r="I26" s="7">
        <f t="shared" si="6"/>
        <v>238031.5</v>
      </c>
      <c r="J26" s="7">
        <f t="shared" si="6"/>
        <v>238031.5</v>
      </c>
      <c r="K26" s="7">
        <f t="shared" si="6"/>
        <v>174725.25</v>
      </c>
      <c r="L26" s="7">
        <f t="shared" si="6"/>
        <v>174725.25</v>
      </c>
      <c r="M26" s="7">
        <f t="shared" si="6"/>
        <v>192451</v>
      </c>
      <c r="N26" s="7">
        <f t="shared" si="6"/>
        <v>231520</v>
      </c>
      <c r="O26" s="7">
        <f t="shared" si="6"/>
        <v>231520</v>
      </c>
      <c r="P26" s="7">
        <f t="shared" si="6"/>
        <v>166405</v>
      </c>
      <c r="Q26" s="7">
        <f t="shared" si="6"/>
        <v>0</v>
      </c>
      <c r="R26" s="7">
        <f t="shared" si="6"/>
        <v>0</v>
      </c>
      <c r="S26" s="7">
        <f t="shared" si="6"/>
        <v>0</v>
      </c>
      <c r="T26" s="7">
        <f t="shared" si="6"/>
        <v>0</v>
      </c>
      <c r="U26" s="1"/>
      <c r="V26" s="1"/>
      <c r="W26" s="1"/>
      <c r="X26" s="1"/>
      <c r="Y26" s="1"/>
      <c r="Z26" s="1"/>
      <c r="AA26" s="1"/>
      <c r="AB26" s="1"/>
      <c r="AC26" s="1"/>
      <c r="AD26" s="1"/>
      <c r="AE26" s="1"/>
      <c r="AF26" s="1"/>
      <c r="AG26" s="1"/>
      <c r="AH26" s="1"/>
      <c r="AI26" s="1"/>
      <c r="AJ26" s="1"/>
      <c r="AK26" s="1"/>
      <c r="AL26" s="1"/>
      <c r="AM26" s="1"/>
      <c r="AN26" s="1"/>
    </row>
    <row r="27" spans="1:40" x14ac:dyDescent="0.3">
      <c r="A27" s="6"/>
      <c r="B27" s="6"/>
      <c r="C27" s="6"/>
      <c r="D27" s="7"/>
      <c r="E27" s="7">
        <f t="shared" ref="E27:T27" si="7">C27+E26</f>
        <v>0</v>
      </c>
      <c r="F27" s="7">
        <f>E27+F26</f>
        <v>0</v>
      </c>
      <c r="G27" s="7">
        <f t="shared" ref="G27:O27" si="8">F27+G26</f>
        <v>302784.75</v>
      </c>
      <c r="H27" s="7">
        <f t="shared" si="8"/>
        <v>605569.5</v>
      </c>
      <c r="I27" s="7">
        <f t="shared" si="8"/>
        <v>843601</v>
      </c>
      <c r="J27" s="7">
        <f t="shared" si="8"/>
        <v>1081632.5</v>
      </c>
      <c r="K27" s="7">
        <f t="shared" si="8"/>
        <v>1256357.75</v>
      </c>
      <c r="L27" s="7">
        <f t="shared" si="8"/>
        <v>1431083</v>
      </c>
      <c r="M27" s="7">
        <f t="shared" si="8"/>
        <v>1623534</v>
      </c>
      <c r="N27" s="7">
        <f t="shared" si="8"/>
        <v>1855054</v>
      </c>
      <c r="O27" s="7">
        <f t="shared" si="8"/>
        <v>2086574</v>
      </c>
      <c r="P27" s="7">
        <f t="shared" si="7"/>
        <v>2021459</v>
      </c>
      <c r="Q27" s="7">
        <f t="shared" si="7"/>
        <v>2086574</v>
      </c>
      <c r="R27" s="7">
        <f t="shared" si="7"/>
        <v>2021459</v>
      </c>
      <c r="S27" s="7">
        <f t="shared" si="7"/>
        <v>2086574</v>
      </c>
      <c r="T27" s="7">
        <f t="shared" si="7"/>
        <v>2021459</v>
      </c>
      <c r="U27" s="1"/>
      <c r="V27" s="1"/>
      <c r="W27" s="1"/>
      <c r="X27" s="1"/>
      <c r="Y27" s="1"/>
      <c r="Z27" s="1"/>
      <c r="AA27" s="1"/>
      <c r="AB27" s="1"/>
      <c r="AC27" s="1"/>
      <c r="AD27" s="1"/>
      <c r="AE27" s="1"/>
      <c r="AF27" s="1"/>
      <c r="AG27" s="1"/>
      <c r="AH27" s="1"/>
      <c r="AI27" s="1"/>
      <c r="AJ27" s="1"/>
      <c r="AK27" s="1"/>
      <c r="AL27" s="1"/>
      <c r="AM27" s="1"/>
      <c r="AN27" s="1"/>
    </row>
    <row r="28" spans="1:40" x14ac:dyDescent="0.3">
      <c r="A28" s="18"/>
      <c r="B28" s="18"/>
      <c r="C28" s="18"/>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row>
    <row r="29" spans="1:40" s="5" customFormat="1" x14ac:dyDescent="0.3">
      <c r="A29" s="4"/>
      <c r="B29" s="4"/>
      <c r="C29" s="4"/>
      <c r="D29" s="4" t="s">
        <v>121</v>
      </c>
      <c r="E29" s="4" t="s">
        <v>32</v>
      </c>
      <c r="F29" s="4" t="s">
        <v>33</v>
      </c>
      <c r="G29" s="4" t="s">
        <v>90</v>
      </c>
      <c r="H29" s="4" t="s">
        <v>34</v>
      </c>
      <c r="I29" s="4" t="s">
        <v>91</v>
      </c>
      <c r="J29" s="4" t="s">
        <v>35</v>
      </c>
      <c r="K29" s="4" t="s">
        <v>92</v>
      </c>
      <c r="L29" s="4" t="s">
        <v>36</v>
      </c>
      <c r="M29" s="4" t="s">
        <v>93</v>
      </c>
      <c r="N29" s="4" t="s">
        <v>37</v>
      </c>
      <c r="O29" s="4" t="s">
        <v>94</v>
      </c>
      <c r="P29" s="4" t="s">
        <v>38</v>
      </c>
      <c r="Q29" s="4" t="s">
        <v>95</v>
      </c>
      <c r="R29" s="4" t="s">
        <v>39</v>
      </c>
      <c r="S29" s="4" t="s">
        <v>96</v>
      </c>
      <c r="T29" s="4" t="s">
        <v>40</v>
      </c>
      <c r="U29" s="4" t="s">
        <v>97</v>
      </c>
      <c r="V29" s="4" t="s">
        <v>41</v>
      </c>
      <c r="W29" s="4" t="s">
        <v>98</v>
      </c>
      <c r="X29" s="4" t="s">
        <v>42</v>
      </c>
      <c r="Y29" s="4" t="s">
        <v>99</v>
      </c>
      <c r="Z29" s="4" t="s">
        <v>43</v>
      </c>
      <c r="AA29" s="4" t="s">
        <v>100</v>
      </c>
      <c r="AB29" s="4" t="s">
        <v>44</v>
      </c>
      <c r="AC29" s="4" t="s">
        <v>101</v>
      </c>
      <c r="AD29" s="4" t="s">
        <v>45</v>
      </c>
      <c r="AE29" s="4" t="s">
        <v>102</v>
      </c>
      <c r="AF29" s="4" t="s">
        <v>46</v>
      </c>
      <c r="AG29" s="4" t="s">
        <v>103</v>
      </c>
      <c r="AH29" s="4" t="s">
        <v>47</v>
      </c>
      <c r="AI29" s="4" t="s">
        <v>104</v>
      </c>
      <c r="AJ29" s="4" t="s">
        <v>48</v>
      </c>
      <c r="AK29" s="4" t="s">
        <v>105</v>
      </c>
      <c r="AL29" s="4" t="s">
        <v>49</v>
      </c>
      <c r="AM29" s="4" t="s">
        <v>106</v>
      </c>
      <c r="AN29" s="4" t="s">
        <v>50</v>
      </c>
    </row>
    <row r="30" spans="1:40" x14ac:dyDescent="0.3">
      <c r="A30" s="8" t="s">
        <v>31</v>
      </c>
    </row>
    <row r="31" spans="1:40" x14ac:dyDescent="0.3">
      <c r="A31" s="1" t="s">
        <v>51</v>
      </c>
      <c r="D31" s="9">
        <f>SUM(E31:AZ31)</f>
        <v>113951.25</v>
      </c>
      <c r="E31" s="10">
        <f t="shared" ref="E31:F31" si="9">E3*$B$6*(E6/100)*E10/100</f>
        <v>0</v>
      </c>
      <c r="F31" s="10">
        <f t="shared" si="9"/>
        <v>0</v>
      </c>
      <c r="G31" s="10">
        <f t="shared" ref="G31:T31" si="10">G3*$B$6*(G6/100)*G10/100</f>
        <v>4883.625</v>
      </c>
      <c r="H31" s="10">
        <f t="shared" si="10"/>
        <v>4883.625</v>
      </c>
      <c r="I31" s="10">
        <f t="shared" si="10"/>
        <v>7596.75</v>
      </c>
      <c r="J31" s="10">
        <f t="shared" si="10"/>
        <v>7596.75</v>
      </c>
      <c r="K31" s="10">
        <f t="shared" si="10"/>
        <v>8356.4250000000011</v>
      </c>
      <c r="L31" s="10">
        <f t="shared" si="10"/>
        <v>8356.4250000000011</v>
      </c>
      <c r="M31" s="10">
        <f t="shared" si="10"/>
        <v>13674.150000000001</v>
      </c>
      <c r="N31" s="10">
        <f t="shared" si="10"/>
        <v>19534.5</v>
      </c>
      <c r="O31" s="10">
        <f t="shared" si="10"/>
        <v>26046</v>
      </c>
      <c r="P31" s="10">
        <f t="shared" si="10"/>
        <v>13023</v>
      </c>
      <c r="Q31" s="10">
        <f t="shared" si="10"/>
        <v>0</v>
      </c>
      <c r="R31" s="10">
        <f t="shared" si="10"/>
        <v>0</v>
      </c>
      <c r="S31" s="10">
        <f t="shared" si="10"/>
        <v>0</v>
      </c>
      <c r="T31" s="10">
        <f t="shared" si="10"/>
        <v>0</v>
      </c>
      <c r="U31" s="10">
        <f t="shared" ref="U31:V31" si="11">U3*$B$6*(U6/100)*U10/100</f>
        <v>0</v>
      </c>
      <c r="V31" s="10">
        <f t="shared" si="11"/>
        <v>0</v>
      </c>
      <c r="W31" s="11"/>
      <c r="X31" s="11"/>
      <c r="Y31" s="11"/>
      <c r="Z31" s="11"/>
      <c r="AA31" s="11"/>
      <c r="AB31" s="11"/>
      <c r="AC31" s="11"/>
      <c r="AD31" s="11"/>
      <c r="AE31" s="11"/>
      <c r="AF31" s="11"/>
      <c r="AG31" s="11"/>
      <c r="AH31" s="11"/>
      <c r="AI31" s="11"/>
      <c r="AJ31" s="11"/>
      <c r="AK31" s="11"/>
      <c r="AL31" s="11"/>
      <c r="AM31" s="11"/>
      <c r="AN31" s="11"/>
    </row>
    <row r="32" spans="1:40" x14ac:dyDescent="0.3">
      <c r="A32" s="1" t="s">
        <v>63</v>
      </c>
      <c r="D32" s="9">
        <f t="shared" ref="D32:D69" si="12">SUM(E32:AZ32)</f>
        <v>142059.22500000001</v>
      </c>
      <c r="E32" s="10">
        <f>E4*$B$7*(E7/100)*E10/100</f>
        <v>0</v>
      </c>
      <c r="F32" s="10">
        <f t="shared" ref="F32" si="13">F4*$B$7*(F7/100)*F10/100</f>
        <v>0</v>
      </c>
      <c r="G32" s="10">
        <f t="shared" ref="G32:T32" si="14">G4*$B$7*(G7/100)*G10/100</f>
        <v>10255.612499999999</v>
      </c>
      <c r="H32" s="10">
        <f t="shared" si="14"/>
        <v>10255.612499999999</v>
      </c>
      <c r="I32" s="10">
        <f t="shared" si="14"/>
        <v>16206.4</v>
      </c>
      <c r="J32" s="10">
        <f t="shared" si="14"/>
        <v>16206.4</v>
      </c>
      <c r="K32" s="10">
        <f t="shared" si="14"/>
        <v>9116.1</v>
      </c>
      <c r="L32" s="10">
        <f t="shared" si="14"/>
        <v>9116.1</v>
      </c>
      <c r="M32" s="10">
        <f t="shared" si="14"/>
        <v>15193.5</v>
      </c>
      <c r="N32" s="10">
        <f t="shared" si="14"/>
        <v>15193.5</v>
      </c>
      <c r="O32" s="10">
        <f t="shared" si="14"/>
        <v>20258</v>
      </c>
      <c r="P32" s="10">
        <f t="shared" si="14"/>
        <v>20258</v>
      </c>
      <c r="Q32" s="10">
        <f t="shared" si="14"/>
        <v>0</v>
      </c>
      <c r="R32" s="10">
        <f t="shared" si="14"/>
        <v>0</v>
      </c>
      <c r="S32" s="10">
        <f t="shared" si="14"/>
        <v>0</v>
      </c>
      <c r="T32" s="10">
        <f t="shared" si="14"/>
        <v>0</v>
      </c>
      <c r="U32" s="10">
        <f t="shared" ref="U32:V32" si="15">U4*$B$7*(U7/100)*U10/100</f>
        <v>0</v>
      </c>
      <c r="V32" s="10">
        <f t="shared" si="15"/>
        <v>0</v>
      </c>
      <c r="W32" s="11"/>
      <c r="X32" s="11"/>
      <c r="Y32" s="11"/>
      <c r="Z32" s="11"/>
      <c r="AA32" s="11"/>
      <c r="AB32" s="11"/>
      <c r="AC32" s="11"/>
      <c r="AD32" s="11"/>
      <c r="AE32" s="11"/>
      <c r="AF32" s="11"/>
      <c r="AG32" s="11"/>
      <c r="AH32" s="11"/>
      <c r="AI32" s="11"/>
      <c r="AJ32" s="11"/>
      <c r="AK32" s="11"/>
      <c r="AL32" s="11"/>
      <c r="AM32" s="11"/>
      <c r="AN32" s="11"/>
    </row>
    <row r="33" spans="1:47" x14ac:dyDescent="0.3">
      <c r="A33" s="1" t="s">
        <v>52</v>
      </c>
      <c r="D33" s="9">
        <f t="shared" si="12"/>
        <v>113951.25</v>
      </c>
      <c r="E33" s="11"/>
      <c r="F33" s="11">
        <f>E31</f>
        <v>0</v>
      </c>
      <c r="G33" s="11">
        <f t="shared" ref="G33:T33" si="16">F31</f>
        <v>0</v>
      </c>
      <c r="H33" s="11">
        <f t="shared" si="16"/>
        <v>4883.625</v>
      </c>
      <c r="I33" s="11">
        <f t="shared" si="16"/>
        <v>4883.625</v>
      </c>
      <c r="J33" s="11">
        <f t="shared" si="16"/>
        <v>7596.75</v>
      </c>
      <c r="K33" s="11">
        <f t="shared" si="16"/>
        <v>7596.75</v>
      </c>
      <c r="L33" s="11">
        <f t="shared" si="16"/>
        <v>8356.4250000000011</v>
      </c>
      <c r="M33" s="11">
        <f t="shared" si="16"/>
        <v>8356.4250000000011</v>
      </c>
      <c r="N33" s="11">
        <f t="shared" si="16"/>
        <v>13674.150000000001</v>
      </c>
      <c r="O33" s="11">
        <f t="shared" si="16"/>
        <v>19534.5</v>
      </c>
      <c r="P33" s="11">
        <f t="shared" si="16"/>
        <v>26046</v>
      </c>
      <c r="Q33" s="11">
        <f t="shared" si="16"/>
        <v>13023</v>
      </c>
      <c r="R33" s="11">
        <f t="shared" si="16"/>
        <v>0</v>
      </c>
      <c r="S33" s="11">
        <f t="shared" si="16"/>
        <v>0</v>
      </c>
      <c r="T33" s="11">
        <f t="shared" si="16"/>
        <v>0</v>
      </c>
      <c r="U33" s="11">
        <f t="shared" ref="U33:V33" si="17">T31</f>
        <v>0</v>
      </c>
      <c r="V33" s="11">
        <f t="shared" si="17"/>
        <v>0</v>
      </c>
      <c r="W33" s="11"/>
      <c r="X33" s="11"/>
      <c r="Y33" s="11"/>
      <c r="Z33" s="11"/>
      <c r="AA33" s="11"/>
      <c r="AB33" s="11"/>
      <c r="AC33" s="11"/>
      <c r="AD33" s="11"/>
      <c r="AE33" s="11"/>
      <c r="AF33" s="11"/>
      <c r="AG33" s="11"/>
      <c r="AH33" s="11"/>
      <c r="AI33" s="11"/>
      <c r="AJ33" s="11"/>
      <c r="AK33" s="11"/>
      <c r="AL33" s="11"/>
      <c r="AM33" s="11"/>
      <c r="AN33" s="11"/>
    </row>
    <row r="34" spans="1:47" x14ac:dyDescent="0.3">
      <c r="A34" s="1" t="s">
        <v>64</v>
      </c>
      <c r="D34" s="9">
        <f t="shared" si="12"/>
        <v>142059.22500000001</v>
      </c>
      <c r="E34" s="11"/>
      <c r="F34" s="11">
        <f>E32</f>
        <v>0</v>
      </c>
      <c r="G34" s="11">
        <f t="shared" ref="G34:T34" si="18">F32</f>
        <v>0</v>
      </c>
      <c r="H34" s="11">
        <f t="shared" si="18"/>
        <v>10255.612499999999</v>
      </c>
      <c r="I34" s="11">
        <f t="shared" si="18"/>
        <v>10255.612499999999</v>
      </c>
      <c r="J34" s="11">
        <f t="shared" si="18"/>
        <v>16206.4</v>
      </c>
      <c r="K34" s="11">
        <f t="shared" si="18"/>
        <v>16206.4</v>
      </c>
      <c r="L34" s="11">
        <f t="shared" si="18"/>
        <v>9116.1</v>
      </c>
      <c r="M34" s="11">
        <f t="shared" si="18"/>
        <v>9116.1</v>
      </c>
      <c r="N34" s="11">
        <f t="shared" si="18"/>
        <v>15193.5</v>
      </c>
      <c r="O34" s="11">
        <f t="shared" si="18"/>
        <v>15193.5</v>
      </c>
      <c r="P34" s="11">
        <f t="shared" si="18"/>
        <v>20258</v>
      </c>
      <c r="Q34" s="11">
        <f t="shared" si="18"/>
        <v>20258</v>
      </c>
      <c r="R34" s="11">
        <f t="shared" si="18"/>
        <v>0</v>
      </c>
      <c r="S34" s="11">
        <f t="shared" si="18"/>
        <v>0</v>
      </c>
      <c r="T34" s="11">
        <f t="shared" si="18"/>
        <v>0</v>
      </c>
      <c r="U34" s="11">
        <f t="shared" ref="U34:V34" si="19">T32</f>
        <v>0</v>
      </c>
      <c r="V34" s="11">
        <f t="shared" si="19"/>
        <v>0</v>
      </c>
      <c r="W34" s="11"/>
      <c r="X34" s="11"/>
      <c r="Y34" s="11"/>
      <c r="Z34" s="11"/>
      <c r="AA34" s="11"/>
      <c r="AB34" s="11"/>
      <c r="AC34" s="11"/>
      <c r="AD34" s="11"/>
      <c r="AE34" s="11"/>
      <c r="AF34" s="11"/>
      <c r="AG34" s="11"/>
      <c r="AH34" s="11"/>
      <c r="AI34" s="11"/>
      <c r="AJ34" s="11"/>
      <c r="AK34" s="11"/>
      <c r="AL34" s="11"/>
      <c r="AM34" s="11"/>
      <c r="AN34" s="11"/>
    </row>
    <row r="35" spans="1:47" x14ac:dyDescent="0.3">
      <c r="A35" s="1" t="s">
        <v>53</v>
      </c>
      <c r="D35" s="9">
        <f t="shared" si="12"/>
        <v>207065.7</v>
      </c>
      <c r="E35" s="11"/>
      <c r="F35" s="11"/>
      <c r="G35" s="11"/>
      <c r="H35" s="11"/>
      <c r="I35" s="11"/>
      <c r="J35" s="11"/>
      <c r="K35" s="11"/>
      <c r="L35" s="11"/>
      <c r="M35" s="11"/>
      <c r="N35" s="11">
        <f>SUM(E85:N85)</f>
        <v>158229.45000000001</v>
      </c>
      <c r="O35" s="11">
        <f t="shared" ref="O35:V36" si="20">SUM(O85)</f>
        <v>32557.5</v>
      </c>
      <c r="P35" s="11">
        <f t="shared" si="20"/>
        <v>16278.75</v>
      </c>
      <c r="Q35" s="11">
        <f t="shared" si="20"/>
        <v>0</v>
      </c>
      <c r="R35" s="11">
        <f t="shared" si="20"/>
        <v>0</v>
      </c>
      <c r="S35" s="11">
        <f t="shared" si="20"/>
        <v>0</v>
      </c>
      <c r="T35" s="11">
        <f t="shared" si="20"/>
        <v>0</v>
      </c>
      <c r="U35" s="11">
        <f t="shared" si="20"/>
        <v>0</v>
      </c>
      <c r="V35" s="11">
        <f t="shared" si="20"/>
        <v>0</v>
      </c>
      <c r="W35" s="11"/>
      <c r="X35" s="11"/>
      <c r="Y35" s="11"/>
      <c r="Z35" s="11"/>
      <c r="AA35" s="11"/>
      <c r="AB35" s="11"/>
      <c r="AC35" s="11"/>
      <c r="AD35" s="11"/>
      <c r="AE35" s="11"/>
      <c r="AF35" s="11"/>
      <c r="AG35" s="11"/>
      <c r="AH35" s="11"/>
      <c r="AI35" s="11"/>
      <c r="AJ35" s="11"/>
      <c r="AK35" s="11"/>
      <c r="AL35" s="11"/>
      <c r="AM35" s="11"/>
      <c r="AN35" s="11"/>
    </row>
    <row r="36" spans="1:47" x14ac:dyDescent="0.3">
      <c r="A36" s="1" t="s">
        <v>65</v>
      </c>
      <c r="D36" s="9">
        <f t="shared" si="12"/>
        <v>284624.90000000002</v>
      </c>
      <c r="E36" s="11"/>
      <c r="F36" s="11"/>
      <c r="G36" s="11"/>
      <c r="H36" s="11"/>
      <c r="I36" s="11"/>
      <c r="J36" s="11"/>
      <c r="K36" s="11"/>
      <c r="L36" s="11"/>
      <c r="M36" s="11"/>
      <c r="N36" s="11">
        <f>SUM(E86:N86)</f>
        <v>233979.90000000002</v>
      </c>
      <c r="O36" s="11">
        <f t="shared" si="20"/>
        <v>25322.5</v>
      </c>
      <c r="P36" s="11">
        <f t="shared" si="20"/>
        <v>25322.5</v>
      </c>
      <c r="Q36" s="11">
        <f t="shared" si="20"/>
        <v>0</v>
      </c>
      <c r="R36" s="11">
        <f t="shared" si="20"/>
        <v>0</v>
      </c>
      <c r="S36" s="11">
        <f t="shared" si="20"/>
        <v>0</v>
      </c>
      <c r="T36" s="11">
        <f t="shared" si="20"/>
        <v>0</v>
      </c>
      <c r="U36" s="11">
        <f t="shared" si="20"/>
        <v>0</v>
      </c>
      <c r="V36" s="11">
        <f t="shared" si="20"/>
        <v>0</v>
      </c>
      <c r="W36" s="11"/>
      <c r="X36" s="11"/>
      <c r="Y36" s="11"/>
      <c r="Z36" s="11"/>
      <c r="AA36" s="11"/>
      <c r="AB36" s="11"/>
      <c r="AC36" s="11"/>
      <c r="AD36" s="11"/>
      <c r="AE36" s="11"/>
      <c r="AF36" s="11"/>
      <c r="AG36" s="11"/>
      <c r="AH36" s="11"/>
      <c r="AI36" s="11"/>
      <c r="AJ36" s="11"/>
      <c r="AK36" s="11"/>
      <c r="AL36" s="11"/>
      <c r="AM36" s="11"/>
      <c r="AN36" s="11"/>
    </row>
    <row r="37" spans="1:47" x14ac:dyDescent="0.3">
      <c r="A37" s="8" t="s">
        <v>29</v>
      </c>
      <c r="D37" s="9">
        <f t="shared" si="12"/>
        <v>0</v>
      </c>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row>
    <row r="38" spans="1:47" x14ac:dyDescent="0.3">
      <c r="A38" s="1" t="s">
        <v>54</v>
      </c>
      <c r="D38" s="9">
        <f t="shared" si="12"/>
        <v>0</v>
      </c>
      <c r="E38" s="9"/>
      <c r="F38" s="9"/>
      <c r="G38" s="11">
        <f>$E$24*$E$14/100/4</f>
        <v>0</v>
      </c>
      <c r="H38" s="11">
        <f t="shared" ref="H38:J38" si="21">$E$24*$E$14/100/4</f>
        <v>0</v>
      </c>
      <c r="I38" s="11">
        <f t="shared" si="21"/>
        <v>0</v>
      </c>
      <c r="J38" s="11">
        <f t="shared" si="21"/>
        <v>0</v>
      </c>
      <c r="K38" s="11">
        <f>$E$24*$E$15/100/4</f>
        <v>0</v>
      </c>
      <c r="L38" s="11">
        <f t="shared" ref="L38:N38" si="22">$E$24*$E$15/100/4</f>
        <v>0</v>
      </c>
      <c r="M38" s="11">
        <f t="shared" si="22"/>
        <v>0</v>
      </c>
      <c r="N38" s="11">
        <f t="shared" si="22"/>
        <v>0</v>
      </c>
      <c r="O38" s="11">
        <f>$E$24*$E$16/100/4</f>
        <v>0</v>
      </c>
      <c r="P38" s="11">
        <f t="shared" ref="P38:R38" si="23">$E$24*$E$16/100/4</f>
        <v>0</v>
      </c>
      <c r="Q38" s="11">
        <f t="shared" si="23"/>
        <v>0</v>
      </c>
      <c r="R38" s="11">
        <f t="shared" si="23"/>
        <v>0</v>
      </c>
      <c r="S38" s="56">
        <f>$E$24*$E$17/100/4</f>
        <v>0</v>
      </c>
      <c r="T38" s="56">
        <f t="shared" ref="T38:V38" si="24">$E$24*$E$17/100/4</f>
        <v>0</v>
      </c>
      <c r="U38" s="56">
        <f t="shared" si="24"/>
        <v>0</v>
      </c>
      <c r="V38" s="11">
        <f t="shared" si="24"/>
        <v>0</v>
      </c>
      <c r="W38" s="11">
        <f>$E$24*$E$18/100/4</f>
        <v>0</v>
      </c>
      <c r="X38" s="11">
        <f t="shared" ref="X38:Z38" si="25">$E$24*$E$18/100/4</f>
        <v>0</v>
      </c>
      <c r="Y38" s="11">
        <f t="shared" si="25"/>
        <v>0</v>
      </c>
      <c r="Z38" s="11">
        <f t="shared" si="25"/>
        <v>0</v>
      </c>
      <c r="AA38" s="11">
        <f>$E$24*$E$19/100/4</f>
        <v>0</v>
      </c>
      <c r="AB38" s="11">
        <f t="shared" ref="AB38:AD38" si="26">$E$24*$E$19/100/4</f>
        <v>0</v>
      </c>
      <c r="AC38" s="11">
        <f t="shared" si="26"/>
        <v>0</v>
      </c>
      <c r="AD38" s="11">
        <f t="shared" si="26"/>
        <v>0</v>
      </c>
      <c r="AE38" s="11">
        <f>$E$24*$E$20/100/4</f>
        <v>0</v>
      </c>
      <c r="AF38" s="11">
        <f t="shared" ref="AF38:AH38" si="27">$E$24*$E$20/100/4</f>
        <v>0</v>
      </c>
      <c r="AG38" s="11">
        <f t="shared" si="27"/>
        <v>0</v>
      </c>
      <c r="AH38" s="11">
        <f t="shared" si="27"/>
        <v>0</v>
      </c>
      <c r="AI38" s="11">
        <f>$E$24*$E$21/100/4</f>
        <v>0</v>
      </c>
      <c r="AJ38" s="11">
        <f t="shared" ref="AJ38:AL38" si="28">$E$24*$E$21/100/4</f>
        <v>0</v>
      </c>
      <c r="AK38" s="11">
        <f t="shared" si="28"/>
        <v>0</v>
      </c>
      <c r="AL38" s="11">
        <f t="shared" si="28"/>
        <v>0</v>
      </c>
      <c r="AM38" s="11"/>
      <c r="AN38" s="11"/>
      <c r="AO38" s="11"/>
      <c r="AP38" s="11"/>
    </row>
    <row r="39" spans="1:47" x14ac:dyDescent="0.3">
      <c r="A39" s="1" t="s">
        <v>66</v>
      </c>
      <c r="D39" s="9">
        <f t="shared" si="12"/>
        <v>0</v>
      </c>
      <c r="E39" s="9"/>
      <c r="F39" s="9"/>
      <c r="G39" s="11">
        <f>$E$25*$E$14/100/4</f>
        <v>0</v>
      </c>
      <c r="H39" s="11">
        <f t="shared" ref="H39:J39" si="29">$E$25*$E$14/100/4</f>
        <v>0</v>
      </c>
      <c r="I39" s="11">
        <f t="shared" si="29"/>
        <v>0</v>
      </c>
      <c r="J39" s="11">
        <f t="shared" si="29"/>
        <v>0</v>
      </c>
      <c r="K39" s="11">
        <f>$E$25*$E$15/100/4</f>
        <v>0</v>
      </c>
      <c r="L39" s="11">
        <f t="shared" ref="L39:N39" si="30">$E$25*$E$15/100/4</f>
        <v>0</v>
      </c>
      <c r="M39" s="11">
        <f t="shared" si="30"/>
        <v>0</v>
      </c>
      <c r="N39" s="11">
        <f t="shared" si="30"/>
        <v>0</v>
      </c>
      <c r="O39" s="11">
        <f>$E$25*$E$16/100/4</f>
        <v>0</v>
      </c>
      <c r="P39" s="11">
        <f t="shared" ref="P39:R39" si="31">$E$25*$E$16/100/4</f>
        <v>0</v>
      </c>
      <c r="Q39" s="11">
        <f t="shared" si="31"/>
        <v>0</v>
      </c>
      <c r="R39" s="11">
        <f t="shared" si="31"/>
        <v>0</v>
      </c>
      <c r="S39" s="56">
        <f>$E$25*$E$17/100/4</f>
        <v>0</v>
      </c>
      <c r="T39" s="56">
        <f t="shared" ref="T39:V39" si="32">$E$25*$E$17/100/4</f>
        <v>0</v>
      </c>
      <c r="U39" s="56">
        <f t="shared" si="32"/>
        <v>0</v>
      </c>
      <c r="V39" s="11">
        <f t="shared" si="32"/>
        <v>0</v>
      </c>
      <c r="W39" s="11">
        <f>$E$25*$E$18/100/4</f>
        <v>0</v>
      </c>
      <c r="X39" s="11">
        <f t="shared" ref="X39:Z39" si="33">$E$25*$E$18/100/4</f>
        <v>0</v>
      </c>
      <c r="Y39" s="11">
        <f t="shared" si="33"/>
        <v>0</v>
      </c>
      <c r="Z39" s="11">
        <f t="shared" si="33"/>
        <v>0</v>
      </c>
      <c r="AA39" s="11">
        <f>$E$25*$E$19/100/4</f>
        <v>0</v>
      </c>
      <c r="AB39" s="11">
        <f t="shared" ref="AB39:AD39" si="34">$E$25*$E$19/100/4</f>
        <v>0</v>
      </c>
      <c r="AC39" s="11">
        <f t="shared" si="34"/>
        <v>0</v>
      </c>
      <c r="AD39" s="11">
        <f t="shared" si="34"/>
        <v>0</v>
      </c>
      <c r="AE39" s="11">
        <f>$E$25*$E$20/100/4</f>
        <v>0</v>
      </c>
      <c r="AF39" s="11">
        <f t="shared" ref="AF39:AH39" si="35">$E$25*$E$20/100/4</f>
        <v>0</v>
      </c>
      <c r="AG39" s="11">
        <f t="shared" si="35"/>
        <v>0</v>
      </c>
      <c r="AH39" s="11">
        <f t="shared" si="35"/>
        <v>0</v>
      </c>
      <c r="AI39" s="11">
        <f>$E$25*$E$21/100/4</f>
        <v>0</v>
      </c>
      <c r="AJ39" s="11">
        <f t="shared" ref="AJ39:AL39" si="36">$E$25*$E$21/100/4</f>
        <v>0</v>
      </c>
      <c r="AK39" s="11">
        <f t="shared" si="36"/>
        <v>0</v>
      </c>
      <c r="AL39" s="11">
        <f t="shared" si="36"/>
        <v>0</v>
      </c>
      <c r="AM39" s="11"/>
      <c r="AN39" s="11"/>
      <c r="AO39" s="11"/>
      <c r="AP39" s="11"/>
    </row>
    <row r="40" spans="1:47" x14ac:dyDescent="0.3">
      <c r="A40" s="1" t="s">
        <v>55</v>
      </c>
      <c r="D40" s="9">
        <f t="shared" si="12"/>
        <v>0</v>
      </c>
      <c r="E40" s="9"/>
      <c r="F40" s="9"/>
      <c r="G40" s="11"/>
      <c r="H40" s="11">
        <f>$F$24*$F$14/100/4</f>
        <v>0</v>
      </c>
      <c r="I40" s="11">
        <f>$F$24*$F$14/100/4</f>
        <v>0</v>
      </c>
      <c r="J40" s="11">
        <f>$F$24*$F$14/100/4</f>
        <v>0</v>
      </c>
      <c r="K40" s="11">
        <f>$F$24*$F$14/100/4</f>
        <v>0</v>
      </c>
      <c r="L40" s="11">
        <f>$F$24*$F$15/100/4</f>
        <v>0</v>
      </c>
      <c r="M40" s="11">
        <f>$F$24*$F$15/100/4</f>
        <v>0</v>
      </c>
      <c r="N40" s="11">
        <f>$F$24*$F$15/100/4</f>
        <v>0</v>
      </c>
      <c r="O40" s="11">
        <f>$F$24*$F$15/100/4</f>
        <v>0</v>
      </c>
      <c r="P40" s="11">
        <f>$F$24*$F$16/100/4</f>
        <v>0</v>
      </c>
      <c r="Q40" s="11">
        <f>$F$24*$F$16/100/4</f>
        <v>0</v>
      </c>
      <c r="R40" s="11">
        <f>$F$24*$F$16/100/4</f>
        <v>0</v>
      </c>
      <c r="S40" s="56">
        <f>$F$24*$F$16/100/4</f>
        <v>0</v>
      </c>
      <c r="T40" s="56">
        <f>$F$24*$F$17/100/4</f>
        <v>0</v>
      </c>
      <c r="U40" s="56">
        <f>$F$24*$F$17/100/4</f>
        <v>0</v>
      </c>
      <c r="V40" s="11">
        <f>$F$24*$F$17/100/4</f>
        <v>0</v>
      </c>
      <c r="W40" s="11">
        <f>$F$24*$F$17/100/4</f>
        <v>0</v>
      </c>
      <c r="X40" s="11">
        <f>$F$24*$F$18/100/4</f>
        <v>0</v>
      </c>
      <c r="Y40" s="11">
        <f>$F$24*$F$18/100/4</f>
        <v>0</v>
      </c>
      <c r="Z40" s="11">
        <f>$F$24*$F$18/100/4</f>
        <v>0</v>
      </c>
      <c r="AA40" s="11">
        <f>$F$24*$F$18/100/4</f>
        <v>0</v>
      </c>
      <c r="AB40" s="11">
        <f>$F$24*$F$19/100/4</f>
        <v>0</v>
      </c>
      <c r="AC40" s="11">
        <f>$F$24*$F$19/100/4</f>
        <v>0</v>
      </c>
      <c r="AD40" s="11">
        <f>$F$24*$F$19/100/4</f>
        <v>0</v>
      </c>
      <c r="AE40" s="11">
        <f>$F$24*$F$19/100/4</f>
        <v>0</v>
      </c>
      <c r="AF40" s="11">
        <f>$F$24*$F$20/100/4</f>
        <v>0</v>
      </c>
      <c r="AG40" s="11">
        <f>$F$24*$F$20/100/4</f>
        <v>0</v>
      </c>
      <c r="AH40" s="11">
        <f>$F$24*$F$20/100/4</f>
        <v>0</v>
      </c>
      <c r="AI40" s="11">
        <f>$F$24*$F$20/100/4</f>
        <v>0</v>
      </c>
      <c r="AJ40" s="11">
        <f>$F$24*$F$21/100/4</f>
        <v>0</v>
      </c>
      <c r="AK40" s="11">
        <f>$F$24*$F$21/100/4</f>
        <v>0</v>
      </c>
      <c r="AL40" s="11">
        <f>$F$24*$F$21/100/4</f>
        <v>0</v>
      </c>
      <c r="AM40" s="11">
        <f>$F$24*$F$21/100/4</f>
        <v>0</v>
      </c>
      <c r="AN40" s="11"/>
      <c r="AO40" s="11"/>
      <c r="AP40" s="11"/>
      <c r="AQ40" s="11"/>
    </row>
    <row r="41" spans="1:47" x14ac:dyDescent="0.3">
      <c r="A41" s="1" t="s">
        <v>67</v>
      </c>
      <c r="D41" s="9">
        <f t="shared" si="12"/>
        <v>0</v>
      </c>
      <c r="E41" s="9"/>
      <c r="F41" s="9"/>
      <c r="G41" s="11"/>
      <c r="H41" s="11">
        <f>$F$25*$F$14/100/4</f>
        <v>0</v>
      </c>
      <c r="I41" s="11">
        <f>$F$25*$F$14/100/4</f>
        <v>0</v>
      </c>
      <c r="J41" s="11">
        <f>$F$25*$F$14/100/4</f>
        <v>0</v>
      </c>
      <c r="K41" s="11">
        <f>$F$25*$F$14/100/4</f>
        <v>0</v>
      </c>
      <c r="L41" s="11">
        <f>$F$25*$F$15/100/4</f>
        <v>0</v>
      </c>
      <c r="M41" s="11">
        <f>$F$25*$F$15/100/4</f>
        <v>0</v>
      </c>
      <c r="N41" s="11">
        <f>$F$25*$F$15/100/4</f>
        <v>0</v>
      </c>
      <c r="O41" s="11">
        <f>$F$25*$F$15/100/4</f>
        <v>0</v>
      </c>
      <c r="P41" s="11">
        <f>$F$25*$F$16/100/4</f>
        <v>0</v>
      </c>
      <c r="Q41" s="11">
        <f>$F$25*$F$16/100/4</f>
        <v>0</v>
      </c>
      <c r="R41" s="11">
        <f>$F$25*$F$16/100/4</f>
        <v>0</v>
      </c>
      <c r="S41" s="56">
        <f>$F$25*$F$16/100/4</f>
        <v>0</v>
      </c>
      <c r="T41" s="56">
        <f>$F$25*$F$17/100/4</f>
        <v>0</v>
      </c>
      <c r="U41" s="56">
        <f>$F$25*$F$17/100/4</f>
        <v>0</v>
      </c>
      <c r="V41" s="11">
        <f>$F$25*$F$17/100/4</f>
        <v>0</v>
      </c>
      <c r="W41" s="11">
        <f>$F$25*$F$17/100/4</f>
        <v>0</v>
      </c>
      <c r="X41" s="11">
        <f>$F$25*$F$18/100/4</f>
        <v>0</v>
      </c>
      <c r="Y41" s="11">
        <f>$F$25*$F$18/100/4</f>
        <v>0</v>
      </c>
      <c r="Z41" s="11">
        <f>$F$25*$F$18/100/4</f>
        <v>0</v>
      </c>
      <c r="AA41" s="11">
        <f>$F$25*$F$18/100/4</f>
        <v>0</v>
      </c>
      <c r="AB41" s="11">
        <f>$F$25*$F$19/100/4</f>
        <v>0</v>
      </c>
      <c r="AC41" s="11">
        <f>$F$25*$F$19/100/4</f>
        <v>0</v>
      </c>
      <c r="AD41" s="11">
        <f>$F$25*$F$19/100/4</f>
        <v>0</v>
      </c>
      <c r="AE41" s="11">
        <f>$F$25*$F$19/100/4</f>
        <v>0</v>
      </c>
      <c r="AF41" s="11">
        <f>$F$25*$F$20/100/4</f>
        <v>0</v>
      </c>
      <c r="AG41" s="11">
        <f>$F$25*$F$20/100/4</f>
        <v>0</v>
      </c>
      <c r="AH41" s="11">
        <f>$F$25*$F$20/100/4</f>
        <v>0</v>
      </c>
      <c r="AI41" s="11">
        <f>$F$25*$F$20/100/4</f>
        <v>0</v>
      </c>
      <c r="AJ41" s="11">
        <f>$F$25*$F$21/100/4</f>
        <v>0</v>
      </c>
      <c r="AK41" s="11">
        <f>$F$25*$F$21/100/4</f>
        <v>0</v>
      </c>
      <c r="AL41" s="11">
        <f>$F$25*$F$21/100/4</f>
        <v>0</v>
      </c>
      <c r="AM41" s="11">
        <f>$F$25*$F$21/100/4</f>
        <v>0</v>
      </c>
      <c r="AN41" s="11"/>
      <c r="AO41" s="11"/>
      <c r="AP41" s="11"/>
      <c r="AQ41" s="11"/>
    </row>
    <row r="42" spans="1:47" x14ac:dyDescent="0.3">
      <c r="A42" s="1" t="s">
        <v>107</v>
      </c>
      <c r="D42" s="9">
        <f t="shared" si="12"/>
        <v>68370.749999999956</v>
      </c>
      <c r="E42" s="9"/>
      <c r="F42" s="9"/>
      <c r="G42" s="11"/>
      <c r="H42" s="11"/>
      <c r="I42" s="11">
        <f>$G$24*$G$14/100/4</f>
        <v>2441.8125</v>
      </c>
      <c r="J42" s="11">
        <f>$G$24*$G$14/100/4</f>
        <v>2441.8125</v>
      </c>
      <c r="K42" s="11">
        <f>$G$24*$G$14/100/4</f>
        <v>2441.8125</v>
      </c>
      <c r="L42" s="11">
        <f>$G$24*$G$14/100/4</f>
        <v>2441.8125</v>
      </c>
      <c r="M42" s="11">
        <f>$G$24*$G$15/100/4</f>
        <v>2441.8125</v>
      </c>
      <c r="N42" s="11">
        <f>$G$24*$G$15/100/4</f>
        <v>2441.8125</v>
      </c>
      <c r="O42" s="11">
        <f>$G$24*$G$15/100/4</f>
        <v>2441.8125</v>
      </c>
      <c r="P42" s="11">
        <f>$G$24*$G$15/100/4</f>
        <v>2441.8125</v>
      </c>
      <c r="Q42" s="11">
        <f>$G$24*$G$16/100/4</f>
        <v>2441.8125</v>
      </c>
      <c r="R42" s="11">
        <f>$G$24*$G$16/100/4</f>
        <v>2441.8125</v>
      </c>
      <c r="S42" s="56">
        <f>$G$24*$G$16/100/4</f>
        <v>2441.8125</v>
      </c>
      <c r="T42" s="56">
        <f>$G$24*$G$16/100/4</f>
        <v>2441.8125</v>
      </c>
      <c r="U42" s="56">
        <f>$G$24*$G$17/100/4</f>
        <v>1953.45</v>
      </c>
      <c r="V42" s="11">
        <f>$G$24*$G$17/100/4</f>
        <v>1953.45</v>
      </c>
      <c r="W42" s="11">
        <f>$G$24*$G$17/100/4</f>
        <v>1953.45</v>
      </c>
      <c r="X42" s="11">
        <f>$G$24*$G$17/100/4</f>
        <v>1953.45</v>
      </c>
      <c r="Y42" s="11">
        <f>$G$24*$G$18/100/4</f>
        <v>1953.45</v>
      </c>
      <c r="Z42" s="11">
        <f>$G$24*$G$18/100/4</f>
        <v>1953.45</v>
      </c>
      <c r="AA42" s="11">
        <f>$G$24*$G$18/100/4</f>
        <v>1953.45</v>
      </c>
      <c r="AB42" s="11">
        <f>$G$24*$G$18/100/4</f>
        <v>1953.45</v>
      </c>
      <c r="AC42" s="11">
        <f>$G$24*$G$19/100/4</f>
        <v>1953.45</v>
      </c>
      <c r="AD42" s="11">
        <f>$G$24*$G$19/100/4</f>
        <v>1953.45</v>
      </c>
      <c r="AE42" s="11">
        <f>$G$24*$G$19/100/4</f>
        <v>1953.45</v>
      </c>
      <c r="AF42" s="11">
        <f>$G$24*$G$19/100/4</f>
        <v>1953.45</v>
      </c>
      <c r="AG42" s="11">
        <f>$G$24*$G$20/100/4</f>
        <v>1953.45</v>
      </c>
      <c r="AH42" s="11">
        <f>$G$24*$G$20/100/4</f>
        <v>1953.45</v>
      </c>
      <c r="AI42" s="11">
        <f>$G$24*$G$20/100/4</f>
        <v>1953.45</v>
      </c>
      <c r="AJ42" s="11">
        <f>$G$24*$G$20/100/4</f>
        <v>1953.45</v>
      </c>
      <c r="AK42" s="11">
        <f>$G$24*$G$21/100/4</f>
        <v>1953.45</v>
      </c>
      <c r="AL42" s="11">
        <f>$G$24*$G$21/100/4</f>
        <v>1953.45</v>
      </c>
      <c r="AM42" s="11">
        <f>$G$24*$G$21/100/4</f>
        <v>1953.45</v>
      </c>
      <c r="AN42" s="11">
        <f>$G$24*$G$21/100/4</f>
        <v>1953.45</v>
      </c>
      <c r="AO42" s="11"/>
      <c r="AP42" s="11"/>
      <c r="AQ42" s="11"/>
      <c r="AR42" s="11"/>
    </row>
    <row r="43" spans="1:47" x14ac:dyDescent="0.3">
      <c r="A43" s="1" t="s">
        <v>108</v>
      </c>
      <c r="D43" s="9">
        <f t="shared" si="12"/>
        <v>143578.57499999992</v>
      </c>
      <c r="E43" s="9"/>
      <c r="F43" s="9"/>
      <c r="G43" s="11"/>
      <c r="H43" s="11"/>
      <c r="I43" s="11">
        <f>$G$25*$G$14/100/4</f>
        <v>5127.8062499999996</v>
      </c>
      <c r="J43" s="11">
        <f>$G$25*$G$14/100/4</f>
        <v>5127.8062499999996</v>
      </c>
      <c r="K43" s="11">
        <f>$G$25*$G$14/100/4</f>
        <v>5127.8062499999996</v>
      </c>
      <c r="L43" s="11">
        <f>$G$25*$G$14/100/4</f>
        <v>5127.8062499999996</v>
      </c>
      <c r="M43" s="11">
        <f>$G$25*$G$15/100/4</f>
        <v>5127.8062499999996</v>
      </c>
      <c r="N43" s="11">
        <f>$G$25*$G$15/100/4</f>
        <v>5127.8062499999996</v>
      </c>
      <c r="O43" s="11">
        <f>$G$25*$G$15/100/4</f>
        <v>5127.8062499999996</v>
      </c>
      <c r="P43" s="11">
        <f>$G$25*$G$15/100/4</f>
        <v>5127.8062499999996</v>
      </c>
      <c r="Q43" s="11">
        <f>$G$25*$G$16/100/4</f>
        <v>5127.8062499999996</v>
      </c>
      <c r="R43" s="11">
        <f>$G$25*$G$16/100/4</f>
        <v>5127.8062499999996</v>
      </c>
      <c r="S43" s="56">
        <f>$G$25*$G$16/100/4</f>
        <v>5127.8062499999996</v>
      </c>
      <c r="T43" s="56">
        <f>$G$25*$G$16/100/4</f>
        <v>5127.8062499999996</v>
      </c>
      <c r="U43" s="56">
        <f>$G$25*$G$17/100/4</f>
        <v>4102.2449999999999</v>
      </c>
      <c r="V43" s="11">
        <f>$G$25*$G$17/100/4</f>
        <v>4102.2449999999999</v>
      </c>
      <c r="W43" s="11">
        <f>$G$25*$G$17/100/4</f>
        <v>4102.2449999999999</v>
      </c>
      <c r="X43" s="11">
        <f>$G$25*$G$17/100/4</f>
        <v>4102.2449999999999</v>
      </c>
      <c r="Y43" s="11">
        <f>$G$25*$G$18/100/4</f>
        <v>4102.2449999999999</v>
      </c>
      <c r="Z43" s="11">
        <f>$G$25*$G$18/100/4</f>
        <v>4102.2449999999999</v>
      </c>
      <c r="AA43" s="11">
        <f>$G$25*$G$18/100/4</f>
        <v>4102.2449999999999</v>
      </c>
      <c r="AB43" s="11">
        <f>$G$25*$G$18/100/4</f>
        <v>4102.2449999999999</v>
      </c>
      <c r="AC43" s="11">
        <f>$G$25*$G$19/100/4</f>
        <v>4102.2449999999999</v>
      </c>
      <c r="AD43" s="11">
        <f>$G$25*$G$19/100/4</f>
        <v>4102.2449999999999</v>
      </c>
      <c r="AE43" s="11">
        <f>$G$25*$G$19/100/4</f>
        <v>4102.2449999999999</v>
      </c>
      <c r="AF43" s="11">
        <f>$G$25*$G$19/100/4</f>
        <v>4102.2449999999999</v>
      </c>
      <c r="AG43" s="11">
        <f>$G$25*$G$20/100/4</f>
        <v>4102.2449999999999</v>
      </c>
      <c r="AH43" s="11">
        <f>$G$25*$G$20/100/4</f>
        <v>4102.2449999999999</v>
      </c>
      <c r="AI43" s="11">
        <f>$G$25*$G$20/100/4</f>
        <v>4102.2449999999999</v>
      </c>
      <c r="AJ43" s="11">
        <f>$G$25*$G$20/100/4</f>
        <v>4102.2449999999999</v>
      </c>
      <c r="AK43" s="11">
        <f>$G$25*$G$21/100/4</f>
        <v>4102.2449999999999</v>
      </c>
      <c r="AL43" s="11">
        <f>$G$25*$G$21/100/4</f>
        <v>4102.2449999999999</v>
      </c>
      <c r="AM43" s="11">
        <f>$G$25*$G$21/100/4</f>
        <v>4102.2449999999999</v>
      </c>
      <c r="AN43" s="11">
        <f>$G$25*$G$21/100/4</f>
        <v>4102.2449999999999</v>
      </c>
      <c r="AO43" s="11"/>
      <c r="AP43" s="11"/>
      <c r="AQ43" s="11"/>
      <c r="AR43" s="11"/>
    </row>
    <row r="44" spans="1:47" x14ac:dyDescent="0.3">
      <c r="A44" s="1" t="s">
        <v>56</v>
      </c>
      <c r="D44" s="9">
        <f t="shared" si="12"/>
        <v>68370.749999999956</v>
      </c>
      <c r="E44" s="9"/>
      <c r="F44" s="9"/>
      <c r="G44" s="11"/>
      <c r="H44" s="11"/>
      <c r="I44" s="11"/>
      <c r="J44" s="11">
        <f>$H$24*$H$14/100/4</f>
        <v>2441.8125</v>
      </c>
      <c r="K44" s="11">
        <f>$H$24*$H$14/100/4</f>
        <v>2441.8125</v>
      </c>
      <c r="L44" s="11">
        <f>$H$24*$H$14/100/4</f>
        <v>2441.8125</v>
      </c>
      <c r="M44" s="11">
        <f>$H$24*$H$14/100/4</f>
        <v>2441.8125</v>
      </c>
      <c r="N44" s="11">
        <f>$H$24*$H$15/100/4</f>
        <v>2441.8125</v>
      </c>
      <c r="O44" s="11">
        <f>$H$24*$H$15/100/4</f>
        <v>2441.8125</v>
      </c>
      <c r="P44" s="11">
        <f>$H$24*$H$15/100/4</f>
        <v>2441.8125</v>
      </c>
      <c r="Q44" s="11">
        <f>$H$24*$H$15/100/4</f>
        <v>2441.8125</v>
      </c>
      <c r="R44" s="11">
        <f>$H$24*$H$16/100/4</f>
        <v>2441.8125</v>
      </c>
      <c r="S44" s="56">
        <f>$H$24*$H$16/100/4</f>
        <v>2441.8125</v>
      </c>
      <c r="T44" s="56">
        <f>$H$24*$H$16/100/4</f>
        <v>2441.8125</v>
      </c>
      <c r="U44" s="56">
        <f>$H$24*$H$16/100/4</f>
        <v>2441.8125</v>
      </c>
      <c r="V44" s="11">
        <f>$H$24*$H$17/100/4</f>
        <v>1953.45</v>
      </c>
      <c r="W44" s="11">
        <f>$H$24*$H$17/100/4</f>
        <v>1953.45</v>
      </c>
      <c r="X44" s="11">
        <f>$H$24*$H$17/100/4</f>
        <v>1953.45</v>
      </c>
      <c r="Y44" s="11">
        <f>$H$24*$H$17/100/4</f>
        <v>1953.45</v>
      </c>
      <c r="Z44" s="11">
        <f>$H$24*$H$18/100/4</f>
        <v>1953.45</v>
      </c>
      <c r="AA44" s="11">
        <f>$H$24*$H$18/100/4</f>
        <v>1953.45</v>
      </c>
      <c r="AB44" s="11">
        <f>$H$24*$H$18/100/4</f>
        <v>1953.45</v>
      </c>
      <c r="AC44" s="11">
        <f>$H$24*$H$18/100/4</f>
        <v>1953.45</v>
      </c>
      <c r="AD44" s="11">
        <f>$H$24*$H$19/100/4</f>
        <v>1953.45</v>
      </c>
      <c r="AE44" s="11">
        <f>$H$24*$H$19/100/4</f>
        <v>1953.45</v>
      </c>
      <c r="AF44" s="11">
        <f>$H$24*$H$19/100/4</f>
        <v>1953.45</v>
      </c>
      <c r="AG44" s="11">
        <f>$H$24*$H$19/100/4</f>
        <v>1953.45</v>
      </c>
      <c r="AH44" s="11">
        <f>$H$24*$H$20/100/4</f>
        <v>1953.45</v>
      </c>
      <c r="AI44" s="11">
        <f>$H$24*$H$20/100/4</f>
        <v>1953.45</v>
      </c>
      <c r="AJ44" s="11">
        <f>$H$24*$H$20/100/4</f>
        <v>1953.45</v>
      </c>
      <c r="AK44" s="11">
        <f>$H$24*$H$20/100/4</f>
        <v>1953.45</v>
      </c>
      <c r="AL44" s="11">
        <f>$H$24*$H$21/100/4</f>
        <v>1953.45</v>
      </c>
      <c r="AM44" s="11">
        <f>$H$24*$H$21/100/4</f>
        <v>1953.45</v>
      </c>
      <c r="AN44" s="11">
        <f>$H$24*$H$21/100/4</f>
        <v>1953.45</v>
      </c>
      <c r="AO44" s="11">
        <f>$H$24*$H$21/100/4</f>
        <v>1953.45</v>
      </c>
      <c r="AP44" s="11"/>
      <c r="AQ44" s="11"/>
      <c r="AR44" s="11"/>
    </row>
    <row r="45" spans="1:47" x14ac:dyDescent="0.3">
      <c r="A45" s="1" t="s">
        <v>68</v>
      </c>
      <c r="D45" s="9">
        <f t="shared" si="12"/>
        <v>143578.57499999992</v>
      </c>
      <c r="E45" s="9"/>
      <c r="F45" s="9"/>
      <c r="G45" s="11"/>
      <c r="H45" s="11"/>
      <c r="I45" s="11"/>
      <c r="J45" s="11">
        <f>$H$25*$H$14/100/4</f>
        <v>5127.8062499999996</v>
      </c>
      <c r="K45" s="11">
        <f>$H$25*$H$14/100/4</f>
        <v>5127.8062499999996</v>
      </c>
      <c r="L45" s="11">
        <f>$H$25*$H$14/100/4</f>
        <v>5127.8062499999996</v>
      </c>
      <c r="M45" s="11">
        <f>$H$25*$H$14/100/4</f>
        <v>5127.8062499999996</v>
      </c>
      <c r="N45" s="11">
        <f>$H$25*$H$15/100/4</f>
        <v>5127.8062499999996</v>
      </c>
      <c r="O45" s="11">
        <f>$H$25*$H$15/100/4</f>
        <v>5127.8062499999996</v>
      </c>
      <c r="P45" s="11">
        <f>$H$25*$H$15/100/4</f>
        <v>5127.8062499999996</v>
      </c>
      <c r="Q45" s="11">
        <f>$H$25*$H$15/100/4</f>
        <v>5127.8062499999996</v>
      </c>
      <c r="R45" s="11">
        <f>$H$25*$H$16/100/4</f>
        <v>5127.8062499999996</v>
      </c>
      <c r="S45" s="11">
        <f>$H$25*$H$16/100/4</f>
        <v>5127.8062499999996</v>
      </c>
      <c r="T45" s="11">
        <f>$H$25*$H$16/100/4</f>
        <v>5127.8062499999996</v>
      </c>
      <c r="U45" s="11">
        <f>$H$25*$H$16/100/4</f>
        <v>5127.8062499999996</v>
      </c>
      <c r="V45" s="11">
        <f>$H$25*$H$17/100/4</f>
        <v>4102.2449999999999</v>
      </c>
      <c r="W45" s="11">
        <f>$H$25*$H$17/100/4</f>
        <v>4102.2449999999999</v>
      </c>
      <c r="X45" s="11">
        <f>$H$25*$H$17/100/4</f>
        <v>4102.2449999999999</v>
      </c>
      <c r="Y45" s="11">
        <f>$H$25*$H$17/100/4</f>
        <v>4102.2449999999999</v>
      </c>
      <c r="Z45" s="11">
        <f>$H$25*$H$18/100/4</f>
        <v>4102.2449999999999</v>
      </c>
      <c r="AA45" s="11">
        <f>$H$25*$H$18/100/4</f>
        <v>4102.2449999999999</v>
      </c>
      <c r="AB45" s="11">
        <f>$H$25*$H$18/100/4</f>
        <v>4102.2449999999999</v>
      </c>
      <c r="AC45" s="11">
        <f>$H$25*$H$18/100/4</f>
        <v>4102.2449999999999</v>
      </c>
      <c r="AD45" s="11">
        <f>$H$25*$H$19/100/4</f>
        <v>4102.2449999999999</v>
      </c>
      <c r="AE45" s="11">
        <f>$H$25*$H$19/100/4</f>
        <v>4102.2449999999999</v>
      </c>
      <c r="AF45" s="11">
        <f>$H$25*$H$19/100/4</f>
        <v>4102.2449999999999</v>
      </c>
      <c r="AG45" s="11">
        <f>$H$25*$H$19/100/4</f>
        <v>4102.2449999999999</v>
      </c>
      <c r="AH45" s="11">
        <f>$H$25*$H$20/100/4</f>
        <v>4102.2449999999999</v>
      </c>
      <c r="AI45" s="11">
        <f>$H$25*$H$20/100/4</f>
        <v>4102.2449999999999</v>
      </c>
      <c r="AJ45" s="11">
        <f>$H$25*$H$20/100/4</f>
        <v>4102.2449999999999</v>
      </c>
      <c r="AK45" s="11">
        <f>$H$25*$H$20/100/4</f>
        <v>4102.2449999999999</v>
      </c>
      <c r="AL45" s="11">
        <f>$H$25*$H$21/100/4</f>
        <v>4102.2449999999999</v>
      </c>
      <c r="AM45" s="11">
        <f>$H$25*$H$21/100/4</f>
        <v>4102.2449999999999</v>
      </c>
      <c r="AN45" s="11">
        <f>$H$25*$H$21/100/4</f>
        <v>4102.2449999999999</v>
      </c>
      <c r="AO45" s="11">
        <f>$H$25*$H$21/100/4</f>
        <v>4102.2449999999999</v>
      </c>
      <c r="AP45" s="11"/>
      <c r="AQ45" s="11"/>
      <c r="AR45" s="11"/>
    </row>
    <row r="46" spans="1:47" x14ac:dyDescent="0.3">
      <c r="A46" s="1" t="s">
        <v>109</v>
      </c>
      <c r="D46" s="9">
        <f t="shared" si="12"/>
        <v>45580.499999999971</v>
      </c>
      <c r="E46" s="9"/>
      <c r="F46" s="9"/>
      <c r="G46" s="11"/>
      <c r="H46" s="11"/>
      <c r="I46" s="11"/>
      <c r="J46" s="11"/>
      <c r="K46" s="11">
        <f>$I$24*$I$14/100/4</f>
        <v>1899.1875</v>
      </c>
      <c r="L46" s="11">
        <f>$I$24*$I$14/100/4</f>
        <v>1899.1875</v>
      </c>
      <c r="M46" s="11">
        <f>$I$24*$I$14/100/4</f>
        <v>1899.1875</v>
      </c>
      <c r="N46" s="11">
        <f>$I$24*$I$14/100/4</f>
        <v>1899.1875</v>
      </c>
      <c r="O46" s="11">
        <f>$I$24*$I$15/100/4</f>
        <v>1899.1875</v>
      </c>
      <c r="P46" s="11">
        <f>$I$24*$I$15/100/4</f>
        <v>1899.1875</v>
      </c>
      <c r="Q46" s="11">
        <f>$I$24*$I$15/100/4</f>
        <v>1899.1875</v>
      </c>
      <c r="R46" s="11">
        <f>$I$24*$I$15/100/4</f>
        <v>1899.1875</v>
      </c>
      <c r="S46" s="11">
        <f>$I$24*$I$16/100/4</f>
        <v>1899.1875</v>
      </c>
      <c r="T46" s="11">
        <f>$I$24*$I$16/100/4</f>
        <v>1899.1875</v>
      </c>
      <c r="U46" s="11">
        <f>$I$24*$I$16/100/4</f>
        <v>1899.1875</v>
      </c>
      <c r="V46" s="11">
        <f>$I$24*$I$16/100/4</f>
        <v>1899.1875</v>
      </c>
      <c r="W46" s="11">
        <f>$I$24*$I$17/100/4</f>
        <v>1139.5125</v>
      </c>
      <c r="X46" s="11">
        <f>$I$24*$I$17/100/4</f>
        <v>1139.5125</v>
      </c>
      <c r="Y46" s="11">
        <f>$I$24*$I$17/100/4</f>
        <v>1139.5125</v>
      </c>
      <c r="Z46" s="11">
        <f>$I$24*$I$17/100/4</f>
        <v>1139.5125</v>
      </c>
      <c r="AA46" s="11">
        <f>$I$24*$I$18/100/4</f>
        <v>1139.5125</v>
      </c>
      <c r="AB46" s="11">
        <f>$I$24*$I$18/100/4</f>
        <v>1139.5125</v>
      </c>
      <c r="AC46" s="11">
        <f>$I$24*$I$18/100/4</f>
        <v>1139.5125</v>
      </c>
      <c r="AD46" s="11">
        <f>$I$24*$I$18/100/4</f>
        <v>1139.5125</v>
      </c>
      <c r="AE46" s="11">
        <f>$I$24*$I$19/100/4</f>
        <v>1139.5125</v>
      </c>
      <c r="AF46" s="11">
        <f>$I$24*$I$19/100/4</f>
        <v>1139.5125</v>
      </c>
      <c r="AG46" s="11">
        <f>$I$24*$I$19/100/4</f>
        <v>1139.5125</v>
      </c>
      <c r="AH46" s="11">
        <f>$I$24*$I$19/100/4</f>
        <v>1139.5125</v>
      </c>
      <c r="AI46" s="11">
        <f>$I$24*$I$20/100/4</f>
        <v>1139.5125</v>
      </c>
      <c r="AJ46" s="11">
        <f>$I$24*$I$20/100/4</f>
        <v>1139.5125</v>
      </c>
      <c r="AK46" s="11">
        <f>$I$24*$I$20/100/4</f>
        <v>1139.5125</v>
      </c>
      <c r="AL46" s="11">
        <f>$I$24*$I$20/100/4</f>
        <v>1139.5125</v>
      </c>
      <c r="AM46" s="11">
        <f>$I$24*$I$21/100/4</f>
        <v>1139.5125</v>
      </c>
      <c r="AN46" s="11">
        <f>$I$24*$I$21/100/4</f>
        <v>1139.5125</v>
      </c>
      <c r="AO46" s="11">
        <f>$I$24*$I$21/100/4</f>
        <v>1139.5125</v>
      </c>
      <c r="AP46" s="11">
        <f>$I$24*$I$21/100/4</f>
        <v>1139.5125</v>
      </c>
      <c r="AQ46" s="11"/>
      <c r="AR46" s="11"/>
      <c r="AS46" s="11"/>
    </row>
    <row r="47" spans="1:47" x14ac:dyDescent="0.3">
      <c r="A47" s="1" t="s">
        <v>110</v>
      </c>
      <c r="D47" s="9">
        <f t="shared" si="12"/>
        <v>97238.400000000067</v>
      </c>
      <c r="E47" s="9"/>
      <c r="F47" s="9"/>
      <c r="G47" s="11"/>
      <c r="H47" s="11"/>
      <c r="I47" s="11"/>
      <c r="J47" s="11"/>
      <c r="K47" s="11">
        <f>$I$25*$I$14/100/4</f>
        <v>4051.6</v>
      </c>
      <c r="L47" s="11">
        <f>$I$25*$I$14/100/4</f>
        <v>4051.6</v>
      </c>
      <c r="M47" s="11">
        <f>$I$25*$I$14/100/4</f>
        <v>4051.6</v>
      </c>
      <c r="N47" s="11">
        <f>$I$25*$I$14/100/4</f>
        <v>4051.6</v>
      </c>
      <c r="O47" s="11">
        <f>$I$25*$I$15/100/4</f>
        <v>4051.6</v>
      </c>
      <c r="P47" s="11">
        <f>$I$25*$I$15/100/4</f>
        <v>4051.6</v>
      </c>
      <c r="Q47" s="11">
        <f>$I$25*$I$15/100/4</f>
        <v>4051.6</v>
      </c>
      <c r="R47" s="11">
        <f>$I$25*$I$15/100/4</f>
        <v>4051.6</v>
      </c>
      <c r="S47" s="11">
        <f>$I$25*$I$16/100/4</f>
        <v>4051.6</v>
      </c>
      <c r="T47" s="11">
        <f>$I$25*$I$16/100/4</f>
        <v>4051.6</v>
      </c>
      <c r="U47" s="11">
        <f>$I$25*$I$16/100/4</f>
        <v>4051.6</v>
      </c>
      <c r="V47" s="11">
        <f>$I$25*$I$16/100/4</f>
        <v>4051.6</v>
      </c>
      <c r="W47" s="11">
        <f>$I$25*$I$17/100/4</f>
        <v>2430.96</v>
      </c>
      <c r="X47" s="11">
        <f>$I$25*$I$17/100/4</f>
        <v>2430.96</v>
      </c>
      <c r="Y47" s="11">
        <f>$I$25*$I$17/100/4</f>
        <v>2430.96</v>
      </c>
      <c r="Z47" s="11">
        <f>$I$25*$I$17/100/4</f>
        <v>2430.96</v>
      </c>
      <c r="AA47" s="11">
        <f>$I$25*$I$18/100/4</f>
        <v>2430.96</v>
      </c>
      <c r="AB47" s="11">
        <f>$I$25*$I$18/100/4</f>
        <v>2430.96</v>
      </c>
      <c r="AC47" s="11">
        <f>$I$25*$I$18/100/4</f>
        <v>2430.96</v>
      </c>
      <c r="AD47" s="11">
        <f>$I$25*$I$18/100/4</f>
        <v>2430.96</v>
      </c>
      <c r="AE47" s="11">
        <f>$I$25*$I$19/100/4</f>
        <v>2430.96</v>
      </c>
      <c r="AF47" s="11">
        <f>$I$25*$I$19/100/4</f>
        <v>2430.96</v>
      </c>
      <c r="AG47" s="11">
        <f>$I$25*$I$19/100/4</f>
        <v>2430.96</v>
      </c>
      <c r="AH47" s="11">
        <f>$I$25*$I$19/100/4</f>
        <v>2430.96</v>
      </c>
      <c r="AI47" s="11">
        <f>$I$25*$I$20/100/4</f>
        <v>2430.96</v>
      </c>
      <c r="AJ47" s="11">
        <f>$I$25*$I$20/100/4</f>
        <v>2430.96</v>
      </c>
      <c r="AK47" s="11">
        <f>$I$25*$I$20/100/4</f>
        <v>2430.96</v>
      </c>
      <c r="AL47" s="11">
        <f>$I$25*$I$20/100/4</f>
        <v>2430.96</v>
      </c>
      <c r="AM47" s="11">
        <f>$I$25*$I$21/100/4</f>
        <v>2430.96</v>
      </c>
      <c r="AN47" s="11">
        <f>$I$25*$I$21/100/4</f>
        <v>2430.96</v>
      </c>
      <c r="AO47" s="11">
        <f>$I$25*$I$21/100/4</f>
        <v>2430.96</v>
      </c>
      <c r="AP47" s="11">
        <f>$I$25*$I$21/100/4</f>
        <v>2430.96</v>
      </c>
      <c r="AQ47" s="11"/>
      <c r="AR47" s="11"/>
      <c r="AS47" s="11"/>
      <c r="AT47" s="11"/>
    </row>
    <row r="48" spans="1:47" x14ac:dyDescent="0.3">
      <c r="A48" s="1" t="s">
        <v>57</v>
      </c>
      <c r="D48" s="9">
        <f t="shared" si="12"/>
        <v>45580.500000000029</v>
      </c>
      <c r="E48" s="9"/>
      <c r="F48" s="9"/>
      <c r="G48" s="11"/>
      <c r="H48" s="11"/>
      <c r="I48" s="11"/>
      <c r="J48" s="11"/>
      <c r="K48" s="11"/>
      <c r="L48" s="11">
        <f>$J$24*$J$14/100/4</f>
        <v>2373.984375</v>
      </c>
      <c r="M48" s="11">
        <f>$J$24*$J$14/100/4</f>
        <v>2373.984375</v>
      </c>
      <c r="N48" s="11">
        <f>$J$24*$J$14/100/4</f>
        <v>2373.984375</v>
      </c>
      <c r="O48" s="11">
        <f>$J$24*$J$14/100/4</f>
        <v>2373.984375</v>
      </c>
      <c r="P48" s="11">
        <f>$J$24*$J$15/100/4</f>
        <v>2373.984375</v>
      </c>
      <c r="Q48" s="11">
        <f>$J$24*$J$15/100/4</f>
        <v>2373.984375</v>
      </c>
      <c r="R48" s="11">
        <f>$J$24*$J$15/100/4</f>
        <v>2373.984375</v>
      </c>
      <c r="S48" s="11">
        <f>$J$24*$J$15/100/4</f>
        <v>2373.984375</v>
      </c>
      <c r="T48" s="11">
        <f>$J$24*$J$16/100/4</f>
        <v>1329.4312500000001</v>
      </c>
      <c r="U48" s="11">
        <f>$J$24*$J$16/100/4</f>
        <v>1329.4312500000001</v>
      </c>
      <c r="V48" s="11">
        <f>$J$24*$J$16/100/4</f>
        <v>1329.4312500000001</v>
      </c>
      <c r="W48" s="11">
        <f>$J$24*$J$16/100/4</f>
        <v>1329.4312500000001</v>
      </c>
      <c r="X48" s="11">
        <f>$J$24*$J$17/100/4</f>
        <v>1329.4312500000001</v>
      </c>
      <c r="Y48" s="11">
        <f>$J$24*$J$17/100/4</f>
        <v>1329.4312500000001</v>
      </c>
      <c r="Z48" s="11">
        <f>$J$24*$J$17/100/4</f>
        <v>1329.4312500000001</v>
      </c>
      <c r="AA48" s="11">
        <f>$J$24*$J$17/100/4</f>
        <v>1329.4312500000001</v>
      </c>
      <c r="AB48" s="11">
        <f>$J$24*$J$18/100/4</f>
        <v>1329.4312500000001</v>
      </c>
      <c r="AC48" s="11">
        <f>$J$24*$J$18/100/4</f>
        <v>1329.4312500000001</v>
      </c>
      <c r="AD48" s="11">
        <f>$J$24*$J$18/100/4</f>
        <v>1329.4312500000001</v>
      </c>
      <c r="AE48" s="11">
        <f>$J$24*$J$18/100/4</f>
        <v>1329.4312500000001</v>
      </c>
      <c r="AF48" s="11">
        <f>$J$24*$J$19/100/4</f>
        <v>1329.4312500000001</v>
      </c>
      <c r="AG48" s="11">
        <f>$J$24*$J$19/100/4</f>
        <v>1329.4312500000001</v>
      </c>
      <c r="AH48" s="11">
        <f>$J$24*$J$19/100/4</f>
        <v>1329.4312500000001</v>
      </c>
      <c r="AI48" s="11">
        <f>$J$24*$J$19/100/4</f>
        <v>1329.4312500000001</v>
      </c>
      <c r="AJ48" s="11">
        <f>$J$24*$J$20/100/4</f>
        <v>1329.4312500000001</v>
      </c>
      <c r="AK48" s="11">
        <f>$J$24*$J$20/100/4</f>
        <v>1329.4312500000001</v>
      </c>
      <c r="AL48" s="11">
        <f>$J$24*$J$20/100/4</f>
        <v>1329.4312500000001</v>
      </c>
      <c r="AM48" s="11">
        <f>$J$24*$J$20/100/4</f>
        <v>1329.4312500000001</v>
      </c>
      <c r="AN48" s="11">
        <f>$J$24*$J$21/100/4</f>
        <v>0</v>
      </c>
      <c r="AO48" s="11">
        <f>$J$24*$J$21/100/4</f>
        <v>0</v>
      </c>
      <c r="AP48" s="11">
        <f>$J$24*$J$21/100/4</f>
        <v>0</v>
      </c>
      <c r="AQ48" s="11">
        <f>$J$24*$J$21/100/4</f>
        <v>0</v>
      </c>
      <c r="AR48" s="11"/>
      <c r="AS48" s="11"/>
      <c r="AT48" s="11"/>
      <c r="AU48" s="11"/>
    </row>
    <row r="49" spans="1:60" x14ac:dyDescent="0.3">
      <c r="A49" s="1" t="s">
        <v>69</v>
      </c>
      <c r="D49" s="9">
        <f t="shared" si="12"/>
        <v>97238.399999999965</v>
      </c>
      <c r="E49" s="9"/>
      <c r="F49" s="9"/>
      <c r="G49" s="11"/>
      <c r="H49" s="11"/>
      <c r="I49" s="11"/>
      <c r="J49" s="11"/>
      <c r="K49" s="11"/>
      <c r="L49" s="11">
        <f>$J$25*$J$14/100/4</f>
        <v>5064.5</v>
      </c>
      <c r="M49" s="11">
        <f>$J$25*$J$14/100/4</f>
        <v>5064.5</v>
      </c>
      <c r="N49" s="11">
        <f>$J$25*$J$14/100/4</f>
        <v>5064.5</v>
      </c>
      <c r="O49" s="11">
        <f>$J$25*$J$14/100/4</f>
        <v>5064.5</v>
      </c>
      <c r="P49" s="11">
        <f>$J$25*$J$15/100/4</f>
        <v>5064.5</v>
      </c>
      <c r="Q49" s="11">
        <f>$J$25*$J$15/100/4</f>
        <v>5064.5</v>
      </c>
      <c r="R49" s="11">
        <f>$J$25*$J$15/100/4</f>
        <v>5064.5</v>
      </c>
      <c r="S49" s="11">
        <f>$J$25*$J$15/100/4</f>
        <v>5064.5</v>
      </c>
      <c r="T49" s="11">
        <f>$J$25*$J$16/100/4</f>
        <v>2836.12</v>
      </c>
      <c r="U49" s="11">
        <f>$J$25*$J$16/100/4</f>
        <v>2836.12</v>
      </c>
      <c r="V49" s="11">
        <f>$J$25*$J$16/100/4</f>
        <v>2836.12</v>
      </c>
      <c r="W49" s="11">
        <f>$J$25*$J$16/100/4</f>
        <v>2836.12</v>
      </c>
      <c r="X49" s="11">
        <f>$J$25*$J$17/100/4</f>
        <v>2836.12</v>
      </c>
      <c r="Y49" s="11">
        <f>$J$25*$J$17/100/4</f>
        <v>2836.12</v>
      </c>
      <c r="Z49" s="11">
        <f>$J$25*$J$17/100/4</f>
        <v>2836.12</v>
      </c>
      <c r="AA49" s="11">
        <f>$J$25*$J$17/100/4</f>
        <v>2836.12</v>
      </c>
      <c r="AB49" s="11">
        <f>$J$25*$J$18/100/4</f>
        <v>2836.12</v>
      </c>
      <c r="AC49" s="11">
        <f>$J$25*$J$18/100/4</f>
        <v>2836.12</v>
      </c>
      <c r="AD49" s="11">
        <f>$J$25*$J$18/100/4</f>
        <v>2836.12</v>
      </c>
      <c r="AE49" s="11">
        <f>$J$25*$J$18/100/4</f>
        <v>2836.12</v>
      </c>
      <c r="AF49" s="11">
        <f>$J$25*$J$19/100/4</f>
        <v>2836.12</v>
      </c>
      <c r="AG49" s="11">
        <f>$J$25*$J$19/100/4</f>
        <v>2836.12</v>
      </c>
      <c r="AH49" s="11">
        <f>$J$25*$J$19/100/4</f>
        <v>2836.12</v>
      </c>
      <c r="AI49" s="11">
        <f>$J$25*$J$19/100/4</f>
        <v>2836.12</v>
      </c>
      <c r="AJ49" s="11">
        <f>$J$25*$J$20/100/4</f>
        <v>2836.12</v>
      </c>
      <c r="AK49" s="11">
        <f>$J$25*$J$20/100/4</f>
        <v>2836.12</v>
      </c>
      <c r="AL49" s="11">
        <f>$J$25*$J$20/100/4</f>
        <v>2836.12</v>
      </c>
      <c r="AM49" s="11">
        <f>$J$25*$J$20/100/4</f>
        <v>2836.12</v>
      </c>
      <c r="AN49" s="11">
        <f>$J$25*$J$21/100/4</f>
        <v>0</v>
      </c>
      <c r="AO49" s="11">
        <f>$J$25*$J$21/100/4</f>
        <v>0</v>
      </c>
      <c r="AP49" s="11">
        <f>$J$25*$J$21/100/4</f>
        <v>0</v>
      </c>
      <c r="AQ49" s="11">
        <f>$J$25*$J$21/100/4</f>
        <v>0</v>
      </c>
      <c r="AR49" s="11"/>
      <c r="AS49" s="11"/>
      <c r="AT49" s="11"/>
      <c r="AU49" s="12">
        <f>AS49</f>
        <v>0</v>
      </c>
      <c r="AV49" s="12">
        <f>AU49</f>
        <v>0</v>
      </c>
    </row>
    <row r="50" spans="1:60" x14ac:dyDescent="0.3">
      <c r="A50" s="1" t="s">
        <v>111</v>
      </c>
      <c r="D50" s="9">
        <f t="shared" si="12"/>
        <v>50138.549999999996</v>
      </c>
      <c r="E50" s="9"/>
      <c r="F50" s="9"/>
      <c r="G50" s="11"/>
      <c r="H50" s="11"/>
      <c r="I50" s="11"/>
      <c r="J50" s="11"/>
      <c r="K50" s="11"/>
      <c r="L50" s="11"/>
      <c r="M50" s="11">
        <f>$K$24*$K$14/100/4</f>
        <v>2611.3828125000005</v>
      </c>
      <c r="N50" s="11">
        <f>$K$24*$K$14/100/4</f>
        <v>2611.3828125000005</v>
      </c>
      <c r="O50" s="11">
        <f>$K$24*$K$14/100/4</f>
        <v>2611.3828125000005</v>
      </c>
      <c r="P50" s="11">
        <f>$K$24*$K$14/100/4</f>
        <v>2611.3828125000005</v>
      </c>
      <c r="Q50" s="11">
        <f>$K$24*$K$15/100/4</f>
        <v>2611.3828125000005</v>
      </c>
      <c r="R50" s="11">
        <f>$K$24*$K$15/100/4</f>
        <v>2611.3828125000005</v>
      </c>
      <c r="S50" s="11">
        <f>$K$24*$K$15/100/4</f>
        <v>2611.3828125000005</v>
      </c>
      <c r="T50" s="11">
        <f>$K$24*$K$15/100/4</f>
        <v>2611.3828125000005</v>
      </c>
      <c r="U50" s="11">
        <f>$K$24*$K$16/100/4</f>
        <v>1462.3743750000003</v>
      </c>
      <c r="V50" s="11">
        <f>$K$24*$K$16/100/4</f>
        <v>1462.3743750000003</v>
      </c>
      <c r="W50" s="11">
        <f>$K$24*$K$16/100/4</f>
        <v>1462.3743750000003</v>
      </c>
      <c r="X50" s="11">
        <f>$K$24*$K$16/100/4</f>
        <v>1462.3743750000003</v>
      </c>
      <c r="Y50" s="11">
        <f>$K$24*$K$17/100/4</f>
        <v>1462.3743750000003</v>
      </c>
      <c r="Z50" s="11">
        <f>$K$24*$K$17/100/4</f>
        <v>1462.3743750000003</v>
      </c>
      <c r="AA50" s="11">
        <f>$K$24*$K$17/100/4</f>
        <v>1462.3743750000003</v>
      </c>
      <c r="AB50" s="11">
        <f>$K$24*$K$17/100/4</f>
        <v>1462.3743750000003</v>
      </c>
      <c r="AC50" s="11">
        <f>$K$24*$K$18/100/4</f>
        <v>1462.3743750000003</v>
      </c>
      <c r="AD50" s="11">
        <f>$K$24*$K$18/100/4</f>
        <v>1462.3743750000003</v>
      </c>
      <c r="AE50" s="11">
        <f>$K$24*$K$18/100/4</f>
        <v>1462.3743750000003</v>
      </c>
      <c r="AF50" s="11">
        <f>$K$24*$K$18/100/4</f>
        <v>1462.3743750000003</v>
      </c>
      <c r="AG50" s="11">
        <f>$K$24*$K$19/100/4</f>
        <v>1462.3743750000003</v>
      </c>
      <c r="AH50" s="11">
        <f>$K$24*$K$19/100/4</f>
        <v>1462.3743750000003</v>
      </c>
      <c r="AI50" s="11">
        <f>$K$24*$K$19/100/4</f>
        <v>1462.3743750000003</v>
      </c>
      <c r="AJ50" s="11">
        <f>$K$24*$K$19/100/4</f>
        <v>1462.3743750000003</v>
      </c>
      <c r="AK50" s="11">
        <f>$K$24*$K$20/100/4</f>
        <v>1462.3743750000003</v>
      </c>
      <c r="AL50" s="11">
        <f>$K$24*$K$20/100/4</f>
        <v>1462.3743750000003</v>
      </c>
      <c r="AM50" s="11">
        <f>$K$24*$K$20/100/4</f>
        <v>1462.3743750000003</v>
      </c>
      <c r="AN50" s="11">
        <f>$K$24*$K$20/100/4</f>
        <v>1462.3743750000003</v>
      </c>
      <c r="AO50" s="11">
        <f>$K$24*$K$21/100/4</f>
        <v>0</v>
      </c>
      <c r="AP50" s="11">
        <f>$K$24*$K$21/100/4</f>
        <v>0</v>
      </c>
      <c r="AQ50" s="11">
        <f>$K$24*$K$21/100/4</f>
        <v>0</v>
      </c>
      <c r="AR50" s="11">
        <f>$K$24*$K$21/100/4</f>
        <v>0</v>
      </c>
      <c r="AS50" s="11"/>
      <c r="AT50" s="11"/>
      <c r="AU50" s="11"/>
      <c r="AV50" s="11"/>
    </row>
    <row r="51" spans="1:60" x14ac:dyDescent="0.3">
      <c r="A51" s="1" t="s">
        <v>112</v>
      </c>
      <c r="D51" s="9">
        <f t="shared" si="12"/>
        <v>54696.599999999969</v>
      </c>
      <c r="E51" s="9"/>
      <c r="F51" s="9"/>
      <c r="G51" s="11"/>
      <c r="H51" s="11"/>
      <c r="I51" s="11"/>
      <c r="J51" s="11"/>
      <c r="K51" s="11"/>
      <c r="L51" s="11"/>
      <c r="M51" s="11">
        <f>$K$25*$K$14/100/4</f>
        <v>2848.78125</v>
      </c>
      <c r="N51" s="11">
        <f>$K$25*$K$14/100/4</f>
        <v>2848.78125</v>
      </c>
      <c r="O51" s="11">
        <f>$K$25*$K$14/100/4</f>
        <v>2848.78125</v>
      </c>
      <c r="P51" s="11">
        <f>$K$25*$K$14/100/4</f>
        <v>2848.78125</v>
      </c>
      <c r="Q51" s="11">
        <f>$K$25*$K$15/100/4</f>
        <v>2848.78125</v>
      </c>
      <c r="R51" s="11">
        <f>$K$25*$K$15/100/4</f>
        <v>2848.78125</v>
      </c>
      <c r="S51" s="11">
        <f>$K$25*$K$15/100/4</f>
        <v>2848.78125</v>
      </c>
      <c r="T51" s="11">
        <f>$K$25*$K$15/100/4</f>
        <v>2848.78125</v>
      </c>
      <c r="U51" s="11">
        <f>$K$25*$K$16/100/4</f>
        <v>1595.3175000000001</v>
      </c>
      <c r="V51" s="11">
        <f>$K$25*$K$16/100/4</f>
        <v>1595.3175000000001</v>
      </c>
      <c r="W51" s="11">
        <f>$K$25*$K$16/100/4</f>
        <v>1595.3175000000001</v>
      </c>
      <c r="X51" s="11">
        <f>$K$25*$K$16/100/4</f>
        <v>1595.3175000000001</v>
      </c>
      <c r="Y51" s="11">
        <f>$K$25*$K$17/100/4</f>
        <v>1595.3175000000001</v>
      </c>
      <c r="Z51" s="11">
        <f>$K$25*$K$17/100/4</f>
        <v>1595.3175000000001</v>
      </c>
      <c r="AA51" s="11">
        <f>$K$25*$K$17/100/4</f>
        <v>1595.3175000000001</v>
      </c>
      <c r="AB51" s="11">
        <f>$K$25*$K$17/100/4</f>
        <v>1595.3175000000001</v>
      </c>
      <c r="AC51" s="11">
        <f>$K$25*$K$18/100/4</f>
        <v>1595.3175000000001</v>
      </c>
      <c r="AD51" s="11">
        <f>$K$25*$K$18/100/4</f>
        <v>1595.3175000000001</v>
      </c>
      <c r="AE51" s="11">
        <f>$K$25*$K$18/100/4</f>
        <v>1595.3175000000001</v>
      </c>
      <c r="AF51" s="11">
        <f>$K$25*$K$18/100/4</f>
        <v>1595.3175000000001</v>
      </c>
      <c r="AG51" s="11">
        <f>$K$25*$K$19/100/4</f>
        <v>1595.3175000000001</v>
      </c>
      <c r="AH51" s="11">
        <f>$K$25*$K$19/100/4</f>
        <v>1595.3175000000001</v>
      </c>
      <c r="AI51" s="11">
        <f>$K$25*$K$19/100/4</f>
        <v>1595.3175000000001</v>
      </c>
      <c r="AJ51" s="11">
        <f>$K$25*$K$19/100/4</f>
        <v>1595.3175000000001</v>
      </c>
      <c r="AK51" s="11">
        <f>$K$25*$K$20/100/4</f>
        <v>1595.3175000000001</v>
      </c>
      <c r="AL51" s="11">
        <f>$K$25*$K$20/100/4</f>
        <v>1595.3175000000001</v>
      </c>
      <c r="AM51" s="11">
        <f>$K$25*$K$20/100/4</f>
        <v>1595.3175000000001</v>
      </c>
      <c r="AN51" s="11">
        <f>$K$25*$K$20/100/4</f>
        <v>1595.3175000000001</v>
      </c>
      <c r="AO51" s="11">
        <f>$K$25*$K$21/100/4</f>
        <v>0</v>
      </c>
      <c r="AP51" s="11">
        <f>$K$25*$K$21/100/4</f>
        <v>0</v>
      </c>
      <c r="AQ51" s="11">
        <f>$K$25*$K$21/100/4</f>
        <v>0</v>
      </c>
      <c r="AR51" s="11">
        <f>$K$25*$K$21/100/4</f>
        <v>0</v>
      </c>
      <c r="AS51" s="11"/>
      <c r="AT51" s="11"/>
      <c r="AU51" s="11"/>
      <c r="AV51" s="11"/>
    </row>
    <row r="52" spans="1:60" x14ac:dyDescent="0.3">
      <c r="A52" s="1" t="s">
        <v>58</v>
      </c>
      <c r="D52" s="9">
        <f t="shared" si="12"/>
        <v>50138.549999999996</v>
      </c>
      <c r="E52" s="9"/>
      <c r="F52" s="9"/>
      <c r="G52" s="11"/>
      <c r="H52" s="11"/>
      <c r="I52" s="11"/>
      <c r="J52" s="11"/>
      <c r="K52" s="11"/>
      <c r="L52" s="11"/>
      <c r="M52" s="11"/>
      <c r="N52" s="11">
        <f>$L$24*$L$14/100/4</f>
        <v>2611.3828125000005</v>
      </c>
      <c r="O52" s="11">
        <f>$L$24*$L$14/100/4</f>
        <v>2611.3828125000005</v>
      </c>
      <c r="P52" s="11">
        <f>$L$24*$L$14/100/4</f>
        <v>2611.3828125000005</v>
      </c>
      <c r="Q52" s="11">
        <f>$L$24*$L$14/100/4</f>
        <v>2611.3828125000005</v>
      </c>
      <c r="R52" s="11">
        <f>$L$24*$L$15/100/4</f>
        <v>2611.3828125000005</v>
      </c>
      <c r="S52" s="11">
        <f>$L$24*$L$15/100/4</f>
        <v>2611.3828125000005</v>
      </c>
      <c r="T52" s="11">
        <f>$L$24*$L$15/100/4</f>
        <v>2611.3828125000005</v>
      </c>
      <c r="U52" s="11">
        <f>$L$24*$L$15/100/4</f>
        <v>2611.3828125000005</v>
      </c>
      <c r="V52" s="11">
        <f>$L$24*$L$16/100/4</f>
        <v>2611.3828125000005</v>
      </c>
      <c r="W52" s="11">
        <f>$L$24*$L$16/100/4</f>
        <v>2611.3828125000005</v>
      </c>
      <c r="X52" s="11">
        <f>$L$24*$L$16/100/4</f>
        <v>2611.3828125000005</v>
      </c>
      <c r="Y52" s="11">
        <f>$L$24*$L$16/100/4</f>
        <v>2611.3828125000005</v>
      </c>
      <c r="Z52" s="11">
        <f>$L$24*$L$17/100/4</f>
        <v>2611.3828125000005</v>
      </c>
      <c r="AA52" s="11">
        <f>$L$24*$L$17/100/4</f>
        <v>2611.3828125000005</v>
      </c>
      <c r="AB52" s="11">
        <f>$L$24*$L$17/100/4</f>
        <v>2611.3828125000005</v>
      </c>
      <c r="AC52" s="11">
        <f>$L$24*$L$17/100/4</f>
        <v>2611.3828125000005</v>
      </c>
      <c r="AD52" s="11">
        <f>$L$24*$L$18/100/4</f>
        <v>1044.5531250000001</v>
      </c>
      <c r="AE52" s="11">
        <f>$L$24*$L$18/100/4</f>
        <v>1044.5531250000001</v>
      </c>
      <c r="AF52" s="11">
        <f>$L$24*$L$18/100/4</f>
        <v>1044.5531250000001</v>
      </c>
      <c r="AG52" s="11">
        <f>$L$24*$L$18/100/4</f>
        <v>1044.5531250000001</v>
      </c>
      <c r="AH52" s="11">
        <f>$L$24*$L$19/100/4</f>
        <v>1044.5531250000001</v>
      </c>
      <c r="AI52" s="11">
        <f>$L$24*$L$19/100/4</f>
        <v>1044.5531250000001</v>
      </c>
      <c r="AJ52" s="11">
        <f>$L$24*$L$19/100/4</f>
        <v>1044.5531250000001</v>
      </c>
      <c r="AK52" s="11">
        <f>$L$24*$L$19/100/4</f>
        <v>1044.5531250000001</v>
      </c>
      <c r="AL52" s="11">
        <f>$L$24*$L$20/100/4</f>
        <v>0</v>
      </c>
      <c r="AM52" s="11">
        <f>$L$24*$L$20/100/4</f>
        <v>0</v>
      </c>
      <c r="AN52" s="11">
        <f>$L$24*$L$20/100/4</f>
        <v>0</v>
      </c>
      <c r="AO52" s="11">
        <f>$L$24*$L$20/100/4</f>
        <v>0</v>
      </c>
      <c r="AP52" s="11">
        <f>$L$24*$L$21/100/4</f>
        <v>0</v>
      </c>
      <c r="AQ52" s="11">
        <f>$L$24*$L$21/100/4</f>
        <v>0</v>
      </c>
      <c r="AR52" s="11">
        <f>$L$24*$L$21/100/4</f>
        <v>0</v>
      </c>
      <c r="AS52" s="11">
        <f>$L$24*$L$21/100/4</f>
        <v>0</v>
      </c>
      <c r="AT52" s="11"/>
      <c r="AU52" s="11"/>
      <c r="AV52" s="11"/>
      <c r="AW52" s="12">
        <f>$L$24*$L$21/100/4</f>
        <v>0</v>
      </c>
      <c r="AX52" s="12">
        <f>AW52</f>
        <v>0</v>
      </c>
      <c r="AY52" s="12">
        <f>AX52</f>
        <v>0</v>
      </c>
    </row>
    <row r="53" spans="1:60" x14ac:dyDescent="0.3">
      <c r="A53" s="1" t="s">
        <v>70</v>
      </c>
      <c r="D53" s="9">
        <f t="shared" si="12"/>
        <v>54696.599999999977</v>
      </c>
      <c r="E53" s="9"/>
      <c r="F53" s="9"/>
      <c r="G53" s="11"/>
      <c r="H53" s="11"/>
      <c r="I53" s="11"/>
      <c r="J53" s="11"/>
      <c r="K53" s="11"/>
      <c r="L53" s="11"/>
      <c r="M53" s="11"/>
      <c r="N53" s="11">
        <f>$L$25*$L$14/100/4</f>
        <v>2848.78125</v>
      </c>
      <c r="O53" s="11">
        <f>$L$25*$L$14/100/4</f>
        <v>2848.78125</v>
      </c>
      <c r="P53" s="11">
        <f>$L$25*$L$14/100/4</f>
        <v>2848.78125</v>
      </c>
      <c r="Q53" s="11">
        <f>$L$25*$L$14/100/4</f>
        <v>2848.78125</v>
      </c>
      <c r="R53" s="11">
        <f>$L$25*$L$15/100/4</f>
        <v>2848.78125</v>
      </c>
      <c r="S53" s="11">
        <f>$L$25*$L$15/100/4</f>
        <v>2848.78125</v>
      </c>
      <c r="T53" s="11">
        <f>$L$25*$L$15/100/4</f>
        <v>2848.78125</v>
      </c>
      <c r="U53" s="11">
        <f>$L$25*$L$15/100/4</f>
        <v>2848.78125</v>
      </c>
      <c r="V53" s="11">
        <f>$L$25*$L$16/100/4</f>
        <v>2848.78125</v>
      </c>
      <c r="W53" s="11">
        <f>$L$25*$L$16/100/4</f>
        <v>2848.78125</v>
      </c>
      <c r="X53" s="11">
        <f>$L$25*$L$16/100/4</f>
        <v>2848.78125</v>
      </c>
      <c r="Y53" s="11">
        <f>$L$25*$L$16/100/4</f>
        <v>2848.78125</v>
      </c>
      <c r="Z53" s="11">
        <f>$L$25*$L$17/100/4</f>
        <v>2848.78125</v>
      </c>
      <c r="AA53" s="11">
        <f>$L$25*$L$17/100/4</f>
        <v>2848.78125</v>
      </c>
      <c r="AB53" s="11">
        <f>$L$25*$L$17/100/4</f>
        <v>2848.78125</v>
      </c>
      <c r="AC53" s="11">
        <f>$L$25*$L$17/100/4</f>
        <v>2848.78125</v>
      </c>
      <c r="AD53" s="11">
        <f>$L$25*$L$18/100/4</f>
        <v>1139.5125</v>
      </c>
      <c r="AE53" s="11">
        <f>$L$25*$L$18/100/4</f>
        <v>1139.5125</v>
      </c>
      <c r="AF53" s="11">
        <f>$L$25*$L$18/100/4</f>
        <v>1139.5125</v>
      </c>
      <c r="AG53" s="11">
        <f>$L$25*$L$18/100/4</f>
        <v>1139.5125</v>
      </c>
      <c r="AH53" s="11">
        <f>$L$25*$L$19/100/4</f>
        <v>1139.5125</v>
      </c>
      <c r="AI53" s="11">
        <f>$L$25*$L$19/100/4</f>
        <v>1139.5125</v>
      </c>
      <c r="AJ53" s="11">
        <f>$L$25*$L$19/100/4</f>
        <v>1139.5125</v>
      </c>
      <c r="AK53" s="11">
        <f>$L$25*$L$19/100/4</f>
        <v>1139.5125</v>
      </c>
      <c r="AL53" s="11">
        <f>$L$25*$L$20/100/4</f>
        <v>0</v>
      </c>
      <c r="AM53" s="11">
        <f>$L$25*$L$20/100/4</f>
        <v>0</v>
      </c>
      <c r="AN53" s="11">
        <f>$L$25*$L$20/100/4</f>
        <v>0</v>
      </c>
      <c r="AO53" s="11">
        <f>$L$25*$L$20/100/4</f>
        <v>0</v>
      </c>
      <c r="AP53" s="11">
        <f>$L$25*$L$21/100/4</f>
        <v>0</v>
      </c>
      <c r="AQ53" s="11">
        <f>$L$25*$L$21/100/4</f>
        <v>0</v>
      </c>
      <c r="AR53" s="11">
        <f>$L$25*$L$21/100/4</f>
        <v>0</v>
      </c>
      <c r="AS53" s="11">
        <f>$L$25*$L$21/100/4</f>
        <v>0</v>
      </c>
      <c r="AT53" s="11"/>
      <c r="AU53" s="11"/>
      <c r="AV53" s="11"/>
      <c r="AW53" s="12">
        <f>$L$25*$L$21/100/4</f>
        <v>0</v>
      </c>
      <c r="AX53" s="12">
        <f>AW53</f>
        <v>0</v>
      </c>
      <c r="AY53" s="12">
        <f>AX53</f>
        <v>0</v>
      </c>
    </row>
    <row r="54" spans="1:60" x14ac:dyDescent="0.3">
      <c r="A54" s="1" t="s">
        <v>113</v>
      </c>
      <c r="D54" s="9">
        <f t="shared" si="12"/>
        <v>41022.450000000004</v>
      </c>
      <c r="E54" s="9"/>
      <c r="F54" s="9"/>
      <c r="G54" s="11"/>
      <c r="H54" s="11"/>
      <c r="I54" s="11"/>
      <c r="J54" s="11"/>
      <c r="K54" s="11"/>
      <c r="L54" s="11"/>
      <c r="M54" s="11"/>
      <c r="N54" s="11"/>
      <c r="O54" s="11">
        <f>$M$24*$M$14/100/4</f>
        <v>3418.5375000000004</v>
      </c>
      <c r="P54" s="11">
        <f>$M$24*$M$14/100/4</f>
        <v>3418.5375000000004</v>
      </c>
      <c r="Q54" s="11">
        <f>$M$24*$M$14/100/4</f>
        <v>3418.5375000000004</v>
      </c>
      <c r="R54" s="11">
        <f>$M$24*$M$14/100/4</f>
        <v>3418.5375000000004</v>
      </c>
      <c r="S54" s="11">
        <f>$M$24*$M$15/100/4</f>
        <v>3418.5375000000004</v>
      </c>
      <c r="T54" s="11">
        <f>$M$24*$M$15/100/4</f>
        <v>3418.5375000000004</v>
      </c>
      <c r="U54" s="11">
        <f>$M$24*$M$15/100/4</f>
        <v>3418.5375000000004</v>
      </c>
      <c r="V54" s="11">
        <f>$M$24*$M$15/100/4</f>
        <v>3418.5375000000004</v>
      </c>
      <c r="W54" s="11">
        <f>$M$24*$M$16/100/4</f>
        <v>1709.2687500000002</v>
      </c>
      <c r="X54" s="11">
        <f>$M$24*$M$16/100/4</f>
        <v>1709.2687500000002</v>
      </c>
      <c r="Y54" s="11">
        <f>$M$24*$M$16/100/4</f>
        <v>1709.2687500000002</v>
      </c>
      <c r="Z54" s="11">
        <f>$M$24*$M$16/100/4</f>
        <v>1709.2687500000002</v>
      </c>
      <c r="AA54" s="11">
        <f>$M$24*$M$17/100/4</f>
        <v>1709.2687500000002</v>
      </c>
      <c r="AB54" s="11">
        <f>$M$24*$M$17/100/4</f>
        <v>1709.2687500000002</v>
      </c>
      <c r="AC54" s="11">
        <f>$M$24*$M$17/100/4</f>
        <v>1709.2687500000002</v>
      </c>
      <c r="AD54" s="11">
        <f>$M$24*$M$17/100/4</f>
        <v>1709.2687500000002</v>
      </c>
      <c r="AE54" s="11">
        <f>$M$24*$M$18/100/4</f>
        <v>0</v>
      </c>
      <c r="AF54" s="11">
        <f>$M$24*$M$18/100/4</f>
        <v>0</v>
      </c>
      <c r="AG54" s="11">
        <f>$M$24*$M$18/100/4</f>
        <v>0</v>
      </c>
      <c r="AH54" s="11">
        <f>$M$24*$M$18/100/4</f>
        <v>0</v>
      </c>
      <c r="AI54" s="11">
        <f>$M$24*$M$19/100/4</f>
        <v>0</v>
      </c>
      <c r="AJ54" s="11">
        <f>$M$24*$M$19/100/4</f>
        <v>0</v>
      </c>
      <c r="AK54" s="11">
        <f>$M$24*$M$19/100/4</f>
        <v>0</v>
      </c>
      <c r="AL54" s="11">
        <f>$M$24*$M$19/100/4</f>
        <v>0</v>
      </c>
      <c r="AM54" s="11">
        <f>$M$24*$M$20/100/4</f>
        <v>0</v>
      </c>
      <c r="AN54" s="11">
        <f>$M$24*$M$20/100/4</f>
        <v>0</v>
      </c>
      <c r="AO54" s="11">
        <f>$M$24*$M$20/100/4</f>
        <v>0</v>
      </c>
      <c r="AP54" s="11">
        <f>$M$24*$M$20/100/4</f>
        <v>0</v>
      </c>
      <c r="AQ54" s="11">
        <f>$M$24*$M$21/100/4</f>
        <v>0</v>
      </c>
      <c r="AR54" s="11">
        <f>$M$24*$M$21/100/4</f>
        <v>0</v>
      </c>
      <c r="AS54" s="11">
        <f>$M$24*$M$21/100/4</f>
        <v>0</v>
      </c>
      <c r="AT54" s="11">
        <f>$M$24*$M$21/100/4</f>
        <v>0</v>
      </c>
      <c r="AU54" s="11"/>
      <c r="AV54" s="11"/>
      <c r="AW54" s="11"/>
      <c r="AX54" s="11"/>
      <c r="AZ54" s="12"/>
    </row>
    <row r="55" spans="1:60" x14ac:dyDescent="0.3">
      <c r="A55" s="1" t="s">
        <v>114</v>
      </c>
      <c r="D55" s="9">
        <f t="shared" si="12"/>
        <v>45580.5</v>
      </c>
      <c r="E55" s="9"/>
      <c r="F55" s="9"/>
      <c r="G55" s="11"/>
      <c r="H55" s="11"/>
      <c r="I55" s="11"/>
      <c r="J55" s="11"/>
      <c r="K55" s="11"/>
      <c r="L55" s="11"/>
      <c r="M55" s="11"/>
      <c r="N55" s="11"/>
      <c r="O55" s="11">
        <f>$M$25*$M$14/100/4</f>
        <v>3798.375</v>
      </c>
      <c r="P55" s="11">
        <f>$M$25*$M$14/100/4</f>
        <v>3798.375</v>
      </c>
      <c r="Q55" s="11">
        <f>$M$25*$M$14/100/4</f>
        <v>3798.375</v>
      </c>
      <c r="R55" s="11">
        <f>$M$25*$M$14/100/4</f>
        <v>3798.375</v>
      </c>
      <c r="S55" s="11">
        <f>$M$25*$M$15/100/4</f>
        <v>3798.375</v>
      </c>
      <c r="T55" s="11">
        <f>$M$25*$M$15/100/4</f>
        <v>3798.375</v>
      </c>
      <c r="U55" s="11">
        <f>$M$25*$M$15/100/4</f>
        <v>3798.375</v>
      </c>
      <c r="V55" s="11">
        <f>$M$25*$M$15/100/4</f>
        <v>3798.375</v>
      </c>
      <c r="W55" s="11">
        <f>$M$25*$M$16/100/4</f>
        <v>1899.1875</v>
      </c>
      <c r="X55" s="11">
        <f>$M$25*$M$16/100/4</f>
        <v>1899.1875</v>
      </c>
      <c r="Y55" s="11">
        <f>$M$25*$M$16/100/4</f>
        <v>1899.1875</v>
      </c>
      <c r="Z55" s="11">
        <f>$M$25*$M$16/100/4</f>
        <v>1899.1875</v>
      </c>
      <c r="AA55" s="11">
        <f>$M$25*$M$17/100/4</f>
        <v>1899.1875</v>
      </c>
      <c r="AB55" s="11">
        <f>$M$25*$M$17/100/4</f>
        <v>1899.1875</v>
      </c>
      <c r="AC55" s="11">
        <f>$M$25*$M$17/100/4</f>
        <v>1899.1875</v>
      </c>
      <c r="AD55" s="11">
        <f>$M$25*$M$17/100/4</f>
        <v>1899.1875</v>
      </c>
      <c r="AE55" s="11">
        <f>$M$25*$M$18/100/4</f>
        <v>0</v>
      </c>
      <c r="AF55" s="11">
        <f>$M$25*$M$18/100/4</f>
        <v>0</v>
      </c>
      <c r="AG55" s="11">
        <f>$M$25*$M$18/100/4</f>
        <v>0</v>
      </c>
      <c r="AH55" s="11">
        <f>$M$25*$M$18/100/4</f>
        <v>0</v>
      </c>
      <c r="AI55" s="11">
        <f>$M$25*$M$19/100/4</f>
        <v>0</v>
      </c>
      <c r="AJ55" s="11">
        <f>$M$25*$M$19/100/4</f>
        <v>0</v>
      </c>
      <c r="AK55" s="11">
        <f>$M$25*$M$19/100/4</f>
        <v>0</v>
      </c>
      <c r="AL55" s="11">
        <f>$M$25*$M$19/100/4</f>
        <v>0</v>
      </c>
      <c r="AM55" s="11">
        <f>$M$25*$M$20/100/4</f>
        <v>0</v>
      </c>
      <c r="AN55" s="11">
        <f>$M$25*$M$20/100/4</f>
        <v>0</v>
      </c>
      <c r="AO55" s="11">
        <f>$M$25*$M$20/100/4</f>
        <v>0</v>
      </c>
      <c r="AP55" s="11">
        <f>$M$25*$M$20/100/4</f>
        <v>0</v>
      </c>
      <c r="AQ55" s="11">
        <f>$M$25*$M$21/100/4</f>
        <v>0</v>
      </c>
      <c r="AR55" s="11">
        <f>$M$25*$M$21/100/4</f>
        <v>0</v>
      </c>
      <c r="AS55" s="11">
        <f>$M$25*$M$21/100/4</f>
        <v>0</v>
      </c>
      <c r="AT55" s="11">
        <f>$M$25*$M$21/100/4</f>
        <v>0</v>
      </c>
      <c r="AU55" s="11"/>
      <c r="AV55" s="11"/>
      <c r="AW55" s="11"/>
      <c r="AX55" s="11"/>
      <c r="AZ55" s="12"/>
    </row>
    <row r="56" spans="1:60" x14ac:dyDescent="0.3">
      <c r="A56" s="1" t="s">
        <v>59</v>
      </c>
      <c r="D56" s="9">
        <f t="shared" si="12"/>
        <v>58603.5</v>
      </c>
      <c r="E56" s="9"/>
      <c r="F56" s="9"/>
      <c r="G56" s="9"/>
      <c r="H56" s="9"/>
      <c r="I56" s="9"/>
      <c r="J56" s="9"/>
      <c r="K56" s="9"/>
      <c r="L56" s="9"/>
      <c r="M56" s="9"/>
      <c r="N56" s="9"/>
      <c r="O56" s="9"/>
      <c r="P56" s="11">
        <f>$N$24*$N$14/100/4</f>
        <v>4883.625</v>
      </c>
      <c r="Q56" s="11">
        <f>$N$24*$N$14/100/4</f>
        <v>4883.625</v>
      </c>
      <c r="R56" s="11">
        <f>$N$24*$N$14/100/4</f>
        <v>4883.625</v>
      </c>
      <c r="S56" s="11">
        <f>$N$24*$N$14/100/4</f>
        <v>4883.625</v>
      </c>
      <c r="T56" s="11">
        <f>$N$24*$N$15/100/4</f>
        <v>4883.625</v>
      </c>
      <c r="U56" s="11">
        <f>$N$24*$N$15/100/4</f>
        <v>4883.625</v>
      </c>
      <c r="V56" s="11">
        <f>$N$24*$N$15/100/4</f>
        <v>4883.625</v>
      </c>
      <c r="W56" s="11">
        <f>$N$24*$N$15/100/4</f>
        <v>4883.625</v>
      </c>
      <c r="X56" s="11">
        <f>$N$24*$N$16/100/4</f>
        <v>2441.8125</v>
      </c>
      <c r="Y56" s="11">
        <f>$N$24*$N$16/100/4</f>
        <v>2441.8125</v>
      </c>
      <c r="Z56" s="11">
        <f>$N$24*$N$16/100/4</f>
        <v>2441.8125</v>
      </c>
      <c r="AA56" s="11">
        <f>$N$24*$N$16/100/4</f>
        <v>2441.8125</v>
      </c>
      <c r="AB56" s="11">
        <f>$N$24*$N$17/100/4</f>
        <v>2441.8125</v>
      </c>
      <c r="AC56" s="11">
        <f>$N$24*$N$17/100/4</f>
        <v>2441.8125</v>
      </c>
      <c r="AD56" s="11">
        <f>$N$24*$N$17/100/4</f>
        <v>2441.8125</v>
      </c>
      <c r="AE56" s="11">
        <f>$N$24*$N$17/100/4</f>
        <v>2441.8125</v>
      </c>
      <c r="AF56" s="11">
        <f>$N$24*$N$18/100/4</f>
        <v>0</v>
      </c>
      <c r="AG56" s="11">
        <f>$N$24*$N$18/100/4</f>
        <v>0</v>
      </c>
      <c r="AH56" s="11">
        <f>$N$24*$N$18/100/4</f>
        <v>0</v>
      </c>
      <c r="AI56" s="11">
        <f>$N$24*$N$18/100/4</f>
        <v>0</v>
      </c>
      <c r="AJ56" s="11">
        <f>$N$24*$N$19/100/4</f>
        <v>0</v>
      </c>
      <c r="AK56" s="11">
        <f>$N$24*$N$19/100/4</f>
        <v>0</v>
      </c>
      <c r="AL56" s="11">
        <f>$N$24*$N$19/100/4</f>
        <v>0</v>
      </c>
      <c r="AM56" s="11">
        <f>$N$24*$N$19/100/4</f>
        <v>0</v>
      </c>
      <c r="AN56" s="11">
        <f>$N$24*$N$20/100/4</f>
        <v>0</v>
      </c>
      <c r="AO56" s="11">
        <f>$N$24*$N$20/100/4</f>
        <v>0</v>
      </c>
      <c r="AP56" s="11">
        <f>$N$24*$N$20/100/4</f>
        <v>0</v>
      </c>
      <c r="AQ56" s="11">
        <f>$N$24*$N$20/100/4</f>
        <v>0</v>
      </c>
      <c r="AR56" s="11">
        <f>$N$24*$N$21/100/4</f>
        <v>0</v>
      </c>
      <c r="AS56" s="11">
        <f>$N$24*$N$21/100/4</f>
        <v>0</v>
      </c>
      <c r="AT56" s="11">
        <f>$N$24*$N$21/100/4</f>
        <v>0</v>
      </c>
      <c r="AU56" s="11">
        <f>$N$24*$N$21/100/4</f>
        <v>0</v>
      </c>
      <c r="AV56" s="11"/>
      <c r="AW56" s="11"/>
      <c r="AX56" s="11"/>
      <c r="AY56" s="12">
        <f>AW56</f>
        <v>0</v>
      </c>
      <c r="AZ56" s="12">
        <f>$N$24*$N$21/100/4</f>
        <v>0</v>
      </c>
      <c r="BA56" s="12">
        <f>AZ56</f>
        <v>0</v>
      </c>
      <c r="BB56" s="12">
        <f>BA56</f>
        <v>0</v>
      </c>
    </row>
    <row r="57" spans="1:60" x14ac:dyDescent="0.3">
      <c r="A57" s="1" t="s">
        <v>71</v>
      </c>
      <c r="D57" s="9">
        <f t="shared" si="12"/>
        <v>45580.5</v>
      </c>
      <c r="E57" s="9"/>
      <c r="F57" s="9"/>
      <c r="G57" s="9"/>
      <c r="H57" s="9"/>
      <c r="I57" s="9"/>
      <c r="J57" s="9"/>
      <c r="K57" s="9"/>
      <c r="L57" s="9"/>
      <c r="M57" s="9"/>
      <c r="N57" s="9"/>
      <c r="O57" s="9"/>
      <c r="P57" s="11">
        <f>$N$25*$N$14/100/4</f>
        <v>3798.375</v>
      </c>
      <c r="Q57" s="11">
        <f>$N$25*$N$14/100/4</f>
        <v>3798.375</v>
      </c>
      <c r="R57" s="11">
        <f>$N$25*$N$14/100/4</f>
        <v>3798.375</v>
      </c>
      <c r="S57" s="11">
        <f>$N$25*$N$14/100/4</f>
        <v>3798.375</v>
      </c>
      <c r="T57" s="11">
        <f>$N$25*$N$15/100/4</f>
        <v>3798.375</v>
      </c>
      <c r="U57" s="11">
        <f>$N$25*$N$15/100/4</f>
        <v>3798.375</v>
      </c>
      <c r="V57" s="11">
        <f>$N$25*$N$15/100/4</f>
        <v>3798.375</v>
      </c>
      <c r="W57" s="11">
        <f>$N$25*$N$15/100/4</f>
        <v>3798.375</v>
      </c>
      <c r="X57" s="11">
        <f>$N$25*$N$16/100/4</f>
        <v>1899.1875</v>
      </c>
      <c r="Y57" s="11">
        <f>$N$25*$N$16/100/4</f>
        <v>1899.1875</v>
      </c>
      <c r="Z57" s="11">
        <f>$N$25*$N$16/100/4</f>
        <v>1899.1875</v>
      </c>
      <c r="AA57" s="11">
        <f>$N$25*$N$16/100/4</f>
        <v>1899.1875</v>
      </c>
      <c r="AB57" s="11">
        <f>$N$25*$N$17/100/4</f>
        <v>1899.1875</v>
      </c>
      <c r="AC57" s="11">
        <f>$N$25*$N$17/100/4</f>
        <v>1899.1875</v>
      </c>
      <c r="AD57" s="11">
        <f>$N$25*$N$17/100/4</f>
        <v>1899.1875</v>
      </c>
      <c r="AE57" s="11">
        <f>$N$25*$N$17/100/4</f>
        <v>1899.1875</v>
      </c>
      <c r="AF57" s="11">
        <f>$N$25*$N$18/100/4</f>
        <v>0</v>
      </c>
      <c r="AG57" s="11">
        <f>$N$25*$N$18/100/4</f>
        <v>0</v>
      </c>
      <c r="AH57" s="11">
        <f>$N$25*$N$18/100/4</f>
        <v>0</v>
      </c>
      <c r="AI57" s="11">
        <f>$N$25*$N$18/100/4</f>
        <v>0</v>
      </c>
      <c r="AJ57" s="11">
        <f>$N$25*$N$19/100/4</f>
        <v>0</v>
      </c>
      <c r="AK57" s="11">
        <f>$N$25*$N$19/100/4</f>
        <v>0</v>
      </c>
      <c r="AL57" s="11">
        <f>$N$25*$N$19/100/4</f>
        <v>0</v>
      </c>
      <c r="AM57" s="11">
        <f>$N$25*$N$19/100/4</f>
        <v>0</v>
      </c>
      <c r="AN57" s="11">
        <f>$N$25*$N$20/100/4</f>
        <v>0</v>
      </c>
      <c r="AO57" s="11">
        <f>$N$25*$N$20/100/4</f>
        <v>0</v>
      </c>
      <c r="AP57" s="11">
        <f>$N$25*$N$20/100/4</f>
        <v>0</v>
      </c>
      <c r="AQ57" s="11">
        <f>$N$25*$N$20/100/4</f>
        <v>0</v>
      </c>
      <c r="AR57" s="11">
        <f>$N$25*$N$21/100/4</f>
        <v>0</v>
      </c>
      <c r="AS57" s="11">
        <f>$N$25*$N$21/100/4</f>
        <v>0</v>
      </c>
      <c r="AT57" s="11">
        <f>$N$25*$N$21/100/4</f>
        <v>0</v>
      </c>
      <c r="AU57" s="11">
        <f>$N$25*$N$21/100/4</f>
        <v>0</v>
      </c>
      <c r="AV57" s="11"/>
      <c r="AW57" s="11"/>
      <c r="AX57" s="11"/>
      <c r="AY57" s="12">
        <f>AW57</f>
        <v>0</v>
      </c>
      <c r="AZ57" s="12">
        <f>$N$25*$N$21/100/4</f>
        <v>0</v>
      </c>
      <c r="BA57" s="12">
        <f>AZ57</f>
        <v>0</v>
      </c>
      <c r="BB57" s="12">
        <f>BA57</f>
        <v>0</v>
      </c>
    </row>
    <row r="58" spans="1:60" x14ac:dyDescent="0.3">
      <c r="A58" s="1" t="s">
        <v>115</v>
      </c>
      <c r="D58" s="9">
        <f t="shared" si="12"/>
        <v>45580.5</v>
      </c>
      <c r="E58" s="9"/>
      <c r="F58" s="9"/>
      <c r="G58" s="9"/>
      <c r="H58" s="9"/>
      <c r="I58" s="9"/>
      <c r="J58" s="9"/>
      <c r="K58" s="9"/>
      <c r="L58" s="9"/>
      <c r="M58" s="9"/>
      <c r="N58" s="9"/>
      <c r="O58" s="9"/>
      <c r="P58" s="9"/>
      <c r="Q58" s="11">
        <f>$O$24*$O$14/100/4</f>
        <v>4883.625</v>
      </c>
      <c r="R58" s="11">
        <f>$O$24*$O$14/100/4</f>
        <v>4883.625</v>
      </c>
      <c r="S58" s="11">
        <f>$O$24*$O$14/100/4</f>
        <v>4883.625</v>
      </c>
      <c r="T58" s="11">
        <f>$O$24*$O$14/100/4</f>
        <v>4883.625</v>
      </c>
      <c r="U58" s="11">
        <f>$O$24*$O$15/100/4</f>
        <v>3255.75</v>
      </c>
      <c r="V58" s="11">
        <f>$O$24*$O$15/100/4</f>
        <v>3255.75</v>
      </c>
      <c r="W58" s="11">
        <f>$O$24*$O$15/100/4</f>
        <v>3255.75</v>
      </c>
      <c r="X58" s="11">
        <f>$O$24*$O$15/100/4</f>
        <v>3255.75</v>
      </c>
      <c r="Y58" s="11">
        <f>$O$24*$O$16/100/4</f>
        <v>3255.75</v>
      </c>
      <c r="Z58" s="11">
        <f>$O$24*$O$16/100/4</f>
        <v>3255.75</v>
      </c>
      <c r="AA58" s="11">
        <f>$O$24*$O$16/100/4</f>
        <v>3255.75</v>
      </c>
      <c r="AB58" s="11">
        <f>$O$24*$O$16/100/4</f>
        <v>3255.75</v>
      </c>
      <c r="AC58" s="11">
        <f>$O$24*$O$17/100/4</f>
        <v>0</v>
      </c>
      <c r="AD58" s="11">
        <f>$O$24*$O$17/100/4</f>
        <v>0</v>
      </c>
      <c r="AE58" s="11">
        <f>$O$24*$O$17/100/4</f>
        <v>0</v>
      </c>
      <c r="AF58" s="11">
        <f>$O$24*$O$17/100/4</f>
        <v>0</v>
      </c>
      <c r="AG58" s="11">
        <f>$O$24*$O$18/100/4</f>
        <v>0</v>
      </c>
      <c r="AH58" s="11">
        <f>$O$24*$O$18/100/4</f>
        <v>0</v>
      </c>
      <c r="AI58" s="11">
        <f>$O$24*$O$18/100/4</f>
        <v>0</v>
      </c>
      <c r="AJ58" s="11">
        <f>$O$24*$O$18/100/4</f>
        <v>0</v>
      </c>
      <c r="AK58" s="11">
        <f>$O$24*$O$19/100/4</f>
        <v>0</v>
      </c>
      <c r="AL58" s="11">
        <f>$O$24*$O$19/100/4</f>
        <v>0</v>
      </c>
      <c r="AM58" s="11">
        <f>$O$24*$O$19/100/4</f>
        <v>0</v>
      </c>
      <c r="AN58" s="11">
        <f>$O$24*$O$19/100/4</f>
        <v>0</v>
      </c>
      <c r="AO58" s="11">
        <f>$O$24*$O$20/100/4</f>
        <v>0</v>
      </c>
      <c r="AP58" s="11">
        <f>$O$24*$O$20/100/4</f>
        <v>0</v>
      </c>
      <c r="AQ58" s="11">
        <f>$O$24*$O$20/100/4</f>
        <v>0</v>
      </c>
      <c r="AR58" s="11">
        <f>$O$24*$O$20/100/4</f>
        <v>0</v>
      </c>
      <c r="AS58" s="11">
        <f>$O$24*$O$21/100/4</f>
        <v>0</v>
      </c>
      <c r="AT58" s="11">
        <f>$O$24*$O$21/100/4</f>
        <v>0</v>
      </c>
      <c r="AU58" s="11">
        <f>$O$24*$O$21/100/4</f>
        <v>0</v>
      </c>
      <c r="AV58" s="11">
        <f>$O$24*$O$21/100/4</f>
        <v>0</v>
      </c>
      <c r="AW58" s="11"/>
      <c r="AX58" s="11"/>
      <c r="AY58" s="11"/>
      <c r="AZ58" s="11"/>
      <c r="BB58" s="12"/>
      <c r="BC58" s="12"/>
    </row>
    <row r="59" spans="1:60" x14ac:dyDescent="0.3">
      <c r="A59" s="1" t="s">
        <v>116</v>
      </c>
      <c r="D59" s="9">
        <f t="shared" si="12"/>
        <v>35451.5</v>
      </c>
      <c r="E59" s="9"/>
      <c r="F59" s="9"/>
      <c r="G59" s="9"/>
      <c r="H59" s="9"/>
      <c r="I59" s="9"/>
      <c r="J59" s="9"/>
      <c r="K59" s="9"/>
      <c r="L59" s="9"/>
      <c r="M59" s="9"/>
      <c r="N59" s="9"/>
      <c r="O59" s="9"/>
      <c r="P59" s="9"/>
      <c r="Q59" s="11">
        <f>$O$25*$O$14/100/4</f>
        <v>3798.375</v>
      </c>
      <c r="R59" s="11">
        <f>$O$25*$O$14/100/4</f>
        <v>3798.375</v>
      </c>
      <c r="S59" s="11">
        <f>$O$25*$O$14/100/4</f>
        <v>3798.375</v>
      </c>
      <c r="T59" s="11">
        <f>$O$25*$O$14/100/4</f>
        <v>3798.375</v>
      </c>
      <c r="U59" s="11">
        <f>$O$25*$O$15/100/4</f>
        <v>2532.25</v>
      </c>
      <c r="V59" s="11">
        <f>$O$25*$O$15/100/4</f>
        <v>2532.25</v>
      </c>
      <c r="W59" s="11">
        <f>$O$25*$O$15/100/4</f>
        <v>2532.25</v>
      </c>
      <c r="X59" s="11">
        <f>$O$25*$O$15/100/4</f>
        <v>2532.25</v>
      </c>
      <c r="Y59" s="11">
        <f>$O$25*$O$16/100/4</f>
        <v>2532.25</v>
      </c>
      <c r="Z59" s="11">
        <f>$O$25*$O$16/100/4</f>
        <v>2532.25</v>
      </c>
      <c r="AA59" s="11">
        <f>$O$25*$O$16/100/4</f>
        <v>2532.25</v>
      </c>
      <c r="AB59" s="11">
        <f>$O$25*$O$16/100/4</f>
        <v>2532.25</v>
      </c>
      <c r="AC59" s="11">
        <f>$O$25*$O$17/100/4</f>
        <v>0</v>
      </c>
      <c r="AD59" s="11">
        <f>$O$25*$O$17/100/4</f>
        <v>0</v>
      </c>
      <c r="AE59" s="11">
        <f>$O$25*$O$17/100/4</f>
        <v>0</v>
      </c>
      <c r="AF59" s="11">
        <f>$O$25*$O$17/100/4</f>
        <v>0</v>
      </c>
      <c r="AG59" s="11">
        <f>$O$25*$O$18/100/4</f>
        <v>0</v>
      </c>
      <c r="AH59" s="11">
        <f>$O$25*$O$18/100/4</f>
        <v>0</v>
      </c>
      <c r="AI59" s="11">
        <f>$O$25*$O$18/100/4</f>
        <v>0</v>
      </c>
      <c r="AJ59" s="11">
        <f>$O$25*$O$18/100/4</f>
        <v>0</v>
      </c>
      <c r="AK59" s="11">
        <f>$O$25*$O$19/100/4</f>
        <v>0</v>
      </c>
      <c r="AL59" s="11">
        <f>$O$25*$O$19/100/4</f>
        <v>0</v>
      </c>
      <c r="AM59" s="11">
        <f>$O$25*$O$19/100/4</f>
        <v>0</v>
      </c>
      <c r="AN59" s="11">
        <f>$O$25*$O$19/100/4</f>
        <v>0</v>
      </c>
      <c r="AO59" s="11">
        <f>$O$25*$O$20/100/4</f>
        <v>0</v>
      </c>
      <c r="AP59" s="11">
        <f>$O$25*$O$20/100/4</f>
        <v>0</v>
      </c>
      <c r="AQ59" s="11">
        <f>$O$25*$O$20/100/4</f>
        <v>0</v>
      </c>
      <c r="AR59" s="11">
        <f>$O$25*$O$20/100/4</f>
        <v>0</v>
      </c>
      <c r="AS59" s="11">
        <f>$O$25*$O$21/100/4</f>
        <v>0</v>
      </c>
      <c r="AT59" s="11">
        <f>$O$25*$O$21/100/4</f>
        <v>0</v>
      </c>
      <c r="AU59" s="11">
        <f>$O$25*$O$21/100/4</f>
        <v>0</v>
      </c>
      <c r="AV59" s="11">
        <f>$O$25*$O$21/100/4</f>
        <v>0</v>
      </c>
      <c r="AW59" s="11"/>
      <c r="AX59" s="11"/>
      <c r="AY59" s="11"/>
      <c r="AZ59" s="11"/>
      <c r="BB59" s="12"/>
      <c r="BC59" s="12"/>
    </row>
    <row r="60" spans="1:60" x14ac:dyDescent="0.3">
      <c r="A60" s="1" t="s">
        <v>60</v>
      </c>
      <c r="D60" s="9">
        <f t="shared" si="12"/>
        <v>22790.25</v>
      </c>
      <c r="E60" s="9"/>
      <c r="F60" s="9"/>
      <c r="G60" s="9"/>
      <c r="H60" s="9"/>
      <c r="I60" s="9"/>
      <c r="J60" s="9"/>
      <c r="K60" s="9"/>
      <c r="L60" s="9"/>
      <c r="M60" s="9"/>
      <c r="N60" s="9"/>
      <c r="O60" s="9"/>
      <c r="P60" s="9"/>
      <c r="Q60" s="9"/>
      <c r="R60" s="11">
        <f>$P$24*$P$14/100/4</f>
        <v>2848.78125</v>
      </c>
      <c r="S60" s="11">
        <f>$P$24*$P$14/100/4</f>
        <v>2848.78125</v>
      </c>
      <c r="T60" s="11">
        <f>$P$24*$P$14/100/4</f>
        <v>2848.78125</v>
      </c>
      <c r="U60" s="11">
        <f>$P$24*$P$14/100/4</f>
        <v>2848.78125</v>
      </c>
      <c r="V60" s="11">
        <f>$P$24*$P$15/100/4</f>
        <v>2848.78125</v>
      </c>
      <c r="W60" s="11">
        <f>$P$24*$P$15/100/4</f>
        <v>2848.78125</v>
      </c>
      <c r="X60" s="11">
        <f>$P$24*$P$15/100/4</f>
        <v>2848.78125</v>
      </c>
      <c r="Y60" s="11">
        <f>$P$24*$P$15/100/4</f>
        <v>2848.78125</v>
      </c>
      <c r="Z60" s="11">
        <f>$P$24*$P$16/100/4</f>
        <v>0</v>
      </c>
      <c r="AA60" s="11">
        <f>$P$24*$P$16/100/4</f>
        <v>0</v>
      </c>
      <c r="AB60" s="11">
        <f>$P$24*$P$16/100/4</f>
        <v>0</v>
      </c>
      <c r="AC60" s="11">
        <f>$P$24*$P$16/100/4</f>
        <v>0</v>
      </c>
      <c r="AD60" s="11">
        <f>$P$24*$P$17/100/4</f>
        <v>0</v>
      </c>
      <c r="AE60" s="11">
        <f>$P$24*$P$17/100/4</f>
        <v>0</v>
      </c>
      <c r="AF60" s="11">
        <f>$P$24*$P$17/100/4</f>
        <v>0</v>
      </c>
      <c r="AG60" s="11">
        <f>$P$24*$P$17/100/4</f>
        <v>0</v>
      </c>
      <c r="AH60" s="11">
        <f>$P$24*$P$18/100/4</f>
        <v>0</v>
      </c>
      <c r="AI60" s="11">
        <f>$P$24*$P$18/100/4</f>
        <v>0</v>
      </c>
      <c r="AJ60" s="11">
        <f>$P$24*$P$18/100/4</f>
        <v>0</v>
      </c>
      <c r="AK60" s="11">
        <f>$P$24*$P$18/100/4</f>
        <v>0</v>
      </c>
      <c r="AL60" s="11">
        <f>$P$24*$P$19/100/4</f>
        <v>0</v>
      </c>
      <c r="AM60" s="11">
        <f>$P$24*$P$19/100/4</f>
        <v>0</v>
      </c>
      <c r="AN60" s="11">
        <f>$P$24*$P$19/100/4</f>
        <v>0</v>
      </c>
      <c r="AO60" s="11">
        <f>$P$24*$P$19/100/4</f>
        <v>0</v>
      </c>
      <c r="AP60" s="11">
        <f>$P$24*$P$20/100/4</f>
        <v>0</v>
      </c>
      <c r="AQ60" s="11">
        <f>$P$24*$P$20/100/4</f>
        <v>0</v>
      </c>
      <c r="AR60" s="11">
        <f>$P$24*$P$20/100/4</f>
        <v>0</v>
      </c>
      <c r="AS60" s="11">
        <f>$P$24*$P$20/100/4</f>
        <v>0</v>
      </c>
      <c r="AT60" s="11">
        <f>$P$24*$P$21/100/4</f>
        <v>0</v>
      </c>
      <c r="AU60" s="11">
        <f>$P$24*$P$21/100/4</f>
        <v>0</v>
      </c>
      <c r="AV60" s="11">
        <f>$P$24*$P$21/100/4</f>
        <v>0</v>
      </c>
      <c r="AW60" s="11">
        <f>$P$24*$P$21/100/4</f>
        <v>0</v>
      </c>
      <c r="AX60" s="11"/>
      <c r="AY60" s="11"/>
      <c r="AZ60" s="11"/>
      <c r="BA60" s="12">
        <f>$P$24*$P$20/100/4</f>
        <v>0</v>
      </c>
      <c r="BB60" s="12">
        <f>BA60</f>
        <v>0</v>
      </c>
      <c r="BC60" s="12">
        <f>$P$24*$P$21/100/4</f>
        <v>0</v>
      </c>
      <c r="BD60" s="12">
        <f>BC60</f>
        <v>0</v>
      </c>
      <c r="BE60" s="12">
        <f>BD60</f>
        <v>0</v>
      </c>
    </row>
    <row r="61" spans="1:60" x14ac:dyDescent="0.3">
      <c r="A61" s="1" t="s">
        <v>72</v>
      </c>
      <c r="D61" s="9">
        <f t="shared" si="12"/>
        <v>35451.5</v>
      </c>
      <c r="E61" s="9"/>
      <c r="F61" s="9"/>
      <c r="G61" s="9"/>
      <c r="H61" s="9"/>
      <c r="I61" s="9"/>
      <c r="J61" s="9"/>
      <c r="K61" s="9"/>
      <c r="L61" s="9"/>
      <c r="M61" s="9"/>
      <c r="N61" s="9"/>
      <c r="O61" s="9"/>
      <c r="P61" s="9"/>
      <c r="Q61" s="9"/>
      <c r="R61" s="11">
        <f>$P$25*$P$14/100/4</f>
        <v>4431.4375</v>
      </c>
      <c r="S61" s="11">
        <f>$P$25*$P$14/100/4</f>
        <v>4431.4375</v>
      </c>
      <c r="T61" s="11">
        <f>$P$25*$P$14/100/4</f>
        <v>4431.4375</v>
      </c>
      <c r="U61" s="11">
        <f>$P$25*$P$14/100/4</f>
        <v>4431.4375</v>
      </c>
      <c r="V61" s="11">
        <f>$P$25*$P$15/100/4</f>
        <v>4431.4375</v>
      </c>
      <c r="W61" s="11">
        <f>$P$25*$P$15/100/4</f>
        <v>4431.4375</v>
      </c>
      <c r="X61" s="11">
        <f>$P$25*$P$15/100/4</f>
        <v>4431.4375</v>
      </c>
      <c r="Y61" s="11">
        <f>$P$25*$P$15/100/4</f>
        <v>4431.4375</v>
      </c>
      <c r="Z61" s="11">
        <f>$P$25*$P$16/100/4</f>
        <v>0</v>
      </c>
      <c r="AA61" s="11">
        <f>$P$25*$P$16/100/4</f>
        <v>0</v>
      </c>
      <c r="AB61" s="11">
        <f>$P$25*$P$16/100/4</f>
        <v>0</v>
      </c>
      <c r="AC61" s="11">
        <f>$P$25*$P$16/100/4</f>
        <v>0</v>
      </c>
      <c r="AD61" s="11">
        <f>$P$25*$P$17/100/4</f>
        <v>0</v>
      </c>
      <c r="AE61" s="11">
        <f>$P$25*$P$17/100/4</f>
        <v>0</v>
      </c>
      <c r="AF61" s="11">
        <f>$P$25*$P$17/100/4</f>
        <v>0</v>
      </c>
      <c r="AG61" s="11">
        <f>$P$25*$P$17/100/4</f>
        <v>0</v>
      </c>
      <c r="AH61" s="11">
        <f>$P$25*$P$18/100/4</f>
        <v>0</v>
      </c>
      <c r="AI61" s="11">
        <f>$P$25*$P$18/100/4</f>
        <v>0</v>
      </c>
      <c r="AJ61" s="11">
        <f>$P$25*$P$18/100/4</f>
        <v>0</v>
      </c>
      <c r="AK61" s="11">
        <f>$P$25*$P$18/100/4</f>
        <v>0</v>
      </c>
      <c r="AL61" s="11">
        <f>$P$25*$P$19/100/4</f>
        <v>0</v>
      </c>
      <c r="AM61" s="11">
        <f>$P$25*$P$19/100/4</f>
        <v>0</v>
      </c>
      <c r="AN61" s="11">
        <f>$P$25*$P$19/100/4</f>
        <v>0</v>
      </c>
      <c r="AO61" s="11">
        <f>$P$25*$P$19/100/4</f>
        <v>0</v>
      </c>
      <c r="AP61" s="11">
        <f>$P$25*$P$20/100/4</f>
        <v>0</v>
      </c>
      <c r="AQ61" s="11">
        <f>$P$25*$P$20/100/4</f>
        <v>0</v>
      </c>
      <c r="AR61" s="11">
        <f>$P$25*$P$20/100/4</f>
        <v>0</v>
      </c>
      <c r="AS61" s="11">
        <f>$P$25*$P$20/100/4</f>
        <v>0</v>
      </c>
      <c r="AT61" s="11">
        <f>$P$25*$P$21/100/4</f>
        <v>0</v>
      </c>
      <c r="AU61" s="11">
        <f>$P$25*$P$21/100/4</f>
        <v>0</v>
      </c>
      <c r="AV61" s="11">
        <f>$P$25*$P$21/100/4</f>
        <v>0</v>
      </c>
      <c r="AW61" s="11">
        <f>$P$25*$P$21/100/4</f>
        <v>0</v>
      </c>
      <c r="AX61" s="11"/>
      <c r="AY61" s="11"/>
      <c r="AZ61" s="11"/>
      <c r="BA61" s="12">
        <f>$P$25*$P$20/100/4</f>
        <v>0</v>
      </c>
      <c r="BB61" s="12">
        <f>BA61</f>
        <v>0</v>
      </c>
      <c r="BC61" s="12">
        <f>$P$25*$P$21/100/4</f>
        <v>0</v>
      </c>
      <c r="BD61" s="12">
        <f>BC61</f>
        <v>0</v>
      </c>
      <c r="BE61" s="12">
        <f>BD61</f>
        <v>0</v>
      </c>
    </row>
    <row r="62" spans="1:60" x14ac:dyDescent="0.3">
      <c r="A62" s="1" t="s">
        <v>117</v>
      </c>
      <c r="D62" s="9">
        <f t="shared" si="12"/>
        <v>0</v>
      </c>
      <c r="E62" s="9"/>
      <c r="F62" s="9"/>
      <c r="G62" s="9"/>
      <c r="H62" s="9"/>
      <c r="I62" s="9"/>
      <c r="J62" s="9"/>
      <c r="K62" s="9"/>
      <c r="L62" s="9"/>
      <c r="M62" s="9"/>
      <c r="N62" s="9"/>
      <c r="O62" s="9"/>
      <c r="P62" s="9"/>
      <c r="Q62" s="9"/>
      <c r="R62" s="9"/>
      <c r="S62" s="11">
        <f>$Q$24*$Q$14/100/4</f>
        <v>0</v>
      </c>
      <c r="T62" s="11">
        <f>$Q$24*$Q$14/100/4</f>
        <v>0</v>
      </c>
      <c r="U62" s="11">
        <f>$Q$24*$Q$14/100/4</f>
        <v>0</v>
      </c>
      <c r="V62" s="11">
        <f>$Q$24*$Q$14/100/4</f>
        <v>0</v>
      </c>
      <c r="W62" s="11">
        <f>$Q$24*$Q$15/100/4</f>
        <v>0</v>
      </c>
      <c r="X62" s="11">
        <f>$Q$24*$Q$15/100/4</f>
        <v>0</v>
      </c>
      <c r="Y62" s="11">
        <f>$Q$24*$Q$15/100/4</f>
        <v>0</v>
      </c>
      <c r="Z62" s="11">
        <f>$Q$24*$Q$15/100/4</f>
        <v>0</v>
      </c>
      <c r="AA62" s="11">
        <f>$Q$24*$Q$16/100/4</f>
        <v>0</v>
      </c>
      <c r="AB62" s="11">
        <f>$Q$24*$Q$16/100/4</f>
        <v>0</v>
      </c>
      <c r="AC62" s="11">
        <f>$Q$24*$Q$16/100/4</f>
        <v>0</v>
      </c>
      <c r="AD62" s="11">
        <f>$Q$24*$Q$16/100/4</f>
        <v>0</v>
      </c>
      <c r="AE62" s="11">
        <f>$Q$24*$Q$17/100/4</f>
        <v>0</v>
      </c>
      <c r="AF62" s="11">
        <f>$Q$24*$Q$17/100/4</f>
        <v>0</v>
      </c>
      <c r="AG62" s="11">
        <f>$Q$24*$Q$17/100/4</f>
        <v>0</v>
      </c>
      <c r="AH62" s="11">
        <f>$Q$24*$Q$17/100/4</f>
        <v>0</v>
      </c>
      <c r="AI62" s="11">
        <f>$Q$24*$Q$18/100/4</f>
        <v>0</v>
      </c>
      <c r="AJ62" s="11">
        <f>$Q$24*$Q$18/100/4</f>
        <v>0</v>
      </c>
      <c r="AK62" s="11">
        <f>$Q$24*$Q$18/100/4</f>
        <v>0</v>
      </c>
      <c r="AL62" s="11">
        <f>$Q$24*$Q$18/100/4</f>
        <v>0</v>
      </c>
      <c r="AM62" s="11">
        <f>$Q$24*$Q$19/100/4</f>
        <v>0</v>
      </c>
      <c r="AN62" s="11">
        <f>$Q$24*$Q$19/100/4</f>
        <v>0</v>
      </c>
      <c r="AO62" s="11">
        <f>$Q$24*$Q$19/100/4</f>
        <v>0</v>
      </c>
      <c r="AP62" s="11">
        <f>$Q$24*$Q$19/100/4</f>
        <v>0</v>
      </c>
      <c r="AQ62" s="11">
        <f>$Q$24*$Q$20/100/4</f>
        <v>0</v>
      </c>
      <c r="AR62" s="11">
        <f>$Q$24*$Q$20/100/4</f>
        <v>0</v>
      </c>
      <c r="AS62" s="11">
        <f>$Q$24*$Q$20/100/4</f>
        <v>0</v>
      </c>
      <c r="AT62" s="11">
        <f>$Q$24*$Q$20/100/4</f>
        <v>0</v>
      </c>
      <c r="AU62" s="11">
        <f>$Q$24*$Q$21/100/4</f>
        <v>0</v>
      </c>
      <c r="AV62" s="11">
        <f>$Q$24*$Q$21/100/4</f>
        <v>0</v>
      </c>
      <c r="AW62" s="11">
        <f>$Q$24*$Q$21/100/4</f>
        <v>0</v>
      </c>
      <c r="AX62" s="11">
        <f>$Q$24*$Q$21/100/4</f>
        <v>0</v>
      </c>
      <c r="AY62" s="11"/>
      <c r="AZ62" s="11"/>
      <c r="BA62" s="11"/>
      <c r="BB62" s="11"/>
      <c r="BD62" s="12"/>
      <c r="BE62" s="12"/>
      <c r="BF62" s="12"/>
    </row>
    <row r="63" spans="1:60" x14ac:dyDescent="0.3">
      <c r="A63" s="1" t="s">
        <v>118</v>
      </c>
      <c r="D63" s="9">
        <f t="shared" si="12"/>
        <v>0</v>
      </c>
      <c r="E63" s="9"/>
      <c r="F63" s="9"/>
      <c r="G63" s="9"/>
      <c r="H63" s="9"/>
      <c r="I63" s="9"/>
      <c r="J63" s="9"/>
      <c r="K63" s="9"/>
      <c r="L63" s="9"/>
      <c r="M63" s="9"/>
      <c r="N63" s="9"/>
      <c r="O63" s="9"/>
      <c r="P63" s="9"/>
      <c r="Q63" s="9"/>
      <c r="R63" s="9"/>
      <c r="S63" s="11">
        <f>$Q$25*$Q$14/100/4</f>
        <v>0</v>
      </c>
      <c r="T63" s="11">
        <f>$Q$25*$Q$14/100/4</f>
        <v>0</v>
      </c>
      <c r="U63" s="11">
        <f>$Q$25*$Q$14/100/4</f>
        <v>0</v>
      </c>
      <c r="V63" s="11">
        <f>$Q$25*$Q$14/100/4</f>
        <v>0</v>
      </c>
      <c r="W63" s="11">
        <f>$Q$25*$Q$15/100/4</f>
        <v>0</v>
      </c>
      <c r="X63" s="11">
        <f>$Q$25*$Q$15/100/4</f>
        <v>0</v>
      </c>
      <c r="Y63" s="11">
        <f>$Q$25*$Q$15/100/4</f>
        <v>0</v>
      </c>
      <c r="Z63" s="11">
        <f>$Q$25*$Q$15/100/4</f>
        <v>0</v>
      </c>
      <c r="AA63" s="11">
        <f>$Q$25*$Q$16/100/4</f>
        <v>0</v>
      </c>
      <c r="AB63" s="11">
        <f>$Q$25*$Q$16/100/4</f>
        <v>0</v>
      </c>
      <c r="AC63" s="11">
        <f>$Q$25*$Q$16/100/4</f>
        <v>0</v>
      </c>
      <c r="AD63" s="11">
        <f>$Q$25*$Q$16/100/4</f>
        <v>0</v>
      </c>
      <c r="AE63" s="11">
        <f>$Q$25*$Q$17/100/4</f>
        <v>0</v>
      </c>
      <c r="AF63" s="11">
        <f>$Q$25*$Q$17/100/4</f>
        <v>0</v>
      </c>
      <c r="AG63" s="11">
        <f>$Q$25*$Q$17/100/4</f>
        <v>0</v>
      </c>
      <c r="AH63" s="11">
        <f>$Q$25*$Q$17/100/4</f>
        <v>0</v>
      </c>
      <c r="AI63" s="11">
        <f>$Q$25*$Q$18/100/4</f>
        <v>0</v>
      </c>
      <c r="AJ63" s="11">
        <f>$Q$25*$Q$18/100/4</f>
        <v>0</v>
      </c>
      <c r="AK63" s="11">
        <f>$Q$25*$Q$18/100/4</f>
        <v>0</v>
      </c>
      <c r="AL63" s="11">
        <f>$Q$25*$Q$18/100/4</f>
        <v>0</v>
      </c>
      <c r="AM63" s="11">
        <f>$Q$25*$Q$19/100/4</f>
        <v>0</v>
      </c>
      <c r="AN63" s="11">
        <f>$Q$25*$Q$19/100/4</f>
        <v>0</v>
      </c>
      <c r="AO63" s="11">
        <f>$Q$25*$Q$19/100/4</f>
        <v>0</v>
      </c>
      <c r="AP63" s="11">
        <f>$Q$25*$Q$19/100/4</f>
        <v>0</v>
      </c>
      <c r="AQ63" s="11">
        <f>$Q$25*$Q$20/100/4</f>
        <v>0</v>
      </c>
      <c r="AR63" s="11">
        <f>$Q$25*$Q$20/100/4</f>
        <v>0</v>
      </c>
      <c r="AS63" s="11">
        <f>$Q$25*$Q$20/100/4</f>
        <v>0</v>
      </c>
      <c r="AT63" s="11">
        <f>$Q$25*$Q$20/100/4</f>
        <v>0</v>
      </c>
      <c r="AU63" s="11">
        <f>$Q$25*$Q$21/100/4</f>
        <v>0</v>
      </c>
      <c r="AV63" s="11">
        <f>$Q$25*$Q$21/100/4</f>
        <v>0</v>
      </c>
      <c r="AW63" s="11">
        <f>$Q$25*$Q$21/100/4</f>
        <v>0</v>
      </c>
      <c r="AX63" s="11">
        <f>$Q$25*$Q$21/100/4</f>
        <v>0</v>
      </c>
      <c r="AY63" s="11"/>
      <c r="AZ63" s="11"/>
      <c r="BA63" s="11"/>
      <c r="BB63" s="11"/>
      <c r="BD63" s="12"/>
      <c r="BE63" s="12"/>
      <c r="BF63" s="12"/>
    </row>
    <row r="64" spans="1:60" x14ac:dyDescent="0.3">
      <c r="A64" s="1" t="s">
        <v>61</v>
      </c>
      <c r="D64" s="9">
        <f t="shared" si="12"/>
        <v>0</v>
      </c>
      <c r="E64" s="9"/>
      <c r="F64" s="9"/>
      <c r="G64" s="9"/>
      <c r="H64" s="9"/>
      <c r="I64" s="9"/>
      <c r="J64" s="9"/>
      <c r="K64" s="9"/>
      <c r="L64" s="9"/>
      <c r="M64" s="9"/>
      <c r="N64" s="9"/>
      <c r="O64" s="9"/>
      <c r="P64" s="9"/>
      <c r="Q64" s="9"/>
      <c r="R64" s="9"/>
      <c r="S64" s="9"/>
      <c r="T64" s="11">
        <f>$R$24*$R$14/100/4</f>
        <v>0</v>
      </c>
      <c r="U64" s="11">
        <f>$R$24*$R$14/100/4</f>
        <v>0</v>
      </c>
      <c r="V64" s="11">
        <f>$R$24*$R$14/100/4</f>
        <v>0</v>
      </c>
      <c r="W64" s="11">
        <f>$R$24*$R$14/100/4</f>
        <v>0</v>
      </c>
      <c r="X64" s="11">
        <f>$R$24*$R$15/100/4</f>
        <v>0</v>
      </c>
      <c r="Y64" s="11">
        <f>$R$24*$R$15/100/4</f>
        <v>0</v>
      </c>
      <c r="Z64" s="11">
        <f>$R$24*$R$15/100/4</f>
        <v>0</v>
      </c>
      <c r="AA64" s="11">
        <f>$R$24*$R$15/100/4</f>
        <v>0</v>
      </c>
      <c r="AB64" s="11">
        <f>$R$24*$R$16/100/4</f>
        <v>0</v>
      </c>
      <c r="AC64" s="11">
        <f>$R$24*$R$16/100/4</f>
        <v>0</v>
      </c>
      <c r="AD64" s="11">
        <f>$R$24*$R$16/100/4</f>
        <v>0</v>
      </c>
      <c r="AE64" s="11">
        <f>$R$24*$R$16/100/4</f>
        <v>0</v>
      </c>
      <c r="AF64" s="11">
        <f>$R$24*$R$17/100/4</f>
        <v>0</v>
      </c>
      <c r="AG64" s="11">
        <f>$R$24*$R$17/100/4</f>
        <v>0</v>
      </c>
      <c r="AH64" s="11">
        <f>$R$24*$R$17/100/4</f>
        <v>0</v>
      </c>
      <c r="AI64" s="11">
        <f>$R$24*$R$17/100/4</f>
        <v>0</v>
      </c>
      <c r="AJ64" s="11">
        <f>$R$24*$R$18/100/4</f>
        <v>0</v>
      </c>
      <c r="AK64" s="11">
        <f>$R$24*$R$18/100/4</f>
        <v>0</v>
      </c>
      <c r="AL64" s="11">
        <f>$R$24*$R$18/100/4</f>
        <v>0</v>
      </c>
      <c r="AM64" s="11">
        <f>$R$24*$R$18/100/4</f>
        <v>0</v>
      </c>
      <c r="AN64" s="11">
        <f>$R$24*$R$19/100/4</f>
        <v>0</v>
      </c>
      <c r="AO64" s="11">
        <f>$R$24*$R$19/100/4</f>
        <v>0</v>
      </c>
      <c r="AP64" s="11">
        <f>$R$24*$R$19/100/4</f>
        <v>0</v>
      </c>
      <c r="AQ64" s="11">
        <f>$R$24*$R$19/100/4</f>
        <v>0</v>
      </c>
      <c r="AR64" s="11">
        <f>$R$24*$R$20/100/4</f>
        <v>0</v>
      </c>
      <c r="AS64" s="11">
        <f>$R$24*$R$20/100/4</f>
        <v>0</v>
      </c>
      <c r="AT64" s="11">
        <f>$R$24*$R$20/100/4</f>
        <v>0</v>
      </c>
      <c r="AU64" s="11">
        <f>$R$24*$R$20/100/4</f>
        <v>0</v>
      </c>
      <c r="AV64" s="11">
        <f>$R$24*$R$21/100/4</f>
        <v>0</v>
      </c>
      <c r="AW64" s="11">
        <f>$R$24*$R$21/100/4</f>
        <v>0</v>
      </c>
      <c r="AX64" s="11">
        <f>$R$24*$R$21/100/4</f>
        <v>0</v>
      </c>
      <c r="AY64" s="11">
        <f>$R$24*$R$21/100/4</f>
        <v>0</v>
      </c>
      <c r="AZ64" s="11"/>
      <c r="BA64" s="11"/>
      <c r="BB64" s="11"/>
      <c r="BC64" s="12">
        <f>BA64</f>
        <v>0</v>
      </c>
      <c r="BD64" s="12">
        <f>$R$24*$R$20/100/4</f>
        <v>0</v>
      </c>
      <c r="BE64" s="12">
        <f>BD64</f>
        <v>0</v>
      </c>
      <c r="BF64" s="12">
        <f>$R$24*$R$21/100/4</f>
        <v>0</v>
      </c>
      <c r="BG64" s="12">
        <f>BF64</f>
        <v>0</v>
      </c>
      <c r="BH64" s="12">
        <f>BG64</f>
        <v>0</v>
      </c>
    </row>
    <row r="65" spans="1:63" x14ac:dyDescent="0.3">
      <c r="A65" s="1" t="s">
        <v>73</v>
      </c>
      <c r="D65" s="9">
        <f t="shared" si="12"/>
        <v>0</v>
      </c>
      <c r="E65" s="9"/>
      <c r="F65" s="9"/>
      <c r="G65" s="9"/>
      <c r="H65" s="9"/>
      <c r="I65" s="9"/>
      <c r="J65" s="9"/>
      <c r="K65" s="9"/>
      <c r="L65" s="9"/>
      <c r="M65" s="9"/>
      <c r="N65" s="9"/>
      <c r="O65" s="9"/>
      <c r="P65" s="9"/>
      <c r="Q65" s="9"/>
      <c r="R65" s="9"/>
      <c r="S65" s="9"/>
      <c r="T65" s="11">
        <f>$R$25*$R$14/100/4</f>
        <v>0</v>
      </c>
      <c r="U65" s="11">
        <f>$R$25*$R$14/100/4</f>
        <v>0</v>
      </c>
      <c r="V65" s="11">
        <f>$R$25*$R$14/100/4</f>
        <v>0</v>
      </c>
      <c r="W65" s="11">
        <f>$R$25*$R$14/100/4</f>
        <v>0</v>
      </c>
      <c r="X65" s="11">
        <f>$R$25*$R$15/100/4</f>
        <v>0</v>
      </c>
      <c r="Y65" s="11">
        <f>$R$25*$R$15/100/4</f>
        <v>0</v>
      </c>
      <c r="Z65" s="11">
        <f>$R$25*$R$15/100/4</f>
        <v>0</v>
      </c>
      <c r="AA65" s="11">
        <f>$R$25*$R$15/100/4</f>
        <v>0</v>
      </c>
      <c r="AB65" s="11">
        <f>$R$25*$R$16/100/4</f>
        <v>0</v>
      </c>
      <c r="AC65" s="11">
        <f>$R$25*$R$16/100/4</f>
        <v>0</v>
      </c>
      <c r="AD65" s="11">
        <f>$R$25*$R$16/100/4</f>
        <v>0</v>
      </c>
      <c r="AE65" s="11">
        <f>$R$25*$R$16/100/4</f>
        <v>0</v>
      </c>
      <c r="AF65" s="11">
        <f>$R$25*$R$17/100/4</f>
        <v>0</v>
      </c>
      <c r="AG65" s="11">
        <f>$R$25*$R$17/100/4</f>
        <v>0</v>
      </c>
      <c r="AH65" s="11">
        <f>$R$25*$R$17/100/4</f>
        <v>0</v>
      </c>
      <c r="AI65" s="11">
        <f>$R$25*$R$17/100/4</f>
        <v>0</v>
      </c>
      <c r="AJ65" s="11">
        <f>$R$25*$R$18/100/4</f>
        <v>0</v>
      </c>
      <c r="AK65" s="11">
        <f>$R$25*$R$18/100/4</f>
        <v>0</v>
      </c>
      <c r="AL65" s="11">
        <f>$R$25*$R$18/100/4</f>
        <v>0</v>
      </c>
      <c r="AM65" s="11">
        <f>$R$25*$R$18/100/4</f>
        <v>0</v>
      </c>
      <c r="AN65" s="11">
        <f>$R$25*$R$19/100/4</f>
        <v>0</v>
      </c>
      <c r="AO65" s="11">
        <f>$R$25*$R$19/100/4</f>
        <v>0</v>
      </c>
      <c r="AP65" s="11">
        <f>$R$25*$R$19/100/4</f>
        <v>0</v>
      </c>
      <c r="AQ65" s="11">
        <f>$R$25*$R$19/100/4</f>
        <v>0</v>
      </c>
      <c r="AR65" s="11">
        <f>$R$25*$R$20/100/4</f>
        <v>0</v>
      </c>
      <c r="AS65" s="11">
        <f>$R$25*$R$20/100/4</f>
        <v>0</v>
      </c>
      <c r="AT65" s="11">
        <f>$R$25*$R$20/100/4</f>
        <v>0</v>
      </c>
      <c r="AU65" s="11">
        <f>$R$25*$R$20/100/4</f>
        <v>0</v>
      </c>
      <c r="AV65" s="11">
        <f>$R$25*$R$21/100/4</f>
        <v>0</v>
      </c>
      <c r="AW65" s="11">
        <f>$R$25*$R$21/100/4</f>
        <v>0</v>
      </c>
      <c r="AX65" s="11">
        <f>$R$25*$R$21/100/4</f>
        <v>0</v>
      </c>
      <c r="AY65" s="11">
        <f>$R$25*$R$21/100/4</f>
        <v>0</v>
      </c>
      <c r="AZ65" s="11"/>
      <c r="BA65" s="11"/>
      <c r="BB65" s="11"/>
      <c r="BC65" s="12">
        <f>BA65</f>
        <v>0</v>
      </c>
      <c r="BD65" s="12">
        <f>$R$25*$R$20/100/4</f>
        <v>0</v>
      </c>
      <c r="BE65" s="12">
        <f>BD65</f>
        <v>0</v>
      </c>
      <c r="BF65" s="12">
        <f>$R$25*$R$21/100/4</f>
        <v>0</v>
      </c>
      <c r="BG65" s="12">
        <f>BF65</f>
        <v>0</v>
      </c>
      <c r="BH65" s="12">
        <f>BG65</f>
        <v>0</v>
      </c>
    </row>
    <row r="66" spans="1:63" x14ac:dyDescent="0.3">
      <c r="A66" s="1" t="s">
        <v>119</v>
      </c>
      <c r="D66" s="9">
        <f t="shared" si="12"/>
        <v>0</v>
      </c>
      <c r="E66" s="9"/>
      <c r="F66" s="9"/>
      <c r="G66" s="9"/>
      <c r="H66" s="9"/>
      <c r="I66" s="9"/>
      <c r="J66" s="9"/>
      <c r="K66" s="9"/>
      <c r="L66" s="9"/>
      <c r="M66" s="9"/>
      <c r="N66" s="9"/>
      <c r="O66" s="9"/>
      <c r="P66" s="9"/>
      <c r="Q66" s="9"/>
      <c r="R66" s="9"/>
      <c r="S66" s="9"/>
      <c r="T66" s="9"/>
      <c r="U66" s="11">
        <f>$S$24*$S$14/100/4</f>
        <v>0</v>
      </c>
      <c r="V66" s="11">
        <f>$S$24*$S$14/100/4</f>
        <v>0</v>
      </c>
      <c r="W66" s="11">
        <f>$S$24*$S$14/100/4</f>
        <v>0</v>
      </c>
      <c r="X66" s="11">
        <f>$S$24*$S$14/100/4</f>
        <v>0</v>
      </c>
      <c r="Y66" s="11">
        <f>$S$24*$S$15/100/4</f>
        <v>0</v>
      </c>
      <c r="Z66" s="11">
        <f>$S$24*$S$15/100/4</f>
        <v>0</v>
      </c>
      <c r="AA66" s="11">
        <f>$S$24*$S$15/100/4</f>
        <v>0</v>
      </c>
      <c r="AB66" s="11">
        <f>$S$24*$S$15/100/4</f>
        <v>0</v>
      </c>
      <c r="AC66" s="11">
        <f>$S$24*$S$16/100/4</f>
        <v>0</v>
      </c>
      <c r="AD66" s="11">
        <f>$S$24*$S$16/100/4</f>
        <v>0</v>
      </c>
      <c r="AE66" s="11">
        <f>$S$24*$S$16/100/4</f>
        <v>0</v>
      </c>
      <c r="AF66" s="11">
        <f>$S$24*$S$16/100/4</f>
        <v>0</v>
      </c>
      <c r="AG66" s="11">
        <f>$S$24*$S$17/100/4</f>
        <v>0</v>
      </c>
      <c r="AH66" s="11">
        <f>$S$24*$S$17/100/4</f>
        <v>0</v>
      </c>
      <c r="AI66" s="11">
        <f>$S$24*$S$17/100/4</f>
        <v>0</v>
      </c>
      <c r="AJ66" s="11">
        <f>$S$24*$S$17/100/4</f>
        <v>0</v>
      </c>
      <c r="AK66" s="11">
        <f>$S$24*$S$18/100/4</f>
        <v>0</v>
      </c>
      <c r="AL66" s="11">
        <f>$S$24*$S$18/100/4</f>
        <v>0</v>
      </c>
      <c r="AM66" s="11">
        <f>$S$24*$S$18/100/4</f>
        <v>0</v>
      </c>
      <c r="AN66" s="11">
        <f>$S$24*$S$18/100/4</f>
        <v>0</v>
      </c>
      <c r="AO66" s="11">
        <f>$S$24*$S$19/100/4</f>
        <v>0</v>
      </c>
      <c r="AP66" s="11">
        <f>$S$24*$S$19/100/4</f>
        <v>0</v>
      </c>
      <c r="AQ66" s="11">
        <f>$S$24*$S$19/100/4</f>
        <v>0</v>
      </c>
      <c r="AR66" s="11">
        <f>$S$24*$S$19/100/4</f>
        <v>0</v>
      </c>
      <c r="AS66" s="11">
        <f>$S$24*$S$20/100/4</f>
        <v>0</v>
      </c>
      <c r="AT66" s="11">
        <f>$S$24*$S$20/100/4</f>
        <v>0</v>
      </c>
      <c r="AU66" s="11">
        <f>$S$24*$S$20/100/4</f>
        <v>0</v>
      </c>
      <c r="AV66" s="11">
        <f>$S$24*$S$20/100/4</f>
        <v>0</v>
      </c>
      <c r="AW66" s="11">
        <f>$S$24*$S$21/100/4</f>
        <v>0</v>
      </c>
      <c r="AX66" s="11">
        <f>$S$24*$S$21/100/4</f>
        <v>0</v>
      </c>
      <c r="AY66" s="11">
        <f>$S$24*$S$21/100/4</f>
        <v>0</v>
      </c>
      <c r="AZ66" s="11">
        <f>$S$24*$S$21/100/4</f>
        <v>0</v>
      </c>
      <c r="BA66" s="11"/>
      <c r="BB66" s="11"/>
      <c r="BC66" s="11"/>
      <c r="BD66" s="11"/>
      <c r="BF66" s="12"/>
      <c r="BG66" s="12"/>
      <c r="BH66" s="12"/>
      <c r="BI66" s="12"/>
    </row>
    <row r="67" spans="1:63" x14ac:dyDescent="0.3">
      <c r="A67" s="1" t="s">
        <v>120</v>
      </c>
      <c r="D67" s="9">
        <f t="shared" si="12"/>
        <v>0</v>
      </c>
      <c r="E67" s="9"/>
      <c r="F67" s="9"/>
      <c r="G67" s="9"/>
      <c r="H67" s="9"/>
      <c r="I67" s="9"/>
      <c r="J67" s="9"/>
      <c r="K67" s="9"/>
      <c r="L67" s="9"/>
      <c r="M67" s="9"/>
      <c r="N67" s="9"/>
      <c r="O67" s="9"/>
      <c r="P67" s="9"/>
      <c r="Q67" s="9"/>
      <c r="R67" s="9"/>
      <c r="S67" s="9"/>
      <c r="T67" s="9"/>
      <c r="U67" s="11">
        <f>$S$25*$S$14/100/4</f>
        <v>0</v>
      </c>
      <c r="V67" s="11">
        <f>$S$25*$S$14/100/4</f>
        <v>0</v>
      </c>
      <c r="W67" s="11">
        <f>$S$25*$S$14/100/4</f>
        <v>0</v>
      </c>
      <c r="X67" s="11">
        <f>$S$25*$S$14/100/4</f>
        <v>0</v>
      </c>
      <c r="Y67" s="11">
        <f>$S$25*$S$15/100/4</f>
        <v>0</v>
      </c>
      <c r="Z67" s="11">
        <f>$S$25*$S$15/100/4</f>
        <v>0</v>
      </c>
      <c r="AA67" s="11">
        <f>$S$25*$S$15/100/4</f>
        <v>0</v>
      </c>
      <c r="AB67" s="11">
        <f>$S$25*$S$15/100/4</f>
        <v>0</v>
      </c>
      <c r="AC67" s="11">
        <f>$S$25*$S$16/100/4</f>
        <v>0</v>
      </c>
      <c r="AD67" s="11">
        <f>$S$25*$S$16/100/4</f>
        <v>0</v>
      </c>
      <c r="AE67" s="11">
        <f>$S$25*$S$16/100/4</f>
        <v>0</v>
      </c>
      <c r="AF67" s="11">
        <f>$S$25*$S$16/100/4</f>
        <v>0</v>
      </c>
      <c r="AG67" s="11">
        <f>$S$25*$S$17/100/4</f>
        <v>0</v>
      </c>
      <c r="AH67" s="11">
        <f>$S$25*$S$17/100/4</f>
        <v>0</v>
      </c>
      <c r="AI67" s="11">
        <f>$S$25*$S$17/100/4</f>
        <v>0</v>
      </c>
      <c r="AJ67" s="11">
        <f>$S$25*$S$17/100/4</f>
        <v>0</v>
      </c>
      <c r="AK67" s="11">
        <f>$S$25*$S$18/100/4</f>
        <v>0</v>
      </c>
      <c r="AL67" s="11">
        <f>$S$25*$S$18/100/4</f>
        <v>0</v>
      </c>
      <c r="AM67" s="11">
        <f>$S$25*$S$18/100/4</f>
        <v>0</v>
      </c>
      <c r="AN67" s="11">
        <f>$S$25*$S$18/100/4</f>
        <v>0</v>
      </c>
      <c r="AO67" s="11">
        <f>$S$25*$S$19/100/4</f>
        <v>0</v>
      </c>
      <c r="AP67" s="11">
        <f>$S$25*$S$19/100/4</f>
        <v>0</v>
      </c>
      <c r="AQ67" s="11">
        <f>$S$25*$S$19/100/4</f>
        <v>0</v>
      </c>
      <c r="AR67" s="11">
        <f>$S$25*$S$19/100/4</f>
        <v>0</v>
      </c>
      <c r="AS67" s="11">
        <f>$S$25*$S$20/100/4</f>
        <v>0</v>
      </c>
      <c r="AT67" s="11">
        <f>$S$25*$S$20/100/4</f>
        <v>0</v>
      </c>
      <c r="AU67" s="11">
        <f>$S$25*$S$20/100/4</f>
        <v>0</v>
      </c>
      <c r="AV67" s="11">
        <f>$S$25*$S$20/100/4</f>
        <v>0</v>
      </c>
      <c r="AW67" s="11">
        <f>$S$25*$S$21/100/4</f>
        <v>0</v>
      </c>
      <c r="AX67" s="11">
        <f>$S$25*$S$21/100/4</f>
        <v>0</v>
      </c>
      <c r="AY67" s="11">
        <f>$S$25*$S$21/100/4</f>
        <v>0</v>
      </c>
      <c r="AZ67" s="11">
        <f>$S$25*$S$21/100/4</f>
        <v>0</v>
      </c>
      <c r="BA67" s="11"/>
      <c r="BB67" s="11"/>
      <c r="BC67" s="11"/>
      <c r="BD67" s="11"/>
      <c r="BF67" s="12"/>
      <c r="BG67" s="12"/>
      <c r="BH67" s="12"/>
      <c r="BI67" s="12"/>
    </row>
    <row r="68" spans="1:63" x14ac:dyDescent="0.3">
      <c r="A68" s="1" t="s">
        <v>62</v>
      </c>
      <c r="D68" s="9">
        <f t="shared" si="12"/>
        <v>0</v>
      </c>
      <c r="E68" s="9"/>
      <c r="F68" s="9"/>
      <c r="G68" s="9"/>
      <c r="H68" s="9"/>
      <c r="I68" s="9"/>
      <c r="J68" s="9"/>
      <c r="K68" s="9"/>
      <c r="L68" s="9"/>
      <c r="M68" s="9"/>
      <c r="N68" s="9"/>
      <c r="O68" s="9"/>
      <c r="P68" s="9"/>
      <c r="Q68" s="9"/>
      <c r="R68" s="9"/>
      <c r="S68" s="9"/>
      <c r="T68" s="9"/>
      <c r="U68" s="9"/>
      <c r="V68" s="11">
        <f>$T$24*$T$14/100/4</f>
        <v>0</v>
      </c>
      <c r="W68" s="11">
        <f>$T$24*$T$14/100/4</f>
        <v>0</v>
      </c>
      <c r="X68" s="11">
        <f>$T$24*$T$14/100/4</f>
        <v>0</v>
      </c>
      <c r="Y68" s="11">
        <f>$T$24*$T$14/100/4</f>
        <v>0</v>
      </c>
      <c r="Z68" s="11">
        <f>$T$24*$T$15/100/4</f>
        <v>0</v>
      </c>
      <c r="AA68" s="11">
        <f>$T$24*$T$15/100/4</f>
        <v>0</v>
      </c>
      <c r="AB68" s="11">
        <f>$T$24*$T$15/100/4</f>
        <v>0</v>
      </c>
      <c r="AC68" s="11">
        <f>$T$24*$T$15/100/4</f>
        <v>0</v>
      </c>
      <c r="AD68" s="11">
        <f>$T$24*$T$16/100/4</f>
        <v>0</v>
      </c>
      <c r="AE68" s="11">
        <f>$T$24*$T$16/100/4</f>
        <v>0</v>
      </c>
      <c r="AF68" s="11">
        <f>$T$24*$T$16/100/4</f>
        <v>0</v>
      </c>
      <c r="AG68" s="11">
        <f>$T$24*$T$16/100/4</f>
        <v>0</v>
      </c>
      <c r="AH68" s="11">
        <f>$T$24*$T$17/100/4</f>
        <v>0</v>
      </c>
      <c r="AI68" s="11">
        <f>$T$24*$T$17/100/4</f>
        <v>0</v>
      </c>
      <c r="AJ68" s="11">
        <f>$T$24*$T$17/100/4</f>
        <v>0</v>
      </c>
      <c r="AK68" s="11">
        <f>$T$24*$T$17/100/4</f>
        <v>0</v>
      </c>
      <c r="AL68" s="11">
        <f>$T$24*$T$18/100/4</f>
        <v>0</v>
      </c>
      <c r="AM68" s="11">
        <f>$T$24*$T$18/100/4</f>
        <v>0</v>
      </c>
      <c r="AN68" s="11">
        <f>$T$24*$T$18/100/4</f>
        <v>0</v>
      </c>
      <c r="AO68" s="11">
        <f>$T$24*$T$18/100/4</f>
        <v>0</v>
      </c>
      <c r="AP68" s="11">
        <f>$T$24*$T$19/100/4</f>
        <v>0</v>
      </c>
      <c r="AQ68" s="11">
        <f>$T$24*$T$19/100/4</f>
        <v>0</v>
      </c>
      <c r="AR68" s="11">
        <f>$T$24*$T$19/100/4</f>
        <v>0</v>
      </c>
      <c r="AS68" s="11">
        <f>$T$24*$T$19/100/4</f>
        <v>0</v>
      </c>
      <c r="AT68" s="11">
        <f>$T$24*$T$20/100/4</f>
        <v>0</v>
      </c>
      <c r="AU68" s="11">
        <f>$T$24*$T$20/100/4</f>
        <v>0</v>
      </c>
      <c r="AV68" s="11">
        <f>$T$24*$T$20/100/4</f>
        <v>0</v>
      </c>
      <c r="AW68" s="11">
        <f>$T$24*$T$20/100/4</f>
        <v>0</v>
      </c>
      <c r="AX68" s="11">
        <f>$T$24*$T$21/100/4</f>
        <v>0</v>
      </c>
      <c r="AY68" s="11">
        <f>$T$24*$T$21/100/4</f>
        <v>0</v>
      </c>
      <c r="AZ68" s="11">
        <f>$T$24*$T$21/100/4</f>
        <v>0</v>
      </c>
      <c r="BA68" s="11">
        <f>$T$24*$T$21/100/4</f>
        <v>0</v>
      </c>
      <c r="BB68" s="11"/>
      <c r="BC68" s="11"/>
      <c r="BD68" s="11"/>
      <c r="BE68" s="12">
        <f>$T$24*$T$19/100/4</f>
        <v>0</v>
      </c>
      <c r="BF68" s="12">
        <f>BE68</f>
        <v>0</v>
      </c>
      <c r="BG68" s="12">
        <f>$T$24*$T$20/100/4</f>
        <v>0</v>
      </c>
      <c r="BH68" s="12">
        <f>BG68</f>
        <v>0</v>
      </c>
      <c r="BI68" s="12">
        <f>$T$24*$T$21/100/4</f>
        <v>0</v>
      </c>
      <c r="BJ68" s="12">
        <f>BI68</f>
        <v>0</v>
      </c>
      <c r="BK68" s="12">
        <f>BJ68</f>
        <v>0</v>
      </c>
    </row>
    <row r="69" spans="1:63" x14ac:dyDescent="0.3">
      <c r="A69" s="1" t="s">
        <v>74</v>
      </c>
      <c r="D69" s="9">
        <f t="shared" si="12"/>
        <v>0</v>
      </c>
      <c r="E69" s="9"/>
      <c r="F69" s="9"/>
      <c r="G69" s="9"/>
      <c r="H69" s="9"/>
      <c r="I69" s="9"/>
      <c r="J69" s="9"/>
      <c r="K69" s="9"/>
      <c r="L69" s="9"/>
      <c r="M69" s="9"/>
      <c r="N69" s="9"/>
      <c r="O69" s="9"/>
      <c r="P69" s="9"/>
      <c r="Q69" s="9"/>
      <c r="R69" s="9"/>
      <c r="S69" s="9"/>
      <c r="T69" s="9"/>
      <c r="U69" s="9"/>
      <c r="V69" s="11">
        <f>$T$25*$T$14/100/4</f>
        <v>0</v>
      </c>
      <c r="W69" s="11">
        <f>$T$25*$T$14/100/4</f>
        <v>0</v>
      </c>
      <c r="X69" s="11">
        <f>$T$25*$T$14/100/4</f>
        <v>0</v>
      </c>
      <c r="Y69" s="11">
        <f>$T$25*$T$14/100/4</f>
        <v>0</v>
      </c>
      <c r="Z69" s="11">
        <f>$T$25*$T$15/100/4</f>
        <v>0</v>
      </c>
      <c r="AA69" s="11">
        <f>$T$25*$T$15/100/4</f>
        <v>0</v>
      </c>
      <c r="AB69" s="11">
        <f>$T$25*$T$15/100/4</f>
        <v>0</v>
      </c>
      <c r="AC69" s="11">
        <f>$T$25*$T$15/100/4</f>
        <v>0</v>
      </c>
      <c r="AD69" s="11">
        <f>$T$25*$T$16/100/4</f>
        <v>0</v>
      </c>
      <c r="AE69" s="11">
        <f>$T$25*$T$16/100/4</f>
        <v>0</v>
      </c>
      <c r="AF69" s="11">
        <f>$T$25*$T$16/100/4</f>
        <v>0</v>
      </c>
      <c r="AG69" s="11">
        <f>$T$25*$T$16/100/4</f>
        <v>0</v>
      </c>
      <c r="AH69" s="11">
        <f>$T$25*$T$17/100/4</f>
        <v>0</v>
      </c>
      <c r="AI69" s="11">
        <f>$T$25*$T$17/100/4</f>
        <v>0</v>
      </c>
      <c r="AJ69" s="11">
        <f>$T$25*$T$17/100/4</f>
        <v>0</v>
      </c>
      <c r="AK69" s="11">
        <f>$T$25*$T$17/100/4</f>
        <v>0</v>
      </c>
      <c r="AL69" s="11">
        <f>$T$25*$T$18/100/4</f>
        <v>0</v>
      </c>
      <c r="AM69" s="11">
        <f>$T$25*$T$18/100/4</f>
        <v>0</v>
      </c>
      <c r="AN69" s="11">
        <f>$T$25*$T$18/100/4</f>
        <v>0</v>
      </c>
      <c r="AO69" s="11">
        <f>$T$25*$T$18/100/4</f>
        <v>0</v>
      </c>
      <c r="AP69" s="11">
        <f>$T$25*$T$19/100/4</f>
        <v>0</v>
      </c>
      <c r="AQ69" s="11">
        <f>$T$25*$T$19/100/4</f>
        <v>0</v>
      </c>
      <c r="AR69" s="11">
        <f>$T$25*$T$19/100/4</f>
        <v>0</v>
      </c>
      <c r="AS69" s="11">
        <f>$T$25*$T$19/100/4</f>
        <v>0</v>
      </c>
      <c r="AT69" s="11">
        <f>$T$25*$T$20/100/4</f>
        <v>0</v>
      </c>
      <c r="AU69" s="11">
        <f>$T$25*$T$20/100/4</f>
        <v>0</v>
      </c>
      <c r="AV69" s="11">
        <f>$T$25*$T$20/100/4</f>
        <v>0</v>
      </c>
      <c r="AW69" s="11">
        <f>$T$25*$T$20/100/4</f>
        <v>0</v>
      </c>
      <c r="AX69" s="11">
        <f>$T$25*$T$21/100/4</f>
        <v>0</v>
      </c>
      <c r="AY69" s="11">
        <f>$T$25*$T$21/100/4</f>
        <v>0</v>
      </c>
      <c r="AZ69" s="11">
        <f>$T$25*$T$21/100/4</f>
        <v>0</v>
      </c>
      <c r="BA69" s="11">
        <f>$T$25*$T$21/100/4</f>
        <v>0</v>
      </c>
      <c r="BB69" s="11"/>
      <c r="BC69" s="11"/>
      <c r="BD69" s="11"/>
      <c r="BE69" s="12">
        <f>$T$25*$T$19/100/4</f>
        <v>0</v>
      </c>
      <c r="BF69" s="12">
        <f>BE69</f>
        <v>0</v>
      </c>
      <c r="BG69" s="12">
        <f>$T$25*$T$20/100/4</f>
        <v>0</v>
      </c>
      <c r="BH69" s="12">
        <f>BG69</f>
        <v>0</v>
      </c>
      <c r="BI69" s="12">
        <f>$T$25*$T$21/100/4</f>
        <v>0</v>
      </c>
      <c r="BJ69" s="12">
        <f>BI69</f>
        <v>0</v>
      </c>
      <c r="BK69" s="12">
        <f>BJ69</f>
        <v>0</v>
      </c>
    </row>
    <row r="70" spans="1:63" x14ac:dyDescent="0.3">
      <c r="A70" s="6" t="s">
        <v>131</v>
      </c>
      <c r="B70" s="6"/>
      <c r="C70" s="6"/>
      <c r="D70" s="13">
        <f>SUM(E70:AZ70)</f>
        <v>2252978.9999999991</v>
      </c>
      <c r="E70" s="14">
        <f>SUM(E31:E69)</f>
        <v>0</v>
      </c>
      <c r="F70" s="14">
        <f t="shared" ref="F70:AQ70" si="37">SUM(F31:F69)</f>
        <v>0</v>
      </c>
      <c r="G70" s="14">
        <f t="shared" si="37"/>
        <v>15139.237499999999</v>
      </c>
      <c r="H70" s="14">
        <f t="shared" si="37"/>
        <v>30278.474999999999</v>
      </c>
      <c r="I70" s="14">
        <f t="shared" si="37"/>
        <v>46512.006249999999</v>
      </c>
      <c r="J70" s="14">
        <f t="shared" si="37"/>
        <v>62745.537500000006</v>
      </c>
      <c r="K70" s="14">
        <f t="shared" si="37"/>
        <v>62365.700000000004</v>
      </c>
      <c r="L70" s="14">
        <f t="shared" si="37"/>
        <v>63473.559375000004</v>
      </c>
      <c r="M70" s="14">
        <f t="shared" si="37"/>
        <v>80328.848437500012</v>
      </c>
      <c r="N70" s="14">
        <f t="shared" si="37"/>
        <v>495253.83750000002</v>
      </c>
      <c r="O70" s="14">
        <f t="shared" si="37"/>
        <v>185577.75</v>
      </c>
      <c r="P70" s="14">
        <f t="shared" si="37"/>
        <v>176534</v>
      </c>
      <c r="Q70" s="14">
        <f t="shared" si="37"/>
        <v>97310.75</v>
      </c>
      <c r="R70" s="14">
        <f t="shared" si="37"/>
        <v>71309.96875</v>
      </c>
      <c r="S70" s="14">
        <f t="shared" si="37"/>
        <v>71309.96875</v>
      </c>
      <c r="T70" s="14">
        <f t="shared" si="37"/>
        <v>68037.03562499999</v>
      </c>
      <c r="U70" s="14">
        <f t="shared" si="37"/>
        <v>61226.639687499999</v>
      </c>
      <c r="V70" s="14">
        <f t="shared" si="37"/>
        <v>59712.715937499997</v>
      </c>
      <c r="W70" s="14">
        <f t="shared" si="37"/>
        <v>53723.944687499999</v>
      </c>
      <c r="X70" s="14">
        <f t="shared" si="37"/>
        <v>49382.944687499999</v>
      </c>
      <c r="Y70" s="14">
        <f t="shared" si="37"/>
        <v>49382.944687499999</v>
      </c>
      <c r="Z70" s="14">
        <f t="shared" si="37"/>
        <v>42102.725937499999</v>
      </c>
      <c r="AA70" s="14">
        <f t="shared" si="37"/>
        <v>42102.725937499999</v>
      </c>
      <c r="AB70" s="14">
        <f t="shared" si="37"/>
        <v>42102.725937499999</v>
      </c>
      <c r="AC70" s="14">
        <f t="shared" si="37"/>
        <v>36314.725937499999</v>
      </c>
      <c r="AD70" s="14">
        <f t="shared" si="37"/>
        <v>33038.627500000002</v>
      </c>
      <c r="AE70" s="14">
        <f t="shared" si="37"/>
        <v>29430.171249999999</v>
      </c>
      <c r="AF70" s="14">
        <f t="shared" si="37"/>
        <v>25089.171249999999</v>
      </c>
      <c r="AG70" s="14">
        <f t="shared" si="37"/>
        <v>25089.171249999999</v>
      </c>
      <c r="AH70" s="14">
        <f t="shared" si="37"/>
        <v>25089.171249999999</v>
      </c>
      <c r="AI70" s="14">
        <f t="shared" si="37"/>
        <v>25089.171249999999</v>
      </c>
      <c r="AJ70" s="14">
        <f t="shared" si="37"/>
        <v>25089.171249999999</v>
      </c>
      <c r="AK70" s="14">
        <f t="shared" si="37"/>
        <v>25089.171249999999</v>
      </c>
      <c r="AL70" s="14">
        <f t="shared" si="37"/>
        <v>22905.105625</v>
      </c>
      <c r="AM70" s="14">
        <f t="shared" si="37"/>
        <v>22905.105625</v>
      </c>
      <c r="AN70" s="14">
        <f t="shared" si="37"/>
        <v>18739.554375</v>
      </c>
      <c r="AO70" s="14">
        <f t="shared" si="37"/>
        <v>9626.1674999999996</v>
      </c>
      <c r="AP70" s="14">
        <f t="shared" si="37"/>
        <v>3570.4724999999999</v>
      </c>
      <c r="AQ70" s="14">
        <f t="shared" si="37"/>
        <v>0</v>
      </c>
    </row>
    <row r="71" spans="1:63" x14ac:dyDescent="0.3">
      <c r="A71" s="72" t="s">
        <v>170</v>
      </c>
      <c r="B71" s="72"/>
      <c r="C71" s="72"/>
      <c r="D71" s="73">
        <f>SUM(E71:AS71)</f>
        <v>1416830.7677100869</v>
      </c>
      <c r="E71" s="74">
        <f t="shared" ref="E71:AP71" si="38">+E70/((1+$C$72)^E$73)</f>
        <v>0</v>
      </c>
      <c r="F71" s="74">
        <f t="shared" si="38"/>
        <v>0</v>
      </c>
      <c r="G71" s="74">
        <f t="shared" si="38"/>
        <v>13722.25114771361</v>
      </c>
      <c r="H71" s="74">
        <f t="shared" si="38"/>
        <v>26560.06578947368</v>
      </c>
      <c r="I71" s="74">
        <f t="shared" si="38"/>
        <v>39485.169676605088</v>
      </c>
      <c r="J71" s="74">
        <f t="shared" si="38"/>
        <v>51549.631721550089</v>
      </c>
      <c r="K71" s="74">
        <f t="shared" si="38"/>
        <v>49586.369403379373</v>
      </c>
      <c r="L71" s="74">
        <f t="shared" si="38"/>
        <v>48840.842855493989</v>
      </c>
      <c r="M71" s="74">
        <f t="shared" si="38"/>
        <v>59818.514751787574</v>
      </c>
      <c r="N71" s="74">
        <f t="shared" si="38"/>
        <v>356915.75664349471</v>
      </c>
      <c r="O71" s="74">
        <f t="shared" si="38"/>
        <v>129430.77860510856</v>
      </c>
      <c r="P71" s="74">
        <f t="shared" si="38"/>
        <v>119155.4216412067</v>
      </c>
      <c r="Q71" s="74">
        <f t="shared" si="38"/>
        <v>63565.292965937311</v>
      </c>
      <c r="R71" s="74">
        <f t="shared" si="38"/>
        <v>45079.933471826662</v>
      </c>
      <c r="S71" s="74">
        <f t="shared" si="38"/>
        <v>43627.171151007184</v>
      </c>
      <c r="T71" s="74">
        <f t="shared" si="38"/>
        <v>40283.386924295453</v>
      </c>
      <c r="U71" s="74">
        <f t="shared" si="38"/>
        <v>35082.845141528393</v>
      </c>
      <c r="V71" s="74">
        <f t="shared" si="38"/>
        <v>33112.730449527335</v>
      </c>
      <c r="W71" s="74">
        <f t="shared" si="38"/>
        <v>28831.673382060162</v>
      </c>
      <c r="X71" s="74">
        <f t="shared" si="38"/>
        <v>25647.954024501509</v>
      </c>
      <c r="Y71" s="74">
        <f t="shared" si="38"/>
        <v>24821.413736100407</v>
      </c>
      <c r="Z71" s="74">
        <f t="shared" si="38"/>
        <v>20480.168843856292</v>
      </c>
      <c r="AA71" s="74">
        <f t="shared" si="38"/>
        <v>19820.167478970296</v>
      </c>
      <c r="AB71" s="74">
        <f t="shared" si="38"/>
        <v>19181.435557953264</v>
      </c>
      <c r="AC71" s="74">
        <f t="shared" si="38"/>
        <v>16011.331529713647</v>
      </c>
      <c r="AD71" s="74">
        <f t="shared" si="38"/>
        <v>14097.446780518474</v>
      </c>
      <c r="AE71" s="74">
        <f t="shared" si="38"/>
        <v>12153.04322816234</v>
      </c>
      <c r="AF71" s="74">
        <f t="shared" si="38"/>
        <v>10026.569222843316</v>
      </c>
      <c r="AG71" s="74">
        <f t="shared" si="38"/>
        <v>9703.4493588102778</v>
      </c>
      <c r="AH71" s="74">
        <f t="shared" si="38"/>
        <v>9390.742472956741</v>
      </c>
      <c r="AI71" s="74">
        <f t="shared" si="38"/>
        <v>9088.1129928631908</v>
      </c>
      <c r="AJ71" s="74">
        <f t="shared" si="38"/>
        <v>8795.2361603888712</v>
      </c>
      <c r="AK71" s="74">
        <f t="shared" si="38"/>
        <v>8511.7976831669112</v>
      </c>
      <c r="AL71" s="74">
        <f t="shared" si="38"/>
        <v>7520.4021077856296</v>
      </c>
      <c r="AM71" s="74">
        <f t="shared" si="38"/>
        <v>7278.0468960941498</v>
      </c>
      <c r="AN71" s="74">
        <f t="shared" si="38"/>
        <v>5762.5618158109055</v>
      </c>
      <c r="AO71" s="74">
        <f t="shared" si="38"/>
        <v>2864.728966897635</v>
      </c>
      <c r="AP71" s="74">
        <f t="shared" si="38"/>
        <v>1028.3231306974133</v>
      </c>
      <c r="AQ71" s="74">
        <f t="shared" ref="AQ71:AS71" si="39">+AQ70/((1+$C$72)^AQ$73)</f>
        <v>0</v>
      </c>
      <c r="AR71" s="74">
        <f t="shared" si="39"/>
        <v>0</v>
      </c>
      <c r="AS71" s="74">
        <f t="shared" si="39"/>
        <v>0</v>
      </c>
      <c r="AT71" s="42"/>
    </row>
    <row r="72" spans="1:63" s="68" customFormat="1" ht="15" customHeight="1" x14ac:dyDescent="0.3">
      <c r="A72" s="70" t="s">
        <v>171</v>
      </c>
      <c r="B72" s="70" t="s">
        <v>172</v>
      </c>
      <c r="C72" s="71">
        <v>0.14000000000000001</v>
      </c>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c r="AP72" s="67"/>
      <c r="AQ72" s="67"/>
      <c r="AR72" s="67"/>
      <c r="AS72" s="67"/>
    </row>
    <row r="73" spans="1:63" s="68" customFormat="1" ht="15" customHeight="1" x14ac:dyDescent="0.3">
      <c r="A73" s="6"/>
      <c r="B73" s="6"/>
      <c r="C73" s="6"/>
      <c r="D73" s="69"/>
      <c r="E73" s="69">
        <f>0.0833333333333333*3</f>
        <v>0.24999999999999989</v>
      </c>
      <c r="F73" s="69">
        <f>0.25+E73</f>
        <v>0.49999999999999989</v>
      </c>
      <c r="G73" s="69">
        <f t="shared" ref="G73:AS73" si="40">0.25+F73</f>
        <v>0.74999999999999989</v>
      </c>
      <c r="H73" s="69">
        <f t="shared" si="40"/>
        <v>0.99999999999999989</v>
      </c>
      <c r="I73" s="69">
        <f t="shared" si="40"/>
        <v>1.25</v>
      </c>
      <c r="J73" s="69">
        <f t="shared" si="40"/>
        <v>1.5</v>
      </c>
      <c r="K73" s="69">
        <f t="shared" si="40"/>
        <v>1.75</v>
      </c>
      <c r="L73" s="69">
        <f t="shared" si="40"/>
        <v>2</v>
      </c>
      <c r="M73" s="69">
        <f t="shared" si="40"/>
        <v>2.25</v>
      </c>
      <c r="N73" s="69">
        <f t="shared" si="40"/>
        <v>2.5</v>
      </c>
      <c r="O73" s="69">
        <f t="shared" si="40"/>
        <v>2.75</v>
      </c>
      <c r="P73" s="69">
        <f t="shared" si="40"/>
        <v>3</v>
      </c>
      <c r="Q73" s="69">
        <f t="shared" si="40"/>
        <v>3.25</v>
      </c>
      <c r="R73" s="69">
        <f t="shared" si="40"/>
        <v>3.5</v>
      </c>
      <c r="S73" s="69">
        <f t="shared" si="40"/>
        <v>3.75</v>
      </c>
      <c r="T73" s="69">
        <f t="shared" si="40"/>
        <v>4</v>
      </c>
      <c r="U73" s="69">
        <f t="shared" si="40"/>
        <v>4.25</v>
      </c>
      <c r="V73" s="69">
        <f t="shared" si="40"/>
        <v>4.5</v>
      </c>
      <c r="W73" s="69">
        <f t="shared" si="40"/>
        <v>4.75</v>
      </c>
      <c r="X73" s="69">
        <f t="shared" si="40"/>
        <v>5</v>
      </c>
      <c r="Y73" s="69">
        <f t="shared" si="40"/>
        <v>5.25</v>
      </c>
      <c r="Z73" s="69">
        <f t="shared" si="40"/>
        <v>5.5</v>
      </c>
      <c r="AA73" s="69">
        <f t="shared" si="40"/>
        <v>5.75</v>
      </c>
      <c r="AB73" s="69">
        <f t="shared" si="40"/>
        <v>6</v>
      </c>
      <c r="AC73" s="69">
        <f t="shared" si="40"/>
        <v>6.25</v>
      </c>
      <c r="AD73" s="69">
        <f t="shared" si="40"/>
        <v>6.5</v>
      </c>
      <c r="AE73" s="69">
        <f t="shared" si="40"/>
        <v>6.75</v>
      </c>
      <c r="AF73" s="69">
        <f t="shared" si="40"/>
        <v>7</v>
      </c>
      <c r="AG73" s="69">
        <f t="shared" si="40"/>
        <v>7.25</v>
      </c>
      <c r="AH73" s="69">
        <f t="shared" si="40"/>
        <v>7.5</v>
      </c>
      <c r="AI73" s="69">
        <f t="shared" si="40"/>
        <v>7.75</v>
      </c>
      <c r="AJ73" s="69">
        <f t="shared" si="40"/>
        <v>8</v>
      </c>
      <c r="AK73" s="69">
        <f t="shared" si="40"/>
        <v>8.25</v>
      </c>
      <c r="AL73" s="69">
        <f t="shared" si="40"/>
        <v>8.5</v>
      </c>
      <c r="AM73" s="69">
        <f t="shared" si="40"/>
        <v>8.75</v>
      </c>
      <c r="AN73" s="69">
        <f t="shared" si="40"/>
        <v>9</v>
      </c>
      <c r="AO73" s="69">
        <f t="shared" si="40"/>
        <v>9.25</v>
      </c>
      <c r="AP73" s="69">
        <f t="shared" si="40"/>
        <v>9.5</v>
      </c>
      <c r="AQ73" s="69">
        <f t="shared" si="40"/>
        <v>9.75</v>
      </c>
      <c r="AR73" s="69">
        <f t="shared" si="40"/>
        <v>10</v>
      </c>
      <c r="AS73" s="69">
        <f t="shared" si="40"/>
        <v>10.25</v>
      </c>
    </row>
    <row r="74" spans="1:63" x14ac:dyDescent="0.3">
      <c r="D74" s="47"/>
      <c r="E74" s="42"/>
      <c r="F74" s="42"/>
      <c r="G74" s="42"/>
      <c r="H74" s="42"/>
      <c r="I74" s="42"/>
      <c r="J74" s="42"/>
      <c r="K74" s="42"/>
      <c r="L74" s="42"/>
      <c r="M74" s="42"/>
      <c r="N74" s="42"/>
      <c r="O74" s="42"/>
      <c r="P74" s="42"/>
      <c r="Q74" s="42"/>
      <c r="R74" s="42"/>
      <c r="S74" s="42"/>
      <c r="T74" s="42"/>
      <c r="U74" s="42"/>
      <c r="V74" s="42"/>
      <c r="W74" s="42"/>
      <c r="X74" s="42"/>
      <c r="Y74" s="42"/>
      <c r="Z74" s="42"/>
      <c r="AA74" s="42"/>
      <c r="AB74" s="42"/>
      <c r="AC74" s="42"/>
      <c r="AD74" s="42"/>
      <c r="AE74" s="42"/>
      <c r="AF74" s="42"/>
      <c r="AG74" s="42"/>
      <c r="AH74" s="42"/>
      <c r="AI74" s="42"/>
      <c r="AJ74" s="42"/>
      <c r="AK74" s="42"/>
      <c r="AL74" s="42"/>
      <c r="AM74" s="42"/>
      <c r="AN74" s="42"/>
      <c r="AO74" s="42"/>
      <c r="AP74" s="42"/>
      <c r="AQ74" s="42"/>
      <c r="AR74" s="42"/>
      <c r="AS74" s="42"/>
      <c r="AT74" s="42"/>
    </row>
    <row r="75" spans="1:63" x14ac:dyDescent="0.3">
      <c r="A75" s="72" t="s">
        <v>173</v>
      </c>
      <c r="B75" s="72"/>
      <c r="C75" s="72"/>
      <c r="D75" s="73"/>
      <c r="E75" s="74">
        <f>E71</f>
        <v>0</v>
      </c>
      <c r="F75" s="74">
        <f t="shared" ref="F75:AQ75" si="41">E75+F71</f>
        <v>0</v>
      </c>
      <c r="G75" s="74">
        <f t="shared" si="41"/>
        <v>13722.25114771361</v>
      </c>
      <c r="H75" s="74">
        <f t="shared" si="41"/>
        <v>40282.316937187294</v>
      </c>
      <c r="I75" s="74">
        <f t="shared" si="41"/>
        <v>79767.486613792382</v>
      </c>
      <c r="J75" s="74">
        <f t="shared" si="41"/>
        <v>131317.11833534247</v>
      </c>
      <c r="K75" s="74">
        <f t="shared" si="41"/>
        <v>180903.48773872183</v>
      </c>
      <c r="L75" s="74">
        <f t="shared" si="41"/>
        <v>229744.33059421583</v>
      </c>
      <c r="M75" s="74">
        <f t="shared" si="41"/>
        <v>289562.84534600342</v>
      </c>
      <c r="N75" s="74">
        <f t="shared" si="41"/>
        <v>646478.60198949813</v>
      </c>
      <c r="O75" s="74">
        <f t="shared" si="41"/>
        <v>775909.38059460674</v>
      </c>
      <c r="P75" s="74">
        <f t="shared" si="41"/>
        <v>895064.80223581346</v>
      </c>
      <c r="Q75" s="74">
        <f t="shared" si="41"/>
        <v>958630.09520175075</v>
      </c>
      <c r="R75" s="74">
        <f t="shared" si="41"/>
        <v>1003710.0286735774</v>
      </c>
      <c r="S75" s="74">
        <f t="shared" si="41"/>
        <v>1047337.1998245845</v>
      </c>
      <c r="T75" s="74">
        <f t="shared" si="41"/>
        <v>1087620.5867488799</v>
      </c>
      <c r="U75" s="74">
        <f t="shared" si="41"/>
        <v>1122703.4318904083</v>
      </c>
      <c r="V75" s="74">
        <f t="shared" si="41"/>
        <v>1155816.1623399355</v>
      </c>
      <c r="W75" s="74">
        <f t="shared" si="41"/>
        <v>1184647.8357219957</v>
      </c>
      <c r="X75" s="74">
        <f t="shared" si="41"/>
        <v>1210295.7897464973</v>
      </c>
      <c r="Y75" s="74">
        <f t="shared" si="41"/>
        <v>1235117.2034825976</v>
      </c>
      <c r="Z75" s="74">
        <f t="shared" si="41"/>
        <v>1255597.3723264539</v>
      </c>
      <c r="AA75" s="74">
        <f t="shared" si="41"/>
        <v>1275417.5398054242</v>
      </c>
      <c r="AB75" s="74">
        <f t="shared" si="41"/>
        <v>1294598.9753633775</v>
      </c>
      <c r="AC75" s="74">
        <f t="shared" si="41"/>
        <v>1310610.3068930912</v>
      </c>
      <c r="AD75" s="74">
        <f t="shared" si="41"/>
        <v>1324707.7536736096</v>
      </c>
      <c r="AE75" s="74">
        <f t="shared" si="41"/>
        <v>1336860.796901772</v>
      </c>
      <c r="AF75" s="74">
        <f t="shared" si="41"/>
        <v>1346887.3661246153</v>
      </c>
      <c r="AG75" s="74">
        <f t="shared" si="41"/>
        <v>1356590.8154834255</v>
      </c>
      <c r="AH75" s="74">
        <f t="shared" si="41"/>
        <v>1365981.5579563822</v>
      </c>
      <c r="AI75" s="74">
        <f t="shared" si="41"/>
        <v>1375069.6709492453</v>
      </c>
      <c r="AJ75" s="74">
        <f t="shared" si="41"/>
        <v>1383864.9071096343</v>
      </c>
      <c r="AK75" s="74">
        <f t="shared" si="41"/>
        <v>1392376.7047928011</v>
      </c>
      <c r="AL75" s="74">
        <f t="shared" si="41"/>
        <v>1399897.1069005867</v>
      </c>
      <c r="AM75" s="74">
        <f t="shared" si="41"/>
        <v>1407175.153796681</v>
      </c>
      <c r="AN75" s="74">
        <f t="shared" si="41"/>
        <v>1412937.7156124918</v>
      </c>
      <c r="AO75" s="74">
        <f t="shared" si="41"/>
        <v>1415802.4445793894</v>
      </c>
      <c r="AP75" s="74">
        <f t="shared" si="41"/>
        <v>1416830.7677100869</v>
      </c>
      <c r="AQ75" s="74">
        <f t="shared" si="41"/>
        <v>1416830.7677100869</v>
      </c>
      <c r="AR75" s="74"/>
      <c r="AS75" s="74"/>
      <c r="AT75" s="42"/>
    </row>
    <row r="76" spans="1:63" x14ac:dyDescent="0.3">
      <c r="A76" s="6" t="s">
        <v>167</v>
      </c>
      <c r="B76" s="6"/>
      <c r="C76" s="6"/>
      <c r="D76" s="45"/>
      <c r="E76" s="49">
        <f>SUM(E77:E78)</f>
        <v>0</v>
      </c>
      <c r="F76" s="49">
        <f t="shared" ref="F76:AS76" si="42">SUM(F77:F78)</f>
        <v>0</v>
      </c>
      <c r="G76" s="49">
        <f t="shared" si="42"/>
        <v>15139.237499999999</v>
      </c>
      <c r="H76" s="49">
        <f t="shared" si="42"/>
        <v>45417.712499999994</v>
      </c>
      <c r="I76" s="49">
        <f t="shared" si="42"/>
        <v>91929.718749999985</v>
      </c>
      <c r="J76" s="49">
        <f t="shared" si="42"/>
        <v>154675.25624999998</v>
      </c>
      <c r="K76" s="49">
        <f t="shared" si="42"/>
        <v>217040.95624999999</v>
      </c>
      <c r="L76" s="49">
        <f t="shared" si="42"/>
        <v>280514.515625</v>
      </c>
      <c r="M76" s="49">
        <f t="shared" si="42"/>
        <v>360843.36406249995</v>
      </c>
      <c r="N76" s="49">
        <f t="shared" si="42"/>
        <v>856097.20156250009</v>
      </c>
      <c r="O76" s="49">
        <f t="shared" si="42"/>
        <v>1041674.9515625001</v>
      </c>
      <c r="P76" s="49">
        <f t="shared" si="42"/>
        <v>1218208.9515625001</v>
      </c>
      <c r="Q76" s="49">
        <f t="shared" si="42"/>
        <v>1315519.7015625001</v>
      </c>
      <c r="R76" s="49">
        <f t="shared" si="42"/>
        <v>1386829.6703125001</v>
      </c>
      <c r="S76" s="49">
        <f t="shared" si="42"/>
        <v>1458139.6390625001</v>
      </c>
      <c r="T76" s="49">
        <f t="shared" si="42"/>
        <v>1526176.6746875001</v>
      </c>
      <c r="U76" s="49">
        <f t="shared" si="42"/>
        <v>1587403.3143750001</v>
      </c>
      <c r="V76" s="49">
        <f t="shared" si="42"/>
        <v>1647116.0303125</v>
      </c>
      <c r="W76" s="49">
        <f t="shared" si="42"/>
        <v>1700839.9750000001</v>
      </c>
      <c r="X76" s="49">
        <f t="shared" si="42"/>
        <v>1750222.9196875</v>
      </c>
      <c r="Y76" s="49">
        <f t="shared" si="42"/>
        <v>1799605.8643749999</v>
      </c>
      <c r="Z76" s="49">
        <f t="shared" si="42"/>
        <v>1841708.5903125</v>
      </c>
      <c r="AA76" s="49">
        <f t="shared" si="42"/>
        <v>1883811.3162500001</v>
      </c>
      <c r="AB76" s="49">
        <f t="shared" si="42"/>
        <v>1925914.0421875</v>
      </c>
      <c r="AC76" s="49">
        <f t="shared" si="42"/>
        <v>1962228.7681249999</v>
      </c>
      <c r="AD76" s="49">
        <f t="shared" si="42"/>
        <v>1995267.3956250001</v>
      </c>
      <c r="AE76" s="49">
        <f t="shared" si="42"/>
        <v>2024697.566875</v>
      </c>
      <c r="AF76" s="49">
        <f t="shared" si="42"/>
        <v>2049786.7381250001</v>
      </c>
      <c r="AG76" s="49">
        <f t="shared" si="42"/>
        <v>2074875.909375</v>
      </c>
      <c r="AH76" s="49">
        <f t="shared" si="42"/>
        <v>2099965.0806249999</v>
      </c>
      <c r="AI76" s="49">
        <f t="shared" si="42"/>
        <v>2125054.2518750001</v>
      </c>
      <c r="AJ76" s="49">
        <f t="shared" si="42"/>
        <v>2150143.4231249997</v>
      </c>
      <c r="AK76" s="49">
        <f t="shared" si="42"/>
        <v>2175232.5943749994</v>
      </c>
      <c r="AL76" s="49">
        <f t="shared" si="42"/>
        <v>2198137.6999999997</v>
      </c>
      <c r="AM76" s="49">
        <f t="shared" si="42"/>
        <v>2221042.805625</v>
      </c>
      <c r="AN76" s="49">
        <f t="shared" si="42"/>
        <v>2239782.36</v>
      </c>
      <c r="AO76" s="49">
        <f t="shared" si="42"/>
        <v>2249408.5274999999</v>
      </c>
      <c r="AP76" s="49">
        <f t="shared" si="42"/>
        <v>2252979</v>
      </c>
      <c r="AQ76" s="49">
        <f t="shared" si="42"/>
        <v>2252979</v>
      </c>
      <c r="AR76" s="49">
        <f t="shared" si="42"/>
        <v>2252979</v>
      </c>
      <c r="AS76" s="49">
        <f t="shared" si="42"/>
        <v>2252979</v>
      </c>
      <c r="AT76" s="42"/>
    </row>
    <row r="77" spans="1:63" x14ac:dyDescent="0.3">
      <c r="A77" s="1" t="s">
        <v>168</v>
      </c>
      <c r="D77" s="9"/>
      <c r="E77" s="9">
        <f>SUM(E31:E36)</f>
        <v>0</v>
      </c>
      <c r="F77" s="9">
        <f t="shared" ref="F77:AS77" si="43">E77+SUM(F31:F36)</f>
        <v>0</v>
      </c>
      <c r="G77" s="42">
        <f t="shared" si="43"/>
        <v>15139.237499999999</v>
      </c>
      <c r="H77" s="42">
        <f t="shared" si="43"/>
        <v>45417.712499999994</v>
      </c>
      <c r="I77" s="42">
        <f t="shared" si="43"/>
        <v>84360.099999999991</v>
      </c>
      <c r="J77" s="42">
        <f t="shared" si="43"/>
        <v>131966.39999999999</v>
      </c>
      <c r="K77" s="42">
        <f t="shared" si="43"/>
        <v>173242.07500000001</v>
      </c>
      <c r="L77" s="42">
        <f t="shared" si="43"/>
        <v>208187.125</v>
      </c>
      <c r="M77" s="42">
        <f t="shared" si="43"/>
        <v>254527.3</v>
      </c>
      <c r="N77" s="42">
        <f t="shared" si="43"/>
        <v>710332.3</v>
      </c>
      <c r="O77" s="42">
        <f t="shared" si="43"/>
        <v>849244.3</v>
      </c>
      <c r="P77" s="42">
        <f t="shared" si="43"/>
        <v>970430.55</v>
      </c>
      <c r="Q77" s="42">
        <f t="shared" si="43"/>
        <v>1003711.55</v>
      </c>
      <c r="R77" s="42">
        <f t="shared" si="43"/>
        <v>1003711.55</v>
      </c>
      <c r="S77" s="42">
        <f t="shared" si="43"/>
        <v>1003711.55</v>
      </c>
      <c r="T77" s="42">
        <f t="shared" si="43"/>
        <v>1003711.55</v>
      </c>
      <c r="U77" s="42">
        <f t="shared" si="43"/>
        <v>1003711.55</v>
      </c>
      <c r="V77" s="42">
        <f t="shared" si="43"/>
        <v>1003711.55</v>
      </c>
      <c r="W77" s="42">
        <f t="shared" si="43"/>
        <v>1003711.55</v>
      </c>
      <c r="X77" s="42">
        <f t="shared" si="43"/>
        <v>1003711.55</v>
      </c>
      <c r="Y77" s="42">
        <f t="shared" si="43"/>
        <v>1003711.55</v>
      </c>
      <c r="Z77" s="11">
        <f t="shared" si="43"/>
        <v>1003711.55</v>
      </c>
      <c r="AA77" s="11">
        <f t="shared" si="43"/>
        <v>1003711.55</v>
      </c>
      <c r="AB77" s="11">
        <f t="shared" si="43"/>
        <v>1003711.55</v>
      </c>
      <c r="AC77" s="11">
        <f t="shared" si="43"/>
        <v>1003711.55</v>
      </c>
      <c r="AD77" s="11">
        <f t="shared" si="43"/>
        <v>1003711.55</v>
      </c>
      <c r="AE77" s="11">
        <f t="shared" si="43"/>
        <v>1003711.55</v>
      </c>
      <c r="AF77" s="11">
        <f t="shared" si="43"/>
        <v>1003711.55</v>
      </c>
      <c r="AG77" s="11">
        <f t="shared" si="43"/>
        <v>1003711.55</v>
      </c>
      <c r="AH77" s="11">
        <f t="shared" si="43"/>
        <v>1003711.55</v>
      </c>
      <c r="AI77" s="11">
        <f t="shared" si="43"/>
        <v>1003711.55</v>
      </c>
      <c r="AJ77" s="11">
        <f t="shared" si="43"/>
        <v>1003711.55</v>
      </c>
      <c r="AK77" s="11">
        <f t="shared" si="43"/>
        <v>1003711.55</v>
      </c>
      <c r="AL77" s="11">
        <f t="shared" si="43"/>
        <v>1003711.55</v>
      </c>
      <c r="AM77" s="11">
        <f t="shared" si="43"/>
        <v>1003711.55</v>
      </c>
      <c r="AN77" s="11">
        <f t="shared" si="43"/>
        <v>1003711.55</v>
      </c>
      <c r="AO77" s="11">
        <f t="shared" si="43"/>
        <v>1003711.55</v>
      </c>
      <c r="AP77" s="11">
        <f t="shared" si="43"/>
        <v>1003711.55</v>
      </c>
      <c r="AQ77" s="11">
        <f t="shared" si="43"/>
        <v>1003711.55</v>
      </c>
      <c r="AR77" s="11">
        <f t="shared" si="43"/>
        <v>1003711.55</v>
      </c>
      <c r="AS77" s="11">
        <f t="shared" si="43"/>
        <v>1003711.55</v>
      </c>
    </row>
    <row r="78" spans="1:63" x14ac:dyDescent="0.3">
      <c r="A78" s="1" t="s">
        <v>169</v>
      </c>
      <c r="D78" s="9"/>
      <c r="E78" s="9">
        <f>SUM(E38:E69)</f>
        <v>0</v>
      </c>
      <c r="F78" s="9">
        <f t="shared" ref="F78:AS78" si="44">E78+SUM(F38:F69)</f>
        <v>0</v>
      </c>
      <c r="G78" s="9">
        <f t="shared" si="44"/>
        <v>0</v>
      </c>
      <c r="H78" s="9">
        <f t="shared" si="44"/>
        <v>0</v>
      </c>
      <c r="I78" s="9">
        <f t="shared" si="44"/>
        <v>7569.6187499999996</v>
      </c>
      <c r="J78" s="9">
        <f t="shared" si="44"/>
        <v>22708.856249999997</v>
      </c>
      <c r="K78" s="9">
        <f t="shared" si="44"/>
        <v>43798.881249999991</v>
      </c>
      <c r="L78" s="9">
        <f t="shared" si="44"/>
        <v>72327.390624999985</v>
      </c>
      <c r="M78" s="9">
        <f t="shared" si="44"/>
        <v>106316.06406249998</v>
      </c>
      <c r="N78" s="9">
        <f t="shared" si="44"/>
        <v>145764.90156249999</v>
      </c>
      <c r="O78" s="9">
        <f t="shared" si="44"/>
        <v>192430.65156249999</v>
      </c>
      <c r="P78" s="9">
        <f t="shared" si="44"/>
        <v>247778.40156249999</v>
      </c>
      <c r="Q78" s="9">
        <f t="shared" si="44"/>
        <v>311808.15156249999</v>
      </c>
      <c r="R78" s="9">
        <f t="shared" si="44"/>
        <v>383118.12031249999</v>
      </c>
      <c r="S78" s="9">
        <f t="shared" si="44"/>
        <v>454428.08906249999</v>
      </c>
      <c r="T78" s="9">
        <f t="shared" si="44"/>
        <v>522465.12468749995</v>
      </c>
      <c r="U78" s="9">
        <f t="shared" si="44"/>
        <v>583691.76437499991</v>
      </c>
      <c r="V78" s="9">
        <f t="shared" si="44"/>
        <v>643404.48031249992</v>
      </c>
      <c r="W78" s="9">
        <f t="shared" si="44"/>
        <v>697128.42499999993</v>
      </c>
      <c r="X78" s="9">
        <f t="shared" si="44"/>
        <v>746511.36968749994</v>
      </c>
      <c r="Y78" s="9">
        <f t="shared" si="44"/>
        <v>795894.31437499996</v>
      </c>
      <c r="Z78" s="9">
        <f t="shared" si="44"/>
        <v>837997.04031249997</v>
      </c>
      <c r="AA78" s="9">
        <f t="shared" si="44"/>
        <v>880099.76624999999</v>
      </c>
      <c r="AB78" s="9">
        <f t="shared" si="44"/>
        <v>922202.4921875</v>
      </c>
      <c r="AC78" s="9">
        <f t="shared" si="44"/>
        <v>958517.21812500001</v>
      </c>
      <c r="AD78" s="9">
        <f t="shared" si="44"/>
        <v>991555.84562500007</v>
      </c>
      <c r="AE78" s="9">
        <f t="shared" si="44"/>
        <v>1020986.0168750001</v>
      </c>
      <c r="AF78" s="9">
        <f t="shared" si="44"/>
        <v>1046075.1881250001</v>
      </c>
      <c r="AG78" s="9">
        <f t="shared" si="44"/>
        <v>1071164.359375</v>
      </c>
      <c r="AH78" s="9">
        <f t="shared" si="44"/>
        <v>1096253.5306249999</v>
      </c>
      <c r="AI78" s="9">
        <f t="shared" si="44"/>
        <v>1121342.7018749998</v>
      </c>
      <c r="AJ78" s="9">
        <f t="shared" si="44"/>
        <v>1146431.8731249997</v>
      </c>
      <c r="AK78" s="9">
        <f t="shared" si="44"/>
        <v>1171521.0443749996</v>
      </c>
      <c r="AL78" s="9">
        <f t="shared" si="44"/>
        <v>1194426.1499999997</v>
      </c>
      <c r="AM78" s="9">
        <f t="shared" si="44"/>
        <v>1217331.2556249998</v>
      </c>
      <c r="AN78" s="9">
        <f t="shared" si="44"/>
        <v>1236070.8099999998</v>
      </c>
      <c r="AO78" s="9">
        <f t="shared" si="44"/>
        <v>1245696.9774999998</v>
      </c>
      <c r="AP78" s="9">
        <f t="shared" si="44"/>
        <v>1249267.4499999997</v>
      </c>
      <c r="AQ78" s="9">
        <f t="shared" si="44"/>
        <v>1249267.4499999997</v>
      </c>
      <c r="AR78" s="9">
        <f t="shared" si="44"/>
        <v>1249267.4499999997</v>
      </c>
      <c r="AS78" s="9">
        <f t="shared" si="44"/>
        <v>1249267.4499999997</v>
      </c>
      <c r="AT78" s="42"/>
    </row>
    <row r="79" spans="1:63" x14ac:dyDescent="0.3">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1" spans="1:25" x14ac:dyDescent="0.3">
      <c r="A81" s="15" t="s">
        <v>19</v>
      </c>
    </row>
    <row r="82" spans="1:25" x14ac:dyDescent="0.3">
      <c r="A82" s="1" t="s">
        <v>21</v>
      </c>
      <c r="E82" s="51">
        <f t="shared" ref="E82:U82" si="45">SUM(E14:E21)*E24/100</f>
        <v>0</v>
      </c>
      <c r="F82" s="51">
        <f t="shared" si="45"/>
        <v>0</v>
      </c>
      <c r="G82" s="51">
        <f t="shared" si="45"/>
        <v>68370.75</v>
      </c>
      <c r="H82" s="51">
        <f t="shared" si="45"/>
        <v>68370.75</v>
      </c>
      <c r="I82" s="51">
        <f t="shared" si="45"/>
        <v>45580.5</v>
      </c>
      <c r="J82" s="51">
        <f t="shared" si="45"/>
        <v>45580.5</v>
      </c>
      <c r="K82" s="51">
        <f t="shared" si="45"/>
        <v>50138.55000000001</v>
      </c>
      <c r="L82" s="51">
        <f t="shared" si="45"/>
        <v>50138.55000000001</v>
      </c>
      <c r="M82" s="51">
        <f t="shared" si="45"/>
        <v>41022.450000000004</v>
      </c>
      <c r="N82" s="51">
        <f t="shared" si="45"/>
        <v>58603.5</v>
      </c>
      <c r="O82" s="51">
        <f t="shared" si="45"/>
        <v>45580.5</v>
      </c>
      <c r="P82" s="51">
        <f t="shared" si="45"/>
        <v>22790.25</v>
      </c>
      <c r="Q82" s="51">
        <f t="shared" si="45"/>
        <v>0</v>
      </c>
      <c r="R82" s="51">
        <f t="shared" si="45"/>
        <v>0</v>
      </c>
      <c r="S82" s="51">
        <f t="shared" si="45"/>
        <v>0</v>
      </c>
      <c r="T82" s="51">
        <f t="shared" si="45"/>
        <v>0</v>
      </c>
      <c r="U82" s="51">
        <f t="shared" si="45"/>
        <v>0</v>
      </c>
    </row>
    <row r="83" spans="1:25" x14ac:dyDescent="0.3">
      <c r="A83" s="1" t="s">
        <v>20</v>
      </c>
      <c r="E83" s="51">
        <f t="shared" ref="E83:U83" si="46">SUM(E14:E21)*E25/100</f>
        <v>0</v>
      </c>
      <c r="F83" s="51">
        <f t="shared" si="46"/>
        <v>0</v>
      </c>
      <c r="G83" s="51">
        <f t="shared" si="46"/>
        <v>143578.57500000001</v>
      </c>
      <c r="H83" s="51">
        <f t="shared" si="46"/>
        <v>143578.57500000001</v>
      </c>
      <c r="I83" s="51">
        <f t="shared" si="46"/>
        <v>97238.399999999994</v>
      </c>
      <c r="J83" s="51">
        <f t="shared" si="46"/>
        <v>97238.399999999994</v>
      </c>
      <c r="K83" s="51">
        <f t="shared" si="46"/>
        <v>54696.6</v>
      </c>
      <c r="L83" s="51">
        <f t="shared" si="46"/>
        <v>54696.6</v>
      </c>
      <c r="M83" s="51">
        <f t="shared" si="46"/>
        <v>45580.5</v>
      </c>
      <c r="N83" s="51">
        <f t="shared" si="46"/>
        <v>45580.5</v>
      </c>
      <c r="O83" s="51">
        <f t="shared" si="46"/>
        <v>35451.5</v>
      </c>
      <c r="P83" s="51">
        <f t="shared" si="46"/>
        <v>35451.5</v>
      </c>
      <c r="Q83" s="51">
        <f t="shared" si="46"/>
        <v>0</v>
      </c>
      <c r="R83" s="51">
        <f t="shared" si="46"/>
        <v>0</v>
      </c>
      <c r="S83" s="51">
        <f t="shared" si="46"/>
        <v>0</v>
      </c>
      <c r="T83" s="51">
        <f t="shared" si="46"/>
        <v>0</v>
      </c>
      <c r="U83" s="51">
        <f t="shared" si="46"/>
        <v>0</v>
      </c>
    </row>
    <row r="85" spans="1:25" x14ac:dyDescent="0.3">
      <c r="A85" s="1" t="s">
        <v>53</v>
      </c>
      <c r="D85" s="17">
        <f>D70-D24-D25</f>
        <v>0</v>
      </c>
      <c r="E85" s="16">
        <f t="shared" ref="E85:Y85" si="47">E24*E12/100</f>
        <v>0</v>
      </c>
      <c r="F85" s="16">
        <f t="shared" si="47"/>
        <v>0</v>
      </c>
      <c r="G85" s="16">
        <f t="shared" si="47"/>
        <v>19534.5</v>
      </c>
      <c r="H85" s="16">
        <f t="shared" si="47"/>
        <v>19534.5</v>
      </c>
      <c r="I85" s="16">
        <f t="shared" si="47"/>
        <v>15193.5</v>
      </c>
      <c r="J85" s="16">
        <f t="shared" si="47"/>
        <v>15193.5</v>
      </c>
      <c r="K85" s="16">
        <f t="shared" si="47"/>
        <v>16712.850000000002</v>
      </c>
      <c r="L85" s="16">
        <f t="shared" si="47"/>
        <v>16712.850000000002</v>
      </c>
      <c r="M85" s="16">
        <f t="shared" si="47"/>
        <v>22790.250000000004</v>
      </c>
      <c r="N85" s="16">
        <f t="shared" si="47"/>
        <v>32557.5</v>
      </c>
      <c r="O85" s="16">
        <f t="shared" si="47"/>
        <v>32557.5</v>
      </c>
      <c r="P85" s="16">
        <f t="shared" si="47"/>
        <v>16278.75</v>
      </c>
      <c r="Q85" s="16">
        <f t="shared" si="47"/>
        <v>0</v>
      </c>
      <c r="R85" s="16">
        <f t="shared" si="47"/>
        <v>0</v>
      </c>
      <c r="S85" s="16">
        <f t="shared" si="47"/>
        <v>0</v>
      </c>
      <c r="T85" s="16">
        <f t="shared" si="47"/>
        <v>0</v>
      </c>
      <c r="U85" s="16">
        <f t="shared" si="47"/>
        <v>0</v>
      </c>
      <c r="V85" s="16">
        <f t="shared" si="47"/>
        <v>0</v>
      </c>
      <c r="W85" s="16">
        <f t="shared" si="47"/>
        <v>0</v>
      </c>
      <c r="X85" s="16">
        <f t="shared" si="47"/>
        <v>0</v>
      </c>
      <c r="Y85" s="16">
        <f t="shared" si="47"/>
        <v>0</v>
      </c>
    </row>
    <row r="86" spans="1:25" x14ac:dyDescent="0.3">
      <c r="A86" s="1" t="s">
        <v>65</v>
      </c>
      <c r="E86" s="16">
        <f t="shared" ref="E86:Y86" si="48">E25*E12/100</f>
        <v>0</v>
      </c>
      <c r="F86" s="16">
        <f t="shared" si="48"/>
        <v>0</v>
      </c>
      <c r="G86" s="16">
        <f t="shared" si="48"/>
        <v>41022.449999999997</v>
      </c>
      <c r="H86" s="16">
        <f t="shared" si="48"/>
        <v>41022.449999999997</v>
      </c>
      <c r="I86" s="16">
        <f t="shared" si="48"/>
        <v>32412.799999999999</v>
      </c>
      <c r="J86" s="16">
        <f t="shared" si="48"/>
        <v>32412.799999999999</v>
      </c>
      <c r="K86" s="16">
        <f t="shared" si="48"/>
        <v>18232.2</v>
      </c>
      <c r="L86" s="16">
        <f t="shared" si="48"/>
        <v>18232.2</v>
      </c>
      <c r="M86" s="16">
        <f t="shared" si="48"/>
        <v>25322.5</v>
      </c>
      <c r="N86" s="16">
        <f t="shared" si="48"/>
        <v>25322.5</v>
      </c>
      <c r="O86" s="16">
        <f t="shared" si="48"/>
        <v>25322.5</v>
      </c>
      <c r="P86" s="16">
        <f t="shared" si="48"/>
        <v>25322.5</v>
      </c>
      <c r="Q86" s="16">
        <f t="shared" si="48"/>
        <v>0</v>
      </c>
      <c r="R86" s="16">
        <f t="shared" si="48"/>
        <v>0</v>
      </c>
      <c r="S86" s="16">
        <f t="shared" si="48"/>
        <v>0</v>
      </c>
      <c r="T86" s="16">
        <f t="shared" si="48"/>
        <v>0</v>
      </c>
      <c r="U86" s="16">
        <f t="shared" si="48"/>
        <v>0</v>
      </c>
      <c r="V86" s="16">
        <f t="shared" si="48"/>
        <v>0</v>
      </c>
      <c r="W86" s="16">
        <f t="shared" si="48"/>
        <v>0</v>
      </c>
      <c r="X86" s="16">
        <f t="shared" si="48"/>
        <v>0</v>
      </c>
      <c r="Y86" s="16">
        <f t="shared" si="48"/>
        <v>0</v>
      </c>
    </row>
  </sheetData>
  <phoneticPr fontId="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86"/>
  <sheetViews>
    <sheetView showGridLines="0" zoomScale="80" zoomScaleNormal="80" workbookViewId="0">
      <pane xSplit="4" ySplit="2" topLeftCell="E3" activePane="bottomRight" state="frozen"/>
      <selection pane="topRight" activeCell="E1" sqref="E1"/>
      <selection pane="bottomLeft" activeCell="A3" sqref="A3"/>
      <selection pane="bottomRight" activeCell="I6" sqref="I6"/>
    </sheetView>
  </sheetViews>
  <sheetFormatPr defaultColWidth="19.33203125" defaultRowHeight="15.6" x14ac:dyDescent="0.3"/>
  <cols>
    <col min="1" max="1" width="38.44140625" style="1" bestFit="1" customWidth="1"/>
    <col min="2" max="3" width="12.6640625" style="1" customWidth="1"/>
    <col min="4" max="12" width="13.6640625" style="1" customWidth="1"/>
    <col min="13" max="40" width="13.6640625" style="3" customWidth="1"/>
    <col min="41" max="53" width="0" style="1" hidden="1" customWidth="1"/>
    <col min="54" max="16384" width="19.33203125" style="1"/>
  </cols>
  <sheetData>
    <row r="1" spans="1:40" ht="34.5" customHeight="1" x14ac:dyDescent="0.3">
      <c r="A1" s="24" t="s">
        <v>22</v>
      </c>
    </row>
    <row r="2" spans="1:40" s="5" customFormat="1" x14ac:dyDescent="0.3">
      <c r="A2" s="4"/>
      <c r="B2" s="4" t="s">
        <v>30</v>
      </c>
      <c r="C2" s="4" t="s">
        <v>17</v>
      </c>
      <c r="D2" s="4" t="s">
        <v>121</v>
      </c>
      <c r="E2" s="4" t="s">
        <v>32</v>
      </c>
      <c r="F2" s="4" t="s">
        <v>33</v>
      </c>
      <c r="G2" s="4" t="s">
        <v>90</v>
      </c>
      <c r="H2" s="4" t="s">
        <v>34</v>
      </c>
      <c r="I2" s="4" t="s">
        <v>91</v>
      </c>
      <c r="J2" s="4" t="s">
        <v>35</v>
      </c>
      <c r="K2" s="4" t="s">
        <v>92</v>
      </c>
      <c r="L2" s="4" t="s">
        <v>36</v>
      </c>
      <c r="M2" s="4" t="s">
        <v>93</v>
      </c>
      <c r="N2" s="4" t="s">
        <v>37</v>
      </c>
      <c r="O2" s="4" t="s">
        <v>94</v>
      </c>
      <c r="P2" s="4" t="s">
        <v>38</v>
      </c>
      <c r="Q2" s="4" t="s">
        <v>95</v>
      </c>
      <c r="R2" s="4" t="s">
        <v>39</v>
      </c>
      <c r="S2" s="4" t="s">
        <v>96</v>
      </c>
      <c r="T2" s="4" t="s">
        <v>40</v>
      </c>
      <c r="U2" s="4" t="s">
        <v>97</v>
      </c>
      <c r="V2" s="4" t="s">
        <v>41</v>
      </c>
      <c r="W2" s="4" t="s">
        <v>98</v>
      </c>
      <c r="X2" s="4" t="s">
        <v>42</v>
      </c>
      <c r="Y2" s="4" t="s">
        <v>99</v>
      </c>
      <c r="Z2" s="4" t="s">
        <v>43</v>
      </c>
      <c r="AA2" s="4" t="s">
        <v>100</v>
      </c>
      <c r="AB2" s="4" t="s">
        <v>44</v>
      </c>
      <c r="AC2" s="4" t="s">
        <v>101</v>
      </c>
      <c r="AD2" s="4" t="s">
        <v>45</v>
      </c>
      <c r="AE2" s="4" t="s">
        <v>102</v>
      </c>
      <c r="AF2" s="4" t="s">
        <v>46</v>
      </c>
      <c r="AG2" s="4" t="s">
        <v>103</v>
      </c>
      <c r="AH2" s="4" t="s">
        <v>47</v>
      </c>
      <c r="AI2" s="4" t="s">
        <v>104</v>
      </c>
      <c r="AJ2" s="4" t="s">
        <v>48</v>
      </c>
      <c r="AK2" s="4" t="s">
        <v>105</v>
      </c>
      <c r="AL2" s="4" t="s">
        <v>49</v>
      </c>
      <c r="AM2" s="4" t="s">
        <v>106</v>
      </c>
      <c r="AN2" s="4" t="s">
        <v>50</v>
      </c>
    </row>
    <row r="3" spans="1:40" x14ac:dyDescent="0.3">
      <c r="A3" s="1" t="s">
        <v>0</v>
      </c>
      <c r="D3" s="11"/>
      <c r="E3" s="11">
        <v>200</v>
      </c>
      <c r="F3" s="11">
        <v>200</v>
      </c>
      <c r="G3" s="3">
        <v>225</v>
      </c>
      <c r="H3" s="3">
        <v>225</v>
      </c>
      <c r="I3" s="3">
        <v>250</v>
      </c>
      <c r="J3" s="3">
        <v>250</v>
      </c>
      <c r="K3" s="3">
        <v>275</v>
      </c>
      <c r="L3" s="3">
        <v>275</v>
      </c>
      <c r="M3" s="3">
        <v>300</v>
      </c>
      <c r="N3" s="3">
        <v>300</v>
      </c>
      <c r="O3" s="11">
        <v>330</v>
      </c>
      <c r="P3" s="11">
        <v>330</v>
      </c>
      <c r="Q3" s="11">
        <v>360</v>
      </c>
      <c r="R3" s="11">
        <v>360</v>
      </c>
      <c r="S3" s="11">
        <v>360</v>
      </c>
      <c r="T3" s="11">
        <v>360</v>
      </c>
      <c r="U3" s="11"/>
      <c r="V3" s="11"/>
      <c r="W3" s="11"/>
      <c r="X3" s="11"/>
      <c r="Y3" s="11"/>
      <c r="Z3" s="11"/>
      <c r="AA3" s="11"/>
      <c r="AB3" s="11"/>
      <c r="AC3" s="11"/>
      <c r="AD3" s="11"/>
      <c r="AE3" s="11"/>
      <c r="AF3" s="11"/>
      <c r="AG3" s="11"/>
      <c r="AH3" s="11"/>
      <c r="AI3" s="11"/>
      <c r="AJ3" s="11"/>
      <c r="AK3" s="11"/>
      <c r="AL3" s="11"/>
      <c r="AM3" s="11"/>
      <c r="AN3" s="11"/>
    </row>
    <row r="4" spans="1:40" x14ac:dyDescent="0.3">
      <c r="A4" s="1" t="s">
        <v>1</v>
      </c>
      <c r="D4" s="11"/>
      <c r="E4" s="11">
        <v>125</v>
      </c>
      <c r="F4" s="11">
        <v>125</v>
      </c>
      <c r="G4" s="3">
        <v>135</v>
      </c>
      <c r="H4" s="3">
        <v>135</v>
      </c>
      <c r="I4" s="3">
        <v>160</v>
      </c>
      <c r="J4" s="3">
        <v>160</v>
      </c>
      <c r="K4" s="3">
        <v>180</v>
      </c>
      <c r="L4" s="3">
        <v>180</v>
      </c>
      <c r="M4" s="3">
        <v>200</v>
      </c>
      <c r="N4" s="3">
        <v>200</v>
      </c>
      <c r="O4" s="11">
        <v>220</v>
      </c>
      <c r="P4" s="11">
        <v>220</v>
      </c>
      <c r="Q4" s="11">
        <v>240</v>
      </c>
      <c r="R4" s="11">
        <v>240</v>
      </c>
      <c r="S4" s="11">
        <v>240</v>
      </c>
      <c r="T4" s="11">
        <v>240</v>
      </c>
      <c r="U4" s="11"/>
      <c r="V4" s="11"/>
      <c r="W4" s="11"/>
      <c r="X4" s="11"/>
      <c r="Y4" s="11"/>
      <c r="Z4" s="11"/>
      <c r="AA4" s="11"/>
      <c r="AB4" s="11"/>
      <c r="AC4" s="11"/>
      <c r="AD4" s="11"/>
      <c r="AE4" s="11"/>
      <c r="AF4" s="11"/>
      <c r="AG4" s="11"/>
      <c r="AH4" s="11"/>
      <c r="AI4" s="11"/>
      <c r="AJ4" s="11"/>
      <c r="AK4" s="11"/>
      <c r="AL4" s="11"/>
      <c r="AM4" s="11"/>
      <c r="AN4" s="11"/>
    </row>
    <row r="5" spans="1:40" x14ac:dyDescent="0.3">
      <c r="A5" s="1" t="s">
        <v>4</v>
      </c>
      <c r="C5" s="80">
        <v>48</v>
      </c>
      <c r="E5" s="11">
        <f>IF(C5-3&lt;0,0,C5-3)</f>
        <v>45</v>
      </c>
      <c r="F5" s="11">
        <f t="shared" ref="F5:T5" si="0">IF(E5-3&lt;0,0,E5-3)</f>
        <v>42</v>
      </c>
      <c r="G5" s="11">
        <f t="shared" si="0"/>
        <v>39</v>
      </c>
      <c r="H5" s="11">
        <f t="shared" si="0"/>
        <v>36</v>
      </c>
      <c r="I5" s="11">
        <f t="shared" si="0"/>
        <v>33</v>
      </c>
      <c r="J5" s="11">
        <f t="shared" si="0"/>
        <v>30</v>
      </c>
      <c r="K5" s="11">
        <f t="shared" si="0"/>
        <v>27</v>
      </c>
      <c r="L5" s="11">
        <f t="shared" si="0"/>
        <v>24</v>
      </c>
      <c r="M5" s="11">
        <f t="shared" si="0"/>
        <v>21</v>
      </c>
      <c r="N5" s="11">
        <f t="shared" si="0"/>
        <v>18</v>
      </c>
      <c r="O5" s="11">
        <f t="shared" si="0"/>
        <v>15</v>
      </c>
      <c r="P5" s="11">
        <f t="shared" si="0"/>
        <v>12</v>
      </c>
      <c r="Q5" s="11">
        <f t="shared" si="0"/>
        <v>9</v>
      </c>
      <c r="R5" s="11">
        <f t="shared" si="0"/>
        <v>6</v>
      </c>
      <c r="S5" s="11">
        <f t="shared" si="0"/>
        <v>3</v>
      </c>
      <c r="T5" s="11">
        <f t="shared" si="0"/>
        <v>0</v>
      </c>
      <c r="U5" s="11"/>
      <c r="V5" s="11"/>
      <c r="W5" s="11"/>
      <c r="X5" s="11"/>
      <c r="Y5" s="11"/>
      <c r="Z5" s="11"/>
      <c r="AA5" s="11"/>
      <c r="AB5" s="11"/>
      <c r="AC5" s="11"/>
      <c r="AD5" s="11"/>
      <c r="AE5" s="11"/>
      <c r="AF5" s="11"/>
      <c r="AG5" s="11"/>
      <c r="AH5" s="11"/>
      <c r="AI5" s="11"/>
      <c r="AJ5" s="11"/>
      <c r="AK5" s="11"/>
      <c r="AL5" s="11"/>
      <c r="AM5" s="11"/>
      <c r="AN5" s="11"/>
    </row>
    <row r="6" spans="1:40" x14ac:dyDescent="0.3">
      <c r="A6" s="1" t="s">
        <v>2</v>
      </c>
      <c r="B6" s="1">
        <v>4473</v>
      </c>
      <c r="C6" s="1">
        <v>20</v>
      </c>
      <c r="D6" s="11"/>
      <c r="E6" s="11"/>
      <c r="F6" s="11"/>
      <c r="G6" s="3"/>
      <c r="H6" s="3"/>
      <c r="I6" s="3">
        <v>10</v>
      </c>
      <c r="J6" s="3">
        <v>10</v>
      </c>
      <c r="K6" s="3">
        <v>10</v>
      </c>
      <c r="L6" s="3">
        <v>7</v>
      </c>
      <c r="M6" s="3">
        <v>7</v>
      </c>
      <c r="N6" s="3">
        <v>6</v>
      </c>
      <c r="O6" s="3">
        <v>5</v>
      </c>
      <c r="P6" s="3">
        <v>5</v>
      </c>
      <c r="Q6" s="3">
        <v>5</v>
      </c>
      <c r="R6" s="3">
        <v>5</v>
      </c>
      <c r="S6" s="11">
        <v>5</v>
      </c>
      <c r="T6" s="11">
        <v>5</v>
      </c>
      <c r="U6" s="11"/>
      <c r="V6" s="11"/>
      <c r="W6" s="11"/>
      <c r="X6" s="11"/>
      <c r="Y6" s="11"/>
      <c r="Z6" s="11"/>
      <c r="AA6" s="11"/>
      <c r="AB6" s="11"/>
      <c r="AC6" s="11"/>
      <c r="AD6" s="11"/>
      <c r="AE6" s="11"/>
      <c r="AF6" s="11"/>
      <c r="AG6" s="11"/>
      <c r="AH6" s="11"/>
      <c r="AI6" s="11"/>
      <c r="AJ6" s="11"/>
      <c r="AK6" s="11"/>
      <c r="AL6" s="11"/>
      <c r="AM6" s="11"/>
      <c r="AN6" s="11"/>
    </row>
    <row r="7" spans="1:40" x14ac:dyDescent="0.3">
      <c r="A7" s="1" t="s">
        <v>3</v>
      </c>
      <c r="B7" s="1">
        <v>10437</v>
      </c>
      <c r="C7" s="1">
        <v>20</v>
      </c>
      <c r="D7" s="11"/>
      <c r="E7" s="11"/>
      <c r="F7" s="11"/>
      <c r="G7" s="3"/>
      <c r="H7" s="3"/>
      <c r="I7" s="3">
        <v>15</v>
      </c>
      <c r="J7" s="3">
        <v>15</v>
      </c>
      <c r="K7" s="3">
        <v>10</v>
      </c>
      <c r="L7" s="3">
        <v>5</v>
      </c>
      <c r="M7" s="3">
        <v>5</v>
      </c>
      <c r="N7" s="3">
        <v>5</v>
      </c>
      <c r="O7" s="3">
        <v>5</v>
      </c>
      <c r="P7" s="3">
        <v>5</v>
      </c>
      <c r="Q7" s="3">
        <v>5</v>
      </c>
      <c r="R7" s="3">
        <v>5</v>
      </c>
      <c r="S7" s="11">
        <v>2.5</v>
      </c>
      <c r="T7" s="11">
        <v>2.5</v>
      </c>
      <c r="U7" s="11"/>
      <c r="V7" s="11"/>
      <c r="W7" s="11"/>
      <c r="X7" s="11"/>
      <c r="Y7" s="11"/>
      <c r="Z7" s="11"/>
      <c r="AA7" s="11"/>
      <c r="AB7" s="11"/>
      <c r="AC7" s="11"/>
      <c r="AD7" s="11"/>
      <c r="AE7" s="11"/>
      <c r="AF7" s="11"/>
      <c r="AG7" s="11"/>
      <c r="AH7" s="11"/>
      <c r="AI7" s="11"/>
      <c r="AJ7" s="11"/>
      <c r="AK7" s="11"/>
      <c r="AL7" s="11"/>
      <c r="AM7" s="11"/>
      <c r="AN7" s="11"/>
    </row>
    <row r="8" spans="1:40" x14ac:dyDescent="0.3">
      <c r="A8" s="1" t="s">
        <v>16</v>
      </c>
      <c r="D8" s="11"/>
      <c r="E8" s="11"/>
      <c r="F8" s="11"/>
      <c r="G8" s="39"/>
      <c r="H8" s="39"/>
      <c r="I8" s="39">
        <v>8</v>
      </c>
      <c r="J8" s="39">
        <v>8</v>
      </c>
      <c r="K8" s="39">
        <v>8</v>
      </c>
      <c r="L8" s="39">
        <v>6</v>
      </c>
      <c r="M8" s="39">
        <v>6</v>
      </c>
      <c r="N8" s="39">
        <v>6</v>
      </c>
      <c r="O8" s="39">
        <v>4</v>
      </c>
      <c r="P8" s="39">
        <v>4</v>
      </c>
      <c r="Q8" s="39">
        <v>4</v>
      </c>
      <c r="R8" s="39">
        <v>3</v>
      </c>
      <c r="S8" s="39">
        <v>3</v>
      </c>
      <c r="T8" s="39">
        <v>2</v>
      </c>
      <c r="U8" s="39"/>
      <c r="V8" s="11"/>
      <c r="W8" s="11"/>
      <c r="X8" s="11"/>
      <c r="Y8" s="11"/>
      <c r="Z8" s="11"/>
      <c r="AA8" s="11"/>
      <c r="AB8" s="11"/>
      <c r="AC8" s="11"/>
      <c r="AD8" s="11"/>
      <c r="AE8" s="11"/>
      <c r="AF8" s="11"/>
      <c r="AG8" s="11"/>
      <c r="AH8" s="11"/>
      <c r="AI8" s="11"/>
      <c r="AJ8" s="11"/>
      <c r="AK8" s="11"/>
      <c r="AL8" s="11"/>
      <c r="AM8" s="11"/>
      <c r="AN8" s="11"/>
    </row>
    <row r="9" spans="1:40" x14ac:dyDescent="0.3">
      <c r="D9" s="11"/>
      <c r="E9" s="11"/>
      <c r="F9" s="11"/>
      <c r="G9" s="11"/>
      <c r="H9" s="11"/>
      <c r="I9" s="11"/>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c r="AL9" s="11"/>
      <c r="AM9" s="11"/>
      <c r="AN9" s="11"/>
    </row>
    <row r="10" spans="1:40" x14ac:dyDescent="0.3">
      <c r="A10" s="1" t="s">
        <v>5</v>
      </c>
      <c r="D10" s="11"/>
      <c r="E10" s="11"/>
      <c r="F10" s="11"/>
      <c r="G10" s="11"/>
      <c r="H10" s="11"/>
      <c r="I10" s="11">
        <v>5</v>
      </c>
      <c r="J10" s="11">
        <v>5</v>
      </c>
      <c r="K10" s="11">
        <v>10</v>
      </c>
      <c r="L10" s="11">
        <v>10</v>
      </c>
      <c r="M10" s="11">
        <v>10</v>
      </c>
      <c r="N10" s="11">
        <v>10</v>
      </c>
      <c r="O10" s="11">
        <v>15</v>
      </c>
      <c r="P10" s="11">
        <v>15</v>
      </c>
      <c r="Q10" s="11">
        <v>15</v>
      </c>
      <c r="R10" s="11">
        <v>15</v>
      </c>
      <c r="S10" s="11">
        <v>20</v>
      </c>
      <c r="T10" s="11">
        <v>20</v>
      </c>
      <c r="U10" s="11"/>
      <c r="V10" s="11"/>
      <c r="W10" s="11"/>
      <c r="X10" s="11"/>
      <c r="Y10" s="11"/>
      <c r="Z10" s="11"/>
      <c r="AA10" s="11"/>
      <c r="AB10" s="11"/>
      <c r="AC10" s="11"/>
      <c r="AD10" s="11"/>
      <c r="AE10" s="11"/>
      <c r="AF10" s="11"/>
      <c r="AG10" s="11"/>
      <c r="AH10" s="11"/>
      <c r="AI10" s="11"/>
      <c r="AJ10" s="11"/>
      <c r="AK10" s="11"/>
      <c r="AL10" s="11"/>
      <c r="AM10" s="11"/>
      <c r="AN10" s="11"/>
    </row>
    <row r="11" spans="1:40" x14ac:dyDescent="0.3">
      <c r="A11" s="1" t="s">
        <v>6</v>
      </c>
      <c r="D11" s="11"/>
      <c r="E11" s="11"/>
      <c r="F11" s="11"/>
      <c r="G11" s="11"/>
      <c r="H11" s="11"/>
      <c r="I11" s="11">
        <v>5</v>
      </c>
      <c r="J11" s="11">
        <v>5</v>
      </c>
      <c r="K11" s="11">
        <v>10</v>
      </c>
      <c r="L11" s="11">
        <v>10</v>
      </c>
      <c r="M11" s="11">
        <v>10</v>
      </c>
      <c r="N11" s="11">
        <v>10</v>
      </c>
      <c r="O11" s="11">
        <v>15</v>
      </c>
      <c r="P11" s="11">
        <v>15</v>
      </c>
      <c r="Q11" s="11">
        <v>15</v>
      </c>
      <c r="R11" s="11">
        <v>15</v>
      </c>
      <c r="S11" s="11">
        <v>20</v>
      </c>
      <c r="T11" s="11">
        <v>20</v>
      </c>
      <c r="U11" s="11"/>
      <c r="V11" s="11"/>
      <c r="W11" s="11"/>
      <c r="X11" s="11"/>
      <c r="Y11" s="11"/>
      <c r="Z11" s="11"/>
      <c r="AA11" s="11"/>
      <c r="AB11" s="11"/>
      <c r="AC11" s="11"/>
      <c r="AD11" s="11"/>
      <c r="AE11" s="11"/>
      <c r="AF11" s="11"/>
      <c r="AG11" s="11"/>
      <c r="AH11" s="11"/>
      <c r="AI11" s="11"/>
      <c r="AJ11" s="11"/>
      <c r="AK11" s="11"/>
      <c r="AL11" s="11"/>
      <c r="AM11" s="11"/>
      <c r="AN11" s="11"/>
    </row>
    <row r="12" spans="1:40" x14ac:dyDescent="0.3">
      <c r="A12" s="1" t="s">
        <v>7</v>
      </c>
      <c r="D12" s="11"/>
      <c r="E12" s="11"/>
      <c r="F12" s="11"/>
      <c r="G12" s="11"/>
      <c r="H12" s="11"/>
      <c r="I12" s="11">
        <v>20</v>
      </c>
      <c r="J12" s="11">
        <v>20</v>
      </c>
      <c r="K12" s="11">
        <v>20</v>
      </c>
      <c r="L12" s="11">
        <v>20</v>
      </c>
      <c r="M12" s="11">
        <v>20</v>
      </c>
      <c r="N12" s="11">
        <v>20</v>
      </c>
      <c r="O12" s="11">
        <v>25</v>
      </c>
      <c r="P12" s="11">
        <v>25</v>
      </c>
      <c r="Q12" s="11">
        <v>25</v>
      </c>
      <c r="R12" s="11">
        <v>25</v>
      </c>
      <c r="S12" s="11">
        <v>25</v>
      </c>
      <c r="T12" s="11">
        <v>25</v>
      </c>
      <c r="U12" s="11"/>
      <c r="V12" s="11"/>
      <c r="W12" s="11"/>
      <c r="X12" s="11"/>
      <c r="Y12" s="11"/>
      <c r="Z12" s="11"/>
      <c r="AA12" s="11"/>
      <c r="AB12" s="11"/>
      <c r="AC12" s="11"/>
      <c r="AD12" s="11"/>
      <c r="AE12" s="11"/>
      <c r="AF12" s="11"/>
      <c r="AG12" s="11"/>
      <c r="AH12" s="11"/>
      <c r="AI12" s="11"/>
      <c r="AJ12" s="11"/>
      <c r="AK12" s="11"/>
      <c r="AL12" s="11"/>
      <c r="AM12" s="11"/>
      <c r="AN12" s="11"/>
    </row>
    <row r="13" spans="1:40" x14ac:dyDescent="0.3">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row>
    <row r="14" spans="1:40" x14ac:dyDescent="0.3">
      <c r="A14" s="1" t="s">
        <v>8</v>
      </c>
      <c r="D14" s="11"/>
      <c r="E14" s="11"/>
      <c r="F14" s="11"/>
      <c r="G14" s="11"/>
      <c r="H14" s="11"/>
      <c r="I14" s="11">
        <v>10</v>
      </c>
      <c r="J14" s="11">
        <v>12</v>
      </c>
      <c r="K14" s="11">
        <v>12</v>
      </c>
      <c r="L14" s="11">
        <v>12</v>
      </c>
      <c r="M14" s="11">
        <v>15</v>
      </c>
      <c r="N14" s="11">
        <v>15</v>
      </c>
      <c r="O14" s="11">
        <v>15</v>
      </c>
      <c r="P14" s="11">
        <v>15</v>
      </c>
      <c r="Q14" s="11">
        <v>15</v>
      </c>
      <c r="R14" s="11">
        <v>15</v>
      </c>
      <c r="S14" s="11">
        <v>15</v>
      </c>
      <c r="T14" s="11">
        <v>15</v>
      </c>
      <c r="U14" s="11"/>
      <c r="V14" s="11"/>
      <c r="W14" s="11"/>
      <c r="X14" s="11"/>
      <c r="Y14" s="11"/>
      <c r="Z14" s="11"/>
      <c r="AA14" s="11"/>
      <c r="AB14" s="11"/>
      <c r="AC14" s="11"/>
      <c r="AD14" s="11"/>
      <c r="AE14" s="11"/>
      <c r="AF14" s="11"/>
      <c r="AG14" s="11"/>
      <c r="AH14" s="11"/>
      <c r="AI14" s="11"/>
      <c r="AJ14" s="11"/>
      <c r="AK14" s="11"/>
      <c r="AL14" s="11"/>
      <c r="AM14" s="11"/>
      <c r="AN14" s="11"/>
    </row>
    <row r="15" spans="1:40" x14ac:dyDescent="0.3">
      <c r="A15" s="1" t="s">
        <v>9</v>
      </c>
      <c r="D15" s="11"/>
      <c r="E15" s="11"/>
      <c r="F15" s="11"/>
      <c r="G15" s="11"/>
      <c r="H15" s="11"/>
      <c r="I15" s="11">
        <v>10</v>
      </c>
      <c r="J15" s="11">
        <v>12</v>
      </c>
      <c r="K15" s="11">
        <v>12</v>
      </c>
      <c r="L15" s="11">
        <v>12</v>
      </c>
      <c r="M15" s="11">
        <v>15</v>
      </c>
      <c r="N15" s="11">
        <v>15</v>
      </c>
      <c r="O15" s="11">
        <v>15</v>
      </c>
      <c r="P15" s="11">
        <v>15</v>
      </c>
      <c r="Q15" s="11">
        <v>15</v>
      </c>
      <c r="R15" s="11">
        <v>15</v>
      </c>
      <c r="S15" s="11">
        <v>10</v>
      </c>
      <c r="T15" s="11">
        <v>10</v>
      </c>
      <c r="U15" s="11"/>
      <c r="V15" s="11"/>
      <c r="W15" s="11"/>
      <c r="X15" s="11"/>
      <c r="Y15" s="11"/>
      <c r="Z15" s="11"/>
      <c r="AA15" s="11"/>
      <c r="AB15" s="11"/>
      <c r="AC15" s="11"/>
      <c r="AD15" s="11"/>
      <c r="AE15" s="11"/>
      <c r="AF15" s="11"/>
      <c r="AG15" s="11"/>
      <c r="AH15" s="11"/>
      <c r="AI15" s="11"/>
      <c r="AJ15" s="11"/>
      <c r="AK15" s="11"/>
      <c r="AL15" s="11"/>
      <c r="AM15" s="11"/>
      <c r="AN15" s="11"/>
    </row>
    <row r="16" spans="1:40" x14ac:dyDescent="0.3">
      <c r="A16" s="1" t="s">
        <v>10</v>
      </c>
      <c r="D16" s="11"/>
      <c r="E16" s="11"/>
      <c r="F16" s="11"/>
      <c r="G16" s="11"/>
      <c r="H16" s="11"/>
      <c r="I16" s="11">
        <v>10</v>
      </c>
      <c r="J16" s="11">
        <v>12</v>
      </c>
      <c r="K16" s="11">
        <v>12</v>
      </c>
      <c r="L16" s="11">
        <v>12</v>
      </c>
      <c r="M16" s="11">
        <v>15</v>
      </c>
      <c r="N16" s="11">
        <v>15</v>
      </c>
      <c r="O16" s="11">
        <v>7.5</v>
      </c>
      <c r="P16" s="11">
        <v>7.5</v>
      </c>
      <c r="Q16" s="11">
        <v>7.5</v>
      </c>
      <c r="R16" s="11">
        <v>7.5</v>
      </c>
      <c r="S16" s="11">
        <v>10</v>
      </c>
      <c r="T16" s="11">
        <v>10</v>
      </c>
      <c r="U16" s="11"/>
      <c r="V16" s="11"/>
      <c r="W16" s="11"/>
      <c r="X16" s="11"/>
      <c r="Y16" s="11"/>
      <c r="Z16" s="11"/>
      <c r="AA16" s="11"/>
      <c r="AB16" s="11"/>
      <c r="AC16" s="11"/>
      <c r="AD16" s="11"/>
      <c r="AE16" s="11"/>
      <c r="AF16" s="11"/>
      <c r="AG16" s="11"/>
      <c r="AH16" s="11"/>
      <c r="AI16" s="11"/>
      <c r="AJ16" s="11"/>
      <c r="AK16" s="11"/>
      <c r="AL16" s="11"/>
      <c r="AM16" s="11"/>
      <c r="AN16" s="11"/>
    </row>
    <row r="17" spans="1:40" x14ac:dyDescent="0.3">
      <c r="A17" s="1" t="s">
        <v>11</v>
      </c>
      <c r="D17" s="11"/>
      <c r="E17" s="11"/>
      <c r="F17" s="11"/>
      <c r="G17" s="11"/>
      <c r="H17" s="11"/>
      <c r="I17" s="11">
        <v>8</v>
      </c>
      <c r="J17" s="11">
        <v>10</v>
      </c>
      <c r="K17" s="11">
        <v>8</v>
      </c>
      <c r="L17" s="11">
        <v>8</v>
      </c>
      <c r="M17" s="11">
        <v>5</v>
      </c>
      <c r="N17" s="11">
        <v>5</v>
      </c>
      <c r="O17" s="11">
        <v>7.5</v>
      </c>
      <c r="P17" s="11">
        <v>7.5</v>
      </c>
      <c r="Q17" s="11">
        <v>7.5</v>
      </c>
      <c r="R17" s="11">
        <v>7.5</v>
      </c>
      <c r="S17" s="11">
        <v>0</v>
      </c>
      <c r="T17" s="11">
        <v>0</v>
      </c>
      <c r="U17" s="11"/>
      <c r="V17" s="11"/>
      <c r="W17" s="11"/>
      <c r="X17" s="11"/>
      <c r="Y17" s="11"/>
      <c r="Z17" s="11"/>
      <c r="AA17" s="11"/>
      <c r="AB17" s="11"/>
      <c r="AC17" s="11"/>
      <c r="AD17" s="11"/>
      <c r="AE17" s="11"/>
      <c r="AF17" s="11"/>
      <c r="AG17" s="11"/>
      <c r="AH17" s="11"/>
      <c r="AI17" s="11"/>
      <c r="AJ17" s="11"/>
      <c r="AK17" s="11"/>
      <c r="AL17" s="11"/>
      <c r="AM17" s="11"/>
      <c r="AN17" s="11"/>
    </row>
    <row r="18" spans="1:40" x14ac:dyDescent="0.3">
      <c r="A18" s="1" t="s">
        <v>12</v>
      </c>
      <c r="D18" s="11"/>
      <c r="E18" s="11"/>
      <c r="F18" s="11"/>
      <c r="G18" s="11"/>
      <c r="H18" s="11"/>
      <c r="I18" s="11">
        <v>8</v>
      </c>
      <c r="J18" s="11">
        <v>8</v>
      </c>
      <c r="K18" s="11">
        <v>8</v>
      </c>
      <c r="L18" s="11">
        <v>8</v>
      </c>
      <c r="M18" s="11">
        <v>5</v>
      </c>
      <c r="N18" s="11">
        <v>5</v>
      </c>
      <c r="O18" s="11">
        <v>0</v>
      </c>
      <c r="P18" s="11">
        <v>0</v>
      </c>
      <c r="Q18" s="11">
        <v>0</v>
      </c>
      <c r="R18" s="11">
        <v>0</v>
      </c>
      <c r="S18" s="11">
        <v>0</v>
      </c>
      <c r="T18" s="11">
        <v>0</v>
      </c>
      <c r="U18" s="11"/>
      <c r="V18" s="11"/>
      <c r="W18" s="11"/>
      <c r="X18" s="11"/>
      <c r="Y18" s="11"/>
      <c r="Z18" s="11"/>
      <c r="AA18" s="11"/>
      <c r="AB18" s="11"/>
      <c r="AC18" s="11"/>
      <c r="AD18" s="11"/>
      <c r="AE18" s="11"/>
      <c r="AF18" s="11"/>
      <c r="AG18" s="11"/>
      <c r="AH18" s="11"/>
      <c r="AI18" s="11"/>
      <c r="AJ18" s="11"/>
      <c r="AK18" s="11"/>
      <c r="AL18" s="11"/>
      <c r="AM18" s="11"/>
      <c r="AN18" s="11"/>
    </row>
    <row r="19" spans="1:40" x14ac:dyDescent="0.3">
      <c r="A19" s="1" t="s">
        <v>13</v>
      </c>
      <c r="D19" s="11"/>
      <c r="E19" s="11"/>
      <c r="F19" s="11"/>
      <c r="G19" s="11"/>
      <c r="H19" s="11"/>
      <c r="I19" s="11">
        <v>8</v>
      </c>
      <c r="J19" s="11">
        <v>8</v>
      </c>
      <c r="K19" s="11">
        <v>8</v>
      </c>
      <c r="L19" s="11">
        <v>8</v>
      </c>
      <c r="M19" s="11">
        <v>5</v>
      </c>
      <c r="N19" s="11">
        <v>5</v>
      </c>
      <c r="O19" s="11">
        <v>0</v>
      </c>
      <c r="P19" s="11">
        <v>0</v>
      </c>
      <c r="Q19" s="11">
        <v>0</v>
      </c>
      <c r="R19" s="11">
        <v>0</v>
      </c>
      <c r="S19" s="11">
        <v>0</v>
      </c>
      <c r="T19" s="11">
        <v>0</v>
      </c>
      <c r="U19" s="11"/>
      <c r="V19" s="11"/>
      <c r="W19" s="11"/>
      <c r="X19" s="11"/>
      <c r="Y19" s="11"/>
      <c r="Z19" s="11"/>
      <c r="AA19" s="11"/>
      <c r="AB19" s="11"/>
      <c r="AC19" s="11"/>
      <c r="AD19" s="11"/>
      <c r="AE19" s="11"/>
      <c r="AF19" s="11"/>
      <c r="AG19" s="11"/>
      <c r="AH19" s="11"/>
      <c r="AI19" s="11"/>
      <c r="AJ19" s="11"/>
      <c r="AK19" s="11"/>
      <c r="AL19" s="11"/>
      <c r="AM19" s="11"/>
      <c r="AN19" s="11"/>
    </row>
    <row r="20" spans="1:40" x14ac:dyDescent="0.3">
      <c r="A20" s="1" t="s">
        <v>14</v>
      </c>
      <c r="D20" s="11"/>
      <c r="E20" s="11"/>
      <c r="F20" s="11"/>
      <c r="G20" s="11"/>
      <c r="H20" s="11"/>
      <c r="I20" s="11">
        <v>8</v>
      </c>
      <c r="J20" s="11">
        <v>8</v>
      </c>
      <c r="K20" s="11">
        <v>0</v>
      </c>
      <c r="L20" s="11">
        <v>0</v>
      </c>
      <c r="M20" s="11">
        <v>0</v>
      </c>
      <c r="N20" s="11">
        <v>0</v>
      </c>
      <c r="O20" s="11">
        <v>0</v>
      </c>
      <c r="P20" s="11">
        <v>0</v>
      </c>
      <c r="Q20" s="11">
        <v>0</v>
      </c>
      <c r="R20" s="11">
        <v>0</v>
      </c>
      <c r="S20" s="11">
        <v>0</v>
      </c>
      <c r="T20" s="11">
        <v>0</v>
      </c>
      <c r="U20" s="11"/>
      <c r="V20" s="11"/>
      <c r="W20" s="11"/>
      <c r="X20" s="11"/>
      <c r="Y20" s="11"/>
      <c r="Z20" s="11"/>
      <c r="AA20" s="11"/>
      <c r="AB20" s="11"/>
      <c r="AC20" s="11"/>
      <c r="AD20" s="11"/>
      <c r="AE20" s="11"/>
      <c r="AF20" s="11"/>
      <c r="AG20" s="11"/>
      <c r="AH20" s="11"/>
      <c r="AI20" s="11"/>
      <c r="AJ20" s="11"/>
      <c r="AK20" s="11"/>
      <c r="AL20" s="11"/>
      <c r="AM20" s="11"/>
      <c r="AN20" s="11"/>
    </row>
    <row r="21" spans="1:40" x14ac:dyDescent="0.3">
      <c r="A21" s="1" t="s">
        <v>15</v>
      </c>
      <c r="D21" s="11"/>
      <c r="E21" s="11"/>
      <c r="F21" s="11"/>
      <c r="G21" s="11"/>
      <c r="H21" s="11"/>
      <c r="I21" s="11">
        <v>8</v>
      </c>
      <c r="J21" s="11">
        <v>0</v>
      </c>
      <c r="K21" s="11">
        <v>0</v>
      </c>
      <c r="L21" s="11">
        <v>0</v>
      </c>
      <c r="M21" s="11">
        <v>0</v>
      </c>
      <c r="N21" s="11">
        <v>0</v>
      </c>
      <c r="O21" s="11">
        <v>0</v>
      </c>
      <c r="P21" s="11">
        <v>0</v>
      </c>
      <c r="Q21" s="11">
        <v>0</v>
      </c>
      <c r="R21" s="11">
        <v>0</v>
      </c>
      <c r="S21" s="11">
        <v>0</v>
      </c>
      <c r="T21" s="11">
        <v>0</v>
      </c>
      <c r="U21" s="11"/>
      <c r="V21" s="11"/>
      <c r="W21" s="11"/>
      <c r="X21" s="11"/>
      <c r="Y21" s="11"/>
      <c r="Z21" s="11"/>
      <c r="AA21" s="11"/>
      <c r="AB21" s="11"/>
      <c r="AC21" s="11"/>
      <c r="AD21" s="11"/>
      <c r="AE21" s="11"/>
      <c r="AF21" s="11"/>
      <c r="AG21" s="11"/>
      <c r="AH21" s="11"/>
      <c r="AI21" s="11"/>
      <c r="AJ21" s="11"/>
      <c r="AK21" s="11"/>
      <c r="AL21" s="11"/>
      <c r="AM21" s="11"/>
      <c r="AN21" s="11"/>
    </row>
    <row r="22" spans="1:40" x14ac:dyDescent="0.3">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row>
    <row r="23" spans="1:40" x14ac:dyDescent="0.3">
      <c r="D23" s="11"/>
      <c r="E23" s="11"/>
      <c r="F23" s="11"/>
      <c r="G23" s="11"/>
      <c r="H23" s="11"/>
      <c r="I23" s="11"/>
      <c r="J23" s="11"/>
      <c r="K23" s="11"/>
      <c r="L23" s="11"/>
      <c r="M23" s="11"/>
      <c r="N23" s="11"/>
      <c r="O23" s="11"/>
      <c r="P23" s="11"/>
      <c r="Q23" s="11"/>
      <c r="R23" s="11"/>
      <c r="S23" s="11"/>
      <c r="T23" s="11"/>
      <c r="U23" s="1"/>
      <c r="V23" s="1"/>
      <c r="W23" s="1"/>
      <c r="X23" s="1"/>
      <c r="Y23" s="1"/>
      <c r="Z23" s="1"/>
      <c r="AA23" s="1"/>
      <c r="AB23" s="1"/>
      <c r="AC23" s="1"/>
      <c r="AD23" s="1"/>
      <c r="AE23" s="1"/>
      <c r="AF23" s="1"/>
      <c r="AG23" s="1"/>
      <c r="AH23" s="1"/>
      <c r="AI23" s="1"/>
      <c r="AJ23" s="1"/>
      <c r="AK23" s="1"/>
      <c r="AL23" s="1"/>
      <c r="AM23" s="1"/>
      <c r="AN23" s="1"/>
    </row>
    <row r="24" spans="1:40" s="23" customFormat="1" x14ac:dyDescent="0.3">
      <c r="A24" s="20" t="s">
        <v>75</v>
      </c>
      <c r="B24" s="20"/>
      <c r="C24" s="20"/>
      <c r="D24" s="9">
        <f>SUM(E24:T24)</f>
        <v>1076874.75</v>
      </c>
      <c r="E24" s="40">
        <f>E3*$B$6*(E6/100)</f>
        <v>0</v>
      </c>
      <c r="F24" s="40">
        <f t="shared" ref="F24:G24" si="1">F3*$B$6*(F6/100)</f>
        <v>0</v>
      </c>
      <c r="G24" s="40">
        <f t="shared" si="1"/>
        <v>0</v>
      </c>
      <c r="H24" s="40">
        <f t="shared" ref="H24:T24" si="2">H3*$B$6*(H6/100)</f>
        <v>0</v>
      </c>
      <c r="I24" s="40">
        <f t="shared" si="2"/>
        <v>111825</v>
      </c>
      <c r="J24" s="40">
        <f t="shared" si="2"/>
        <v>111825</v>
      </c>
      <c r="K24" s="40">
        <f t="shared" si="2"/>
        <v>123007.5</v>
      </c>
      <c r="L24" s="40">
        <f t="shared" si="2"/>
        <v>86105.250000000015</v>
      </c>
      <c r="M24" s="40">
        <f t="shared" si="2"/>
        <v>93933.000000000015</v>
      </c>
      <c r="N24" s="40">
        <f t="shared" si="2"/>
        <v>80514</v>
      </c>
      <c r="O24" s="40">
        <f t="shared" si="2"/>
        <v>73804.5</v>
      </c>
      <c r="P24" s="40">
        <f t="shared" si="2"/>
        <v>73804.5</v>
      </c>
      <c r="Q24" s="40">
        <f t="shared" si="2"/>
        <v>80514</v>
      </c>
      <c r="R24" s="40">
        <f t="shared" si="2"/>
        <v>80514</v>
      </c>
      <c r="S24" s="40">
        <f t="shared" si="2"/>
        <v>80514</v>
      </c>
      <c r="T24" s="40">
        <f t="shared" si="2"/>
        <v>80514</v>
      </c>
    </row>
    <row r="25" spans="1:40" s="23" customFormat="1" x14ac:dyDescent="0.3">
      <c r="A25" s="20" t="s">
        <v>76</v>
      </c>
      <c r="B25" s="20"/>
      <c r="C25" s="20"/>
      <c r="D25" s="9">
        <f>SUM(E25:T25)</f>
        <v>1596861</v>
      </c>
      <c r="E25" s="40">
        <f t="shared" ref="E25:G25" si="3">E4*$B$7*(E7/100)</f>
        <v>0</v>
      </c>
      <c r="F25" s="40">
        <f t="shared" si="3"/>
        <v>0</v>
      </c>
      <c r="G25" s="40">
        <f t="shared" si="3"/>
        <v>0</v>
      </c>
      <c r="H25" s="40">
        <f t="shared" ref="H25:T25" si="4">H4*$B$7*(H7/100)</f>
        <v>0</v>
      </c>
      <c r="I25" s="40">
        <f t="shared" si="4"/>
        <v>250488</v>
      </c>
      <c r="J25" s="40">
        <f t="shared" si="4"/>
        <v>250488</v>
      </c>
      <c r="K25" s="40">
        <f t="shared" si="4"/>
        <v>187866</v>
      </c>
      <c r="L25" s="40">
        <f t="shared" si="4"/>
        <v>93933</v>
      </c>
      <c r="M25" s="40">
        <f t="shared" si="4"/>
        <v>104370</v>
      </c>
      <c r="N25" s="40">
        <f t="shared" si="4"/>
        <v>104370</v>
      </c>
      <c r="O25" s="40">
        <f t="shared" si="4"/>
        <v>114807</v>
      </c>
      <c r="P25" s="40">
        <f t="shared" si="4"/>
        <v>114807</v>
      </c>
      <c r="Q25" s="40">
        <f t="shared" si="4"/>
        <v>125244</v>
      </c>
      <c r="R25" s="40">
        <f t="shared" si="4"/>
        <v>125244</v>
      </c>
      <c r="S25" s="40">
        <f t="shared" si="4"/>
        <v>62622</v>
      </c>
      <c r="T25" s="40">
        <f t="shared" si="4"/>
        <v>62622</v>
      </c>
    </row>
    <row r="26" spans="1:40" x14ac:dyDescent="0.3">
      <c r="A26" s="6" t="s">
        <v>28</v>
      </c>
      <c r="B26" s="6"/>
      <c r="C26" s="6"/>
      <c r="D26" s="13">
        <f>SUM(D24:D25)</f>
        <v>2673735.75</v>
      </c>
      <c r="E26" s="13">
        <f t="shared" ref="E26:F26" si="5">SUM(E24:E25)</f>
        <v>0</v>
      </c>
      <c r="F26" s="13">
        <f t="shared" si="5"/>
        <v>0</v>
      </c>
      <c r="G26" s="13">
        <f t="shared" ref="G26:T26" si="6">SUM(G24:G25)</f>
        <v>0</v>
      </c>
      <c r="H26" s="13">
        <f t="shared" si="6"/>
        <v>0</v>
      </c>
      <c r="I26" s="13">
        <f t="shared" si="6"/>
        <v>362313</v>
      </c>
      <c r="J26" s="13">
        <f t="shared" si="6"/>
        <v>362313</v>
      </c>
      <c r="K26" s="13">
        <f t="shared" si="6"/>
        <v>310873.5</v>
      </c>
      <c r="L26" s="13">
        <f t="shared" si="6"/>
        <v>180038.25</v>
      </c>
      <c r="M26" s="13">
        <f t="shared" si="6"/>
        <v>198303</v>
      </c>
      <c r="N26" s="13">
        <f t="shared" si="6"/>
        <v>184884</v>
      </c>
      <c r="O26" s="13">
        <f t="shared" si="6"/>
        <v>188611.5</v>
      </c>
      <c r="P26" s="13">
        <f t="shared" si="6"/>
        <v>188611.5</v>
      </c>
      <c r="Q26" s="13">
        <f t="shared" si="6"/>
        <v>205758</v>
      </c>
      <c r="R26" s="13">
        <f t="shared" si="6"/>
        <v>205758</v>
      </c>
      <c r="S26" s="13">
        <f t="shared" si="6"/>
        <v>143136</v>
      </c>
      <c r="T26" s="13">
        <f t="shared" si="6"/>
        <v>143136</v>
      </c>
      <c r="U26" s="1"/>
      <c r="V26" s="1"/>
      <c r="W26" s="1"/>
      <c r="X26" s="1"/>
      <c r="Y26" s="1"/>
      <c r="Z26" s="1"/>
      <c r="AA26" s="1"/>
      <c r="AB26" s="1"/>
      <c r="AC26" s="1"/>
      <c r="AD26" s="1"/>
      <c r="AE26" s="1"/>
      <c r="AF26" s="1"/>
      <c r="AG26" s="1"/>
      <c r="AH26" s="1"/>
      <c r="AI26" s="1"/>
      <c r="AJ26" s="1"/>
      <c r="AK26" s="1"/>
      <c r="AL26" s="1"/>
      <c r="AM26" s="1"/>
      <c r="AN26" s="1"/>
    </row>
    <row r="27" spans="1:40" x14ac:dyDescent="0.3">
      <c r="A27" s="6"/>
      <c r="B27" s="6"/>
      <c r="C27" s="6"/>
      <c r="D27" s="13"/>
      <c r="E27" s="13">
        <f>E26</f>
        <v>0</v>
      </c>
      <c r="F27" s="13">
        <f>E27+F26</f>
        <v>0</v>
      </c>
      <c r="G27" s="13">
        <f t="shared" ref="G27" si="7">E27+G26</f>
        <v>0</v>
      </c>
      <c r="H27" s="13">
        <f>G27+H26</f>
        <v>0</v>
      </c>
      <c r="I27" s="13">
        <f t="shared" ref="I27:T27" si="8">H27+I26</f>
        <v>362313</v>
      </c>
      <c r="J27" s="13">
        <f t="shared" si="8"/>
        <v>724626</v>
      </c>
      <c r="K27" s="13">
        <f t="shared" si="8"/>
        <v>1035499.5</v>
      </c>
      <c r="L27" s="13">
        <f t="shared" si="8"/>
        <v>1215537.75</v>
      </c>
      <c r="M27" s="13">
        <f t="shared" si="8"/>
        <v>1413840.75</v>
      </c>
      <c r="N27" s="13">
        <f t="shared" si="8"/>
        <v>1598724.75</v>
      </c>
      <c r="O27" s="13">
        <f t="shared" si="8"/>
        <v>1787336.25</v>
      </c>
      <c r="P27" s="13">
        <f t="shared" si="8"/>
        <v>1975947.75</v>
      </c>
      <c r="Q27" s="13">
        <f t="shared" si="8"/>
        <v>2181705.75</v>
      </c>
      <c r="R27" s="13">
        <f t="shared" si="8"/>
        <v>2387463.75</v>
      </c>
      <c r="S27" s="13">
        <f t="shared" si="8"/>
        <v>2530599.75</v>
      </c>
      <c r="T27" s="13">
        <f t="shared" si="8"/>
        <v>2673735.75</v>
      </c>
      <c r="U27" s="1"/>
      <c r="V27" s="1"/>
      <c r="W27" s="1"/>
      <c r="X27" s="1"/>
      <c r="Y27" s="1"/>
      <c r="Z27" s="1"/>
      <c r="AA27" s="1"/>
      <c r="AB27" s="1"/>
      <c r="AC27" s="1"/>
      <c r="AD27" s="1"/>
      <c r="AE27" s="1"/>
      <c r="AF27" s="1"/>
      <c r="AG27" s="1"/>
      <c r="AH27" s="1"/>
      <c r="AI27" s="1"/>
      <c r="AJ27" s="1"/>
      <c r="AK27" s="1"/>
      <c r="AL27" s="1"/>
      <c r="AM27" s="1"/>
      <c r="AN27" s="1"/>
    </row>
    <row r="28" spans="1:40" x14ac:dyDescent="0.3">
      <c r="A28" s="18"/>
      <c r="B28" s="18"/>
      <c r="C28" s="18"/>
      <c r="D28" s="41"/>
      <c r="E28" s="41"/>
      <c r="F28" s="41"/>
      <c r="G28" s="373">
        <f>G26*4%</f>
        <v>0</v>
      </c>
      <c r="H28" s="373">
        <f t="shared" ref="H28:Q28" si="9">H26*4%</f>
        <v>0</v>
      </c>
      <c r="I28" s="373">
        <f t="shared" si="9"/>
        <v>14492.52</v>
      </c>
      <c r="J28" s="373">
        <f t="shared" si="9"/>
        <v>14492.52</v>
      </c>
      <c r="K28" s="373">
        <f t="shared" si="9"/>
        <v>12434.94</v>
      </c>
      <c r="L28" s="373">
        <f t="shared" si="9"/>
        <v>7201.53</v>
      </c>
      <c r="M28" s="373">
        <f t="shared" si="9"/>
        <v>7932.12</v>
      </c>
      <c r="N28" s="373">
        <f t="shared" si="9"/>
        <v>7395.3600000000006</v>
      </c>
      <c r="O28" s="373">
        <f t="shared" si="9"/>
        <v>7544.46</v>
      </c>
      <c r="P28" s="373">
        <f t="shared" si="9"/>
        <v>7544.46</v>
      </c>
      <c r="Q28" s="373">
        <f t="shared" si="9"/>
        <v>8230.32</v>
      </c>
      <c r="R28" s="373">
        <f>R26*4%</f>
        <v>8230.32</v>
      </c>
      <c r="S28" s="373">
        <f t="shared" ref="S28:T28" si="10">S26*4%</f>
        <v>5725.4400000000005</v>
      </c>
      <c r="T28" s="373">
        <f t="shared" si="10"/>
        <v>5725.4400000000005</v>
      </c>
      <c r="U28" s="1"/>
      <c r="V28" s="1"/>
      <c r="W28" s="1"/>
      <c r="X28" s="1"/>
      <c r="Y28" s="1"/>
      <c r="Z28" s="1"/>
      <c r="AA28" s="1"/>
      <c r="AB28" s="1"/>
      <c r="AC28" s="1"/>
      <c r="AD28" s="1"/>
      <c r="AE28" s="1"/>
      <c r="AF28" s="1"/>
      <c r="AG28" s="1"/>
      <c r="AH28" s="1"/>
      <c r="AI28" s="1"/>
      <c r="AJ28" s="1"/>
      <c r="AK28" s="1"/>
      <c r="AL28" s="1"/>
      <c r="AM28" s="1"/>
      <c r="AN28" s="1"/>
    </row>
    <row r="29" spans="1:40" s="5" customFormat="1" x14ac:dyDescent="0.3">
      <c r="A29" s="4"/>
      <c r="B29" s="4"/>
      <c r="C29" s="4"/>
      <c r="D29" s="4" t="s">
        <v>121</v>
      </c>
      <c r="E29" s="4" t="s">
        <v>32</v>
      </c>
      <c r="F29" s="4" t="s">
        <v>33</v>
      </c>
      <c r="G29" s="4" t="s">
        <v>90</v>
      </c>
      <c r="H29" s="4" t="s">
        <v>34</v>
      </c>
      <c r="I29" s="4" t="s">
        <v>91</v>
      </c>
      <c r="J29" s="4" t="s">
        <v>35</v>
      </c>
      <c r="K29" s="4" t="s">
        <v>92</v>
      </c>
      <c r="L29" s="4" t="s">
        <v>36</v>
      </c>
      <c r="M29" s="4" t="s">
        <v>93</v>
      </c>
      <c r="N29" s="4" t="s">
        <v>37</v>
      </c>
      <c r="O29" s="4" t="s">
        <v>94</v>
      </c>
      <c r="P29" s="4" t="s">
        <v>38</v>
      </c>
      <c r="Q29" s="4" t="s">
        <v>95</v>
      </c>
      <c r="R29" s="4" t="s">
        <v>39</v>
      </c>
      <c r="S29" s="4" t="s">
        <v>96</v>
      </c>
      <c r="T29" s="4" t="s">
        <v>40</v>
      </c>
      <c r="U29" s="4" t="s">
        <v>97</v>
      </c>
      <c r="V29" s="4" t="s">
        <v>41</v>
      </c>
      <c r="W29" s="4" t="s">
        <v>98</v>
      </c>
      <c r="X29" s="4" t="s">
        <v>42</v>
      </c>
      <c r="Y29" s="4" t="s">
        <v>99</v>
      </c>
      <c r="Z29" s="4" t="s">
        <v>43</v>
      </c>
      <c r="AA29" s="4" t="s">
        <v>100</v>
      </c>
      <c r="AB29" s="4" t="s">
        <v>44</v>
      </c>
      <c r="AC29" s="4" t="s">
        <v>101</v>
      </c>
      <c r="AD29" s="4" t="s">
        <v>45</v>
      </c>
      <c r="AE29" s="4" t="s">
        <v>102</v>
      </c>
      <c r="AF29" s="4" t="s">
        <v>46</v>
      </c>
      <c r="AG29" s="4" t="s">
        <v>103</v>
      </c>
      <c r="AH29" s="4" t="s">
        <v>47</v>
      </c>
      <c r="AI29" s="4" t="s">
        <v>104</v>
      </c>
      <c r="AJ29" s="4" t="s">
        <v>48</v>
      </c>
      <c r="AK29" s="4" t="s">
        <v>105</v>
      </c>
      <c r="AL29" s="4" t="s">
        <v>49</v>
      </c>
      <c r="AM29" s="4" t="s">
        <v>106</v>
      </c>
      <c r="AN29" s="4" t="s">
        <v>50</v>
      </c>
    </row>
    <row r="30" spans="1:40" x14ac:dyDescent="0.3">
      <c r="A30" s="8" t="s">
        <v>31</v>
      </c>
      <c r="D30" s="2"/>
      <c r="E30" s="3"/>
      <c r="F30" s="3"/>
      <c r="G30" s="3"/>
      <c r="H30" s="3"/>
      <c r="I30" s="3"/>
      <c r="J30" s="3"/>
      <c r="K30" s="3"/>
      <c r="L30" s="3"/>
    </row>
    <row r="31" spans="1:40" x14ac:dyDescent="0.3">
      <c r="A31" s="1" t="s">
        <v>51</v>
      </c>
      <c r="D31" s="9">
        <f>SUM(E31:AZ31)</f>
        <v>128039.62500000003</v>
      </c>
      <c r="E31" s="10">
        <f t="shared" ref="E31:V31" si="11">E3*$B$6*(E6/100)*E10/100</f>
        <v>0</v>
      </c>
      <c r="F31" s="10">
        <f t="shared" si="11"/>
        <v>0</v>
      </c>
      <c r="G31" s="10">
        <f t="shared" si="11"/>
        <v>0</v>
      </c>
      <c r="H31" s="10">
        <f t="shared" si="11"/>
        <v>0</v>
      </c>
      <c r="I31" s="10">
        <f t="shared" si="11"/>
        <v>5591.25</v>
      </c>
      <c r="J31" s="10">
        <f t="shared" si="11"/>
        <v>5591.25</v>
      </c>
      <c r="K31" s="10">
        <f t="shared" si="11"/>
        <v>12300.75</v>
      </c>
      <c r="L31" s="10">
        <f t="shared" si="11"/>
        <v>8610.5250000000015</v>
      </c>
      <c r="M31" s="10">
        <f t="shared" si="11"/>
        <v>9393.3000000000011</v>
      </c>
      <c r="N31" s="10">
        <f t="shared" si="11"/>
        <v>8051.4</v>
      </c>
      <c r="O31" s="10">
        <f t="shared" si="11"/>
        <v>11070.674999999999</v>
      </c>
      <c r="P31" s="10">
        <f t="shared" si="11"/>
        <v>11070.674999999999</v>
      </c>
      <c r="Q31" s="10">
        <f t="shared" si="11"/>
        <v>12077.1</v>
      </c>
      <c r="R31" s="10">
        <f t="shared" si="11"/>
        <v>12077.1</v>
      </c>
      <c r="S31" s="10">
        <f t="shared" si="11"/>
        <v>16102.8</v>
      </c>
      <c r="T31" s="10">
        <f t="shared" si="11"/>
        <v>16102.8</v>
      </c>
      <c r="U31" s="10">
        <f t="shared" si="11"/>
        <v>0</v>
      </c>
      <c r="V31" s="10">
        <f t="shared" si="11"/>
        <v>0</v>
      </c>
      <c r="W31" s="11"/>
      <c r="X31" s="11"/>
      <c r="Y31" s="11"/>
      <c r="Z31" s="11"/>
      <c r="AA31" s="11"/>
      <c r="AB31" s="11"/>
      <c r="AC31" s="11"/>
      <c r="AD31" s="11"/>
      <c r="AE31" s="11"/>
      <c r="AF31" s="11"/>
      <c r="AG31" s="11"/>
      <c r="AH31" s="11"/>
      <c r="AI31" s="11"/>
      <c r="AJ31" s="11"/>
      <c r="AK31" s="11"/>
      <c r="AL31" s="11"/>
      <c r="AM31" s="11"/>
      <c r="AN31" s="11"/>
    </row>
    <row r="32" spans="1:40" x14ac:dyDescent="0.3">
      <c r="A32" s="1" t="s">
        <v>63</v>
      </c>
      <c r="D32" s="9">
        <f t="shared" ref="D32:D69" si="12">SUM(E32:AZ32)</f>
        <v>171166.8</v>
      </c>
      <c r="E32" s="10">
        <f>E4*$B$7*(E7/100)*E10/100</f>
        <v>0</v>
      </c>
      <c r="F32" s="10">
        <f t="shared" ref="F32:V32" si="13">F4*$B$7*(F7/100)*F10/100</f>
        <v>0</v>
      </c>
      <c r="G32" s="10">
        <f t="shared" si="13"/>
        <v>0</v>
      </c>
      <c r="H32" s="10">
        <f t="shared" si="13"/>
        <v>0</v>
      </c>
      <c r="I32" s="10">
        <f t="shared" si="13"/>
        <v>12524.4</v>
      </c>
      <c r="J32" s="10">
        <f t="shared" si="13"/>
        <v>12524.4</v>
      </c>
      <c r="K32" s="10">
        <f t="shared" si="13"/>
        <v>18786.599999999999</v>
      </c>
      <c r="L32" s="10">
        <f t="shared" si="13"/>
        <v>9393.2999999999993</v>
      </c>
      <c r="M32" s="10">
        <f t="shared" si="13"/>
        <v>10437</v>
      </c>
      <c r="N32" s="10">
        <f t="shared" si="13"/>
        <v>10437</v>
      </c>
      <c r="O32" s="10">
        <f t="shared" si="13"/>
        <v>17221.05</v>
      </c>
      <c r="P32" s="10">
        <f t="shared" si="13"/>
        <v>17221.05</v>
      </c>
      <c r="Q32" s="10">
        <f t="shared" si="13"/>
        <v>18786.599999999999</v>
      </c>
      <c r="R32" s="10">
        <f t="shared" si="13"/>
        <v>18786.599999999999</v>
      </c>
      <c r="S32" s="10">
        <f t="shared" si="13"/>
        <v>12524.4</v>
      </c>
      <c r="T32" s="10">
        <f t="shared" si="13"/>
        <v>12524.4</v>
      </c>
      <c r="U32" s="10">
        <f t="shared" si="13"/>
        <v>0</v>
      </c>
      <c r="V32" s="10">
        <f t="shared" si="13"/>
        <v>0</v>
      </c>
      <c r="W32" s="11"/>
      <c r="X32" s="11"/>
      <c r="Y32" s="11"/>
      <c r="Z32" s="11"/>
      <c r="AA32" s="11"/>
      <c r="AB32" s="11"/>
      <c r="AC32" s="11"/>
      <c r="AD32" s="11"/>
      <c r="AE32" s="11"/>
      <c r="AF32" s="11"/>
      <c r="AG32" s="11"/>
      <c r="AH32" s="11"/>
      <c r="AI32" s="11"/>
      <c r="AJ32" s="11"/>
      <c r="AK32" s="11"/>
      <c r="AL32" s="11"/>
      <c r="AM32" s="11"/>
      <c r="AN32" s="11"/>
    </row>
    <row r="33" spans="1:47" x14ac:dyDescent="0.3">
      <c r="A33" s="1" t="s">
        <v>52</v>
      </c>
      <c r="D33" s="9">
        <f t="shared" si="12"/>
        <v>128039.62500000003</v>
      </c>
      <c r="E33" s="11"/>
      <c r="F33" s="11">
        <f>E31</f>
        <v>0</v>
      </c>
      <c r="G33" s="11">
        <f t="shared" ref="G33:V34" si="14">F31</f>
        <v>0</v>
      </c>
      <c r="H33" s="11">
        <f t="shared" si="14"/>
        <v>0</v>
      </c>
      <c r="I33" s="11">
        <f t="shared" si="14"/>
        <v>0</v>
      </c>
      <c r="J33" s="11">
        <f t="shared" si="14"/>
        <v>5591.25</v>
      </c>
      <c r="K33" s="11">
        <f t="shared" si="14"/>
        <v>5591.25</v>
      </c>
      <c r="L33" s="11">
        <f t="shared" si="14"/>
        <v>12300.75</v>
      </c>
      <c r="M33" s="11">
        <f t="shared" si="14"/>
        <v>8610.5250000000015</v>
      </c>
      <c r="N33" s="11">
        <f t="shared" si="14"/>
        <v>9393.3000000000011</v>
      </c>
      <c r="O33" s="11">
        <f t="shared" si="14"/>
        <v>8051.4</v>
      </c>
      <c r="P33" s="11">
        <f t="shared" si="14"/>
        <v>11070.674999999999</v>
      </c>
      <c r="Q33" s="11">
        <f t="shared" si="14"/>
        <v>11070.674999999999</v>
      </c>
      <c r="R33" s="11">
        <f t="shared" si="14"/>
        <v>12077.1</v>
      </c>
      <c r="S33" s="11">
        <f t="shared" si="14"/>
        <v>12077.1</v>
      </c>
      <c r="T33" s="11">
        <f t="shared" si="14"/>
        <v>16102.8</v>
      </c>
      <c r="U33" s="11">
        <f t="shared" si="14"/>
        <v>16102.8</v>
      </c>
      <c r="V33" s="11">
        <f t="shared" si="14"/>
        <v>0</v>
      </c>
      <c r="W33" s="11"/>
      <c r="X33" s="11"/>
      <c r="Y33" s="11"/>
      <c r="Z33" s="11"/>
      <c r="AA33" s="11"/>
      <c r="AB33" s="11"/>
      <c r="AC33" s="11"/>
      <c r="AD33" s="11"/>
      <c r="AE33" s="11"/>
      <c r="AF33" s="11"/>
      <c r="AG33" s="11"/>
      <c r="AH33" s="11"/>
      <c r="AI33" s="11"/>
      <c r="AJ33" s="11"/>
      <c r="AK33" s="11"/>
      <c r="AL33" s="11"/>
      <c r="AM33" s="11"/>
      <c r="AN33" s="11"/>
    </row>
    <row r="34" spans="1:47" x14ac:dyDescent="0.3">
      <c r="A34" s="1" t="s">
        <v>64</v>
      </c>
      <c r="D34" s="9">
        <f t="shared" si="12"/>
        <v>171166.8</v>
      </c>
      <c r="E34" s="11"/>
      <c r="F34" s="11">
        <f>E32</f>
        <v>0</v>
      </c>
      <c r="G34" s="11">
        <f t="shared" si="14"/>
        <v>0</v>
      </c>
      <c r="H34" s="11">
        <f t="shared" si="14"/>
        <v>0</v>
      </c>
      <c r="I34" s="11">
        <f t="shared" si="14"/>
        <v>0</v>
      </c>
      <c r="J34" s="11">
        <f t="shared" si="14"/>
        <v>12524.4</v>
      </c>
      <c r="K34" s="11">
        <f t="shared" si="14"/>
        <v>12524.4</v>
      </c>
      <c r="L34" s="11">
        <f t="shared" si="14"/>
        <v>18786.599999999999</v>
      </c>
      <c r="M34" s="11">
        <f t="shared" si="14"/>
        <v>9393.2999999999993</v>
      </c>
      <c r="N34" s="11">
        <f t="shared" si="14"/>
        <v>10437</v>
      </c>
      <c r="O34" s="11">
        <f t="shared" si="14"/>
        <v>10437</v>
      </c>
      <c r="P34" s="11">
        <f t="shared" si="14"/>
        <v>17221.05</v>
      </c>
      <c r="Q34" s="11">
        <f t="shared" si="14"/>
        <v>17221.05</v>
      </c>
      <c r="R34" s="11">
        <f t="shared" si="14"/>
        <v>18786.599999999999</v>
      </c>
      <c r="S34" s="11">
        <f t="shared" si="14"/>
        <v>18786.599999999999</v>
      </c>
      <c r="T34" s="11">
        <f t="shared" si="14"/>
        <v>12524.4</v>
      </c>
      <c r="U34" s="11">
        <f t="shared" si="14"/>
        <v>12524.4</v>
      </c>
      <c r="V34" s="11">
        <f t="shared" si="14"/>
        <v>0</v>
      </c>
      <c r="W34" s="11"/>
      <c r="X34" s="11"/>
      <c r="Y34" s="11"/>
      <c r="Z34" s="11"/>
      <c r="AA34" s="11"/>
      <c r="AB34" s="11"/>
      <c r="AC34" s="11"/>
      <c r="AD34" s="11"/>
      <c r="AE34" s="11"/>
      <c r="AF34" s="11"/>
      <c r="AG34" s="11"/>
      <c r="AH34" s="11"/>
      <c r="AI34" s="11"/>
      <c r="AJ34" s="11"/>
      <c r="AK34" s="11"/>
      <c r="AL34" s="11"/>
      <c r="AM34" s="11"/>
      <c r="AN34" s="11"/>
    </row>
    <row r="35" spans="1:47" x14ac:dyDescent="0.3">
      <c r="A35" s="1" t="s">
        <v>53</v>
      </c>
      <c r="D35" s="9">
        <f t="shared" si="12"/>
        <v>238858.2</v>
      </c>
      <c r="E35" s="11"/>
      <c r="F35" s="11"/>
      <c r="G35" s="11"/>
      <c r="H35" s="11"/>
      <c r="I35" s="11"/>
      <c r="J35" s="11"/>
      <c r="K35" s="11"/>
      <c r="L35" s="11"/>
      <c r="M35" s="11"/>
      <c r="N35" s="11"/>
      <c r="O35" s="11"/>
      <c r="P35" s="11"/>
      <c r="Q35" s="11"/>
      <c r="R35" s="11"/>
      <c r="S35" s="11">
        <f>SUM(E85:S85)</f>
        <v>218729.7</v>
      </c>
      <c r="T35" s="11">
        <f t="shared" ref="T35:W36" si="15">SUM(T85)</f>
        <v>20128.5</v>
      </c>
      <c r="U35" s="11">
        <f t="shared" si="15"/>
        <v>0</v>
      </c>
      <c r="V35" s="11">
        <f t="shared" si="15"/>
        <v>0</v>
      </c>
      <c r="W35" s="11">
        <f t="shared" si="15"/>
        <v>0</v>
      </c>
      <c r="X35" s="11"/>
      <c r="Y35" s="11"/>
      <c r="Z35" s="11"/>
      <c r="AA35" s="11"/>
      <c r="AB35" s="11"/>
      <c r="AC35" s="11"/>
      <c r="AD35" s="11"/>
      <c r="AE35" s="11"/>
      <c r="AF35" s="11"/>
      <c r="AG35" s="11"/>
      <c r="AH35" s="11"/>
      <c r="AI35" s="11"/>
      <c r="AJ35" s="11"/>
      <c r="AK35" s="11"/>
      <c r="AL35" s="11"/>
      <c r="AM35" s="11"/>
      <c r="AN35" s="11"/>
    </row>
    <row r="36" spans="1:47" x14ac:dyDescent="0.3">
      <c r="A36" s="1" t="s">
        <v>65</v>
      </c>
      <c r="D36" s="9">
        <f t="shared" si="12"/>
        <v>349639.5</v>
      </c>
      <c r="E36" s="11"/>
      <c r="F36" s="11"/>
      <c r="G36" s="11"/>
      <c r="H36" s="11"/>
      <c r="I36" s="11"/>
      <c r="J36" s="11"/>
      <c r="K36" s="11"/>
      <c r="L36" s="11"/>
      <c r="M36" s="11"/>
      <c r="N36" s="11"/>
      <c r="O36" s="11"/>
      <c r="P36" s="11"/>
      <c r="Q36" s="11"/>
      <c r="R36" s="11"/>
      <c r="S36" s="11">
        <f>SUM(E86:S86)</f>
        <v>333984</v>
      </c>
      <c r="T36" s="11">
        <f t="shared" si="15"/>
        <v>15655.5</v>
      </c>
      <c r="U36" s="11">
        <f t="shared" si="15"/>
        <v>0</v>
      </c>
      <c r="V36" s="11">
        <f t="shared" si="15"/>
        <v>0</v>
      </c>
      <c r="W36" s="11">
        <f t="shared" si="15"/>
        <v>0</v>
      </c>
      <c r="X36" s="11"/>
      <c r="Y36" s="11"/>
      <c r="Z36" s="11"/>
      <c r="AA36" s="11"/>
      <c r="AB36" s="11"/>
      <c r="AC36" s="11"/>
      <c r="AD36" s="11"/>
      <c r="AE36" s="11"/>
      <c r="AF36" s="11"/>
      <c r="AG36" s="11"/>
      <c r="AH36" s="11"/>
      <c r="AI36" s="11"/>
      <c r="AJ36" s="11"/>
      <c r="AK36" s="11"/>
      <c r="AL36" s="11"/>
      <c r="AM36" s="11"/>
      <c r="AN36" s="11"/>
    </row>
    <row r="37" spans="1:47" x14ac:dyDescent="0.3">
      <c r="A37" s="8" t="s">
        <v>29</v>
      </c>
      <c r="D37" s="9">
        <f t="shared" si="12"/>
        <v>0</v>
      </c>
      <c r="E37" s="9"/>
      <c r="F37" s="9"/>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row>
    <row r="38" spans="1:47" x14ac:dyDescent="0.3">
      <c r="A38" s="1" t="s">
        <v>54</v>
      </c>
      <c r="D38" s="9">
        <f t="shared" si="12"/>
        <v>0</v>
      </c>
      <c r="E38" s="9"/>
      <c r="F38" s="9"/>
      <c r="G38" s="11">
        <f>$E$24*$E$14/100/4</f>
        <v>0</v>
      </c>
      <c r="H38" s="11">
        <f t="shared" ref="H38:J38" si="16">$E$24*$E$14/100/4</f>
        <v>0</v>
      </c>
      <c r="I38" s="11">
        <f t="shared" si="16"/>
        <v>0</v>
      </c>
      <c r="J38" s="11">
        <f t="shared" si="16"/>
        <v>0</v>
      </c>
      <c r="K38" s="11">
        <f>$E$24*$E$15/100/4</f>
        <v>0</v>
      </c>
      <c r="L38" s="11">
        <f t="shared" ref="L38:N38" si="17">$E$24*$E$15/100/4</f>
        <v>0</v>
      </c>
      <c r="M38" s="11">
        <f t="shared" si="17"/>
        <v>0</v>
      </c>
      <c r="N38" s="11">
        <f t="shared" si="17"/>
        <v>0</v>
      </c>
      <c r="O38" s="11">
        <f>$E$24*$E$16/100/4</f>
        <v>0</v>
      </c>
      <c r="P38" s="11">
        <f t="shared" ref="P38:R38" si="18">$E$24*$E$16/100/4</f>
        <v>0</v>
      </c>
      <c r="Q38" s="11">
        <f t="shared" si="18"/>
        <v>0</v>
      </c>
      <c r="R38" s="11">
        <f t="shared" si="18"/>
        <v>0</v>
      </c>
      <c r="S38" s="11">
        <f>$E$24*$E$17/100/4</f>
        <v>0</v>
      </c>
      <c r="T38" s="11">
        <f t="shared" ref="T38:V38" si="19">$E$24*$E$17/100/4</f>
        <v>0</v>
      </c>
      <c r="U38" s="11">
        <f t="shared" si="19"/>
        <v>0</v>
      </c>
      <c r="V38" s="11">
        <f t="shared" si="19"/>
        <v>0</v>
      </c>
      <c r="W38" s="11">
        <f>$E$24*$E$18/100/4</f>
        <v>0</v>
      </c>
      <c r="X38" s="11">
        <f t="shared" ref="X38:Z38" si="20">$E$24*$E$18/100/4</f>
        <v>0</v>
      </c>
      <c r="Y38" s="11">
        <f t="shared" si="20"/>
        <v>0</v>
      </c>
      <c r="Z38" s="11">
        <f t="shared" si="20"/>
        <v>0</v>
      </c>
      <c r="AA38" s="11">
        <f>$E$24*$E$19/100/4</f>
        <v>0</v>
      </c>
      <c r="AB38" s="11">
        <f t="shared" ref="AB38:AD38" si="21">$E$24*$E$19/100/4</f>
        <v>0</v>
      </c>
      <c r="AC38" s="11">
        <f t="shared" si="21"/>
        <v>0</v>
      </c>
      <c r="AD38" s="11">
        <f t="shared" si="21"/>
        <v>0</v>
      </c>
      <c r="AE38" s="11">
        <f>$E$24*$E$20/100/4</f>
        <v>0</v>
      </c>
      <c r="AF38" s="11">
        <f t="shared" ref="AF38:AH38" si="22">$E$24*$E$20/100/4</f>
        <v>0</v>
      </c>
      <c r="AG38" s="11">
        <f t="shared" si="22"/>
        <v>0</v>
      </c>
      <c r="AH38" s="11">
        <f t="shared" si="22"/>
        <v>0</v>
      </c>
      <c r="AI38" s="11">
        <f>$E$24*$E$21/100/4</f>
        <v>0</v>
      </c>
      <c r="AJ38" s="11">
        <f t="shared" ref="AJ38:AL38" si="23">$E$24*$E$21/100/4</f>
        <v>0</v>
      </c>
      <c r="AK38" s="11">
        <f t="shared" si="23"/>
        <v>0</v>
      </c>
      <c r="AL38" s="11">
        <f t="shared" si="23"/>
        <v>0</v>
      </c>
      <c r="AM38" s="11"/>
      <c r="AN38" s="11"/>
      <c r="AO38" s="11"/>
      <c r="AP38" s="11"/>
    </row>
    <row r="39" spans="1:47" x14ac:dyDescent="0.3">
      <c r="A39" s="1" t="s">
        <v>66</v>
      </c>
      <c r="D39" s="9">
        <f t="shared" si="12"/>
        <v>0</v>
      </c>
      <c r="E39" s="9"/>
      <c r="F39" s="9"/>
      <c r="G39" s="11">
        <f>$E$25*$E$14/100/4</f>
        <v>0</v>
      </c>
      <c r="H39" s="11">
        <f t="shared" ref="H39:J39" si="24">$E$25*$E$14/100/4</f>
        <v>0</v>
      </c>
      <c r="I39" s="11">
        <f t="shared" si="24"/>
        <v>0</v>
      </c>
      <c r="J39" s="11">
        <f t="shared" si="24"/>
        <v>0</v>
      </c>
      <c r="K39" s="11">
        <f>$E$25*$E$15/100/4</f>
        <v>0</v>
      </c>
      <c r="L39" s="11">
        <f t="shared" ref="L39:N39" si="25">$E$25*$E$15/100/4</f>
        <v>0</v>
      </c>
      <c r="M39" s="11">
        <f t="shared" si="25"/>
        <v>0</v>
      </c>
      <c r="N39" s="11">
        <f t="shared" si="25"/>
        <v>0</v>
      </c>
      <c r="O39" s="11">
        <f>$E$25*$E$16/100/4</f>
        <v>0</v>
      </c>
      <c r="P39" s="11">
        <f t="shared" ref="P39:R39" si="26">$E$25*$E$16/100/4</f>
        <v>0</v>
      </c>
      <c r="Q39" s="11">
        <f t="shared" si="26"/>
        <v>0</v>
      </c>
      <c r="R39" s="11">
        <f t="shared" si="26"/>
        <v>0</v>
      </c>
      <c r="S39" s="11">
        <f>$E$25*$E$17/100/4</f>
        <v>0</v>
      </c>
      <c r="T39" s="11">
        <f t="shared" ref="T39:V39" si="27">$E$25*$E$17/100/4</f>
        <v>0</v>
      </c>
      <c r="U39" s="11">
        <f t="shared" si="27"/>
        <v>0</v>
      </c>
      <c r="V39" s="11">
        <f t="shared" si="27"/>
        <v>0</v>
      </c>
      <c r="W39" s="11">
        <f>$E$25*$E$18/100/4</f>
        <v>0</v>
      </c>
      <c r="X39" s="11">
        <f t="shared" ref="X39:Z39" si="28">$E$25*$E$18/100/4</f>
        <v>0</v>
      </c>
      <c r="Y39" s="11">
        <f t="shared" si="28"/>
        <v>0</v>
      </c>
      <c r="Z39" s="11">
        <f t="shared" si="28"/>
        <v>0</v>
      </c>
      <c r="AA39" s="11">
        <f>$E$25*$E$19/100/4</f>
        <v>0</v>
      </c>
      <c r="AB39" s="11">
        <f t="shared" ref="AB39:AD39" si="29">$E$25*$E$19/100/4</f>
        <v>0</v>
      </c>
      <c r="AC39" s="11">
        <f t="shared" si="29"/>
        <v>0</v>
      </c>
      <c r="AD39" s="11">
        <f t="shared" si="29"/>
        <v>0</v>
      </c>
      <c r="AE39" s="11">
        <f>$E$25*$E$20/100/4</f>
        <v>0</v>
      </c>
      <c r="AF39" s="11">
        <f t="shared" ref="AF39:AH39" si="30">$E$25*$E$20/100/4</f>
        <v>0</v>
      </c>
      <c r="AG39" s="11">
        <f t="shared" si="30"/>
        <v>0</v>
      </c>
      <c r="AH39" s="11">
        <f t="shared" si="30"/>
        <v>0</v>
      </c>
      <c r="AI39" s="11">
        <f>$E$25*$E$21/100/4</f>
        <v>0</v>
      </c>
      <c r="AJ39" s="11">
        <f t="shared" ref="AJ39:AL39" si="31">$E$25*$E$21/100/4</f>
        <v>0</v>
      </c>
      <c r="AK39" s="11">
        <f t="shared" si="31"/>
        <v>0</v>
      </c>
      <c r="AL39" s="11">
        <f t="shared" si="31"/>
        <v>0</v>
      </c>
      <c r="AM39" s="11"/>
      <c r="AN39" s="11"/>
      <c r="AO39" s="11"/>
      <c r="AP39" s="11"/>
    </row>
    <row r="40" spans="1:47" x14ac:dyDescent="0.3">
      <c r="A40" s="1" t="s">
        <v>55</v>
      </c>
      <c r="D40" s="9">
        <f t="shared" si="12"/>
        <v>0</v>
      </c>
      <c r="E40" s="9"/>
      <c r="F40" s="9"/>
      <c r="G40" s="9"/>
      <c r="H40" s="11">
        <f>$F$24*$F$14/100/4</f>
        <v>0</v>
      </c>
      <c r="I40" s="11">
        <f>$F$24*$F$14/100/4</f>
        <v>0</v>
      </c>
      <c r="J40" s="11">
        <f>$F$24*$F$14/100/4</f>
        <v>0</v>
      </c>
      <c r="K40" s="11">
        <f>$F$24*$F$14/100/4</f>
        <v>0</v>
      </c>
      <c r="L40" s="11">
        <f>$F$24*$F$15/100/4</f>
        <v>0</v>
      </c>
      <c r="M40" s="11">
        <f>$F$24*$F$15/100/4</f>
        <v>0</v>
      </c>
      <c r="N40" s="11">
        <f>$F$24*$F$15/100/4</f>
        <v>0</v>
      </c>
      <c r="O40" s="11">
        <f>$F$24*$F$15/100/4</f>
        <v>0</v>
      </c>
      <c r="P40" s="11">
        <f>$F$24*$F$16/100/4</f>
        <v>0</v>
      </c>
      <c r="Q40" s="11">
        <f>$F$24*$F$16/100/4</f>
        <v>0</v>
      </c>
      <c r="R40" s="11">
        <f>$F$24*$F$16/100/4</f>
        <v>0</v>
      </c>
      <c r="S40" s="11">
        <f>$F$24*$F$16/100/4</f>
        <v>0</v>
      </c>
      <c r="T40" s="11">
        <f>$F$24*$F$17/100/4</f>
        <v>0</v>
      </c>
      <c r="U40" s="11">
        <f>$F$24*$F$17/100/4</f>
        <v>0</v>
      </c>
      <c r="V40" s="11">
        <f>$F$24*$F$17/100/4</f>
        <v>0</v>
      </c>
      <c r="W40" s="11">
        <f>$F$24*$F$17/100/4</f>
        <v>0</v>
      </c>
      <c r="X40" s="11">
        <f>$F$24*$F$18/100/4</f>
        <v>0</v>
      </c>
      <c r="Y40" s="11">
        <f>$F$24*$F$18/100/4</f>
        <v>0</v>
      </c>
      <c r="Z40" s="11">
        <f>$F$24*$F$18/100/4</f>
        <v>0</v>
      </c>
      <c r="AA40" s="11">
        <f>$F$24*$F$18/100/4</f>
        <v>0</v>
      </c>
      <c r="AB40" s="11">
        <f>$F$24*$F$19/100/4</f>
        <v>0</v>
      </c>
      <c r="AC40" s="11">
        <f>$F$24*$F$19/100/4</f>
        <v>0</v>
      </c>
      <c r="AD40" s="11">
        <f>$F$24*$F$19/100/4</f>
        <v>0</v>
      </c>
      <c r="AE40" s="11">
        <f>$F$24*$F$19/100/4</f>
        <v>0</v>
      </c>
      <c r="AF40" s="11">
        <f>$F$24*$F$20/100/4</f>
        <v>0</v>
      </c>
      <c r="AG40" s="11">
        <f>$F$24*$F$20/100/4</f>
        <v>0</v>
      </c>
      <c r="AH40" s="11">
        <f>$F$24*$F$20/100/4</f>
        <v>0</v>
      </c>
      <c r="AI40" s="11">
        <f>$F$24*$F$20/100/4</f>
        <v>0</v>
      </c>
      <c r="AJ40" s="11">
        <f>$F$24*$F$21/100/4</f>
        <v>0</v>
      </c>
      <c r="AK40" s="11">
        <f>$F$24*$F$21/100/4</f>
        <v>0</v>
      </c>
      <c r="AL40" s="11">
        <f>$F$24*$F$21/100/4</f>
        <v>0</v>
      </c>
      <c r="AM40" s="11">
        <f>$F$24*$F$21/100/4</f>
        <v>0</v>
      </c>
      <c r="AN40" s="11"/>
      <c r="AO40" s="11"/>
      <c r="AP40" s="11"/>
      <c r="AQ40" s="11"/>
    </row>
    <row r="41" spans="1:47" x14ac:dyDescent="0.3">
      <c r="A41" s="1" t="s">
        <v>67</v>
      </c>
      <c r="D41" s="9">
        <f t="shared" si="12"/>
        <v>0</v>
      </c>
      <c r="E41" s="9"/>
      <c r="F41" s="9"/>
      <c r="G41" s="9"/>
      <c r="H41" s="11">
        <f>$F$25*$F$14/100/4</f>
        <v>0</v>
      </c>
      <c r="I41" s="11">
        <f>$F$25*$F$14/100/4</f>
        <v>0</v>
      </c>
      <c r="J41" s="11">
        <f>$F$25*$F$14/100/4</f>
        <v>0</v>
      </c>
      <c r="K41" s="11">
        <f>$F$25*$F$14/100/4</f>
        <v>0</v>
      </c>
      <c r="L41" s="11">
        <f>$F$25*$F$15/100/4</f>
        <v>0</v>
      </c>
      <c r="M41" s="11">
        <f>$F$25*$F$15/100/4</f>
        <v>0</v>
      </c>
      <c r="N41" s="11">
        <f>$F$25*$F$15/100/4</f>
        <v>0</v>
      </c>
      <c r="O41" s="11">
        <f>$F$25*$F$15/100/4</f>
        <v>0</v>
      </c>
      <c r="P41" s="11">
        <f>$F$25*$F$16/100/4</f>
        <v>0</v>
      </c>
      <c r="Q41" s="11">
        <f>$F$25*$F$16/100/4</f>
        <v>0</v>
      </c>
      <c r="R41" s="11">
        <f>$F$25*$F$16/100/4</f>
        <v>0</v>
      </c>
      <c r="S41" s="11">
        <f>$F$25*$F$16/100/4</f>
        <v>0</v>
      </c>
      <c r="T41" s="11">
        <f>$F$25*$F$17/100/4</f>
        <v>0</v>
      </c>
      <c r="U41" s="11">
        <f>$F$25*$F$17/100/4</f>
        <v>0</v>
      </c>
      <c r="V41" s="11">
        <f>$F$25*$F$17/100/4</f>
        <v>0</v>
      </c>
      <c r="W41" s="11">
        <f>$F$25*$F$17/100/4</f>
        <v>0</v>
      </c>
      <c r="X41" s="11">
        <f>$F$25*$F$18/100/4</f>
        <v>0</v>
      </c>
      <c r="Y41" s="11">
        <f>$F$25*$F$18/100/4</f>
        <v>0</v>
      </c>
      <c r="Z41" s="11">
        <f>$F$25*$F$18/100/4</f>
        <v>0</v>
      </c>
      <c r="AA41" s="11">
        <f>$F$25*$F$18/100/4</f>
        <v>0</v>
      </c>
      <c r="AB41" s="11">
        <f>$F$25*$F$19/100/4</f>
        <v>0</v>
      </c>
      <c r="AC41" s="11">
        <f>$F$25*$F$19/100/4</f>
        <v>0</v>
      </c>
      <c r="AD41" s="11">
        <f>$F$25*$F$19/100/4</f>
        <v>0</v>
      </c>
      <c r="AE41" s="11">
        <f>$F$25*$F$19/100/4</f>
        <v>0</v>
      </c>
      <c r="AF41" s="11">
        <f>$F$25*$F$20/100/4</f>
        <v>0</v>
      </c>
      <c r="AG41" s="11">
        <f>$F$25*$F$20/100/4</f>
        <v>0</v>
      </c>
      <c r="AH41" s="11">
        <f>$F$25*$F$20/100/4</f>
        <v>0</v>
      </c>
      <c r="AI41" s="11">
        <f>$F$25*$F$20/100/4</f>
        <v>0</v>
      </c>
      <c r="AJ41" s="11">
        <f>$F$25*$F$21/100/4</f>
        <v>0</v>
      </c>
      <c r="AK41" s="11">
        <f>$F$25*$F$21/100/4</f>
        <v>0</v>
      </c>
      <c r="AL41" s="11">
        <f>$F$25*$F$21/100/4</f>
        <v>0</v>
      </c>
      <c r="AM41" s="11">
        <f>$F$25*$F$21/100/4</f>
        <v>0</v>
      </c>
      <c r="AN41" s="11"/>
      <c r="AO41" s="11"/>
      <c r="AP41" s="11"/>
      <c r="AQ41" s="11"/>
    </row>
    <row r="42" spans="1:47" x14ac:dyDescent="0.3">
      <c r="A42" s="1" t="s">
        <v>107</v>
      </c>
      <c r="D42" s="9">
        <f t="shared" si="12"/>
        <v>0</v>
      </c>
      <c r="E42" s="9"/>
      <c r="F42" s="9"/>
      <c r="G42" s="9"/>
      <c r="H42" s="9"/>
      <c r="I42" s="11">
        <f>$G$24*$G$14/100/4</f>
        <v>0</v>
      </c>
      <c r="J42" s="11">
        <f>$G$24*$G$14/100/4</f>
        <v>0</v>
      </c>
      <c r="K42" s="11">
        <f>$G$24*$G$14/100/4</f>
        <v>0</v>
      </c>
      <c r="L42" s="11">
        <f>$G$24*$G$14/100/4</f>
        <v>0</v>
      </c>
      <c r="M42" s="11">
        <f>$G$24*$G$15/100/4</f>
        <v>0</v>
      </c>
      <c r="N42" s="11">
        <f>$G$24*$G$15/100/4</f>
        <v>0</v>
      </c>
      <c r="O42" s="11">
        <f>$G$24*$G$15/100/4</f>
        <v>0</v>
      </c>
      <c r="P42" s="11">
        <f>$G$24*$G$15/100/4</f>
        <v>0</v>
      </c>
      <c r="Q42" s="11">
        <f>$G$24*$G$16/100/4</f>
        <v>0</v>
      </c>
      <c r="R42" s="11">
        <f>$G$24*$G$16/100/4</f>
        <v>0</v>
      </c>
      <c r="S42" s="11">
        <f>$G$24*$G$16/100/4</f>
        <v>0</v>
      </c>
      <c r="T42" s="11">
        <f>$G$24*$G$16/100/4</f>
        <v>0</v>
      </c>
      <c r="U42" s="11">
        <f>$G$24*$G$17/100/4</f>
        <v>0</v>
      </c>
      <c r="V42" s="11">
        <f>$G$24*$G$17/100/4</f>
        <v>0</v>
      </c>
      <c r="W42" s="11">
        <f>$G$24*$G$17/100/4</f>
        <v>0</v>
      </c>
      <c r="X42" s="11">
        <f>$G$24*$G$17/100/4</f>
        <v>0</v>
      </c>
      <c r="Y42" s="11">
        <f>$G$24*$G$18/100/4</f>
        <v>0</v>
      </c>
      <c r="Z42" s="11">
        <f>$G$24*$G$18/100/4</f>
        <v>0</v>
      </c>
      <c r="AA42" s="11">
        <f>$G$24*$G$18/100/4</f>
        <v>0</v>
      </c>
      <c r="AB42" s="11">
        <f>$G$24*$G$18/100/4</f>
        <v>0</v>
      </c>
      <c r="AC42" s="11">
        <f>$G$24*$G$19/100/4</f>
        <v>0</v>
      </c>
      <c r="AD42" s="11">
        <f>$G$24*$G$19/100/4</f>
        <v>0</v>
      </c>
      <c r="AE42" s="11">
        <f>$G$24*$G$19/100/4</f>
        <v>0</v>
      </c>
      <c r="AF42" s="11">
        <f>$G$24*$G$19/100/4</f>
        <v>0</v>
      </c>
      <c r="AG42" s="11">
        <f>$G$24*$G$20/100/4</f>
        <v>0</v>
      </c>
      <c r="AH42" s="11">
        <f>$G$24*$G$20/100/4</f>
        <v>0</v>
      </c>
      <c r="AI42" s="11">
        <f>$G$24*$G$20/100/4</f>
        <v>0</v>
      </c>
      <c r="AJ42" s="11">
        <f>$G$24*$G$20/100/4</f>
        <v>0</v>
      </c>
      <c r="AK42" s="11">
        <f>$G$24*$G$21/100/4</f>
        <v>0</v>
      </c>
      <c r="AL42" s="11">
        <f>$G$24*$G$21/100/4</f>
        <v>0</v>
      </c>
      <c r="AM42" s="11">
        <f>$G$24*$G$21/100/4</f>
        <v>0</v>
      </c>
      <c r="AN42" s="11">
        <f>$G$24*$G$21/100/4</f>
        <v>0</v>
      </c>
      <c r="AO42" s="11"/>
      <c r="AP42" s="11"/>
      <c r="AQ42" s="11"/>
      <c r="AR42" s="11"/>
    </row>
    <row r="43" spans="1:47" x14ac:dyDescent="0.3">
      <c r="A43" s="1" t="s">
        <v>108</v>
      </c>
      <c r="D43" s="9">
        <f t="shared" si="12"/>
        <v>0</v>
      </c>
      <c r="E43" s="9"/>
      <c r="F43" s="9"/>
      <c r="G43" s="9"/>
      <c r="H43" s="9"/>
      <c r="I43" s="11">
        <f>$G$25*$G$14/100/4</f>
        <v>0</v>
      </c>
      <c r="J43" s="11">
        <f>$G$25*$G$14/100/4</f>
        <v>0</v>
      </c>
      <c r="K43" s="11">
        <f>$G$25*$G$14/100/4</f>
        <v>0</v>
      </c>
      <c r="L43" s="11">
        <f>$G$25*$G$14/100/4</f>
        <v>0</v>
      </c>
      <c r="M43" s="11">
        <f>$G$25*$G$15/100/4</f>
        <v>0</v>
      </c>
      <c r="N43" s="11">
        <f>$G$25*$G$15/100/4</f>
        <v>0</v>
      </c>
      <c r="O43" s="11">
        <f>$G$25*$G$15/100/4</f>
        <v>0</v>
      </c>
      <c r="P43" s="11">
        <f>$G$25*$G$15/100/4</f>
        <v>0</v>
      </c>
      <c r="Q43" s="11">
        <f>$G$25*$G$16/100/4</f>
        <v>0</v>
      </c>
      <c r="R43" s="11">
        <f>$G$25*$G$16/100/4</f>
        <v>0</v>
      </c>
      <c r="S43" s="11">
        <f>$G$25*$G$16/100/4</f>
        <v>0</v>
      </c>
      <c r="T43" s="11">
        <f>$G$25*$G$16/100/4</f>
        <v>0</v>
      </c>
      <c r="U43" s="11">
        <f>$G$25*$G$17/100/4</f>
        <v>0</v>
      </c>
      <c r="V43" s="11">
        <f>$G$25*$G$17/100/4</f>
        <v>0</v>
      </c>
      <c r="W43" s="11">
        <f>$G$25*$G$17/100/4</f>
        <v>0</v>
      </c>
      <c r="X43" s="11">
        <f>$G$25*$G$17/100/4</f>
        <v>0</v>
      </c>
      <c r="Y43" s="11">
        <f>$G$25*$G$18/100/4</f>
        <v>0</v>
      </c>
      <c r="Z43" s="11">
        <f>$G$25*$G$18/100/4</f>
        <v>0</v>
      </c>
      <c r="AA43" s="11">
        <f>$G$25*$G$18/100/4</f>
        <v>0</v>
      </c>
      <c r="AB43" s="11">
        <f>$G$25*$G$18/100/4</f>
        <v>0</v>
      </c>
      <c r="AC43" s="11">
        <f>$G$25*$G$19/100/4</f>
        <v>0</v>
      </c>
      <c r="AD43" s="11">
        <f>$G$25*$G$19/100/4</f>
        <v>0</v>
      </c>
      <c r="AE43" s="11">
        <f>$G$25*$G$19/100/4</f>
        <v>0</v>
      </c>
      <c r="AF43" s="11">
        <f>$G$25*$G$19/100/4</f>
        <v>0</v>
      </c>
      <c r="AG43" s="11">
        <f>$G$25*$G$20/100/4</f>
        <v>0</v>
      </c>
      <c r="AH43" s="11">
        <f>$G$25*$G$20/100/4</f>
        <v>0</v>
      </c>
      <c r="AI43" s="11">
        <f>$G$25*$G$20/100/4</f>
        <v>0</v>
      </c>
      <c r="AJ43" s="11">
        <f>$G$25*$G$20/100/4</f>
        <v>0</v>
      </c>
      <c r="AK43" s="11">
        <f>$G$25*$G$21/100/4</f>
        <v>0</v>
      </c>
      <c r="AL43" s="11">
        <f>$G$25*$G$21/100/4</f>
        <v>0</v>
      </c>
      <c r="AM43" s="11">
        <f>$G$25*$G$21/100/4</f>
        <v>0</v>
      </c>
      <c r="AN43" s="11">
        <f>$G$25*$G$21/100/4</f>
        <v>0</v>
      </c>
      <c r="AO43" s="11"/>
      <c r="AP43" s="11"/>
      <c r="AQ43" s="11"/>
      <c r="AR43" s="11"/>
    </row>
    <row r="44" spans="1:47" x14ac:dyDescent="0.3">
      <c r="A44" s="1" t="s">
        <v>56</v>
      </c>
      <c r="D44" s="9">
        <f t="shared" si="12"/>
        <v>0</v>
      </c>
      <c r="E44" s="9"/>
      <c r="F44" s="9"/>
      <c r="G44" s="9"/>
      <c r="H44" s="9"/>
      <c r="I44" s="9"/>
      <c r="J44" s="11">
        <f>$H$24*$H$14/100/4</f>
        <v>0</v>
      </c>
      <c r="K44" s="11">
        <f>$H$24*$H$14/100/4</f>
        <v>0</v>
      </c>
      <c r="L44" s="11">
        <f>$H$24*$H$14/100/4</f>
        <v>0</v>
      </c>
      <c r="M44" s="11">
        <f>$H$24*$H$14/100/4</f>
        <v>0</v>
      </c>
      <c r="N44" s="11">
        <f>$H$24*$H$15/100/4</f>
        <v>0</v>
      </c>
      <c r="O44" s="11">
        <f>$H$24*$H$15/100/4</f>
        <v>0</v>
      </c>
      <c r="P44" s="11">
        <f>$H$24*$H$15/100/4</f>
        <v>0</v>
      </c>
      <c r="Q44" s="11">
        <f>$H$24*$H$15/100/4</f>
        <v>0</v>
      </c>
      <c r="R44" s="11">
        <f>$H$24*$H$16/100/4</f>
        <v>0</v>
      </c>
      <c r="S44" s="11">
        <f>$H$24*$H$16/100/4</f>
        <v>0</v>
      </c>
      <c r="T44" s="11">
        <f>$H$24*$H$16/100/4</f>
        <v>0</v>
      </c>
      <c r="U44" s="11">
        <f>$H$24*$H$16/100/4</f>
        <v>0</v>
      </c>
      <c r="V44" s="11">
        <f>$H$24*$H$17/100/4</f>
        <v>0</v>
      </c>
      <c r="W44" s="11">
        <f>$H$24*$H$17/100/4</f>
        <v>0</v>
      </c>
      <c r="X44" s="11">
        <f>$H$24*$H$17/100/4</f>
        <v>0</v>
      </c>
      <c r="Y44" s="11">
        <f>$H$24*$H$17/100/4</f>
        <v>0</v>
      </c>
      <c r="Z44" s="11">
        <f>$H$24*$H$18/100/4</f>
        <v>0</v>
      </c>
      <c r="AA44" s="11">
        <f>$H$24*$H$18/100/4</f>
        <v>0</v>
      </c>
      <c r="AB44" s="11">
        <f>$H$24*$H$18/100/4</f>
        <v>0</v>
      </c>
      <c r="AC44" s="11">
        <f>$H$24*$H$18/100/4</f>
        <v>0</v>
      </c>
      <c r="AD44" s="11">
        <f>$H$24*$H$19/100/4</f>
        <v>0</v>
      </c>
      <c r="AE44" s="11">
        <f>$H$24*$H$19/100/4</f>
        <v>0</v>
      </c>
      <c r="AF44" s="11">
        <f>$H$24*$H$19/100/4</f>
        <v>0</v>
      </c>
      <c r="AG44" s="11">
        <f>$H$24*$H$19/100/4</f>
        <v>0</v>
      </c>
      <c r="AH44" s="11">
        <f>$H$24*$H$20/100/4</f>
        <v>0</v>
      </c>
      <c r="AI44" s="11">
        <f>$H$24*$H$20/100/4</f>
        <v>0</v>
      </c>
      <c r="AJ44" s="11">
        <f>$H$24*$H$20/100/4</f>
        <v>0</v>
      </c>
      <c r="AK44" s="11">
        <f>$H$24*$H$20/100/4</f>
        <v>0</v>
      </c>
      <c r="AL44" s="11">
        <f>$H$24*$H$21/100/4</f>
        <v>0</v>
      </c>
      <c r="AM44" s="11">
        <f>$H$24*$H$21/100/4</f>
        <v>0</v>
      </c>
      <c r="AN44" s="11">
        <f>$H$24*$H$21/100/4</f>
        <v>0</v>
      </c>
      <c r="AO44" s="11">
        <f>$H$24*$H$21/100/4</f>
        <v>0</v>
      </c>
      <c r="AP44" s="11"/>
      <c r="AQ44" s="11"/>
      <c r="AR44" s="11"/>
    </row>
    <row r="45" spans="1:47" x14ac:dyDescent="0.3">
      <c r="A45" s="1" t="s">
        <v>68</v>
      </c>
      <c r="D45" s="9">
        <f t="shared" si="12"/>
        <v>0</v>
      </c>
      <c r="E45" s="9"/>
      <c r="F45" s="9"/>
      <c r="G45" s="9"/>
      <c r="H45" s="9"/>
      <c r="I45" s="9"/>
      <c r="J45" s="11">
        <f>$H$25*$H$14/100/4</f>
        <v>0</v>
      </c>
      <c r="K45" s="11">
        <f>$H$25*$H$14/100/4</f>
        <v>0</v>
      </c>
      <c r="L45" s="11">
        <f>$H$25*$H$14/100/4</f>
        <v>0</v>
      </c>
      <c r="M45" s="11">
        <f>$H$25*$H$14/100/4</f>
        <v>0</v>
      </c>
      <c r="N45" s="11">
        <f>$H$25*$H$15/100/4</f>
        <v>0</v>
      </c>
      <c r="O45" s="11">
        <f>$H$25*$H$15/100/4</f>
        <v>0</v>
      </c>
      <c r="P45" s="11">
        <f>$H$25*$H$15/100/4</f>
        <v>0</v>
      </c>
      <c r="Q45" s="11">
        <f>$H$25*$H$15/100/4</f>
        <v>0</v>
      </c>
      <c r="R45" s="11">
        <f>$H$25*$H$16/100/4</f>
        <v>0</v>
      </c>
      <c r="S45" s="11">
        <f>$H$25*$H$16/100/4</f>
        <v>0</v>
      </c>
      <c r="T45" s="11">
        <f>$H$25*$H$16/100/4</f>
        <v>0</v>
      </c>
      <c r="U45" s="11">
        <f>$H$25*$H$16/100/4</f>
        <v>0</v>
      </c>
      <c r="V45" s="11">
        <f>$H$25*$H$17/100/4</f>
        <v>0</v>
      </c>
      <c r="W45" s="11">
        <f>$H$25*$H$17/100/4</f>
        <v>0</v>
      </c>
      <c r="X45" s="11">
        <f>$H$25*$H$17/100/4</f>
        <v>0</v>
      </c>
      <c r="Y45" s="11">
        <f>$H$25*$H$17/100/4</f>
        <v>0</v>
      </c>
      <c r="Z45" s="11">
        <f>$H$25*$H$18/100/4</f>
        <v>0</v>
      </c>
      <c r="AA45" s="11">
        <f>$H$25*$H$18/100/4</f>
        <v>0</v>
      </c>
      <c r="AB45" s="11">
        <f>$H$25*$H$18/100/4</f>
        <v>0</v>
      </c>
      <c r="AC45" s="11">
        <f>$H$25*$H$18/100/4</f>
        <v>0</v>
      </c>
      <c r="AD45" s="11">
        <f>$H$25*$H$19/100/4</f>
        <v>0</v>
      </c>
      <c r="AE45" s="11">
        <f>$H$25*$H$19/100/4</f>
        <v>0</v>
      </c>
      <c r="AF45" s="11">
        <f>$H$25*$H$19/100/4</f>
        <v>0</v>
      </c>
      <c r="AG45" s="11">
        <f>$H$25*$H$19/100/4</f>
        <v>0</v>
      </c>
      <c r="AH45" s="11">
        <f>$H$25*$H$20/100/4</f>
        <v>0</v>
      </c>
      <c r="AI45" s="11">
        <f>$H$25*$H$20/100/4</f>
        <v>0</v>
      </c>
      <c r="AJ45" s="11">
        <f>$H$25*$H$20/100/4</f>
        <v>0</v>
      </c>
      <c r="AK45" s="11">
        <f>$H$25*$H$20/100/4</f>
        <v>0</v>
      </c>
      <c r="AL45" s="11">
        <f>$H$25*$H$21/100/4</f>
        <v>0</v>
      </c>
      <c r="AM45" s="11">
        <f>$H$25*$H$21/100/4</f>
        <v>0</v>
      </c>
      <c r="AN45" s="11">
        <f>$H$25*$H$21/100/4</f>
        <v>0</v>
      </c>
      <c r="AO45" s="11">
        <f>$H$25*$H$21/100/4</f>
        <v>0</v>
      </c>
      <c r="AP45" s="11"/>
      <c r="AQ45" s="11"/>
      <c r="AR45" s="11"/>
    </row>
    <row r="46" spans="1:47" x14ac:dyDescent="0.3">
      <c r="A46" s="1" t="s">
        <v>109</v>
      </c>
      <c r="D46" s="9">
        <f t="shared" si="12"/>
        <v>78277.5</v>
      </c>
      <c r="E46" s="9"/>
      <c r="F46" s="9"/>
      <c r="G46" s="9"/>
      <c r="H46" s="9"/>
      <c r="I46" s="9"/>
      <c r="J46" s="9"/>
      <c r="K46" s="11">
        <f>$I$24*$I$14/100/4</f>
        <v>2795.625</v>
      </c>
      <c r="L46" s="11">
        <f>$I$24*$I$14/100/4</f>
        <v>2795.625</v>
      </c>
      <c r="M46" s="11">
        <f>$I$24*$I$14/100/4</f>
        <v>2795.625</v>
      </c>
      <c r="N46" s="11">
        <f>$I$24*$I$14/100/4</f>
        <v>2795.625</v>
      </c>
      <c r="O46" s="11">
        <f>$I$24*$I$15/100/4</f>
        <v>2795.625</v>
      </c>
      <c r="P46" s="11">
        <f>$I$24*$I$15/100/4</f>
        <v>2795.625</v>
      </c>
      <c r="Q46" s="11">
        <f>$I$24*$I$15/100/4</f>
        <v>2795.625</v>
      </c>
      <c r="R46" s="11">
        <f>$I$24*$I$15/100/4</f>
        <v>2795.625</v>
      </c>
      <c r="S46" s="11">
        <f>$I$24*$I$16/100/4</f>
        <v>2795.625</v>
      </c>
      <c r="T46" s="11">
        <f>$I$24*$I$16/100/4</f>
        <v>2795.625</v>
      </c>
      <c r="U46" s="11">
        <f>$I$24*$I$16/100/4</f>
        <v>2795.625</v>
      </c>
      <c r="V46" s="11">
        <f>$I$24*$I$16/100/4</f>
        <v>2795.625</v>
      </c>
      <c r="W46" s="11">
        <f>$I$24*$I$17/100/4</f>
        <v>2236.5</v>
      </c>
      <c r="X46" s="11">
        <f>$I$24*$I$17/100/4</f>
        <v>2236.5</v>
      </c>
      <c r="Y46" s="11">
        <f>$I$24*$I$17/100/4</f>
        <v>2236.5</v>
      </c>
      <c r="Z46" s="11">
        <f>$I$24*$I$17/100/4</f>
        <v>2236.5</v>
      </c>
      <c r="AA46" s="11">
        <f>$I$24*$I$18/100/4</f>
        <v>2236.5</v>
      </c>
      <c r="AB46" s="11">
        <f>$I$24*$I$18/100/4</f>
        <v>2236.5</v>
      </c>
      <c r="AC46" s="11">
        <f>$I$24*$I$18/100/4</f>
        <v>2236.5</v>
      </c>
      <c r="AD46" s="11">
        <f>$I$24*$I$18/100/4</f>
        <v>2236.5</v>
      </c>
      <c r="AE46" s="11">
        <f>$I$24*$I$19/100/4</f>
        <v>2236.5</v>
      </c>
      <c r="AF46" s="11">
        <f>$I$24*$I$19/100/4</f>
        <v>2236.5</v>
      </c>
      <c r="AG46" s="11">
        <f>$I$24*$I$19/100/4</f>
        <v>2236.5</v>
      </c>
      <c r="AH46" s="11">
        <f>$I$24*$I$19/100/4</f>
        <v>2236.5</v>
      </c>
      <c r="AI46" s="11">
        <f>$I$24*$I$20/100/4</f>
        <v>2236.5</v>
      </c>
      <c r="AJ46" s="11">
        <f>$I$24*$I$20/100/4</f>
        <v>2236.5</v>
      </c>
      <c r="AK46" s="11">
        <f>$I$24*$I$20/100/4</f>
        <v>2236.5</v>
      </c>
      <c r="AL46" s="11">
        <f>$I$24*$I$20/100/4</f>
        <v>2236.5</v>
      </c>
      <c r="AM46" s="11">
        <f>$I$24*$I$21/100/4</f>
        <v>2236.5</v>
      </c>
      <c r="AN46" s="11">
        <f>$I$24*$I$21/100/4</f>
        <v>2236.5</v>
      </c>
      <c r="AO46" s="11">
        <f>$I$24*$I$21/100/4</f>
        <v>2236.5</v>
      </c>
      <c r="AP46" s="11">
        <f>$I$24*$I$21/100/4</f>
        <v>2236.5</v>
      </c>
      <c r="AQ46" s="11"/>
      <c r="AR46" s="11"/>
      <c r="AS46" s="11"/>
    </row>
    <row r="47" spans="1:47" x14ac:dyDescent="0.3">
      <c r="A47" s="1" t="s">
        <v>110</v>
      </c>
      <c r="D47" s="9">
        <f t="shared" si="12"/>
        <v>175341.6</v>
      </c>
      <c r="E47" s="9"/>
      <c r="F47" s="9"/>
      <c r="G47" s="9"/>
      <c r="H47" s="9"/>
      <c r="I47" s="9"/>
      <c r="J47" s="9"/>
      <c r="K47" s="11">
        <f>$I$25*$I$14/100/4</f>
        <v>6262.2</v>
      </c>
      <c r="L47" s="11">
        <f>$I$25*$I$14/100/4</f>
        <v>6262.2</v>
      </c>
      <c r="M47" s="11">
        <f>$I$25*$I$14/100/4</f>
        <v>6262.2</v>
      </c>
      <c r="N47" s="11">
        <f>$I$25*$I$14/100/4</f>
        <v>6262.2</v>
      </c>
      <c r="O47" s="11">
        <f>$I$25*$I$15/100/4</f>
        <v>6262.2</v>
      </c>
      <c r="P47" s="11">
        <f>$I$25*$I$15/100/4</f>
        <v>6262.2</v>
      </c>
      <c r="Q47" s="11">
        <f>$I$25*$I$15/100/4</f>
        <v>6262.2</v>
      </c>
      <c r="R47" s="11">
        <f>$I$25*$I$15/100/4</f>
        <v>6262.2</v>
      </c>
      <c r="S47" s="11">
        <f>$I$25*$I$16/100/4</f>
        <v>6262.2</v>
      </c>
      <c r="T47" s="11">
        <f>$I$25*$I$16/100/4</f>
        <v>6262.2</v>
      </c>
      <c r="U47" s="11">
        <f>$I$25*$I$16/100/4</f>
        <v>6262.2</v>
      </c>
      <c r="V47" s="11">
        <f>$I$25*$I$16/100/4</f>
        <v>6262.2</v>
      </c>
      <c r="W47" s="11">
        <f>$I$25*$I$17/100/4</f>
        <v>5009.76</v>
      </c>
      <c r="X47" s="11">
        <f>$I$25*$I$17/100/4</f>
        <v>5009.76</v>
      </c>
      <c r="Y47" s="11">
        <f>$I$25*$I$17/100/4</f>
        <v>5009.76</v>
      </c>
      <c r="Z47" s="11">
        <f>$I$25*$I$17/100/4</f>
        <v>5009.76</v>
      </c>
      <c r="AA47" s="11">
        <f>$I$25*$I$18/100/4</f>
        <v>5009.76</v>
      </c>
      <c r="AB47" s="11">
        <f>$I$25*$I$18/100/4</f>
        <v>5009.76</v>
      </c>
      <c r="AC47" s="11">
        <f>$I$25*$I$18/100/4</f>
        <v>5009.76</v>
      </c>
      <c r="AD47" s="11">
        <f>$I$25*$I$18/100/4</f>
        <v>5009.76</v>
      </c>
      <c r="AE47" s="11">
        <f>$I$25*$I$19/100/4</f>
        <v>5009.76</v>
      </c>
      <c r="AF47" s="11">
        <f>$I$25*$I$19/100/4</f>
        <v>5009.76</v>
      </c>
      <c r="AG47" s="11">
        <f>$I$25*$I$19/100/4</f>
        <v>5009.76</v>
      </c>
      <c r="AH47" s="11">
        <f>$I$25*$I$19/100/4</f>
        <v>5009.76</v>
      </c>
      <c r="AI47" s="11">
        <f>$I$25*$I$20/100/4</f>
        <v>5009.76</v>
      </c>
      <c r="AJ47" s="11">
        <f>$I$25*$I$20/100/4</f>
        <v>5009.76</v>
      </c>
      <c r="AK47" s="11">
        <f>$I$25*$I$20/100/4</f>
        <v>5009.76</v>
      </c>
      <c r="AL47" s="11">
        <f>$I$25*$I$20/100/4</f>
        <v>5009.76</v>
      </c>
      <c r="AM47" s="11">
        <f>$I$25*$I$21/100/4</f>
        <v>5009.76</v>
      </c>
      <c r="AN47" s="11">
        <f>$I$25*$I$21/100/4</f>
        <v>5009.76</v>
      </c>
      <c r="AO47" s="11">
        <f>$I$25*$I$21/100/4</f>
        <v>5009.76</v>
      </c>
      <c r="AP47" s="11">
        <f>$I$25*$I$21/100/4</f>
        <v>5009.76</v>
      </c>
      <c r="AQ47" s="11"/>
      <c r="AR47" s="11"/>
      <c r="AS47" s="11"/>
      <c r="AT47" s="11"/>
    </row>
    <row r="48" spans="1:47" x14ac:dyDescent="0.3">
      <c r="A48" s="1" t="s">
        <v>57</v>
      </c>
      <c r="D48" s="9">
        <f t="shared" si="12"/>
        <v>78277.5</v>
      </c>
      <c r="E48" s="9"/>
      <c r="F48" s="9"/>
      <c r="G48" s="9"/>
      <c r="H48" s="9"/>
      <c r="I48" s="9"/>
      <c r="J48" s="9"/>
      <c r="K48" s="9"/>
      <c r="L48" s="11">
        <f>$J$24*$J$14/100/4</f>
        <v>3354.75</v>
      </c>
      <c r="M48" s="11">
        <f>$J$24*$J$14/100/4</f>
        <v>3354.75</v>
      </c>
      <c r="N48" s="11">
        <f>$J$24*$J$14/100/4</f>
        <v>3354.75</v>
      </c>
      <c r="O48" s="11">
        <f>$J$24*$J$14/100/4</f>
        <v>3354.75</v>
      </c>
      <c r="P48" s="11">
        <f>$J$24*$J$15/100/4</f>
        <v>3354.75</v>
      </c>
      <c r="Q48" s="11">
        <f>$J$24*$J$15/100/4</f>
        <v>3354.75</v>
      </c>
      <c r="R48" s="11">
        <f>$J$24*$J$15/100/4</f>
        <v>3354.75</v>
      </c>
      <c r="S48" s="11">
        <f>$J$24*$J$15/100/4</f>
        <v>3354.75</v>
      </c>
      <c r="T48" s="11">
        <f>$J$24*$J$16/100/4</f>
        <v>3354.75</v>
      </c>
      <c r="U48" s="11">
        <f>$J$24*$J$16/100/4</f>
        <v>3354.75</v>
      </c>
      <c r="V48" s="11">
        <f>$J$24*$J$16/100/4</f>
        <v>3354.75</v>
      </c>
      <c r="W48" s="11">
        <f>$J$24*$J$16/100/4</f>
        <v>3354.75</v>
      </c>
      <c r="X48" s="11">
        <f>$J$24*$J$17/100/4</f>
        <v>2795.625</v>
      </c>
      <c r="Y48" s="11">
        <f>$J$24*$J$17/100/4</f>
        <v>2795.625</v>
      </c>
      <c r="Z48" s="11">
        <f>$J$24*$J$17/100/4</f>
        <v>2795.625</v>
      </c>
      <c r="AA48" s="11">
        <f>$J$24*$J$17/100/4</f>
        <v>2795.625</v>
      </c>
      <c r="AB48" s="11">
        <f>$J$24*$J$18/100/4</f>
        <v>2236.5</v>
      </c>
      <c r="AC48" s="11">
        <f>$J$24*$J$18/100/4</f>
        <v>2236.5</v>
      </c>
      <c r="AD48" s="11">
        <f>$J$24*$J$18/100/4</f>
        <v>2236.5</v>
      </c>
      <c r="AE48" s="11">
        <f>$J$24*$J$18/100/4</f>
        <v>2236.5</v>
      </c>
      <c r="AF48" s="11">
        <f>$J$24*$J$19/100/4</f>
        <v>2236.5</v>
      </c>
      <c r="AG48" s="11">
        <f>$J$24*$J$19/100/4</f>
        <v>2236.5</v>
      </c>
      <c r="AH48" s="11">
        <f>$J$24*$J$19/100/4</f>
        <v>2236.5</v>
      </c>
      <c r="AI48" s="11">
        <f>$J$24*$J$19/100/4</f>
        <v>2236.5</v>
      </c>
      <c r="AJ48" s="11">
        <f>$J$24*$J$20/100/4</f>
        <v>2236.5</v>
      </c>
      <c r="AK48" s="11">
        <f>$J$24*$J$20/100/4</f>
        <v>2236.5</v>
      </c>
      <c r="AL48" s="11">
        <f>$J$24*$J$20/100/4</f>
        <v>2236.5</v>
      </c>
      <c r="AM48" s="11">
        <f>$J$24*$J$20/100/4</f>
        <v>2236.5</v>
      </c>
      <c r="AN48" s="11">
        <f>$J$24*$J$21/100/4</f>
        <v>0</v>
      </c>
      <c r="AO48" s="11">
        <f>$J$24*$J$21/100/4</f>
        <v>0</v>
      </c>
      <c r="AP48" s="11">
        <f>$J$24*$J$21/100/4</f>
        <v>0</v>
      </c>
      <c r="AQ48" s="11">
        <f>$J$24*$J$21/100/4</f>
        <v>0</v>
      </c>
      <c r="AR48" s="11"/>
      <c r="AS48" s="11"/>
      <c r="AT48" s="11"/>
      <c r="AU48" s="11"/>
    </row>
    <row r="49" spans="1:60" x14ac:dyDescent="0.3">
      <c r="A49" s="1" t="s">
        <v>69</v>
      </c>
      <c r="D49" s="9">
        <f t="shared" si="12"/>
        <v>175341.60000000006</v>
      </c>
      <c r="E49" s="9"/>
      <c r="F49" s="9"/>
      <c r="G49" s="9"/>
      <c r="H49" s="9"/>
      <c r="I49" s="9"/>
      <c r="J49" s="9"/>
      <c r="K49" s="9"/>
      <c r="L49" s="11">
        <f>$J$25*$J$14/100/4</f>
        <v>7514.64</v>
      </c>
      <c r="M49" s="11">
        <f>$J$25*$J$14/100/4</f>
        <v>7514.64</v>
      </c>
      <c r="N49" s="11">
        <f>$J$25*$J$14/100/4</f>
        <v>7514.64</v>
      </c>
      <c r="O49" s="11">
        <f>$J$25*$J$14/100/4</f>
        <v>7514.64</v>
      </c>
      <c r="P49" s="11">
        <f>$J$25*$J$15/100/4</f>
        <v>7514.64</v>
      </c>
      <c r="Q49" s="11">
        <f>$J$25*$J$15/100/4</f>
        <v>7514.64</v>
      </c>
      <c r="R49" s="11">
        <f>$J$25*$J$15/100/4</f>
        <v>7514.64</v>
      </c>
      <c r="S49" s="11">
        <f>$J$25*$J$15/100/4</f>
        <v>7514.64</v>
      </c>
      <c r="T49" s="11">
        <f>$J$25*$J$16/100/4</f>
        <v>7514.64</v>
      </c>
      <c r="U49" s="11">
        <f>$J$25*$J$16/100/4</f>
        <v>7514.64</v>
      </c>
      <c r="V49" s="11">
        <f>$J$25*$J$16/100/4</f>
        <v>7514.64</v>
      </c>
      <c r="W49" s="11">
        <f>$J$25*$J$16/100/4</f>
        <v>7514.64</v>
      </c>
      <c r="X49" s="11">
        <f>$J$25*$J$17/100/4</f>
        <v>6262.2</v>
      </c>
      <c r="Y49" s="11">
        <f>$J$25*$J$17/100/4</f>
        <v>6262.2</v>
      </c>
      <c r="Z49" s="11">
        <f>$J$25*$J$17/100/4</f>
        <v>6262.2</v>
      </c>
      <c r="AA49" s="11">
        <f>$J$25*$J$17/100/4</f>
        <v>6262.2</v>
      </c>
      <c r="AB49" s="11">
        <f>$J$25*$J$18/100/4</f>
        <v>5009.76</v>
      </c>
      <c r="AC49" s="11">
        <f>$J$25*$J$18/100/4</f>
        <v>5009.76</v>
      </c>
      <c r="AD49" s="11">
        <f>$J$25*$J$18/100/4</f>
        <v>5009.76</v>
      </c>
      <c r="AE49" s="11">
        <f>$J$25*$J$18/100/4</f>
        <v>5009.76</v>
      </c>
      <c r="AF49" s="11">
        <f>$J$25*$J$19/100/4</f>
        <v>5009.76</v>
      </c>
      <c r="AG49" s="11">
        <f>$J$25*$J$19/100/4</f>
        <v>5009.76</v>
      </c>
      <c r="AH49" s="11">
        <f>$J$25*$J$19/100/4</f>
        <v>5009.76</v>
      </c>
      <c r="AI49" s="11">
        <f>$J$25*$J$19/100/4</f>
        <v>5009.76</v>
      </c>
      <c r="AJ49" s="11">
        <f>$J$25*$J$20/100/4</f>
        <v>5009.76</v>
      </c>
      <c r="AK49" s="11">
        <f>$J$25*$J$20/100/4</f>
        <v>5009.76</v>
      </c>
      <c r="AL49" s="11">
        <f>$J$25*$J$20/100/4</f>
        <v>5009.76</v>
      </c>
      <c r="AM49" s="11">
        <f>$J$25*$J$20/100/4</f>
        <v>5009.76</v>
      </c>
      <c r="AN49" s="11">
        <f>$J$25*$J$21/100/4</f>
        <v>0</v>
      </c>
      <c r="AO49" s="11">
        <f>$J$25*$J$21/100/4</f>
        <v>0</v>
      </c>
      <c r="AP49" s="11">
        <f>$J$25*$J$21/100/4</f>
        <v>0</v>
      </c>
      <c r="AQ49" s="11">
        <f>$J$25*$J$21/100/4</f>
        <v>0</v>
      </c>
      <c r="AR49" s="11"/>
      <c r="AS49" s="11"/>
      <c r="AT49" s="11"/>
      <c r="AU49" s="12">
        <f>AS49</f>
        <v>0</v>
      </c>
      <c r="AV49" s="12">
        <f>AU49</f>
        <v>0</v>
      </c>
    </row>
    <row r="50" spans="1:60" x14ac:dyDescent="0.3">
      <c r="A50" s="1" t="s">
        <v>111</v>
      </c>
      <c r="D50" s="9">
        <f t="shared" si="12"/>
        <v>73804.499999999985</v>
      </c>
      <c r="E50" s="9"/>
      <c r="F50" s="9"/>
      <c r="G50" s="9"/>
      <c r="H50" s="9"/>
      <c r="I50" s="9"/>
      <c r="J50" s="9"/>
      <c r="K50" s="9"/>
      <c r="L50" s="9"/>
      <c r="M50" s="11">
        <f>$K$24*$K$14/100/4</f>
        <v>3690.2249999999999</v>
      </c>
      <c r="N50" s="11">
        <f>$K$24*$K$14/100/4</f>
        <v>3690.2249999999999</v>
      </c>
      <c r="O50" s="11">
        <f>$K$24*$K$14/100/4</f>
        <v>3690.2249999999999</v>
      </c>
      <c r="P50" s="11">
        <f>$K$24*$K$14/100/4</f>
        <v>3690.2249999999999</v>
      </c>
      <c r="Q50" s="11">
        <f>$K$24*$K$15/100/4</f>
        <v>3690.2249999999999</v>
      </c>
      <c r="R50" s="11">
        <f>$K$24*$K$15/100/4</f>
        <v>3690.2249999999999</v>
      </c>
      <c r="S50" s="11">
        <f>$K$24*$K$15/100/4</f>
        <v>3690.2249999999999</v>
      </c>
      <c r="T50" s="11">
        <f>$K$24*$K$15/100/4</f>
        <v>3690.2249999999999</v>
      </c>
      <c r="U50" s="11">
        <f>$K$24*$K$16/100/4</f>
        <v>3690.2249999999999</v>
      </c>
      <c r="V50" s="11">
        <f>$K$24*$K$16/100/4</f>
        <v>3690.2249999999999</v>
      </c>
      <c r="W50" s="11">
        <f>$K$24*$K$16/100/4</f>
        <v>3690.2249999999999</v>
      </c>
      <c r="X50" s="11">
        <f>$K$24*$K$16/100/4</f>
        <v>3690.2249999999999</v>
      </c>
      <c r="Y50" s="11">
        <f>$K$24*$K$17/100/4</f>
        <v>2460.15</v>
      </c>
      <c r="Z50" s="11">
        <f>$K$24*$K$17/100/4</f>
        <v>2460.15</v>
      </c>
      <c r="AA50" s="11">
        <f>$K$24*$K$17/100/4</f>
        <v>2460.15</v>
      </c>
      <c r="AB50" s="11">
        <f>$K$24*$K$17/100/4</f>
        <v>2460.15</v>
      </c>
      <c r="AC50" s="11">
        <f>$K$24*$K$18/100/4</f>
        <v>2460.15</v>
      </c>
      <c r="AD50" s="11">
        <f>$K$24*$K$18/100/4</f>
        <v>2460.15</v>
      </c>
      <c r="AE50" s="11">
        <f>$K$24*$K$18/100/4</f>
        <v>2460.15</v>
      </c>
      <c r="AF50" s="11">
        <f>$K$24*$K$18/100/4</f>
        <v>2460.15</v>
      </c>
      <c r="AG50" s="11">
        <f>$K$24*$K$19/100/4</f>
        <v>2460.15</v>
      </c>
      <c r="AH50" s="11">
        <f>$K$24*$K$19/100/4</f>
        <v>2460.15</v>
      </c>
      <c r="AI50" s="11">
        <f>$K$24*$K$19/100/4</f>
        <v>2460.15</v>
      </c>
      <c r="AJ50" s="11">
        <f>$K$24*$K$19/100/4</f>
        <v>2460.15</v>
      </c>
      <c r="AK50" s="11">
        <f>$K$24*$K$20/100/4</f>
        <v>0</v>
      </c>
      <c r="AL50" s="11">
        <f>$K$24*$K$20/100/4</f>
        <v>0</v>
      </c>
      <c r="AM50" s="11">
        <f>$K$24*$K$20/100/4</f>
        <v>0</v>
      </c>
      <c r="AN50" s="11">
        <f>$K$24*$K$20/100/4</f>
        <v>0</v>
      </c>
      <c r="AO50" s="11">
        <f>$K$24*$K$21/100/4</f>
        <v>0</v>
      </c>
      <c r="AP50" s="11">
        <f>$K$24*$K$21/100/4</f>
        <v>0</v>
      </c>
      <c r="AQ50" s="11">
        <f>$K$24*$K$21/100/4</f>
        <v>0</v>
      </c>
      <c r="AR50" s="11">
        <f>$K$24*$K$21/100/4</f>
        <v>0</v>
      </c>
      <c r="AS50" s="11"/>
      <c r="AT50" s="11"/>
      <c r="AU50" s="11"/>
      <c r="AV50" s="11"/>
    </row>
    <row r="51" spans="1:60" x14ac:dyDescent="0.3">
      <c r="A51" s="1" t="s">
        <v>112</v>
      </c>
      <c r="D51" s="9">
        <f t="shared" si="12"/>
        <v>112719.60000000006</v>
      </c>
      <c r="E51" s="9"/>
      <c r="F51" s="9"/>
      <c r="G51" s="9"/>
      <c r="H51" s="9"/>
      <c r="I51" s="9"/>
      <c r="J51" s="9"/>
      <c r="K51" s="9"/>
      <c r="L51" s="9"/>
      <c r="M51" s="11">
        <f>$K$25*$K$14/100/4</f>
        <v>5635.98</v>
      </c>
      <c r="N51" s="11">
        <f>$K$25*$K$14/100/4</f>
        <v>5635.98</v>
      </c>
      <c r="O51" s="11">
        <f>$K$25*$K$14/100/4</f>
        <v>5635.98</v>
      </c>
      <c r="P51" s="11">
        <f>$K$25*$K$14/100/4</f>
        <v>5635.98</v>
      </c>
      <c r="Q51" s="11">
        <f>$K$25*$K$15/100/4</f>
        <v>5635.98</v>
      </c>
      <c r="R51" s="11">
        <f>$K$25*$K$15/100/4</f>
        <v>5635.98</v>
      </c>
      <c r="S51" s="11">
        <f>$K$25*$K$15/100/4</f>
        <v>5635.98</v>
      </c>
      <c r="T51" s="11">
        <f>$K$25*$K$15/100/4</f>
        <v>5635.98</v>
      </c>
      <c r="U51" s="11">
        <f>$K$25*$K$16/100/4</f>
        <v>5635.98</v>
      </c>
      <c r="V51" s="11">
        <f>$K$25*$K$16/100/4</f>
        <v>5635.98</v>
      </c>
      <c r="W51" s="11">
        <f>$K$25*$K$16/100/4</f>
        <v>5635.98</v>
      </c>
      <c r="X51" s="11">
        <f>$K$25*$K$16/100/4</f>
        <v>5635.98</v>
      </c>
      <c r="Y51" s="11">
        <f>$K$25*$K$17/100/4</f>
        <v>3757.32</v>
      </c>
      <c r="Z51" s="11">
        <f>$K$25*$K$17/100/4</f>
        <v>3757.32</v>
      </c>
      <c r="AA51" s="11">
        <f>$K$25*$K$17/100/4</f>
        <v>3757.32</v>
      </c>
      <c r="AB51" s="11">
        <f>$K$25*$K$17/100/4</f>
        <v>3757.32</v>
      </c>
      <c r="AC51" s="11">
        <f>$K$25*$K$18/100/4</f>
        <v>3757.32</v>
      </c>
      <c r="AD51" s="11">
        <f>$K$25*$K$18/100/4</f>
        <v>3757.32</v>
      </c>
      <c r="AE51" s="11">
        <f>$K$25*$K$18/100/4</f>
        <v>3757.32</v>
      </c>
      <c r="AF51" s="11">
        <f>$K$25*$K$18/100/4</f>
        <v>3757.32</v>
      </c>
      <c r="AG51" s="11">
        <f>$K$25*$K$19/100/4</f>
        <v>3757.32</v>
      </c>
      <c r="AH51" s="11">
        <f>$K$25*$K$19/100/4</f>
        <v>3757.32</v>
      </c>
      <c r="AI51" s="11">
        <f>$K$25*$K$19/100/4</f>
        <v>3757.32</v>
      </c>
      <c r="AJ51" s="11">
        <f>$K$25*$K$19/100/4</f>
        <v>3757.32</v>
      </c>
      <c r="AK51" s="11">
        <f>$K$25*$K$20/100/4</f>
        <v>0</v>
      </c>
      <c r="AL51" s="11">
        <f>$K$25*$K$20/100/4</f>
        <v>0</v>
      </c>
      <c r="AM51" s="11">
        <f>$K$25*$K$20/100/4</f>
        <v>0</v>
      </c>
      <c r="AN51" s="11">
        <f>$K$25*$K$20/100/4</f>
        <v>0</v>
      </c>
      <c r="AO51" s="11">
        <f>$K$25*$K$21/100/4</f>
        <v>0</v>
      </c>
      <c r="AP51" s="11">
        <f>$K$25*$K$21/100/4</f>
        <v>0</v>
      </c>
      <c r="AQ51" s="11">
        <f>$K$25*$K$21/100/4</f>
        <v>0</v>
      </c>
      <c r="AR51" s="11">
        <f>$K$25*$K$21/100/4</f>
        <v>0</v>
      </c>
      <c r="AS51" s="11"/>
      <c r="AT51" s="11"/>
      <c r="AU51" s="11"/>
      <c r="AV51" s="11"/>
    </row>
    <row r="52" spans="1:60" x14ac:dyDescent="0.3">
      <c r="A52" s="1" t="s">
        <v>58</v>
      </c>
      <c r="D52" s="9">
        <f t="shared" si="12"/>
        <v>51663.150000000045</v>
      </c>
      <c r="E52" s="9"/>
      <c r="F52" s="9"/>
      <c r="G52" s="9"/>
      <c r="H52" s="9"/>
      <c r="I52" s="9"/>
      <c r="J52" s="9"/>
      <c r="K52" s="9"/>
      <c r="L52" s="9"/>
      <c r="M52" s="9"/>
      <c r="N52" s="11">
        <f>$L$24*$L$14/100/4</f>
        <v>2583.1575000000007</v>
      </c>
      <c r="O52" s="11">
        <f>$L$24*$L$14/100/4</f>
        <v>2583.1575000000007</v>
      </c>
      <c r="P52" s="11">
        <f>$L$24*$L$14/100/4</f>
        <v>2583.1575000000007</v>
      </c>
      <c r="Q52" s="11">
        <f>$L$24*$L$14/100/4</f>
        <v>2583.1575000000007</v>
      </c>
      <c r="R52" s="11">
        <f>$L$24*$L$15/100/4</f>
        <v>2583.1575000000007</v>
      </c>
      <c r="S52" s="11">
        <f>$L$24*$L$15/100/4</f>
        <v>2583.1575000000007</v>
      </c>
      <c r="T52" s="11">
        <f>$L$24*$L$15/100/4</f>
        <v>2583.1575000000007</v>
      </c>
      <c r="U52" s="11">
        <f>$L$24*$L$15/100/4</f>
        <v>2583.1575000000007</v>
      </c>
      <c r="V52" s="11">
        <f>$L$24*$L$16/100/4</f>
        <v>2583.1575000000007</v>
      </c>
      <c r="W52" s="11">
        <f>$L$24*$L$16/100/4</f>
        <v>2583.1575000000007</v>
      </c>
      <c r="X52" s="11">
        <f>$L$24*$L$16/100/4</f>
        <v>2583.1575000000007</v>
      </c>
      <c r="Y52" s="11">
        <f>$L$24*$L$16/100/4</f>
        <v>2583.1575000000007</v>
      </c>
      <c r="Z52" s="11">
        <f>$L$24*$L$17/100/4</f>
        <v>1722.1050000000002</v>
      </c>
      <c r="AA52" s="11">
        <f>$L$24*$L$17/100/4</f>
        <v>1722.1050000000002</v>
      </c>
      <c r="AB52" s="11">
        <f>$L$24*$L$17/100/4</f>
        <v>1722.1050000000002</v>
      </c>
      <c r="AC52" s="11">
        <f>$L$24*$L$17/100/4</f>
        <v>1722.1050000000002</v>
      </c>
      <c r="AD52" s="11">
        <f>$L$24*$L$18/100/4</f>
        <v>1722.1050000000002</v>
      </c>
      <c r="AE52" s="11">
        <f>$L$24*$L$18/100/4</f>
        <v>1722.1050000000002</v>
      </c>
      <c r="AF52" s="11">
        <f>$L$24*$L$18/100/4</f>
        <v>1722.1050000000002</v>
      </c>
      <c r="AG52" s="11">
        <f>$L$24*$L$18/100/4</f>
        <v>1722.1050000000002</v>
      </c>
      <c r="AH52" s="11">
        <f>$L$24*$L$19/100/4</f>
        <v>1722.1050000000002</v>
      </c>
      <c r="AI52" s="11">
        <f>$L$24*$L$19/100/4</f>
        <v>1722.1050000000002</v>
      </c>
      <c r="AJ52" s="11">
        <f>$L$24*$L$19/100/4</f>
        <v>1722.1050000000002</v>
      </c>
      <c r="AK52" s="11">
        <f>$L$24*$L$19/100/4</f>
        <v>1722.1050000000002</v>
      </c>
      <c r="AL52" s="11">
        <f>$L$24*$L$20/100/4</f>
        <v>0</v>
      </c>
      <c r="AM52" s="11">
        <f>$L$24*$L$20/100/4</f>
        <v>0</v>
      </c>
      <c r="AN52" s="11">
        <f>$L$24*$L$20/100/4</f>
        <v>0</v>
      </c>
      <c r="AO52" s="11">
        <f>$L$24*$L$20/100/4</f>
        <v>0</v>
      </c>
      <c r="AP52" s="11">
        <f>$L$24*$L$21/100/4</f>
        <v>0</v>
      </c>
      <c r="AQ52" s="11">
        <f>$L$24*$L$21/100/4</f>
        <v>0</v>
      </c>
      <c r="AR52" s="11">
        <f>$L$24*$L$21/100/4</f>
        <v>0</v>
      </c>
      <c r="AS52" s="11">
        <f>$L$24*$L$21/100/4</f>
        <v>0</v>
      </c>
      <c r="AT52" s="11"/>
      <c r="AU52" s="11"/>
      <c r="AV52" s="11"/>
      <c r="AW52" s="12">
        <f>$L$24*$L$21/100/4</f>
        <v>0</v>
      </c>
      <c r="AX52" s="12">
        <f>AW52</f>
        <v>0</v>
      </c>
      <c r="AY52" s="12">
        <f>AX52</f>
        <v>0</v>
      </c>
    </row>
    <row r="53" spans="1:60" x14ac:dyDescent="0.3">
      <c r="A53" s="1" t="s">
        <v>70</v>
      </c>
      <c r="D53" s="9">
        <f t="shared" si="12"/>
        <v>56359.800000000032</v>
      </c>
      <c r="E53" s="9"/>
      <c r="F53" s="9"/>
      <c r="G53" s="9"/>
      <c r="H53" s="9"/>
      <c r="I53" s="9"/>
      <c r="J53" s="9"/>
      <c r="K53" s="9"/>
      <c r="L53" s="9"/>
      <c r="M53" s="9"/>
      <c r="N53" s="11">
        <f>$L$25*$L$14/100/4</f>
        <v>2817.99</v>
      </c>
      <c r="O53" s="11">
        <f>$L$25*$L$14/100/4</f>
        <v>2817.99</v>
      </c>
      <c r="P53" s="11">
        <f>$L$25*$L$14/100/4</f>
        <v>2817.99</v>
      </c>
      <c r="Q53" s="11">
        <f>$L$25*$L$14/100/4</f>
        <v>2817.99</v>
      </c>
      <c r="R53" s="11">
        <f>$L$25*$L$15/100/4</f>
        <v>2817.99</v>
      </c>
      <c r="S53" s="11">
        <f>$L$25*$L$15/100/4</f>
        <v>2817.99</v>
      </c>
      <c r="T53" s="11">
        <f>$L$25*$L$15/100/4</f>
        <v>2817.99</v>
      </c>
      <c r="U53" s="11">
        <f>$L$25*$L$15/100/4</f>
        <v>2817.99</v>
      </c>
      <c r="V53" s="11">
        <f>$L$25*$L$16/100/4</f>
        <v>2817.99</v>
      </c>
      <c r="W53" s="11">
        <f>$L$25*$L$16/100/4</f>
        <v>2817.99</v>
      </c>
      <c r="X53" s="11">
        <f>$L$25*$L$16/100/4</f>
        <v>2817.99</v>
      </c>
      <c r="Y53" s="11">
        <f>$L$25*$L$16/100/4</f>
        <v>2817.99</v>
      </c>
      <c r="Z53" s="11">
        <f>$L$25*$L$17/100/4</f>
        <v>1878.66</v>
      </c>
      <c r="AA53" s="11">
        <f>$L$25*$L$17/100/4</f>
        <v>1878.66</v>
      </c>
      <c r="AB53" s="11">
        <f>$L$25*$L$17/100/4</f>
        <v>1878.66</v>
      </c>
      <c r="AC53" s="11">
        <f>$L$25*$L$17/100/4</f>
        <v>1878.66</v>
      </c>
      <c r="AD53" s="11">
        <f>$L$25*$L$18/100/4</f>
        <v>1878.66</v>
      </c>
      <c r="AE53" s="11">
        <f>$L$25*$L$18/100/4</f>
        <v>1878.66</v>
      </c>
      <c r="AF53" s="11">
        <f>$L$25*$L$18/100/4</f>
        <v>1878.66</v>
      </c>
      <c r="AG53" s="11">
        <f>$L$25*$L$18/100/4</f>
        <v>1878.66</v>
      </c>
      <c r="AH53" s="11">
        <f>$L$25*$L$19/100/4</f>
        <v>1878.66</v>
      </c>
      <c r="AI53" s="11">
        <f>$L$25*$L$19/100/4</f>
        <v>1878.66</v>
      </c>
      <c r="AJ53" s="11">
        <f>$L$25*$L$19/100/4</f>
        <v>1878.66</v>
      </c>
      <c r="AK53" s="11">
        <f>$L$25*$L$19/100/4</f>
        <v>1878.66</v>
      </c>
      <c r="AL53" s="11">
        <f>$L$25*$L$20/100/4</f>
        <v>0</v>
      </c>
      <c r="AM53" s="11">
        <f>$L$25*$L$20/100/4</f>
        <v>0</v>
      </c>
      <c r="AN53" s="11">
        <f>$L$25*$L$20/100/4</f>
        <v>0</v>
      </c>
      <c r="AO53" s="11">
        <f>$L$25*$L$20/100/4</f>
        <v>0</v>
      </c>
      <c r="AP53" s="11">
        <f>$L$25*$L$21/100/4</f>
        <v>0</v>
      </c>
      <c r="AQ53" s="11">
        <f>$L$25*$L$21/100/4</f>
        <v>0</v>
      </c>
      <c r="AR53" s="11">
        <f>$L$25*$L$21/100/4</f>
        <v>0</v>
      </c>
      <c r="AS53" s="11">
        <f>$L$25*$L$21/100/4</f>
        <v>0</v>
      </c>
      <c r="AT53" s="11"/>
      <c r="AU53" s="11"/>
      <c r="AV53" s="11"/>
      <c r="AW53" s="12">
        <f>$L$25*$L$21/100/4</f>
        <v>0</v>
      </c>
      <c r="AX53" s="12">
        <f>AW53</f>
        <v>0</v>
      </c>
      <c r="AY53" s="12">
        <f>AX53</f>
        <v>0</v>
      </c>
    </row>
    <row r="54" spans="1:60" x14ac:dyDescent="0.3">
      <c r="A54" s="1" t="s">
        <v>113</v>
      </c>
      <c r="D54" s="9">
        <f t="shared" si="12"/>
        <v>56359.799999999988</v>
      </c>
      <c r="E54" s="9"/>
      <c r="F54" s="9"/>
      <c r="G54" s="9"/>
      <c r="H54" s="9"/>
      <c r="I54" s="9"/>
      <c r="J54" s="9"/>
      <c r="K54" s="9"/>
      <c r="L54" s="9"/>
      <c r="M54" s="9"/>
      <c r="N54" s="9"/>
      <c r="O54" s="11">
        <f>$M$24*$M$14/100/4</f>
        <v>3522.4875000000006</v>
      </c>
      <c r="P54" s="11">
        <f>$M$24*$M$14/100/4</f>
        <v>3522.4875000000006</v>
      </c>
      <c r="Q54" s="11">
        <f>$M$24*$M$14/100/4</f>
        <v>3522.4875000000006</v>
      </c>
      <c r="R54" s="11">
        <f>$M$24*$M$14/100/4</f>
        <v>3522.4875000000006</v>
      </c>
      <c r="S54" s="11">
        <f>$M$24*$M$15/100/4</f>
        <v>3522.4875000000006</v>
      </c>
      <c r="T54" s="11">
        <f>$M$24*$M$15/100/4</f>
        <v>3522.4875000000006</v>
      </c>
      <c r="U54" s="11">
        <f>$M$24*$M$15/100/4</f>
        <v>3522.4875000000006</v>
      </c>
      <c r="V54" s="11">
        <f>$M$24*$M$15/100/4</f>
        <v>3522.4875000000006</v>
      </c>
      <c r="W54" s="11">
        <f>$M$24*$M$16/100/4</f>
        <v>3522.4875000000006</v>
      </c>
      <c r="X54" s="11">
        <f>$M$24*$M$16/100/4</f>
        <v>3522.4875000000006</v>
      </c>
      <c r="Y54" s="11">
        <f>$M$24*$M$16/100/4</f>
        <v>3522.4875000000006</v>
      </c>
      <c r="Z54" s="11">
        <f>$M$24*$M$16/100/4</f>
        <v>3522.4875000000006</v>
      </c>
      <c r="AA54" s="11">
        <f>$M$24*$M$17/100/4</f>
        <v>1174.1625000000001</v>
      </c>
      <c r="AB54" s="11">
        <f>$M$24*$M$17/100/4</f>
        <v>1174.1625000000001</v>
      </c>
      <c r="AC54" s="11">
        <f>$M$24*$M$17/100/4</f>
        <v>1174.1625000000001</v>
      </c>
      <c r="AD54" s="11">
        <f>$M$24*$M$17/100/4</f>
        <v>1174.1625000000001</v>
      </c>
      <c r="AE54" s="11">
        <f>$M$24*$M$18/100/4</f>
        <v>1174.1625000000001</v>
      </c>
      <c r="AF54" s="11">
        <f>$M$24*$M$18/100/4</f>
        <v>1174.1625000000001</v>
      </c>
      <c r="AG54" s="11">
        <f>$M$24*$M$18/100/4</f>
        <v>1174.1625000000001</v>
      </c>
      <c r="AH54" s="11">
        <f>$M$24*$M$18/100/4</f>
        <v>1174.1625000000001</v>
      </c>
      <c r="AI54" s="11">
        <f>$M$24*$M$19/100/4</f>
        <v>1174.1625000000001</v>
      </c>
      <c r="AJ54" s="11">
        <f>$M$24*$M$19/100/4</f>
        <v>1174.1625000000001</v>
      </c>
      <c r="AK54" s="11">
        <f>$M$24*$M$19/100/4</f>
        <v>1174.1625000000001</v>
      </c>
      <c r="AL54" s="11">
        <f>$M$24*$M$19/100/4</f>
        <v>1174.1625000000001</v>
      </c>
      <c r="AM54" s="11">
        <f>$M$24*$M$20/100/4</f>
        <v>0</v>
      </c>
      <c r="AN54" s="11">
        <f>$M$24*$M$20/100/4</f>
        <v>0</v>
      </c>
      <c r="AO54" s="11">
        <f>$M$24*$M$20/100/4</f>
        <v>0</v>
      </c>
      <c r="AP54" s="11">
        <f>$M$24*$M$20/100/4</f>
        <v>0</v>
      </c>
      <c r="AQ54" s="11">
        <f>$M$24*$M$21/100/4</f>
        <v>0</v>
      </c>
      <c r="AR54" s="11">
        <f>$M$24*$M$21/100/4</f>
        <v>0</v>
      </c>
      <c r="AS54" s="11">
        <f>$M$24*$M$21/100/4</f>
        <v>0</v>
      </c>
      <c r="AT54" s="11">
        <f>$M$24*$M$21/100/4</f>
        <v>0</v>
      </c>
      <c r="AU54" s="11"/>
      <c r="AV54" s="11"/>
      <c r="AW54" s="11"/>
      <c r="AX54" s="11"/>
      <c r="AZ54" s="12"/>
    </row>
    <row r="55" spans="1:60" x14ac:dyDescent="0.3">
      <c r="A55" s="1" t="s">
        <v>114</v>
      </c>
      <c r="D55" s="9">
        <f t="shared" si="12"/>
        <v>62622</v>
      </c>
      <c r="E55" s="9"/>
      <c r="F55" s="9"/>
      <c r="G55" s="9"/>
      <c r="H55" s="9"/>
      <c r="I55" s="9"/>
      <c r="J55" s="9"/>
      <c r="K55" s="9"/>
      <c r="L55" s="9"/>
      <c r="M55" s="9"/>
      <c r="N55" s="9"/>
      <c r="O55" s="11">
        <f>$M$25*$M$14/100/4</f>
        <v>3913.875</v>
      </c>
      <c r="P55" s="11">
        <f>$M$25*$M$14/100/4</f>
        <v>3913.875</v>
      </c>
      <c r="Q55" s="11">
        <f>$M$25*$M$14/100/4</f>
        <v>3913.875</v>
      </c>
      <c r="R55" s="11">
        <f>$M$25*$M$14/100/4</f>
        <v>3913.875</v>
      </c>
      <c r="S55" s="11">
        <f>$M$25*$M$15/100/4</f>
        <v>3913.875</v>
      </c>
      <c r="T55" s="11">
        <f>$M$25*$M$15/100/4</f>
        <v>3913.875</v>
      </c>
      <c r="U55" s="11">
        <f>$M$25*$M$15/100/4</f>
        <v>3913.875</v>
      </c>
      <c r="V55" s="11">
        <f>$M$25*$M$15/100/4</f>
        <v>3913.875</v>
      </c>
      <c r="W55" s="11">
        <f>$M$25*$M$16/100/4</f>
        <v>3913.875</v>
      </c>
      <c r="X55" s="11">
        <f>$M$25*$M$16/100/4</f>
        <v>3913.875</v>
      </c>
      <c r="Y55" s="11">
        <f>$M$25*$M$16/100/4</f>
        <v>3913.875</v>
      </c>
      <c r="Z55" s="11">
        <f>$M$25*$M$16/100/4</f>
        <v>3913.875</v>
      </c>
      <c r="AA55" s="11">
        <f>$M$25*$M$17/100/4</f>
        <v>1304.625</v>
      </c>
      <c r="AB55" s="11">
        <f>$M$25*$M$17/100/4</f>
        <v>1304.625</v>
      </c>
      <c r="AC55" s="11">
        <f>$M$25*$M$17/100/4</f>
        <v>1304.625</v>
      </c>
      <c r="AD55" s="11">
        <f>$M$25*$M$17/100/4</f>
        <v>1304.625</v>
      </c>
      <c r="AE55" s="11">
        <f>$M$25*$M$18/100/4</f>
        <v>1304.625</v>
      </c>
      <c r="AF55" s="11">
        <f>$M$25*$M$18/100/4</f>
        <v>1304.625</v>
      </c>
      <c r="AG55" s="11">
        <f>$M$25*$M$18/100/4</f>
        <v>1304.625</v>
      </c>
      <c r="AH55" s="11">
        <f>$M$25*$M$18/100/4</f>
        <v>1304.625</v>
      </c>
      <c r="AI55" s="11">
        <f>$M$25*$M$19/100/4</f>
        <v>1304.625</v>
      </c>
      <c r="AJ55" s="11">
        <f>$M$25*$M$19/100/4</f>
        <v>1304.625</v>
      </c>
      <c r="AK55" s="11">
        <f>$M$25*$M$19/100/4</f>
        <v>1304.625</v>
      </c>
      <c r="AL55" s="11">
        <f>$M$25*$M$19/100/4</f>
        <v>1304.625</v>
      </c>
      <c r="AM55" s="11">
        <f>$M$25*$M$20/100/4</f>
        <v>0</v>
      </c>
      <c r="AN55" s="11">
        <f>$M$25*$M$20/100/4</f>
        <v>0</v>
      </c>
      <c r="AO55" s="11">
        <f>$M$25*$M$20/100/4</f>
        <v>0</v>
      </c>
      <c r="AP55" s="11">
        <f>$M$25*$M$20/100/4</f>
        <v>0</v>
      </c>
      <c r="AQ55" s="11">
        <f>$M$25*$M$21/100/4</f>
        <v>0</v>
      </c>
      <c r="AR55" s="11">
        <f>$M$25*$M$21/100/4</f>
        <v>0</v>
      </c>
      <c r="AS55" s="11">
        <f>$M$25*$M$21/100/4</f>
        <v>0</v>
      </c>
      <c r="AT55" s="11">
        <f>$M$25*$M$21/100/4</f>
        <v>0</v>
      </c>
      <c r="AU55" s="11"/>
      <c r="AV55" s="11"/>
      <c r="AW55" s="11"/>
      <c r="AX55" s="11"/>
      <c r="AZ55" s="12"/>
    </row>
    <row r="56" spans="1:60" x14ac:dyDescent="0.3">
      <c r="A56" s="1" t="s">
        <v>59</v>
      </c>
      <c r="D56" s="9">
        <f t="shared" si="12"/>
        <v>48308.400000000045</v>
      </c>
      <c r="E56" s="9"/>
      <c r="F56" s="9"/>
      <c r="G56" s="9"/>
      <c r="H56" s="9"/>
      <c r="I56" s="9"/>
      <c r="J56" s="9"/>
      <c r="K56" s="9"/>
      <c r="L56" s="9"/>
      <c r="M56" s="9"/>
      <c r="N56" s="9"/>
      <c r="O56" s="9"/>
      <c r="P56" s="11">
        <f>$N$24*$N$14/100/4</f>
        <v>3019.2750000000001</v>
      </c>
      <c r="Q56" s="11">
        <f>$N$24*$N$14/100/4</f>
        <v>3019.2750000000001</v>
      </c>
      <c r="R56" s="11">
        <f>$N$24*$N$14/100/4</f>
        <v>3019.2750000000001</v>
      </c>
      <c r="S56" s="11">
        <f>$N$24*$N$14/100/4</f>
        <v>3019.2750000000001</v>
      </c>
      <c r="T56" s="11">
        <f>$N$24*$N$15/100/4</f>
        <v>3019.2750000000001</v>
      </c>
      <c r="U56" s="11">
        <f>$N$24*$N$15/100/4</f>
        <v>3019.2750000000001</v>
      </c>
      <c r="V56" s="11">
        <f>$N$24*$N$15/100/4</f>
        <v>3019.2750000000001</v>
      </c>
      <c r="W56" s="11">
        <f>$N$24*$N$15/100/4</f>
        <v>3019.2750000000001</v>
      </c>
      <c r="X56" s="11">
        <f>$N$24*$N$16/100/4</f>
        <v>3019.2750000000001</v>
      </c>
      <c r="Y56" s="11">
        <f>$N$24*$N$16/100/4</f>
        <v>3019.2750000000001</v>
      </c>
      <c r="Z56" s="11">
        <f>$N$24*$N$16/100/4</f>
        <v>3019.2750000000001</v>
      </c>
      <c r="AA56" s="11">
        <f>$N$24*$N$16/100/4</f>
        <v>3019.2750000000001</v>
      </c>
      <c r="AB56" s="11">
        <f>$N$24*$N$17/100/4</f>
        <v>1006.425</v>
      </c>
      <c r="AC56" s="11">
        <f>$N$24*$N$17/100/4</f>
        <v>1006.425</v>
      </c>
      <c r="AD56" s="11">
        <f>$N$24*$N$17/100/4</f>
        <v>1006.425</v>
      </c>
      <c r="AE56" s="11">
        <f>$N$24*$N$17/100/4</f>
        <v>1006.425</v>
      </c>
      <c r="AF56" s="11">
        <f>$N$24*$N$18/100/4</f>
        <v>1006.425</v>
      </c>
      <c r="AG56" s="11">
        <f>$N$24*$N$18/100/4</f>
        <v>1006.425</v>
      </c>
      <c r="AH56" s="11">
        <f>$N$24*$N$18/100/4</f>
        <v>1006.425</v>
      </c>
      <c r="AI56" s="11">
        <f>$N$24*$N$18/100/4</f>
        <v>1006.425</v>
      </c>
      <c r="AJ56" s="11">
        <f>$N$24*$N$19/100/4</f>
        <v>1006.425</v>
      </c>
      <c r="AK56" s="11">
        <f>$N$24*$N$19/100/4</f>
        <v>1006.425</v>
      </c>
      <c r="AL56" s="11">
        <f>$N$24*$N$19/100/4</f>
        <v>1006.425</v>
      </c>
      <c r="AM56" s="11">
        <f>$N$24*$N$19/100/4</f>
        <v>1006.425</v>
      </c>
      <c r="AN56" s="11">
        <f>$N$24*$N$20/100/4</f>
        <v>0</v>
      </c>
      <c r="AO56" s="11">
        <f>$N$24*$N$20/100/4</f>
        <v>0</v>
      </c>
      <c r="AP56" s="11">
        <f>$N$24*$N$20/100/4</f>
        <v>0</v>
      </c>
      <c r="AQ56" s="11">
        <f>$N$24*$N$20/100/4</f>
        <v>0</v>
      </c>
      <c r="AR56" s="11">
        <f>$N$24*$N$21/100/4</f>
        <v>0</v>
      </c>
      <c r="AS56" s="11">
        <f>$N$24*$N$21/100/4</f>
        <v>0</v>
      </c>
      <c r="AT56" s="11">
        <f>$N$24*$N$21/100/4</f>
        <v>0</v>
      </c>
      <c r="AU56" s="11">
        <f>$N$24*$N$21/100/4</f>
        <v>0</v>
      </c>
      <c r="AV56" s="11"/>
      <c r="AW56" s="11"/>
      <c r="AX56" s="11"/>
      <c r="AY56" s="12">
        <f>AW56</f>
        <v>0</v>
      </c>
      <c r="AZ56" s="12">
        <f>$N$24*$N$21/100/4</f>
        <v>0</v>
      </c>
      <c r="BA56" s="12">
        <f>AZ56</f>
        <v>0</v>
      </c>
      <c r="BB56" s="12">
        <f>BA56</f>
        <v>0</v>
      </c>
    </row>
    <row r="57" spans="1:60" x14ac:dyDescent="0.3">
      <c r="A57" s="1" t="s">
        <v>71</v>
      </c>
      <c r="D57" s="9">
        <f t="shared" si="12"/>
        <v>62622</v>
      </c>
      <c r="E57" s="9"/>
      <c r="F57" s="9"/>
      <c r="G57" s="9"/>
      <c r="H57" s="9"/>
      <c r="I57" s="9"/>
      <c r="J57" s="9"/>
      <c r="K57" s="9"/>
      <c r="L57" s="9"/>
      <c r="M57" s="9"/>
      <c r="N57" s="9"/>
      <c r="O57" s="9"/>
      <c r="P57" s="11">
        <f>$N$25*$N$14/100/4</f>
        <v>3913.875</v>
      </c>
      <c r="Q57" s="11">
        <f>$N$25*$N$14/100/4</f>
        <v>3913.875</v>
      </c>
      <c r="R57" s="11">
        <f>$N$25*$N$14/100/4</f>
        <v>3913.875</v>
      </c>
      <c r="S57" s="11">
        <f>$N$25*$N$14/100/4</f>
        <v>3913.875</v>
      </c>
      <c r="T57" s="11">
        <f>$N$25*$N$15/100/4</f>
        <v>3913.875</v>
      </c>
      <c r="U57" s="11">
        <f>$N$25*$N$15/100/4</f>
        <v>3913.875</v>
      </c>
      <c r="V57" s="11">
        <f>$N$25*$N$15/100/4</f>
        <v>3913.875</v>
      </c>
      <c r="W57" s="11">
        <f>$N$25*$N$15/100/4</f>
        <v>3913.875</v>
      </c>
      <c r="X57" s="11">
        <f>$N$25*$N$16/100/4</f>
        <v>3913.875</v>
      </c>
      <c r="Y57" s="11">
        <f>$N$25*$N$16/100/4</f>
        <v>3913.875</v>
      </c>
      <c r="Z57" s="11">
        <f>$N$25*$N$16/100/4</f>
        <v>3913.875</v>
      </c>
      <c r="AA57" s="11">
        <f>$N$25*$N$16/100/4</f>
        <v>3913.875</v>
      </c>
      <c r="AB57" s="11">
        <f>$N$25*$N$17/100/4</f>
        <v>1304.625</v>
      </c>
      <c r="AC57" s="11">
        <f>$N$25*$N$17/100/4</f>
        <v>1304.625</v>
      </c>
      <c r="AD57" s="11">
        <f>$N$25*$N$17/100/4</f>
        <v>1304.625</v>
      </c>
      <c r="AE57" s="11">
        <f>$N$25*$N$17/100/4</f>
        <v>1304.625</v>
      </c>
      <c r="AF57" s="11">
        <f>$N$25*$N$18/100/4</f>
        <v>1304.625</v>
      </c>
      <c r="AG57" s="11">
        <f>$N$25*$N$18/100/4</f>
        <v>1304.625</v>
      </c>
      <c r="AH57" s="11">
        <f>$N$25*$N$18/100/4</f>
        <v>1304.625</v>
      </c>
      <c r="AI57" s="11">
        <f>$N$25*$N$18/100/4</f>
        <v>1304.625</v>
      </c>
      <c r="AJ57" s="11">
        <f>$N$25*$N$19/100/4</f>
        <v>1304.625</v>
      </c>
      <c r="AK57" s="11">
        <f>$N$25*$N$19/100/4</f>
        <v>1304.625</v>
      </c>
      <c r="AL57" s="11">
        <f>$N$25*$N$19/100/4</f>
        <v>1304.625</v>
      </c>
      <c r="AM57" s="11">
        <f>$N$25*$N$19/100/4</f>
        <v>1304.625</v>
      </c>
      <c r="AN57" s="11">
        <f>$N$25*$N$20/100/4</f>
        <v>0</v>
      </c>
      <c r="AO57" s="11">
        <f>$N$25*$N$20/100/4</f>
        <v>0</v>
      </c>
      <c r="AP57" s="11">
        <f>$N$25*$N$20/100/4</f>
        <v>0</v>
      </c>
      <c r="AQ57" s="11">
        <f>$N$25*$N$20/100/4</f>
        <v>0</v>
      </c>
      <c r="AR57" s="11">
        <f>$N$25*$N$21/100/4</f>
        <v>0</v>
      </c>
      <c r="AS57" s="11">
        <f>$N$25*$N$21/100/4</f>
        <v>0</v>
      </c>
      <c r="AT57" s="11">
        <f>$N$25*$N$21/100/4</f>
        <v>0</v>
      </c>
      <c r="AU57" s="11">
        <f>$N$25*$N$21/100/4</f>
        <v>0</v>
      </c>
      <c r="AV57" s="11"/>
      <c r="AW57" s="11"/>
      <c r="AX57" s="11"/>
      <c r="AY57" s="12">
        <f>AW57</f>
        <v>0</v>
      </c>
      <c r="AZ57" s="12">
        <f>$N$25*$N$21/100/4</f>
        <v>0</v>
      </c>
      <c r="BA57" s="12">
        <f>AZ57</f>
        <v>0</v>
      </c>
      <c r="BB57" s="12">
        <f>BA57</f>
        <v>0</v>
      </c>
    </row>
    <row r="58" spans="1:60" x14ac:dyDescent="0.3">
      <c r="A58" s="1" t="s">
        <v>115</v>
      </c>
      <c r="D58" s="9">
        <f t="shared" si="12"/>
        <v>33212.024999999994</v>
      </c>
      <c r="E58" s="9"/>
      <c r="F58" s="9"/>
      <c r="G58" s="9"/>
      <c r="H58" s="9"/>
      <c r="I58" s="9"/>
      <c r="J58" s="9"/>
      <c r="K58" s="9"/>
      <c r="L58" s="9"/>
      <c r="M58" s="9"/>
      <c r="N58" s="9"/>
      <c r="O58" s="9"/>
      <c r="P58" s="9"/>
      <c r="Q58" s="11">
        <f>$O$24*$O$14/100/4</f>
        <v>2767.6687499999998</v>
      </c>
      <c r="R58" s="11">
        <f>$O$24*$O$14/100/4</f>
        <v>2767.6687499999998</v>
      </c>
      <c r="S58" s="11">
        <f>$O$24*$O$14/100/4</f>
        <v>2767.6687499999998</v>
      </c>
      <c r="T58" s="11">
        <f>$O$24*$O$14/100/4</f>
        <v>2767.6687499999998</v>
      </c>
      <c r="U58" s="11">
        <f>$O$24*$O$15/100/4</f>
        <v>2767.6687499999998</v>
      </c>
      <c r="V58" s="11">
        <f>$O$24*$O$15/100/4</f>
        <v>2767.6687499999998</v>
      </c>
      <c r="W58" s="11">
        <f>$O$24*$O$15/100/4</f>
        <v>2767.6687499999998</v>
      </c>
      <c r="X58" s="11">
        <f>$O$24*$O$15/100/4</f>
        <v>2767.6687499999998</v>
      </c>
      <c r="Y58" s="11">
        <f>$O$24*$O$16/100/4</f>
        <v>1383.8343749999999</v>
      </c>
      <c r="Z58" s="11">
        <f>$O$24*$O$16/100/4</f>
        <v>1383.8343749999999</v>
      </c>
      <c r="AA58" s="11">
        <f>$O$24*$O$16/100/4</f>
        <v>1383.8343749999999</v>
      </c>
      <c r="AB58" s="11">
        <f>$O$24*$O$16/100/4</f>
        <v>1383.8343749999999</v>
      </c>
      <c r="AC58" s="11">
        <f>$O$24*$O$17/100/4</f>
        <v>1383.8343749999999</v>
      </c>
      <c r="AD58" s="11">
        <f>$O$24*$O$17/100/4</f>
        <v>1383.8343749999999</v>
      </c>
      <c r="AE58" s="11">
        <f>$O$24*$O$17/100/4</f>
        <v>1383.8343749999999</v>
      </c>
      <c r="AF58" s="11">
        <f>$O$24*$O$17/100/4</f>
        <v>1383.8343749999999</v>
      </c>
      <c r="AG58" s="11">
        <f>$O$24*$O$18/100/4</f>
        <v>0</v>
      </c>
      <c r="AH58" s="11">
        <f>$O$24*$O$18/100/4</f>
        <v>0</v>
      </c>
      <c r="AI58" s="11">
        <f>$O$24*$O$18/100/4</f>
        <v>0</v>
      </c>
      <c r="AJ58" s="11">
        <f>$O$24*$O$18/100/4</f>
        <v>0</v>
      </c>
      <c r="AK58" s="11">
        <f>$O$24*$O$19/100/4</f>
        <v>0</v>
      </c>
      <c r="AL58" s="11">
        <f>$O$24*$O$19/100/4</f>
        <v>0</v>
      </c>
      <c r="AM58" s="11">
        <f>$O$24*$O$19/100/4</f>
        <v>0</v>
      </c>
      <c r="AN58" s="11">
        <f>$O$24*$O$19/100/4</f>
        <v>0</v>
      </c>
      <c r="AO58" s="11">
        <f>$O$24*$O$20/100/4</f>
        <v>0</v>
      </c>
      <c r="AP58" s="11">
        <f>$O$24*$O$20/100/4</f>
        <v>0</v>
      </c>
      <c r="AQ58" s="11">
        <f>$O$24*$O$20/100/4</f>
        <v>0</v>
      </c>
      <c r="AR58" s="11">
        <f>$O$24*$O$20/100/4</f>
        <v>0</v>
      </c>
      <c r="AS58" s="11">
        <f>$O$24*$O$21/100/4</f>
        <v>0</v>
      </c>
      <c r="AT58" s="11">
        <f>$O$24*$O$21/100/4</f>
        <v>0</v>
      </c>
      <c r="AU58" s="11">
        <f>$O$24*$O$21/100/4</f>
        <v>0</v>
      </c>
      <c r="AV58" s="11">
        <f>$O$24*$O$21/100/4</f>
        <v>0</v>
      </c>
      <c r="AW58" s="11"/>
      <c r="AX58" s="11"/>
      <c r="AY58" s="11"/>
      <c r="AZ58" s="11"/>
      <c r="BB58" s="12"/>
      <c r="BC58" s="12"/>
    </row>
    <row r="59" spans="1:60" x14ac:dyDescent="0.3">
      <c r="A59" s="1" t="s">
        <v>116</v>
      </c>
      <c r="D59" s="9">
        <f t="shared" si="12"/>
        <v>51663.149999999987</v>
      </c>
      <c r="E59" s="9"/>
      <c r="F59" s="9"/>
      <c r="G59" s="9"/>
      <c r="H59" s="9"/>
      <c r="I59" s="9"/>
      <c r="J59" s="9"/>
      <c r="K59" s="9"/>
      <c r="L59" s="9"/>
      <c r="M59" s="9"/>
      <c r="N59" s="9"/>
      <c r="O59" s="9"/>
      <c r="P59" s="9"/>
      <c r="Q59" s="11">
        <f>$O$25*$O$14/100/4</f>
        <v>4305.2624999999998</v>
      </c>
      <c r="R59" s="11">
        <f>$O$25*$O$14/100/4</f>
        <v>4305.2624999999998</v>
      </c>
      <c r="S59" s="11">
        <f>$O$25*$O$14/100/4</f>
        <v>4305.2624999999998</v>
      </c>
      <c r="T59" s="11">
        <f>$O$25*$O$14/100/4</f>
        <v>4305.2624999999998</v>
      </c>
      <c r="U59" s="11">
        <f>$O$25*$O$15/100/4</f>
        <v>4305.2624999999998</v>
      </c>
      <c r="V59" s="11">
        <f>$O$25*$O$15/100/4</f>
        <v>4305.2624999999998</v>
      </c>
      <c r="W59" s="11">
        <f>$O$25*$O$15/100/4</f>
        <v>4305.2624999999998</v>
      </c>
      <c r="X59" s="11">
        <f>$O$25*$O$15/100/4</f>
        <v>4305.2624999999998</v>
      </c>
      <c r="Y59" s="11">
        <f>$O$25*$O$16/100/4</f>
        <v>2152.6312499999999</v>
      </c>
      <c r="Z59" s="11">
        <f>$O$25*$O$16/100/4</f>
        <v>2152.6312499999999</v>
      </c>
      <c r="AA59" s="11">
        <f>$O$25*$O$16/100/4</f>
        <v>2152.6312499999999</v>
      </c>
      <c r="AB59" s="11">
        <f>$O$25*$O$16/100/4</f>
        <v>2152.6312499999999</v>
      </c>
      <c r="AC59" s="11">
        <f>$O$25*$O$17/100/4</f>
        <v>2152.6312499999999</v>
      </c>
      <c r="AD59" s="11">
        <f>$O$25*$O$17/100/4</f>
        <v>2152.6312499999999</v>
      </c>
      <c r="AE59" s="11">
        <f>$O$25*$O$17/100/4</f>
        <v>2152.6312499999999</v>
      </c>
      <c r="AF59" s="11">
        <f>$O$25*$O$17/100/4</f>
        <v>2152.6312499999999</v>
      </c>
      <c r="AG59" s="11">
        <f>$O$25*$O$18/100/4</f>
        <v>0</v>
      </c>
      <c r="AH59" s="11">
        <f>$O$25*$O$18/100/4</f>
        <v>0</v>
      </c>
      <c r="AI59" s="11">
        <f>$O$25*$O$18/100/4</f>
        <v>0</v>
      </c>
      <c r="AJ59" s="11">
        <f>$O$25*$O$18/100/4</f>
        <v>0</v>
      </c>
      <c r="AK59" s="11">
        <f>$O$25*$O$19/100/4</f>
        <v>0</v>
      </c>
      <c r="AL59" s="11">
        <f>$O$25*$O$19/100/4</f>
        <v>0</v>
      </c>
      <c r="AM59" s="11">
        <f>$O$25*$O$19/100/4</f>
        <v>0</v>
      </c>
      <c r="AN59" s="11">
        <f>$O$25*$O$19/100/4</f>
        <v>0</v>
      </c>
      <c r="AO59" s="11">
        <f>$O$25*$O$20/100/4</f>
        <v>0</v>
      </c>
      <c r="AP59" s="11">
        <f>$O$25*$O$20/100/4</f>
        <v>0</v>
      </c>
      <c r="AQ59" s="11">
        <f>$O$25*$O$20/100/4</f>
        <v>0</v>
      </c>
      <c r="AR59" s="11">
        <f>$O$25*$O$20/100/4</f>
        <v>0</v>
      </c>
      <c r="AS59" s="11">
        <f>$O$25*$O$21/100/4</f>
        <v>0</v>
      </c>
      <c r="AT59" s="11">
        <f>$O$25*$O$21/100/4</f>
        <v>0</v>
      </c>
      <c r="AU59" s="11">
        <f>$O$25*$O$21/100/4</f>
        <v>0</v>
      </c>
      <c r="AV59" s="11">
        <f>$O$25*$O$21/100/4</f>
        <v>0</v>
      </c>
      <c r="AW59" s="11"/>
      <c r="AX59" s="11"/>
      <c r="AY59" s="11"/>
      <c r="AZ59" s="11"/>
      <c r="BB59" s="12"/>
      <c r="BC59" s="12"/>
    </row>
    <row r="60" spans="1:60" x14ac:dyDescent="0.3">
      <c r="A60" s="1" t="s">
        <v>60</v>
      </c>
      <c r="D60" s="9">
        <f t="shared" si="12"/>
        <v>33212.024999999994</v>
      </c>
      <c r="E60" s="9"/>
      <c r="F60" s="9"/>
      <c r="G60" s="9"/>
      <c r="H60" s="9"/>
      <c r="I60" s="9"/>
      <c r="J60" s="9"/>
      <c r="K60" s="9"/>
      <c r="L60" s="9"/>
      <c r="M60" s="9"/>
      <c r="N60" s="9"/>
      <c r="O60" s="9"/>
      <c r="P60" s="9"/>
      <c r="Q60" s="9"/>
      <c r="R60" s="11">
        <f>$P$24*$P$14/100/4</f>
        <v>2767.6687499999998</v>
      </c>
      <c r="S60" s="11">
        <f>$P$24*$P$14/100/4</f>
        <v>2767.6687499999998</v>
      </c>
      <c r="T60" s="11">
        <f>$P$24*$P$14/100/4</f>
        <v>2767.6687499999998</v>
      </c>
      <c r="U60" s="11">
        <f>$P$24*$P$14/100/4</f>
        <v>2767.6687499999998</v>
      </c>
      <c r="V60" s="11">
        <f>$P$24*$P$15/100/4</f>
        <v>2767.6687499999998</v>
      </c>
      <c r="W60" s="11">
        <f>$P$24*$P$15/100/4</f>
        <v>2767.6687499999998</v>
      </c>
      <c r="X60" s="11">
        <f>$P$24*$P$15/100/4</f>
        <v>2767.6687499999998</v>
      </c>
      <c r="Y60" s="11">
        <f>$P$24*$P$15/100/4</f>
        <v>2767.6687499999998</v>
      </c>
      <c r="Z60" s="11">
        <f>$P$24*$P$16/100/4</f>
        <v>1383.8343749999999</v>
      </c>
      <c r="AA60" s="11">
        <f>$P$24*$P$16/100/4</f>
        <v>1383.8343749999999</v>
      </c>
      <c r="AB60" s="11">
        <f>$P$24*$P$16/100/4</f>
        <v>1383.8343749999999</v>
      </c>
      <c r="AC60" s="11">
        <f>$P$24*$P$16/100/4</f>
        <v>1383.8343749999999</v>
      </c>
      <c r="AD60" s="11">
        <f>$P$24*$P$17/100/4</f>
        <v>1383.8343749999999</v>
      </c>
      <c r="AE60" s="11">
        <f>$P$24*$P$17/100/4</f>
        <v>1383.8343749999999</v>
      </c>
      <c r="AF60" s="11">
        <f>$P$24*$P$17/100/4</f>
        <v>1383.8343749999999</v>
      </c>
      <c r="AG60" s="11">
        <f>$P$24*$P$17/100/4</f>
        <v>1383.8343749999999</v>
      </c>
      <c r="AH60" s="11">
        <f>$P$24*$P$18/100/4</f>
        <v>0</v>
      </c>
      <c r="AI60" s="11">
        <f>$P$24*$P$18/100/4</f>
        <v>0</v>
      </c>
      <c r="AJ60" s="11">
        <f>$P$24*$P$18/100/4</f>
        <v>0</v>
      </c>
      <c r="AK60" s="11">
        <f>$P$24*$P$18/100/4</f>
        <v>0</v>
      </c>
      <c r="AL60" s="11">
        <f>$P$24*$P$19/100/4</f>
        <v>0</v>
      </c>
      <c r="AM60" s="11">
        <f>$P$24*$P$19/100/4</f>
        <v>0</v>
      </c>
      <c r="AN60" s="11">
        <f>$P$24*$P$19/100/4</f>
        <v>0</v>
      </c>
      <c r="AO60" s="11">
        <f>$P$24*$P$19/100/4</f>
        <v>0</v>
      </c>
      <c r="AP60" s="11">
        <f>$P$24*$P$20/100/4</f>
        <v>0</v>
      </c>
      <c r="AQ60" s="11">
        <f>$P$24*$P$20/100/4</f>
        <v>0</v>
      </c>
      <c r="AR60" s="11">
        <f>$P$24*$P$20/100/4</f>
        <v>0</v>
      </c>
      <c r="AS60" s="11">
        <f>$P$24*$P$20/100/4</f>
        <v>0</v>
      </c>
      <c r="AT60" s="11">
        <f>$P$24*$P$21/100/4</f>
        <v>0</v>
      </c>
      <c r="AU60" s="11">
        <f>$P$24*$P$21/100/4</f>
        <v>0</v>
      </c>
      <c r="AV60" s="11">
        <f>$P$24*$P$21/100/4</f>
        <v>0</v>
      </c>
      <c r="AW60" s="11">
        <f>$P$24*$P$21/100/4</f>
        <v>0</v>
      </c>
      <c r="AX60" s="11"/>
      <c r="AY60" s="11"/>
      <c r="AZ60" s="11"/>
      <c r="BA60" s="12">
        <f>$P$24*$P$20/100/4</f>
        <v>0</v>
      </c>
      <c r="BB60" s="12">
        <f>BA60</f>
        <v>0</v>
      </c>
      <c r="BC60" s="12">
        <f>$P$24*$P$21/100/4</f>
        <v>0</v>
      </c>
      <c r="BD60" s="12">
        <f>BC60</f>
        <v>0</v>
      </c>
      <c r="BE60" s="12">
        <f>BD60</f>
        <v>0</v>
      </c>
    </row>
    <row r="61" spans="1:60" x14ac:dyDescent="0.3">
      <c r="A61" s="1" t="s">
        <v>72</v>
      </c>
      <c r="D61" s="9">
        <f t="shared" si="12"/>
        <v>51663.149999999987</v>
      </c>
      <c r="E61" s="9"/>
      <c r="F61" s="9"/>
      <c r="G61" s="9"/>
      <c r="H61" s="9"/>
      <c r="I61" s="9"/>
      <c r="J61" s="9"/>
      <c r="K61" s="9"/>
      <c r="L61" s="9"/>
      <c r="M61" s="9"/>
      <c r="N61" s="9"/>
      <c r="O61" s="9"/>
      <c r="P61" s="9"/>
      <c r="Q61" s="9"/>
      <c r="R61" s="11">
        <f>$P$25*$P$14/100/4</f>
        <v>4305.2624999999998</v>
      </c>
      <c r="S61" s="11">
        <f>$P$25*$P$14/100/4</f>
        <v>4305.2624999999998</v>
      </c>
      <c r="T61" s="11">
        <f>$P$25*$P$14/100/4</f>
        <v>4305.2624999999998</v>
      </c>
      <c r="U61" s="11">
        <f>$P$25*$P$14/100/4</f>
        <v>4305.2624999999998</v>
      </c>
      <c r="V61" s="11">
        <f>$P$25*$P$15/100/4</f>
        <v>4305.2624999999998</v>
      </c>
      <c r="W61" s="11">
        <f>$P$25*$P$15/100/4</f>
        <v>4305.2624999999998</v>
      </c>
      <c r="X61" s="11">
        <f>$P$25*$P$15/100/4</f>
        <v>4305.2624999999998</v>
      </c>
      <c r="Y61" s="11">
        <f>$P$25*$P$15/100/4</f>
        <v>4305.2624999999998</v>
      </c>
      <c r="Z61" s="11">
        <f>$P$25*$P$16/100/4</f>
        <v>2152.6312499999999</v>
      </c>
      <c r="AA61" s="11">
        <f>$P$25*$P$16/100/4</f>
        <v>2152.6312499999999</v>
      </c>
      <c r="AB61" s="11">
        <f>$P$25*$P$16/100/4</f>
        <v>2152.6312499999999</v>
      </c>
      <c r="AC61" s="11">
        <f>$P$25*$P$16/100/4</f>
        <v>2152.6312499999999</v>
      </c>
      <c r="AD61" s="11">
        <f>$P$25*$P$17/100/4</f>
        <v>2152.6312499999999</v>
      </c>
      <c r="AE61" s="11">
        <f>$P$25*$P$17/100/4</f>
        <v>2152.6312499999999</v>
      </c>
      <c r="AF61" s="11">
        <f>$P$25*$P$17/100/4</f>
        <v>2152.6312499999999</v>
      </c>
      <c r="AG61" s="11">
        <f>$P$25*$P$17/100/4</f>
        <v>2152.6312499999999</v>
      </c>
      <c r="AH61" s="11">
        <f>$P$25*$P$18/100/4</f>
        <v>0</v>
      </c>
      <c r="AI61" s="11">
        <f>$P$25*$P$18/100/4</f>
        <v>0</v>
      </c>
      <c r="AJ61" s="11">
        <f>$P$25*$P$18/100/4</f>
        <v>0</v>
      </c>
      <c r="AK61" s="11">
        <f>$P$25*$P$18/100/4</f>
        <v>0</v>
      </c>
      <c r="AL61" s="11">
        <f>$P$25*$P$19/100/4</f>
        <v>0</v>
      </c>
      <c r="AM61" s="11">
        <f>$P$25*$P$19/100/4</f>
        <v>0</v>
      </c>
      <c r="AN61" s="11">
        <f>$P$25*$P$19/100/4</f>
        <v>0</v>
      </c>
      <c r="AO61" s="11">
        <f>$P$25*$P$19/100/4</f>
        <v>0</v>
      </c>
      <c r="AP61" s="11">
        <f>$P$25*$P$20/100/4</f>
        <v>0</v>
      </c>
      <c r="AQ61" s="11">
        <f>$P$25*$P$20/100/4</f>
        <v>0</v>
      </c>
      <c r="AR61" s="11">
        <f>$P$25*$P$20/100/4</f>
        <v>0</v>
      </c>
      <c r="AS61" s="11">
        <f>$P$25*$P$20/100/4</f>
        <v>0</v>
      </c>
      <c r="AT61" s="11">
        <f>$P$25*$P$21/100/4</f>
        <v>0</v>
      </c>
      <c r="AU61" s="11">
        <f>$P$25*$P$21/100/4</f>
        <v>0</v>
      </c>
      <c r="AV61" s="11">
        <f>$P$25*$P$21/100/4</f>
        <v>0</v>
      </c>
      <c r="AW61" s="11">
        <f>$P$25*$P$21/100/4</f>
        <v>0</v>
      </c>
      <c r="AX61" s="11"/>
      <c r="AY61" s="11"/>
      <c r="AZ61" s="11"/>
      <c r="BA61" s="12">
        <f>$P$25*$P$20/100/4</f>
        <v>0</v>
      </c>
      <c r="BB61" s="12">
        <f>BA61</f>
        <v>0</v>
      </c>
      <c r="BC61" s="12">
        <f>$P$25*$P$21/100/4</f>
        <v>0</v>
      </c>
      <c r="BD61" s="12">
        <f>BC61</f>
        <v>0</v>
      </c>
      <c r="BE61" s="12">
        <f>BD61</f>
        <v>0</v>
      </c>
    </row>
    <row r="62" spans="1:60" x14ac:dyDescent="0.3">
      <c r="A62" s="1" t="s">
        <v>117</v>
      </c>
      <c r="D62" s="9">
        <f t="shared" si="12"/>
        <v>36231.300000000003</v>
      </c>
      <c r="E62" s="9"/>
      <c r="F62" s="9"/>
      <c r="G62" s="9"/>
      <c r="H62" s="9"/>
      <c r="I62" s="9"/>
      <c r="J62" s="9"/>
      <c r="K62" s="9"/>
      <c r="L62" s="9"/>
      <c r="M62" s="9"/>
      <c r="N62" s="9"/>
      <c r="O62" s="9"/>
      <c r="P62" s="9"/>
      <c r="Q62" s="9"/>
      <c r="R62" s="9"/>
      <c r="S62" s="11">
        <f>$Q$24*$Q$14/100/4</f>
        <v>3019.2750000000001</v>
      </c>
      <c r="T62" s="11">
        <f>$Q$24*$Q$14/100/4</f>
        <v>3019.2750000000001</v>
      </c>
      <c r="U62" s="11">
        <f>$Q$24*$Q$14/100/4</f>
        <v>3019.2750000000001</v>
      </c>
      <c r="V62" s="11">
        <f>$Q$24*$Q$14/100/4</f>
        <v>3019.2750000000001</v>
      </c>
      <c r="W62" s="11">
        <f>$Q$24*$Q$15/100/4</f>
        <v>3019.2750000000001</v>
      </c>
      <c r="X62" s="11">
        <f>$Q$24*$Q$15/100/4</f>
        <v>3019.2750000000001</v>
      </c>
      <c r="Y62" s="11">
        <f>$Q$24*$Q$15/100/4</f>
        <v>3019.2750000000001</v>
      </c>
      <c r="Z62" s="11">
        <f>$Q$24*$Q$15/100/4</f>
        <v>3019.2750000000001</v>
      </c>
      <c r="AA62" s="11">
        <f>$Q$24*$Q$16/100/4</f>
        <v>1509.6375</v>
      </c>
      <c r="AB62" s="11">
        <f>$Q$24*$Q$16/100/4</f>
        <v>1509.6375</v>
      </c>
      <c r="AC62" s="11">
        <f>$Q$24*$Q$16/100/4</f>
        <v>1509.6375</v>
      </c>
      <c r="AD62" s="11">
        <f>$Q$24*$Q$16/100/4</f>
        <v>1509.6375</v>
      </c>
      <c r="AE62" s="11">
        <f>$Q$24*$Q$17/100/4</f>
        <v>1509.6375</v>
      </c>
      <c r="AF62" s="11">
        <f>$Q$24*$Q$17/100/4</f>
        <v>1509.6375</v>
      </c>
      <c r="AG62" s="11">
        <f>$Q$24*$Q$17/100/4</f>
        <v>1509.6375</v>
      </c>
      <c r="AH62" s="11">
        <f>$Q$24*$Q$17/100/4</f>
        <v>1509.6375</v>
      </c>
      <c r="AI62" s="11">
        <f>$Q$24*$Q$18/100/4</f>
        <v>0</v>
      </c>
      <c r="AJ62" s="11">
        <f>$Q$24*$Q$18/100/4</f>
        <v>0</v>
      </c>
      <c r="AK62" s="11">
        <f>$Q$24*$Q$18/100/4</f>
        <v>0</v>
      </c>
      <c r="AL62" s="11">
        <f>$Q$24*$Q$18/100/4</f>
        <v>0</v>
      </c>
      <c r="AM62" s="11">
        <f>$Q$24*$Q$19/100/4</f>
        <v>0</v>
      </c>
      <c r="AN62" s="11">
        <f>$Q$24*$Q$19/100/4</f>
        <v>0</v>
      </c>
      <c r="AO62" s="11">
        <f>$Q$24*$Q$19/100/4</f>
        <v>0</v>
      </c>
      <c r="AP62" s="11">
        <f>$Q$24*$Q$19/100/4</f>
        <v>0</v>
      </c>
      <c r="AQ62" s="11">
        <f>$Q$24*$Q$20/100/4</f>
        <v>0</v>
      </c>
      <c r="AR62" s="11">
        <f>$Q$24*$Q$20/100/4</f>
        <v>0</v>
      </c>
      <c r="AS62" s="11">
        <f>$Q$24*$Q$20/100/4</f>
        <v>0</v>
      </c>
      <c r="AT62" s="11">
        <f>$Q$24*$Q$20/100/4</f>
        <v>0</v>
      </c>
      <c r="AU62" s="11">
        <f>$Q$24*$Q$21/100/4</f>
        <v>0</v>
      </c>
      <c r="AV62" s="11">
        <f>$Q$24*$Q$21/100/4</f>
        <v>0</v>
      </c>
      <c r="AW62" s="11">
        <f>$Q$24*$Q$21/100/4</f>
        <v>0</v>
      </c>
      <c r="AX62" s="11">
        <f>$Q$24*$Q$21/100/4</f>
        <v>0</v>
      </c>
      <c r="AY62" s="11"/>
      <c r="AZ62" s="11"/>
      <c r="BA62" s="11"/>
      <c r="BB62" s="11"/>
      <c r="BD62" s="12"/>
      <c r="BE62" s="12"/>
      <c r="BF62" s="12"/>
    </row>
    <row r="63" spans="1:60" x14ac:dyDescent="0.3">
      <c r="A63" s="1" t="s">
        <v>118</v>
      </c>
      <c r="D63" s="9">
        <f t="shared" si="12"/>
        <v>56359.799999999981</v>
      </c>
      <c r="E63" s="9"/>
      <c r="F63" s="9"/>
      <c r="G63" s="9"/>
      <c r="H63" s="9"/>
      <c r="I63" s="9"/>
      <c r="J63" s="9"/>
      <c r="K63" s="9"/>
      <c r="L63" s="9"/>
      <c r="M63" s="9"/>
      <c r="N63" s="9"/>
      <c r="O63" s="9"/>
      <c r="P63" s="9"/>
      <c r="Q63" s="9"/>
      <c r="R63" s="9"/>
      <c r="S63" s="11">
        <f>$Q$25*$Q$14/100/4</f>
        <v>4696.6499999999996</v>
      </c>
      <c r="T63" s="11">
        <f>$Q$25*$Q$14/100/4</f>
        <v>4696.6499999999996</v>
      </c>
      <c r="U63" s="11">
        <f>$Q$25*$Q$14/100/4</f>
        <v>4696.6499999999996</v>
      </c>
      <c r="V63" s="11">
        <f>$Q$25*$Q$14/100/4</f>
        <v>4696.6499999999996</v>
      </c>
      <c r="W63" s="11">
        <f>$Q$25*$Q$15/100/4</f>
        <v>4696.6499999999996</v>
      </c>
      <c r="X63" s="11">
        <f>$Q$25*$Q$15/100/4</f>
        <v>4696.6499999999996</v>
      </c>
      <c r="Y63" s="11">
        <f>$Q$25*$Q$15/100/4</f>
        <v>4696.6499999999996</v>
      </c>
      <c r="Z63" s="11">
        <f>$Q$25*$Q$15/100/4</f>
        <v>4696.6499999999996</v>
      </c>
      <c r="AA63" s="11">
        <f>$Q$25*$Q$16/100/4</f>
        <v>2348.3249999999998</v>
      </c>
      <c r="AB63" s="11">
        <f>$Q$25*$Q$16/100/4</f>
        <v>2348.3249999999998</v>
      </c>
      <c r="AC63" s="11">
        <f>$Q$25*$Q$16/100/4</f>
        <v>2348.3249999999998</v>
      </c>
      <c r="AD63" s="11">
        <f>$Q$25*$Q$16/100/4</f>
        <v>2348.3249999999998</v>
      </c>
      <c r="AE63" s="11">
        <f>$Q$25*$Q$17/100/4</f>
        <v>2348.3249999999998</v>
      </c>
      <c r="AF63" s="11">
        <f>$Q$25*$Q$17/100/4</f>
        <v>2348.3249999999998</v>
      </c>
      <c r="AG63" s="11">
        <f>$Q$25*$Q$17/100/4</f>
        <v>2348.3249999999998</v>
      </c>
      <c r="AH63" s="11">
        <f>$Q$25*$Q$17/100/4</f>
        <v>2348.3249999999998</v>
      </c>
      <c r="AI63" s="11">
        <f>$Q$25*$Q$18/100/4</f>
        <v>0</v>
      </c>
      <c r="AJ63" s="11">
        <f>$Q$25*$Q$18/100/4</f>
        <v>0</v>
      </c>
      <c r="AK63" s="11">
        <f>$Q$25*$Q$18/100/4</f>
        <v>0</v>
      </c>
      <c r="AL63" s="11">
        <f>$Q$25*$Q$18/100/4</f>
        <v>0</v>
      </c>
      <c r="AM63" s="11">
        <f>$Q$25*$Q$19/100/4</f>
        <v>0</v>
      </c>
      <c r="AN63" s="11">
        <f>$Q$25*$Q$19/100/4</f>
        <v>0</v>
      </c>
      <c r="AO63" s="11">
        <f>$Q$25*$Q$19/100/4</f>
        <v>0</v>
      </c>
      <c r="AP63" s="11">
        <f>$Q$25*$Q$19/100/4</f>
        <v>0</v>
      </c>
      <c r="AQ63" s="11">
        <f>$Q$25*$Q$20/100/4</f>
        <v>0</v>
      </c>
      <c r="AR63" s="11">
        <f>$Q$25*$Q$20/100/4</f>
        <v>0</v>
      </c>
      <c r="AS63" s="11">
        <f>$Q$25*$Q$20/100/4</f>
        <v>0</v>
      </c>
      <c r="AT63" s="11">
        <f>$Q$25*$Q$20/100/4</f>
        <v>0</v>
      </c>
      <c r="AU63" s="11">
        <f>$Q$25*$Q$21/100/4</f>
        <v>0</v>
      </c>
      <c r="AV63" s="11">
        <f>$Q$25*$Q$21/100/4</f>
        <v>0</v>
      </c>
      <c r="AW63" s="11">
        <f>$Q$25*$Q$21/100/4</f>
        <v>0</v>
      </c>
      <c r="AX63" s="11">
        <f>$Q$25*$Q$21/100/4</f>
        <v>0</v>
      </c>
      <c r="AY63" s="11"/>
      <c r="AZ63" s="11"/>
      <c r="BA63" s="11"/>
      <c r="BB63" s="11"/>
      <c r="BD63" s="12"/>
      <c r="BE63" s="12"/>
      <c r="BF63" s="12"/>
    </row>
    <row r="64" spans="1:60" x14ac:dyDescent="0.3">
      <c r="A64" s="1" t="s">
        <v>61</v>
      </c>
      <c r="D64" s="9">
        <f t="shared" si="12"/>
        <v>36231.300000000003</v>
      </c>
      <c r="E64" s="9"/>
      <c r="F64" s="9"/>
      <c r="G64" s="9"/>
      <c r="H64" s="9"/>
      <c r="I64" s="9"/>
      <c r="J64" s="9"/>
      <c r="K64" s="9"/>
      <c r="L64" s="9"/>
      <c r="M64" s="9"/>
      <c r="N64" s="9"/>
      <c r="O64" s="9"/>
      <c r="P64" s="9"/>
      <c r="Q64" s="9"/>
      <c r="R64" s="9"/>
      <c r="S64" s="9"/>
      <c r="T64" s="11">
        <f>$R$24*$R$14/100/4</f>
        <v>3019.2750000000001</v>
      </c>
      <c r="U64" s="11">
        <f>$R$24*$R$14/100/4</f>
        <v>3019.2750000000001</v>
      </c>
      <c r="V64" s="11">
        <f>$R$24*$R$14/100/4</f>
        <v>3019.2750000000001</v>
      </c>
      <c r="W64" s="11">
        <f>$R$24*$R$14/100/4</f>
        <v>3019.2750000000001</v>
      </c>
      <c r="X64" s="11">
        <f>$R$24*$R$15/100/4</f>
        <v>3019.2750000000001</v>
      </c>
      <c r="Y64" s="11">
        <f>$R$24*$R$15/100/4</f>
        <v>3019.2750000000001</v>
      </c>
      <c r="Z64" s="11">
        <f>$R$24*$R$15/100/4</f>
        <v>3019.2750000000001</v>
      </c>
      <c r="AA64" s="11">
        <f>$R$24*$R$15/100/4</f>
        <v>3019.2750000000001</v>
      </c>
      <c r="AB64" s="11">
        <f>$R$24*$R$16/100/4</f>
        <v>1509.6375</v>
      </c>
      <c r="AC64" s="11">
        <f>$R$24*$R$16/100/4</f>
        <v>1509.6375</v>
      </c>
      <c r="AD64" s="11">
        <f>$R$24*$R$16/100/4</f>
        <v>1509.6375</v>
      </c>
      <c r="AE64" s="11">
        <f>$R$24*$R$16/100/4</f>
        <v>1509.6375</v>
      </c>
      <c r="AF64" s="11">
        <f>$R$24*$R$17/100/4</f>
        <v>1509.6375</v>
      </c>
      <c r="AG64" s="11">
        <f>$R$24*$R$17/100/4</f>
        <v>1509.6375</v>
      </c>
      <c r="AH64" s="11">
        <f>$R$24*$R$17/100/4</f>
        <v>1509.6375</v>
      </c>
      <c r="AI64" s="11">
        <f>$R$24*$R$17/100/4</f>
        <v>1509.6375</v>
      </c>
      <c r="AJ64" s="11">
        <f>$R$24*$R$18/100/4</f>
        <v>0</v>
      </c>
      <c r="AK64" s="11">
        <f>$R$24*$R$18/100/4</f>
        <v>0</v>
      </c>
      <c r="AL64" s="11">
        <f>$R$24*$R$18/100/4</f>
        <v>0</v>
      </c>
      <c r="AM64" s="11">
        <f>$R$24*$R$18/100/4</f>
        <v>0</v>
      </c>
      <c r="AN64" s="11">
        <f>$R$24*$R$19/100/4</f>
        <v>0</v>
      </c>
      <c r="AO64" s="11">
        <f>$R$24*$R$19/100/4</f>
        <v>0</v>
      </c>
      <c r="AP64" s="11">
        <f>$R$24*$R$19/100/4</f>
        <v>0</v>
      </c>
      <c r="AQ64" s="11">
        <f>$R$24*$R$19/100/4</f>
        <v>0</v>
      </c>
      <c r="AR64" s="11">
        <f>$R$24*$R$20/100/4</f>
        <v>0</v>
      </c>
      <c r="AS64" s="11">
        <f>$R$24*$R$20/100/4</f>
        <v>0</v>
      </c>
      <c r="AT64" s="11">
        <f>$R$24*$R$20/100/4</f>
        <v>0</v>
      </c>
      <c r="AU64" s="11">
        <f>$R$24*$R$20/100/4</f>
        <v>0</v>
      </c>
      <c r="AV64" s="11">
        <f>$R$24*$R$21/100/4</f>
        <v>0</v>
      </c>
      <c r="AW64" s="11">
        <f>$R$24*$R$21/100/4</f>
        <v>0</v>
      </c>
      <c r="AX64" s="11">
        <f>$R$24*$R$21/100/4</f>
        <v>0</v>
      </c>
      <c r="AY64" s="11">
        <f>$R$24*$R$21/100/4</f>
        <v>0</v>
      </c>
      <c r="AZ64" s="11"/>
      <c r="BA64" s="11"/>
      <c r="BB64" s="11"/>
      <c r="BC64" s="12">
        <f>BA64</f>
        <v>0</v>
      </c>
      <c r="BD64" s="12">
        <f>$R$24*$R$20/100/4</f>
        <v>0</v>
      </c>
      <c r="BE64" s="12">
        <f>BD64</f>
        <v>0</v>
      </c>
      <c r="BF64" s="12">
        <f>$R$24*$R$21/100/4</f>
        <v>0</v>
      </c>
      <c r="BG64" s="12">
        <f>BF64</f>
        <v>0</v>
      </c>
      <c r="BH64" s="12">
        <f>BG64</f>
        <v>0</v>
      </c>
    </row>
    <row r="65" spans="1:63" x14ac:dyDescent="0.3">
      <c r="A65" s="1" t="s">
        <v>73</v>
      </c>
      <c r="D65" s="9">
        <f t="shared" si="12"/>
        <v>56359.799999999981</v>
      </c>
      <c r="E65" s="9"/>
      <c r="F65" s="9"/>
      <c r="G65" s="9"/>
      <c r="H65" s="9"/>
      <c r="I65" s="9"/>
      <c r="J65" s="9"/>
      <c r="K65" s="9"/>
      <c r="L65" s="9"/>
      <c r="M65" s="9"/>
      <c r="N65" s="9"/>
      <c r="O65" s="9"/>
      <c r="P65" s="9"/>
      <c r="Q65" s="9"/>
      <c r="R65" s="9"/>
      <c r="S65" s="9"/>
      <c r="T65" s="11">
        <f>$R$25*$R$14/100/4</f>
        <v>4696.6499999999996</v>
      </c>
      <c r="U65" s="11">
        <f>$R$25*$R$14/100/4</f>
        <v>4696.6499999999996</v>
      </c>
      <c r="V65" s="11">
        <f>$R$25*$R$14/100/4</f>
        <v>4696.6499999999996</v>
      </c>
      <c r="W65" s="11">
        <f>$R$25*$R$14/100/4</f>
        <v>4696.6499999999996</v>
      </c>
      <c r="X65" s="11">
        <f>$R$25*$R$15/100/4</f>
        <v>4696.6499999999996</v>
      </c>
      <c r="Y65" s="11">
        <f>$R$25*$R$15/100/4</f>
        <v>4696.6499999999996</v>
      </c>
      <c r="Z65" s="11">
        <f>$R$25*$R$15/100/4</f>
        <v>4696.6499999999996</v>
      </c>
      <c r="AA65" s="11">
        <f>$R$25*$R$15/100/4</f>
        <v>4696.6499999999996</v>
      </c>
      <c r="AB65" s="11">
        <f>$R$25*$R$16/100/4</f>
        <v>2348.3249999999998</v>
      </c>
      <c r="AC65" s="11">
        <f>$R$25*$R$16/100/4</f>
        <v>2348.3249999999998</v>
      </c>
      <c r="AD65" s="11">
        <f>$R$25*$R$16/100/4</f>
        <v>2348.3249999999998</v>
      </c>
      <c r="AE65" s="11">
        <f>$R$25*$R$16/100/4</f>
        <v>2348.3249999999998</v>
      </c>
      <c r="AF65" s="11">
        <f>$R$25*$R$17/100/4</f>
        <v>2348.3249999999998</v>
      </c>
      <c r="AG65" s="11">
        <f>$R$25*$R$17/100/4</f>
        <v>2348.3249999999998</v>
      </c>
      <c r="AH65" s="11">
        <f>$R$25*$R$17/100/4</f>
        <v>2348.3249999999998</v>
      </c>
      <c r="AI65" s="11">
        <f>$R$25*$R$17/100/4</f>
        <v>2348.3249999999998</v>
      </c>
      <c r="AJ65" s="11">
        <f>$R$25*$R$18/100/4</f>
        <v>0</v>
      </c>
      <c r="AK65" s="11">
        <f>$R$25*$R$18/100/4</f>
        <v>0</v>
      </c>
      <c r="AL65" s="11">
        <f>$R$25*$R$18/100/4</f>
        <v>0</v>
      </c>
      <c r="AM65" s="11">
        <f>$R$25*$R$18/100/4</f>
        <v>0</v>
      </c>
      <c r="AN65" s="11">
        <f>$R$25*$R$19/100/4</f>
        <v>0</v>
      </c>
      <c r="AO65" s="11">
        <f>$R$25*$R$19/100/4</f>
        <v>0</v>
      </c>
      <c r="AP65" s="11">
        <f>$R$25*$R$19/100/4</f>
        <v>0</v>
      </c>
      <c r="AQ65" s="11">
        <f>$R$25*$R$19/100/4</f>
        <v>0</v>
      </c>
      <c r="AR65" s="11">
        <f>$R$25*$R$20/100/4</f>
        <v>0</v>
      </c>
      <c r="AS65" s="11">
        <f>$R$25*$R$20/100/4</f>
        <v>0</v>
      </c>
      <c r="AT65" s="11">
        <f>$R$25*$R$20/100/4</f>
        <v>0</v>
      </c>
      <c r="AU65" s="11">
        <f>$R$25*$R$20/100/4</f>
        <v>0</v>
      </c>
      <c r="AV65" s="11">
        <f>$R$25*$R$21/100/4</f>
        <v>0</v>
      </c>
      <c r="AW65" s="11">
        <f>$R$25*$R$21/100/4</f>
        <v>0</v>
      </c>
      <c r="AX65" s="11">
        <f>$R$25*$R$21/100/4</f>
        <v>0</v>
      </c>
      <c r="AY65" s="11">
        <f>$R$25*$R$21/100/4</f>
        <v>0</v>
      </c>
      <c r="AZ65" s="11"/>
      <c r="BA65" s="11"/>
      <c r="BB65" s="11"/>
      <c r="BC65" s="12">
        <f>BA65</f>
        <v>0</v>
      </c>
      <c r="BD65" s="12">
        <f>$R$25*$R$20/100/4</f>
        <v>0</v>
      </c>
      <c r="BE65" s="12">
        <f>BD65</f>
        <v>0</v>
      </c>
      <c r="BF65" s="12">
        <f>$R$25*$R$21/100/4</f>
        <v>0</v>
      </c>
      <c r="BG65" s="12">
        <f>BF65</f>
        <v>0</v>
      </c>
      <c r="BH65" s="12">
        <f>BG65</f>
        <v>0</v>
      </c>
    </row>
    <row r="66" spans="1:63" x14ac:dyDescent="0.3">
      <c r="A66" s="1" t="s">
        <v>119</v>
      </c>
      <c r="D66" s="9">
        <f t="shared" si="12"/>
        <v>28179.899999999994</v>
      </c>
      <c r="E66" s="9"/>
      <c r="F66" s="9"/>
      <c r="G66" s="9"/>
      <c r="H66" s="9"/>
      <c r="I66" s="9"/>
      <c r="J66" s="9"/>
      <c r="K66" s="9"/>
      <c r="L66" s="9"/>
      <c r="M66" s="9"/>
      <c r="N66" s="9"/>
      <c r="O66" s="9"/>
      <c r="P66" s="9"/>
      <c r="Q66" s="9"/>
      <c r="R66" s="9"/>
      <c r="S66" s="9"/>
      <c r="T66" s="9"/>
      <c r="U66" s="11">
        <f>$S$24*$S$14/100/4</f>
        <v>3019.2750000000001</v>
      </c>
      <c r="V66" s="11">
        <f>$S$24*$S$14/100/4</f>
        <v>3019.2750000000001</v>
      </c>
      <c r="W66" s="11">
        <f>$S$24*$S$14/100/4</f>
        <v>3019.2750000000001</v>
      </c>
      <c r="X66" s="11">
        <f>$S$24*$S$14/100/4</f>
        <v>3019.2750000000001</v>
      </c>
      <c r="Y66" s="11">
        <f>$S$24*$S$15/100/4</f>
        <v>2012.85</v>
      </c>
      <c r="Z66" s="11">
        <f>$S$24*$S$15/100/4</f>
        <v>2012.85</v>
      </c>
      <c r="AA66" s="11">
        <f>$S$24*$S$15/100/4</f>
        <v>2012.85</v>
      </c>
      <c r="AB66" s="11">
        <f>$S$24*$S$15/100/4</f>
        <v>2012.85</v>
      </c>
      <c r="AC66" s="11">
        <f>$S$24*$S$16/100/4</f>
        <v>2012.85</v>
      </c>
      <c r="AD66" s="11">
        <f>$S$24*$S$16/100/4</f>
        <v>2012.85</v>
      </c>
      <c r="AE66" s="11">
        <f>$S$24*$S$16/100/4</f>
        <v>2012.85</v>
      </c>
      <c r="AF66" s="11">
        <f>$S$24*$S$16/100/4</f>
        <v>2012.85</v>
      </c>
      <c r="AG66" s="11">
        <f>$S$24*$S$17/100/4</f>
        <v>0</v>
      </c>
      <c r="AH66" s="11">
        <f>$S$24*$S$17/100/4</f>
        <v>0</v>
      </c>
      <c r="AI66" s="11">
        <f>$S$24*$S$17/100/4</f>
        <v>0</v>
      </c>
      <c r="AJ66" s="11">
        <f>$S$24*$S$17/100/4</f>
        <v>0</v>
      </c>
      <c r="AK66" s="11">
        <f>$S$24*$S$18/100/4</f>
        <v>0</v>
      </c>
      <c r="AL66" s="11">
        <f>$S$24*$S$18/100/4</f>
        <v>0</v>
      </c>
      <c r="AM66" s="11">
        <f>$S$24*$S$18/100/4</f>
        <v>0</v>
      </c>
      <c r="AN66" s="11">
        <f>$S$24*$S$18/100/4</f>
        <v>0</v>
      </c>
      <c r="AO66" s="11">
        <f>$S$24*$S$19/100/4</f>
        <v>0</v>
      </c>
      <c r="AP66" s="11">
        <f>$S$24*$S$19/100/4</f>
        <v>0</v>
      </c>
      <c r="AQ66" s="11">
        <f>$S$24*$S$19/100/4</f>
        <v>0</v>
      </c>
      <c r="AR66" s="11">
        <f>$S$24*$S$19/100/4</f>
        <v>0</v>
      </c>
      <c r="AS66" s="11">
        <f>$S$24*$S$20/100/4</f>
        <v>0</v>
      </c>
      <c r="AT66" s="11">
        <f>$S$24*$S$20/100/4</f>
        <v>0</v>
      </c>
      <c r="AU66" s="11">
        <f>$S$24*$S$20/100/4</f>
        <v>0</v>
      </c>
      <c r="AV66" s="11">
        <f>$S$24*$S$20/100/4</f>
        <v>0</v>
      </c>
      <c r="AW66" s="11">
        <f>$S$24*$S$21/100/4</f>
        <v>0</v>
      </c>
      <c r="AX66" s="11">
        <f>$S$24*$S$21/100/4</f>
        <v>0</v>
      </c>
      <c r="AY66" s="11">
        <f>$S$24*$S$21/100/4</f>
        <v>0</v>
      </c>
      <c r="AZ66" s="11">
        <f>$S$24*$S$21/100/4</f>
        <v>0</v>
      </c>
      <c r="BA66" s="11"/>
      <c r="BB66" s="11"/>
      <c r="BC66" s="11"/>
      <c r="BD66" s="11"/>
      <c r="BF66" s="12"/>
      <c r="BG66" s="12"/>
      <c r="BH66" s="12"/>
      <c r="BI66" s="12"/>
    </row>
    <row r="67" spans="1:63" x14ac:dyDescent="0.3">
      <c r="A67" s="1" t="s">
        <v>120</v>
      </c>
      <c r="D67" s="9">
        <f t="shared" si="12"/>
        <v>21917.699999999993</v>
      </c>
      <c r="E67" s="9"/>
      <c r="F67" s="9"/>
      <c r="G67" s="9"/>
      <c r="H67" s="9"/>
      <c r="I67" s="9"/>
      <c r="J67" s="9"/>
      <c r="K67" s="9"/>
      <c r="L67" s="9"/>
      <c r="M67" s="9"/>
      <c r="N67" s="9"/>
      <c r="O67" s="9"/>
      <c r="P67" s="9"/>
      <c r="Q67" s="9"/>
      <c r="R67" s="9"/>
      <c r="S67" s="9"/>
      <c r="T67" s="9"/>
      <c r="U67" s="11">
        <f>$S$25*$S$14/100/4</f>
        <v>2348.3249999999998</v>
      </c>
      <c r="V67" s="11">
        <f>$S$25*$S$14/100/4</f>
        <v>2348.3249999999998</v>
      </c>
      <c r="W67" s="11">
        <f>$S$25*$S$14/100/4</f>
        <v>2348.3249999999998</v>
      </c>
      <c r="X67" s="11">
        <f>$S$25*$S$14/100/4</f>
        <v>2348.3249999999998</v>
      </c>
      <c r="Y67" s="11">
        <f>$S$25*$S$15/100/4</f>
        <v>1565.55</v>
      </c>
      <c r="Z67" s="11">
        <f>$S$25*$S$15/100/4</f>
        <v>1565.55</v>
      </c>
      <c r="AA67" s="11">
        <f>$S$25*$S$15/100/4</f>
        <v>1565.55</v>
      </c>
      <c r="AB67" s="11">
        <f>$S$25*$S$15/100/4</f>
        <v>1565.55</v>
      </c>
      <c r="AC67" s="11">
        <f>$S$25*$S$16/100/4</f>
        <v>1565.55</v>
      </c>
      <c r="AD67" s="11">
        <f>$S$25*$S$16/100/4</f>
        <v>1565.55</v>
      </c>
      <c r="AE67" s="11">
        <f>$S$25*$S$16/100/4</f>
        <v>1565.55</v>
      </c>
      <c r="AF67" s="11">
        <f>$S$25*$S$16/100/4</f>
        <v>1565.55</v>
      </c>
      <c r="AG67" s="11">
        <f>$S$25*$S$17/100/4</f>
        <v>0</v>
      </c>
      <c r="AH67" s="11">
        <f>$S$25*$S$17/100/4</f>
        <v>0</v>
      </c>
      <c r="AI67" s="11">
        <f>$S$25*$S$17/100/4</f>
        <v>0</v>
      </c>
      <c r="AJ67" s="11">
        <f>$S$25*$S$17/100/4</f>
        <v>0</v>
      </c>
      <c r="AK67" s="11">
        <f>$S$25*$S$18/100/4</f>
        <v>0</v>
      </c>
      <c r="AL67" s="11">
        <f>$S$25*$S$18/100/4</f>
        <v>0</v>
      </c>
      <c r="AM67" s="11">
        <f>$S$25*$S$18/100/4</f>
        <v>0</v>
      </c>
      <c r="AN67" s="11">
        <f>$S$25*$S$18/100/4</f>
        <v>0</v>
      </c>
      <c r="AO67" s="11">
        <f>$S$25*$S$19/100/4</f>
        <v>0</v>
      </c>
      <c r="AP67" s="11">
        <f>$S$25*$S$19/100/4</f>
        <v>0</v>
      </c>
      <c r="AQ67" s="11">
        <f>$S$25*$S$19/100/4</f>
        <v>0</v>
      </c>
      <c r="AR67" s="11">
        <f>$S$25*$S$19/100/4</f>
        <v>0</v>
      </c>
      <c r="AS67" s="11">
        <f>$S$25*$S$20/100/4</f>
        <v>0</v>
      </c>
      <c r="AT67" s="11">
        <f>$S$25*$S$20/100/4</f>
        <v>0</v>
      </c>
      <c r="AU67" s="11">
        <f>$S$25*$S$20/100/4</f>
        <v>0</v>
      </c>
      <c r="AV67" s="11">
        <f>$S$25*$S$20/100/4</f>
        <v>0</v>
      </c>
      <c r="AW67" s="11">
        <f>$S$25*$S$21/100/4</f>
        <v>0</v>
      </c>
      <c r="AX67" s="11">
        <f>$S$25*$S$21/100/4</f>
        <v>0</v>
      </c>
      <c r="AY67" s="11">
        <f>$S$25*$S$21/100/4</f>
        <v>0</v>
      </c>
      <c r="AZ67" s="11">
        <f>$S$25*$S$21/100/4</f>
        <v>0</v>
      </c>
      <c r="BA67" s="11"/>
      <c r="BB67" s="11"/>
      <c r="BC67" s="11"/>
      <c r="BD67" s="11"/>
      <c r="BF67" s="12"/>
      <c r="BG67" s="12"/>
      <c r="BH67" s="12"/>
      <c r="BI67" s="12"/>
    </row>
    <row r="68" spans="1:63" x14ac:dyDescent="0.3">
      <c r="A68" s="1" t="s">
        <v>62</v>
      </c>
      <c r="D68" s="9">
        <f t="shared" si="12"/>
        <v>28179.899999999994</v>
      </c>
      <c r="E68" s="9"/>
      <c r="F68" s="9"/>
      <c r="G68" s="9"/>
      <c r="H68" s="9"/>
      <c r="I68" s="9"/>
      <c r="J68" s="9"/>
      <c r="K68" s="9"/>
      <c r="L68" s="9"/>
      <c r="M68" s="9"/>
      <c r="N68" s="9"/>
      <c r="O68" s="9"/>
      <c r="P68" s="9"/>
      <c r="Q68" s="9"/>
      <c r="R68" s="9"/>
      <c r="S68" s="9"/>
      <c r="T68" s="9"/>
      <c r="U68" s="9"/>
      <c r="V68" s="11">
        <f>$T$24*$T$14/100/4</f>
        <v>3019.2750000000001</v>
      </c>
      <c r="W68" s="11">
        <f>$T$24*$T$14/100/4</f>
        <v>3019.2750000000001</v>
      </c>
      <c r="X68" s="11">
        <f>$T$24*$T$14/100/4</f>
        <v>3019.2750000000001</v>
      </c>
      <c r="Y68" s="11">
        <f>$T$24*$T$14/100/4</f>
        <v>3019.2750000000001</v>
      </c>
      <c r="Z68" s="11">
        <f>$T$24*$T$15/100/4</f>
        <v>2012.85</v>
      </c>
      <c r="AA68" s="11">
        <f>$T$24*$T$15/100/4</f>
        <v>2012.85</v>
      </c>
      <c r="AB68" s="11">
        <f>$T$24*$T$15/100/4</f>
        <v>2012.85</v>
      </c>
      <c r="AC68" s="11">
        <f>$T$24*$T$15/100/4</f>
        <v>2012.85</v>
      </c>
      <c r="AD68" s="11">
        <f>$T$24*$T$16/100/4</f>
        <v>2012.85</v>
      </c>
      <c r="AE68" s="11">
        <f>$T$24*$T$16/100/4</f>
        <v>2012.85</v>
      </c>
      <c r="AF68" s="11">
        <f>$T$24*$T$16/100/4</f>
        <v>2012.85</v>
      </c>
      <c r="AG68" s="11">
        <f>$T$24*$T$16/100/4</f>
        <v>2012.85</v>
      </c>
      <c r="AH68" s="11">
        <f>$T$24*$T$17/100/4</f>
        <v>0</v>
      </c>
      <c r="AI68" s="11">
        <f>$T$24*$T$17/100/4</f>
        <v>0</v>
      </c>
      <c r="AJ68" s="11">
        <f>$T$24*$T$17/100/4</f>
        <v>0</v>
      </c>
      <c r="AK68" s="11">
        <f>$T$24*$T$17/100/4</f>
        <v>0</v>
      </c>
      <c r="AL68" s="11">
        <f>$T$24*$T$18/100/4</f>
        <v>0</v>
      </c>
      <c r="AM68" s="11">
        <f>$T$24*$T$18/100/4</f>
        <v>0</v>
      </c>
      <c r="AN68" s="11">
        <f>$T$24*$T$18/100/4</f>
        <v>0</v>
      </c>
      <c r="AO68" s="11">
        <f>$T$24*$T$18/100/4</f>
        <v>0</v>
      </c>
      <c r="AP68" s="11">
        <f>$T$24*$T$19/100/4</f>
        <v>0</v>
      </c>
      <c r="AQ68" s="11">
        <f>$T$24*$T$19/100/4</f>
        <v>0</v>
      </c>
      <c r="AR68" s="11">
        <f>$T$24*$T$19/100/4</f>
        <v>0</v>
      </c>
      <c r="AS68" s="11">
        <f>$T$24*$T$19/100/4</f>
        <v>0</v>
      </c>
      <c r="AT68" s="11">
        <f>$T$24*$T$20/100/4</f>
        <v>0</v>
      </c>
      <c r="AU68" s="11">
        <f>$T$24*$T$20/100/4</f>
        <v>0</v>
      </c>
      <c r="AV68" s="11">
        <f>$T$24*$T$20/100/4</f>
        <v>0</v>
      </c>
      <c r="AW68" s="11">
        <f>$T$24*$T$20/100/4</f>
        <v>0</v>
      </c>
      <c r="AX68" s="11">
        <f>$T$24*$T$21/100/4</f>
        <v>0</v>
      </c>
      <c r="AY68" s="11">
        <f>$T$24*$T$21/100/4</f>
        <v>0</v>
      </c>
      <c r="AZ68" s="11">
        <f>$T$24*$T$21/100/4</f>
        <v>0</v>
      </c>
      <c r="BA68" s="11">
        <f>$T$24*$T$21/100/4</f>
        <v>0</v>
      </c>
      <c r="BB68" s="11"/>
      <c r="BC68" s="11"/>
      <c r="BD68" s="11"/>
      <c r="BE68" s="12">
        <f>$T$24*$T$19/100/4</f>
        <v>0</v>
      </c>
      <c r="BF68" s="12">
        <f>BE68</f>
        <v>0</v>
      </c>
      <c r="BG68" s="12">
        <f>$T$24*$T$20/100/4</f>
        <v>0</v>
      </c>
      <c r="BH68" s="12">
        <f>BG68</f>
        <v>0</v>
      </c>
      <c r="BI68" s="12">
        <f>$T$24*$T$21/100/4</f>
        <v>0</v>
      </c>
      <c r="BJ68" s="12">
        <f>BI68</f>
        <v>0</v>
      </c>
      <c r="BK68" s="12">
        <f>BJ68</f>
        <v>0</v>
      </c>
    </row>
    <row r="69" spans="1:63" x14ac:dyDescent="0.3">
      <c r="A69" s="1" t="s">
        <v>74</v>
      </c>
      <c r="D69" s="9">
        <f t="shared" si="12"/>
        <v>21917.699999999993</v>
      </c>
      <c r="E69" s="9"/>
      <c r="F69" s="9"/>
      <c r="G69" s="9"/>
      <c r="H69" s="9"/>
      <c r="I69" s="9"/>
      <c r="J69" s="9"/>
      <c r="K69" s="9"/>
      <c r="L69" s="9"/>
      <c r="M69" s="9"/>
      <c r="N69" s="9"/>
      <c r="O69" s="9"/>
      <c r="P69" s="9"/>
      <c r="Q69" s="9"/>
      <c r="R69" s="9"/>
      <c r="S69" s="9"/>
      <c r="T69" s="9"/>
      <c r="U69" s="9"/>
      <c r="V69" s="11">
        <f>$T$25*$T$14/100/4</f>
        <v>2348.3249999999998</v>
      </c>
      <c r="W69" s="11">
        <f>$T$25*$T$14/100/4</f>
        <v>2348.3249999999998</v>
      </c>
      <c r="X69" s="11">
        <f>$T$25*$T$14/100/4</f>
        <v>2348.3249999999998</v>
      </c>
      <c r="Y69" s="11">
        <f>$T$25*$T$14/100/4</f>
        <v>2348.3249999999998</v>
      </c>
      <c r="Z69" s="11">
        <f>$T$25*$T$15/100/4</f>
        <v>1565.55</v>
      </c>
      <c r="AA69" s="11">
        <f>$T$25*$T$15/100/4</f>
        <v>1565.55</v>
      </c>
      <c r="AB69" s="11">
        <f>$T$25*$T$15/100/4</f>
        <v>1565.55</v>
      </c>
      <c r="AC69" s="11">
        <f>$T$25*$T$15/100/4</f>
        <v>1565.55</v>
      </c>
      <c r="AD69" s="11">
        <f>$T$25*$T$16/100/4</f>
        <v>1565.55</v>
      </c>
      <c r="AE69" s="11">
        <f>$T$25*$T$16/100/4</f>
        <v>1565.55</v>
      </c>
      <c r="AF69" s="11">
        <f>$T$25*$T$16/100/4</f>
        <v>1565.55</v>
      </c>
      <c r="AG69" s="11">
        <f>$T$25*$T$16/100/4</f>
        <v>1565.55</v>
      </c>
      <c r="AH69" s="11">
        <f>$T$25*$T$17/100/4</f>
        <v>0</v>
      </c>
      <c r="AI69" s="11">
        <f>$T$25*$T$17/100/4</f>
        <v>0</v>
      </c>
      <c r="AJ69" s="11">
        <f>$T$25*$T$17/100/4</f>
        <v>0</v>
      </c>
      <c r="AK69" s="11">
        <f>$T$25*$T$17/100/4</f>
        <v>0</v>
      </c>
      <c r="AL69" s="11">
        <f>$T$25*$T$18/100/4</f>
        <v>0</v>
      </c>
      <c r="AM69" s="11">
        <f>$T$25*$T$18/100/4</f>
        <v>0</v>
      </c>
      <c r="AN69" s="11">
        <f>$T$25*$T$18/100/4</f>
        <v>0</v>
      </c>
      <c r="AO69" s="11">
        <f>$T$25*$T$18/100/4</f>
        <v>0</v>
      </c>
      <c r="AP69" s="11">
        <f>$T$25*$T$19/100/4</f>
        <v>0</v>
      </c>
      <c r="AQ69" s="11">
        <f>$T$25*$T$19/100/4</f>
        <v>0</v>
      </c>
      <c r="AR69" s="11">
        <f>$T$25*$T$19/100/4</f>
        <v>0</v>
      </c>
      <c r="AS69" s="11">
        <f>$T$25*$T$19/100/4</f>
        <v>0</v>
      </c>
      <c r="AT69" s="11">
        <f>$T$25*$T$20/100/4</f>
        <v>0</v>
      </c>
      <c r="AU69" s="11">
        <f>$T$25*$T$20/100/4</f>
        <v>0</v>
      </c>
      <c r="AV69" s="11">
        <f>$T$25*$T$20/100/4</f>
        <v>0</v>
      </c>
      <c r="AW69" s="11">
        <f>$T$25*$T$20/100/4</f>
        <v>0</v>
      </c>
      <c r="AX69" s="11">
        <f>$T$25*$T$21/100/4</f>
        <v>0</v>
      </c>
      <c r="AY69" s="11">
        <f>$T$25*$T$21/100/4</f>
        <v>0</v>
      </c>
      <c r="AZ69" s="11">
        <f>$T$25*$T$21/100/4</f>
        <v>0</v>
      </c>
      <c r="BA69" s="11">
        <f>$T$25*$T$21/100/4</f>
        <v>0</v>
      </c>
      <c r="BB69" s="11"/>
      <c r="BC69" s="11"/>
      <c r="BD69" s="11"/>
      <c r="BE69" s="12">
        <f>$T$25*$T$19/100/4</f>
        <v>0</v>
      </c>
      <c r="BF69" s="12">
        <f>BE69</f>
        <v>0</v>
      </c>
      <c r="BG69" s="12">
        <f>$T$25*$T$20/100/4</f>
        <v>0</v>
      </c>
      <c r="BH69" s="12">
        <f>BG69</f>
        <v>0</v>
      </c>
      <c r="BI69" s="12">
        <f>$T$25*$T$21/100/4</f>
        <v>0</v>
      </c>
      <c r="BJ69" s="12">
        <f>BI69</f>
        <v>0</v>
      </c>
      <c r="BK69" s="12">
        <f>BJ69</f>
        <v>0</v>
      </c>
    </row>
    <row r="70" spans="1:63" x14ac:dyDescent="0.3">
      <c r="A70" s="6" t="s">
        <v>132</v>
      </c>
      <c r="B70" s="6"/>
      <c r="C70" s="6"/>
      <c r="D70" s="13">
        <f>SUM(E70:AZ70)</f>
        <v>2673735.7499999981</v>
      </c>
      <c r="E70" s="14">
        <f>SUM(E31:E69)</f>
        <v>0</v>
      </c>
      <c r="F70" s="14">
        <f t="shared" ref="F70:AQ70" si="32">SUM(F31:F69)</f>
        <v>0</v>
      </c>
      <c r="G70" s="14">
        <f t="shared" si="32"/>
        <v>0</v>
      </c>
      <c r="H70" s="14">
        <f t="shared" si="32"/>
        <v>0</v>
      </c>
      <c r="I70" s="14">
        <f t="shared" si="32"/>
        <v>18115.650000000001</v>
      </c>
      <c r="J70" s="14">
        <f t="shared" si="32"/>
        <v>36231.300000000003</v>
      </c>
      <c r="K70" s="14">
        <f t="shared" si="32"/>
        <v>58260.824999999997</v>
      </c>
      <c r="L70" s="14">
        <f t="shared" si="32"/>
        <v>69018.39</v>
      </c>
      <c r="M70" s="14">
        <f t="shared" si="32"/>
        <v>67087.544999999998</v>
      </c>
      <c r="N70" s="14">
        <f t="shared" si="32"/>
        <v>72973.267500000002</v>
      </c>
      <c r="O70" s="14">
        <f t="shared" si="32"/>
        <v>88871.055000000008</v>
      </c>
      <c r="P70" s="14">
        <f t="shared" si="32"/>
        <v>105607.53</v>
      </c>
      <c r="Q70" s="14">
        <f t="shared" si="32"/>
        <v>115252.43625</v>
      </c>
      <c r="R70" s="14">
        <f t="shared" si="32"/>
        <v>124897.34249999998</v>
      </c>
      <c r="S70" s="14">
        <f t="shared" si="32"/>
        <v>683090.4674999998</v>
      </c>
      <c r="T70" s="14">
        <f t="shared" si="32"/>
        <v>171640.1925</v>
      </c>
      <c r="U70" s="14">
        <f t="shared" si="32"/>
        <v>112596.59249999994</v>
      </c>
      <c r="V70" s="14">
        <f t="shared" si="32"/>
        <v>89336.992499999949</v>
      </c>
      <c r="W70" s="14">
        <f t="shared" si="32"/>
        <v>87525.427499999962</v>
      </c>
      <c r="X70" s="14">
        <f t="shared" si="32"/>
        <v>85713.862499999959</v>
      </c>
      <c r="Y70" s="14">
        <f t="shared" si="32"/>
        <v>77279.461874999994</v>
      </c>
      <c r="Z70" s="14">
        <f t="shared" si="32"/>
        <v>70153.413750000007</v>
      </c>
      <c r="AA70" s="14">
        <f t="shared" si="32"/>
        <v>61337.876249999994</v>
      </c>
      <c r="AB70" s="14">
        <f t="shared" si="32"/>
        <v>51046.248749999984</v>
      </c>
      <c r="AC70" s="14">
        <f t="shared" si="32"/>
        <v>51046.248749999984</v>
      </c>
      <c r="AD70" s="14">
        <f t="shared" si="32"/>
        <v>51046.248749999984</v>
      </c>
      <c r="AE70" s="14">
        <f t="shared" si="32"/>
        <v>51046.248749999984</v>
      </c>
      <c r="AF70" s="14">
        <f t="shared" si="32"/>
        <v>51046.248749999984</v>
      </c>
      <c r="AG70" s="14">
        <f t="shared" si="32"/>
        <v>43931.383124999986</v>
      </c>
      <c r="AH70" s="14">
        <f t="shared" si="32"/>
        <v>36816.517499999994</v>
      </c>
      <c r="AI70" s="14">
        <f t="shared" si="32"/>
        <v>32958.555</v>
      </c>
      <c r="AJ70" s="14">
        <f t="shared" si="32"/>
        <v>29100.592499999999</v>
      </c>
      <c r="AK70" s="14">
        <f t="shared" si="32"/>
        <v>22883.122499999998</v>
      </c>
      <c r="AL70" s="14">
        <f t="shared" si="32"/>
        <v>19282.357500000002</v>
      </c>
      <c r="AM70" s="14">
        <f t="shared" si="32"/>
        <v>16803.57</v>
      </c>
      <c r="AN70" s="14">
        <f t="shared" si="32"/>
        <v>7246.26</v>
      </c>
      <c r="AO70" s="14">
        <f t="shared" si="32"/>
        <v>7246.26</v>
      </c>
      <c r="AP70" s="14">
        <f t="shared" si="32"/>
        <v>7246.26</v>
      </c>
      <c r="AQ70" s="14">
        <f t="shared" si="32"/>
        <v>0</v>
      </c>
    </row>
    <row r="71" spans="1:63" x14ac:dyDescent="0.3">
      <c r="A71" s="72" t="s">
        <v>170</v>
      </c>
      <c r="B71" s="72"/>
      <c r="C71" s="72"/>
      <c r="D71" s="73">
        <f>SUM(E71:AS71)</f>
        <v>1549396.3428864521</v>
      </c>
      <c r="E71" s="74">
        <f t="shared" ref="E71:AS71" si="33">+E70/((1+$C$72)^E$73)</f>
        <v>0</v>
      </c>
      <c r="F71" s="74">
        <f t="shared" si="33"/>
        <v>0</v>
      </c>
      <c r="G71" s="74">
        <f t="shared" si="33"/>
        <v>0</v>
      </c>
      <c r="H71" s="74">
        <f t="shared" si="33"/>
        <v>0</v>
      </c>
      <c r="I71" s="74">
        <f t="shared" si="33"/>
        <v>15378.814455073976</v>
      </c>
      <c r="J71" s="74">
        <f t="shared" si="33"/>
        <v>29766.422381719145</v>
      </c>
      <c r="K71" s="74">
        <f t="shared" si="33"/>
        <v>46322.622694776772</v>
      </c>
      <c r="L71" s="74">
        <f t="shared" si="33"/>
        <v>53107.409972299152</v>
      </c>
      <c r="M71" s="74">
        <f t="shared" si="33"/>
        <v>49958.108180351839</v>
      </c>
      <c r="N71" s="74">
        <f t="shared" si="33"/>
        <v>52589.81760946101</v>
      </c>
      <c r="O71" s="74">
        <f t="shared" si="33"/>
        <v>61982.914676503118</v>
      </c>
      <c r="P71" s="74">
        <f t="shared" si="33"/>
        <v>71282.074646449895</v>
      </c>
      <c r="Q71" s="74">
        <f t="shared" si="33"/>
        <v>75285.154777547839</v>
      </c>
      <c r="R71" s="74">
        <f t="shared" si="33"/>
        <v>78956.196299103671</v>
      </c>
      <c r="S71" s="74">
        <f t="shared" si="33"/>
        <v>417912.18338241102</v>
      </c>
      <c r="T71" s="74">
        <f t="shared" si="33"/>
        <v>101624.77278327271</v>
      </c>
      <c r="U71" s="74">
        <f t="shared" si="33"/>
        <v>64517.811826732468</v>
      </c>
      <c r="V71" s="74">
        <f t="shared" si="33"/>
        <v>49540.398646750858</v>
      </c>
      <c r="W71" s="74">
        <f t="shared" si="33"/>
        <v>46971.691170181912</v>
      </c>
      <c r="X71" s="74">
        <f t="shared" si="33"/>
        <v>44517.094283745835</v>
      </c>
      <c r="Y71" s="74">
        <f t="shared" si="33"/>
        <v>38843.076463767684</v>
      </c>
      <c r="Z71" s="74">
        <f t="shared" si="33"/>
        <v>34124.958101423639</v>
      </c>
      <c r="AA71" s="74">
        <f t="shared" si="33"/>
        <v>28875.255770470962</v>
      </c>
      <c r="AB71" s="74">
        <f t="shared" si="33"/>
        <v>23255.984240233665</v>
      </c>
      <c r="AC71" s="74">
        <f t="shared" si="33"/>
        <v>22506.528439485915</v>
      </c>
      <c r="AD71" s="74">
        <f t="shared" si="33"/>
        <v>21781.224873770327</v>
      </c>
      <c r="AE71" s="74">
        <f t="shared" si="33"/>
        <v>21079.295204382393</v>
      </c>
      <c r="AF71" s="74">
        <f t="shared" si="33"/>
        <v>20399.986175643564</v>
      </c>
      <c r="AG71" s="74">
        <f t="shared" si="33"/>
        <v>16990.834299316673</v>
      </c>
      <c r="AH71" s="74">
        <f t="shared" si="33"/>
        <v>13780.225386823215</v>
      </c>
      <c r="AI71" s="74">
        <f t="shared" si="33"/>
        <v>11938.659469331658</v>
      </c>
      <c r="AJ71" s="74">
        <f t="shared" si="33"/>
        <v>10201.476202397127</v>
      </c>
      <c r="AK71" s="74">
        <f t="shared" si="33"/>
        <v>7763.3695883487817</v>
      </c>
      <c r="AL71" s="74">
        <f t="shared" si="33"/>
        <v>6330.9501540915098</v>
      </c>
      <c r="AM71" s="74">
        <f t="shared" si="33"/>
        <v>5339.297381292944</v>
      </c>
      <c r="AN71" s="74">
        <f t="shared" si="33"/>
        <v>2228.282505967431</v>
      </c>
      <c r="AO71" s="74">
        <f t="shared" si="33"/>
        <v>2156.4730640383787</v>
      </c>
      <c r="AP71" s="74">
        <f t="shared" si="33"/>
        <v>2086.9777792847972</v>
      </c>
      <c r="AQ71" s="74">
        <f t="shared" si="33"/>
        <v>0</v>
      </c>
      <c r="AR71" s="74">
        <f t="shared" si="33"/>
        <v>0</v>
      </c>
      <c r="AS71" s="74">
        <f t="shared" si="33"/>
        <v>0</v>
      </c>
      <c r="AT71" s="42"/>
    </row>
    <row r="72" spans="1:63" s="68" customFormat="1" ht="15" customHeight="1" x14ac:dyDescent="0.3">
      <c r="A72" s="70" t="s">
        <v>171</v>
      </c>
      <c r="B72" s="70" t="s">
        <v>172</v>
      </c>
      <c r="C72" s="71">
        <v>0.14000000000000001</v>
      </c>
      <c r="D72" s="67"/>
      <c r="E72" s="67"/>
      <c r="F72" s="67"/>
      <c r="G72" s="67"/>
      <c r="H72" s="67"/>
      <c r="I72" s="67"/>
      <c r="J72" s="67"/>
      <c r="K72" s="67"/>
      <c r="L72" s="67"/>
      <c r="M72" s="67"/>
      <c r="N72" s="67"/>
      <c r="O72" s="67"/>
      <c r="P72" s="67"/>
      <c r="Q72" s="67"/>
      <c r="R72" s="67"/>
      <c r="S72" s="67"/>
      <c r="T72" s="67"/>
      <c r="U72" s="67"/>
      <c r="V72" s="67"/>
      <c r="W72" s="67"/>
      <c r="X72" s="67"/>
      <c r="Y72" s="67"/>
      <c r="Z72" s="67"/>
      <c r="AA72" s="67"/>
      <c r="AB72" s="67"/>
      <c r="AC72" s="67"/>
      <c r="AD72" s="67"/>
      <c r="AE72" s="67"/>
      <c r="AF72" s="67"/>
      <c r="AG72" s="67"/>
      <c r="AH72" s="67"/>
      <c r="AI72" s="67"/>
      <c r="AJ72" s="67"/>
      <c r="AK72" s="67"/>
      <c r="AL72" s="67"/>
      <c r="AM72" s="67"/>
      <c r="AN72" s="67"/>
      <c r="AO72" s="67"/>
      <c r="AP72" s="67"/>
      <c r="AQ72" s="67"/>
      <c r="AR72" s="67"/>
      <c r="AS72" s="67"/>
    </row>
    <row r="73" spans="1:63" s="68" customFormat="1" ht="15" customHeight="1" x14ac:dyDescent="0.3">
      <c r="A73" s="6"/>
      <c r="B73" s="6"/>
      <c r="C73" s="6"/>
      <c r="D73" s="69"/>
      <c r="E73" s="69">
        <f>0.0833333333333333*3</f>
        <v>0.24999999999999989</v>
      </c>
      <c r="F73" s="69">
        <f>0.25+E73</f>
        <v>0.49999999999999989</v>
      </c>
      <c r="G73" s="69">
        <f t="shared" ref="G73:AS73" si="34">0.25+F73</f>
        <v>0.74999999999999989</v>
      </c>
      <c r="H73" s="69">
        <f t="shared" si="34"/>
        <v>0.99999999999999989</v>
      </c>
      <c r="I73" s="69">
        <f t="shared" si="34"/>
        <v>1.25</v>
      </c>
      <c r="J73" s="69">
        <f t="shared" si="34"/>
        <v>1.5</v>
      </c>
      <c r="K73" s="69">
        <f t="shared" si="34"/>
        <v>1.75</v>
      </c>
      <c r="L73" s="69">
        <f t="shared" si="34"/>
        <v>2</v>
      </c>
      <c r="M73" s="69">
        <f t="shared" si="34"/>
        <v>2.25</v>
      </c>
      <c r="N73" s="69">
        <f t="shared" si="34"/>
        <v>2.5</v>
      </c>
      <c r="O73" s="69">
        <f t="shared" si="34"/>
        <v>2.75</v>
      </c>
      <c r="P73" s="69">
        <f t="shared" si="34"/>
        <v>3</v>
      </c>
      <c r="Q73" s="69">
        <f t="shared" si="34"/>
        <v>3.25</v>
      </c>
      <c r="R73" s="69">
        <f t="shared" si="34"/>
        <v>3.5</v>
      </c>
      <c r="S73" s="69">
        <f t="shared" si="34"/>
        <v>3.75</v>
      </c>
      <c r="T73" s="69">
        <f t="shared" si="34"/>
        <v>4</v>
      </c>
      <c r="U73" s="69">
        <f t="shared" si="34"/>
        <v>4.25</v>
      </c>
      <c r="V73" s="69">
        <f t="shared" si="34"/>
        <v>4.5</v>
      </c>
      <c r="W73" s="69">
        <f t="shared" si="34"/>
        <v>4.75</v>
      </c>
      <c r="X73" s="69">
        <f t="shared" si="34"/>
        <v>5</v>
      </c>
      <c r="Y73" s="69">
        <f t="shared" si="34"/>
        <v>5.25</v>
      </c>
      <c r="Z73" s="69">
        <f t="shared" si="34"/>
        <v>5.5</v>
      </c>
      <c r="AA73" s="69">
        <f t="shared" si="34"/>
        <v>5.75</v>
      </c>
      <c r="AB73" s="69">
        <f t="shared" si="34"/>
        <v>6</v>
      </c>
      <c r="AC73" s="69">
        <f t="shared" si="34"/>
        <v>6.25</v>
      </c>
      <c r="AD73" s="69">
        <f t="shared" si="34"/>
        <v>6.5</v>
      </c>
      <c r="AE73" s="69">
        <f t="shared" si="34"/>
        <v>6.75</v>
      </c>
      <c r="AF73" s="69">
        <f t="shared" si="34"/>
        <v>7</v>
      </c>
      <c r="AG73" s="69">
        <f t="shared" si="34"/>
        <v>7.25</v>
      </c>
      <c r="AH73" s="69">
        <f t="shared" si="34"/>
        <v>7.5</v>
      </c>
      <c r="AI73" s="69">
        <f t="shared" si="34"/>
        <v>7.75</v>
      </c>
      <c r="AJ73" s="69">
        <f t="shared" si="34"/>
        <v>8</v>
      </c>
      <c r="AK73" s="69">
        <f t="shared" si="34"/>
        <v>8.25</v>
      </c>
      <c r="AL73" s="69">
        <f t="shared" si="34"/>
        <v>8.5</v>
      </c>
      <c r="AM73" s="69">
        <f t="shared" si="34"/>
        <v>8.75</v>
      </c>
      <c r="AN73" s="69">
        <f t="shared" si="34"/>
        <v>9</v>
      </c>
      <c r="AO73" s="69">
        <f t="shared" si="34"/>
        <v>9.25</v>
      </c>
      <c r="AP73" s="69">
        <f t="shared" si="34"/>
        <v>9.5</v>
      </c>
      <c r="AQ73" s="69">
        <f t="shared" si="34"/>
        <v>9.75</v>
      </c>
      <c r="AR73" s="69">
        <f t="shared" si="34"/>
        <v>10</v>
      </c>
      <c r="AS73" s="69">
        <f t="shared" si="34"/>
        <v>10.25</v>
      </c>
    </row>
    <row r="74" spans="1:63" x14ac:dyDescent="0.3">
      <c r="D74" s="47"/>
      <c r="E74" s="42"/>
      <c r="F74" s="42"/>
      <c r="G74" s="42"/>
      <c r="H74" s="42"/>
      <c r="I74" s="42"/>
      <c r="J74" s="42"/>
      <c r="K74" s="42"/>
      <c r="L74" s="42"/>
      <c r="M74" s="42"/>
      <c r="N74" s="42"/>
      <c r="O74" s="42"/>
      <c r="P74" s="42"/>
      <c r="Q74" s="42"/>
      <c r="R74" s="42"/>
      <c r="S74" s="42"/>
      <c r="T74" s="42"/>
      <c r="U74" s="42"/>
      <c r="V74" s="42"/>
      <c r="W74" s="42"/>
      <c r="X74" s="42"/>
      <c r="Y74" s="42"/>
      <c r="Z74" s="42"/>
      <c r="AA74" s="42"/>
      <c r="AB74" s="42"/>
      <c r="AC74" s="42"/>
      <c r="AD74" s="42"/>
      <c r="AE74" s="42"/>
      <c r="AF74" s="42"/>
      <c r="AG74" s="42"/>
      <c r="AH74" s="42"/>
      <c r="AI74" s="42"/>
      <c r="AJ74" s="42"/>
      <c r="AK74" s="42"/>
      <c r="AL74" s="42"/>
      <c r="AM74" s="42"/>
      <c r="AN74" s="42"/>
      <c r="AO74" s="42"/>
      <c r="AP74" s="42"/>
      <c r="AQ74" s="42"/>
      <c r="AR74" s="42"/>
      <c r="AS74" s="42"/>
      <c r="AT74" s="42"/>
    </row>
    <row r="75" spans="1:63" x14ac:dyDescent="0.3">
      <c r="A75" s="72" t="s">
        <v>173</v>
      </c>
      <c r="B75" s="72"/>
      <c r="C75" s="72"/>
      <c r="D75" s="73"/>
      <c r="E75" s="74">
        <f>E71</f>
        <v>0</v>
      </c>
      <c r="F75" s="74">
        <f t="shared" ref="F75:AQ75" si="35">E75+F71</f>
        <v>0</v>
      </c>
      <c r="G75" s="74">
        <f t="shared" si="35"/>
        <v>0</v>
      </c>
      <c r="H75" s="74">
        <f t="shared" si="35"/>
        <v>0</v>
      </c>
      <c r="I75" s="74">
        <f t="shared" si="35"/>
        <v>15378.814455073976</v>
      </c>
      <c r="J75" s="74">
        <f t="shared" si="35"/>
        <v>45145.236836793119</v>
      </c>
      <c r="K75" s="74">
        <f t="shared" si="35"/>
        <v>91467.859531569891</v>
      </c>
      <c r="L75" s="74">
        <f t="shared" si="35"/>
        <v>144575.26950386906</v>
      </c>
      <c r="M75" s="74">
        <f t="shared" si="35"/>
        <v>194533.3776842209</v>
      </c>
      <c r="N75" s="74">
        <f t="shared" si="35"/>
        <v>247123.19529368193</v>
      </c>
      <c r="O75" s="74">
        <f t="shared" si="35"/>
        <v>309106.10997018503</v>
      </c>
      <c r="P75" s="74">
        <f t="shared" si="35"/>
        <v>380388.18461663491</v>
      </c>
      <c r="Q75" s="74">
        <f t="shared" si="35"/>
        <v>455673.33939418278</v>
      </c>
      <c r="R75" s="74">
        <f t="shared" si="35"/>
        <v>534629.53569328645</v>
      </c>
      <c r="S75" s="74">
        <f t="shared" si="35"/>
        <v>952541.71907569747</v>
      </c>
      <c r="T75" s="74">
        <f t="shared" si="35"/>
        <v>1054166.4918589701</v>
      </c>
      <c r="U75" s="74">
        <f t="shared" si="35"/>
        <v>1118684.3036857026</v>
      </c>
      <c r="V75" s="74">
        <f t="shared" si="35"/>
        <v>1168224.7023324536</v>
      </c>
      <c r="W75" s="74">
        <f t="shared" si="35"/>
        <v>1215196.3935026354</v>
      </c>
      <c r="X75" s="74">
        <f t="shared" si="35"/>
        <v>1259713.4877863813</v>
      </c>
      <c r="Y75" s="74">
        <f t="shared" si="35"/>
        <v>1298556.5642501491</v>
      </c>
      <c r="Z75" s="74">
        <f t="shared" si="35"/>
        <v>1332681.5223515728</v>
      </c>
      <c r="AA75" s="74">
        <f t="shared" si="35"/>
        <v>1361556.7781220437</v>
      </c>
      <c r="AB75" s="74">
        <f t="shared" si="35"/>
        <v>1384812.7623622774</v>
      </c>
      <c r="AC75" s="74">
        <f t="shared" si="35"/>
        <v>1407319.2908017633</v>
      </c>
      <c r="AD75" s="74">
        <f t="shared" si="35"/>
        <v>1429100.5156755336</v>
      </c>
      <c r="AE75" s="74">
        <f t="shared" si="35"/>
        <v>1450179.810879916</v>
      </c>
      <c r="AF75" s="74">
        <f t="shared" si="35"/>
        <v>1470579.7970555595</v>
      </c>
      <c r="AG75" s="74">
        <f t="shared" si="35"/>
        <v>1487570.6313548761</v>
      </c>
      <c r="AH75" s="74">
        <f t="shared" si="35"/>
        <v>1501350.8567416994</v>
      </c>
      <c r="AI75" s="74">
        <f t="shared" si="35"/>
        <v>1513289.516211031</v>
      </c>
      <c r="AJ75" s="74">
        <f t="shared" si="35"/>
        <v>1523490.9924134281</v>
      </c>
      <c r="AK75" s="74">
        <f t="shared" si="35"/>
        <v>1531254.3620017769</v>
      </c>
      <c r="AL75" s="74">
        <f t="shared" si="35"/>
        <v>1537585.3121558684</v>
      </c>
      <c r="AM75" s="74">
        <f t="shared" si="35"/>
        <v>1542924.6095371614</v>
      </c>
      <c r="AN75" s="74">
        <f t="shared" si="35"/>
        <v>1545152.8920431288</v>
      </c>
      <c r="AO75" s="74">
        <f t="shared" si="35"/>
        <v>1547309.3651071673</v>
      </c>
      <c r="AP75" s="74">
        <f t="shared" si="35"/>
        <v>1549396.3428864521</v>
      </c>
      <c r="AQ75" s="74">
        <f t="shared" si="35"/>
        <v>1549396.3428864521</v>
      </c>
      <c r="AR75" s="74"/>
      <c r="AS75" s="74"/>
      <c r="AT75" s="42"/>
    </row>
    <row r="76" spans="1:63" x14ac:dyDescent="0.3">
      <c r="A76" s="6" t="s">
        <v>167</v>
      </c>
      <c r="B76" s="6"/>
      <c r="C76" s="6"/>
      <c r="D76" s="45"/>
      <c r="E76" s="49">
        <f>SUM(E77:E78)</f>
        <v>0</v>
      </c>
      <c r="F76" s="49">
        <f t="shared" ref="F76:AS76" si="36">SUM(F77:F78)</f>
        <v>0</v>
      </c>
      <c r="G76" s="49">
        <f t="shared" si="36"/>
        <v>0</v>
      </c>
      <c r="H76" s="49">
        <f t="shared" si="36"/>
        <v>0</v>
      </c>
      <c r="I76" s="49">
        <f t="shared" si="36"/>
        <v>18115.650000000001</v>
      </c>
      <c r="J76" s="49">
        <f t="shared" si="36"/>
        <v>54346.950000000004</v>
      </c>
      <c r="K76" s="49">
        <f t="shared" si="36"/>
        <v>112607.77500000001</v>
      </c>
      <c r="L76" s="49">
        <f t="shared" si="36"/>
        <v>181626.16500000001</v>
      </c>
      <c r="M76" s="49">
        <f t="shared" si="36"/>
        <v>248713.71</v>
      </c>
      <c r="N76" s="49">
        <f t="shared" si="36"/>
        <v>321686.97750000004</v>
      </c>
      <c r="O76" s="49">
        <f t="shared" si="36"/>
        <v>410558.03249999997</v>
      </c>
      <c r="P76" s="49">
        <f t="shared" si="36"/>
        <v>516165.5625</v>
      </c>
      <c r="Q76" s="49">
        <f t="shared" si="36"/>
        <v>631417.99875000003</v>
      </c>
      <c r="R76" s="49">
        <f t="shared" si="36"/>
        <v>756315.34124999994</v>
      </c>
      <c r="S76" s="49">
        <f t="shared" si="36"/>
        <v>1439405.8087499999</v>
      </c>
      <c r="T76" s="49">
        <f t="shared" si="36"/>
        <v>1611046.0012499997</v>
      </c>
      <c r="U76" s="49">
        <f t="shared" si="36"/>
        <v>1723642.5937499998</v>
      </c>
      <c r="V76" s="49">
        <f t="shared" si="36"/>
        <v>1812979.5862499997</v>
      </c>
      <c r="W76" s="49">
        <f t="shared" si="36"/>
        <v>1900505.0137499997</v>
      </c>
      <c r="X76" s="49">
        <f t="shared" si="36"/>
        <v>1986218.8762499997</v>
      </c>
      <c r="Y76" s="49">
        <f t="shared" si="36"/>
        <v>2063498.3381249998</v>
      </c>
      <c r="Z76" s="49">
        <f t="shared" si="36"/>
        <v>2133651.7518749996</v>
      </c>
      <c r="AA76" s="49">
        <f t="shared" si="36"/>
        <v>2194989.6281249998</v>
      </c>
      <c r="AB76" s="49">
        <f t="shared" si="36"/>
        <v>2246035.8768749996</v>
      </c>
      <c r="AC76" s="49">
        <f t="shared" si="36"/>
        <v>2297082.1256249994</v>
      </c>
      <c r="AD76" s="49">
        <f t="shared" si="36"/>
        <v>2348128.3743749997</v>
      </c>
      <c r="AE76" s="49">
        <f t="shared" si="36"/>
        <v>2399174.6231249999</v>
      </c>
      <c r="AF76" s="49">
        <f t="shared" si="36"/>
        <v>2450220.8718749997</v>
      </c>
      <c r="AG76" s="49">
        <f t="shared" si="36"/>
        <v>2494152.2549999999</v>
      </c>
      <c r="AH76" s="49">
        <f t="shared" si="36"/>
        <v>2530968.7725</v>
      </c>
      <c r="AI76" s="49">
        <f t="shared" si="36"/>
        <v>2563927.3274999997</v>
      </c>
      <c r="AJ76" s="49">
        <f t="shared" si="36"/>
        <v>2593027.92</v>
      </c>
      <c r="AK76" s="49">
        <f t="shared" si="36"/>
        <v>2615911.0424999995</v>
      </c>
      <c r="AL76" s="49">
        <f t="shared" si="36"/>
        <v>2635193.3999999994</v>
      </c>
      <c r="AM76" s="49">
        <f t="shared" si="36"/>
        <v>2651996.9699999997</v>
      </c>
      <c r="AN76" s="49">
        <f t="shared" si="36"/>
        <v>2659243.2299999995</v>
      </c>
      <c r="AO76" s="49">
        <f t="shared" si="36"/>
        <v>2666489.4899999998</v>
      </c>
      <c r="AP76" s="49">
        <f t="shared" si="36"/>
        <v>2673735.75</v>
      </c>
      <c r="AQ76" s="49">
        <f t="shared" si="36"/>
        <v>2673735.75</v>
      </c>
      <c r="AR76" s="49">
        <f t="shared" si="36"/>
        <v>2673735.75</v>
      </c>
      <c r="AS76" s="49">
        <f t="shared" si="36"/>
        <v>2673735.75</v>
      </c>
      <c r="AT76" s="42"/>
    </row>
    <row r="77" spans="1:63" x14ac:dyDescent="0.3">
      <c r="A77" s="1" t="s">
        <v>168</v>
      </c>
      <c r="D77" s="9"/>
      <c r="E77" s="9">
        <f>SUM(E31:E36)</f>
        <v>0</v>
      </c>
      <c r="F77" s="9">
        <f t="shared" ref="F77:AS77" si="37">E77+SUM(F31:F36)</f>
        <v>0</v>
      </c>
      <c r="G77" s="42">
        <f t="shared" si="37"/>
        <v>0</v>
      </c>
      <c r="H77" s="42">
        <f t="shared" si="37"/>
        <v>0</v>
      </c>
      <c r="I77" s="42">
        <f t="shared" si="37"/>
        <v>18115.650000000001</v>
      </c>
      <c r="J77" s="42">
        <f t="shared" si="37"/>
        <v>54346.950000000004</v>
      </c>
      <c r="K77" s="42">
        <f t="shared" si="37"/>
        <v>103549.95000000001</v>
      </c>
      <c r="L77" s="42">
        <f t="shared" si="37"/>
        <v>152641.125</v>
      </c>
      <c r="M77" s="42">
        <f t="shared" si="37"/>
        <v>190475.25</v>
      </c>
      <c r="N77" s="42">
        <f t="shared" si="37"/>
        <v>228793.95</v>
      </c>
      <c r="O77" s="42">
        <f t="shared" si="37"/>
        <v>275574.07500000001</v>
      </c>
      <c r="P77" s="42">
        <f t="shared" si="37"/>
        <v>332157.52500000002</v>
      </c>
      <c r="Q77" s="42">
        <f t="shared" si="37"/>
        <v>391312.95</v>
      </c>
      <c r="R77" s="42">
        <f t="shared" si="37"/>
        <v>453040.35</v>
      </c>
      <c r="S77" s="42">
        <f t="shared" si="37"/>
        <v>1065244.95</v>
      </c>
      <c r="T77" s="42">
        <f t="shared" si="37"/>
        <v>1158283.3499999999</v>
      </c>
      <c r="U77" s="42">
        <f t="shared" si="37"/>
        <v>1186910.5499999998</v>
      </c>
      <c r="V77" s="42">
        <f t="shared" si="37"/>
        <v>1186910.5499999998</v>
      </c>
      <c r="W77" s="42">
        <f t="shared" si="37"/>
        <v>1186910.5499999998</v>
      </c>
      <c r="X77" s="42">
        <f t="shared" si="37"/>
        <v>1186910.5499999998</v>
      </c>
      <c r="Y77" s="42">
        <f t="shared" si="37"/>
        <v>1186910.5499999998</v>
      </c>
      <c r="Z77" s="11">
        <f t="shared" si="37"/>
        <v>1186910.5499999998</v>
      </c>
      <c r="AA77" s="11">
        <f t="shared" si="37"/>
        <v>1186910.5499999998</v>
      </c>
      <c r="AB77" s="11">
        <f t="shared" si="37"/>
        <v>1186910.5499999998</v>
      </c>
      <c r="AC77" s="11">
        <f t="shared" si="37"/>
        <v>1186910.5499999998</v>
      </c>
      <c r="AD77" s="11">
        <f t="shared" si="37"/>
        <v>1186910.5499999998</v>
      </c>
      <c r="AE77" s="11">
        <f t="shared" si="37"/>
        <v>1186910.5499999998</v>
      </c>
      <c r="AF77" s="11">
        <f t="shared" si="37"/>
        <v>1186910.5499999998</v>
      </c>
      <c r="AG77" s="11">
        <f t="shared" si="37"/>
        <v>1186910.5499999998</v>
      </c>
      <c r="AH77" s="11">
        <f t="shared" si="37"/>
        <v>1186910.5499999998</v>
      </c>
      <c r="AI77" s="11">
        <f t="shared" si="37"/>
        <v>1186910.5499999998</v>
      </c>
      <c r="AJ77" s="11">
        <f t="shared" si="37"/>
        <v>1186910.5499999998</v>
      </c>
      <c r="AK77" s="11">
        <f t="shared" si="37"/>
        <v>1186910.5499999998</v>
      </c>
      <c r="AL77" s="11">
        <f t="shared" si="37"/>
        <v>1186910.5499999998</v>
      </c>
      <c r="AM77" s="11">
        <f t="shared" si="37"/>
        <v>1186910.5499999998</v>
      </c>
      <c r="AN77" s="11">
        <f t="shared" si="37"/>
        <v>1186910.5499999998</v>
      </c>
      <c r="AO77" s="11">
        <f t="shared" si="37"/>
        <v>1186910.5499999998</v>
      </c>
      <c r="AP77" s="11">
        <f t="shared" si="37"/>
        <v>1186910.5499999998</v>
      </c>
      <c r="AQ77" s="11">
        <f t="shared" si="37"/>
        <v>1186910.5499999998</v>
      </c>
      <c r="AR77" s="11">
        <f t="shared" si="37"/>
        <v>1186910.5499999998</v>
      </c>
      <c r="AS77" s="11">
        <f t="shared" si="37"/>
        <v>1186910.5499999998</v>
      </c>
    </row>
    <row r="78" spans="1:63" x14ac:dyDescent="0.3">
      <c r="A78" s="1" t="s">
        <v>169</v>
      </c>
      <c r="D78" s="9"/>
      <c r="E78" s="9">
        <f>SUM(E38:E69)</f>
        <v>0</v>
      </c>
      <c r="F78" s="9">
        <f t="shared" ref="F78:AS78" si="38">E78+SUM(F38:F69)</f>
        <v>0</v>
      </c>
      <c r="G78" s="9">
        <f t="shared" si="38"/>
        <v>0</v>
      </c>
      <c r="H78" s="9">
        <f t="shared" si="38"/>
        <v>0</v>
      </c>
      <c r="I78" s="9">
        <f t="shared" si="38"/>
        <v>0</v>
      </c>
      <c r="J78" s="9">
        <f t="shared" si="38"/>
        <v>0</v>
      </c>
      <c r="K78" s="9">
        <f t="shared" si="38"/>
        <v>9057.8250000000007</v>
      </c>
      <c r="L78" s="9">
        <f t="shared" si="38"/>
        <v>28985.040000000001</v>
      </c>
      <c r="M78" s="9">
        <f t="shared" si="38"/>
        <v>58238.46</v>
      </c>
      <c r="N78" s="9">
        <f t="shared" si="38"/>
        <v>92893.027499999997</v>
      </c>
      <c r="O78" s="9">
        <f t="shared" si="38"/>
        <v>134983.95749999999</v>
      </c>
      <c r="P78" s="9">
        <f t="shared" si="38"/>
        <v>184008.03749999998</v>
      </c>
      <c r="Q78" s="9">
        <f t="shared" si="38"/>
        <v>240105.04874999996</v>
      </c>
      <c r="R78" s="9">
        <f t="shared" si="38"/>
        <v>303274.99124999996</v>
      </c>
      <c r="S78" s="9">
        <f t="shared" si="38"/>
        <v>374160.85874999996</v>
      </c>
      <c r="T78" s="9">
        <f t="shared" si="38"/>
        <v>452762.65124999994</v>
      </c>
      <c r="U78" s="9">
        <f t="shared" si="38"/>
        <v>536732.04374999995</v>
      </c>
      <c r="V78" s="9">
        <f t="shared" si="38"/>
        <v>626069.03624999989</v>
      </c>
      <c r="W78" s="9">
        <f t="shared" si="38"/>
        <v>713594.46374999988</v>
      </c>
      <c r="X78" s="9">
        <f t="shared" si="38"/>
        <v>799308.32624999981</v>
      </c>
      <c r="Y78" s="9">
        <f t="shared" si="38"/>
        <v>876587.78812499985</v>
      </c>
      <c r="Z78" s="9">
        <f t="shared" si="38"/>
        <v>946741.2018749998</v>
      </c>
      <c r="AA78" s="9">
        <f t="shared" si="38"/>
        <v>1008079.0781249998</v>
      </c>
      <c r="AB78" s="9">
        <f t="shared" si="38"/>
        <v>1059125.3268749998</v>
      </c>
      <c r="AC78" s="9">
        <f t="shared" si="38"/>
        <v>1110171.5756249998</v>
      </c>
      <c r="AD78" s="9">
        <f t="shared" si="38"/>
        <v>1161217.8243749999</v>
      </c>
      <c r="AE78" s="9">
        <f t="shared" si="38"/>
        <v>1212264.0731249999</v>
      </c>
      <c r="AF78" s="9">
        <f t="shared" si="38"/>
        <v>1263310.3218749999</v>
      </c>
      <c r="AG78" s="9">
        <f t="shared" si="38"/>
        <v>1307241.7049999998</v>
      </c>
      <c r="AH78" s="9">
        <f t="shared" si="38"/>
        <v>1344058.2224999999</v>
      </c>
      <c r="AI78" s="9">
        <f t="shared" si="38"/>
        <v>1377016.7774999999</v>
      </c>
      <c r="AJ78" s="9">
        <f t="shared" si="38"/>
        <v>1406117.3699999999</v>
      </c>
      <c r="AK78" s="9">
        <f t="shared" si="38"/>
        <v>1429000.4924999999</v>
      </c>
      <c r="AL78" s="9">
        <f t="shared" si="38"/>
        <v>1448282.8499999999</v>
      </c>
      <c r="AM78" s="9">
        <f t="shared" si="38"/>
        <v>1465086.42</v>
      </c>
      <c r="AN78" s="9">
        <f t="shared" si="38"/>
        <v>1472332.68</v>
      </c>
      <c r="AO78" s="9">
        <f t="shared" si="38"/>
        <v>1479578.94</v>
      </c>
      <c r="AP78" s="9">
        <f t="shared" si="38"/>
        <v>1486825.2</v>
      </c>
      <c r="AQ78" s="9">
        <f t="shared" si="38"/>
        <v>1486825.2</v>
      </c>
      <c r="AR78" s="9">
        <f t="shared" si="38"/>
        <v>1486825.2</v>
      </c>
      <c r="AS78" s="9">
        <f t="shared" si="38"/>
        <v>1486825.2</v>
      </c>
      <c r="AT78" s="42"/>
    </row>
    <row r="81" spans="1:25" x14ac:dyDescent="0.3">
      <c r="A81" s="15" t="s">
        <v>19</v>
      </c>
    </row>
    <row r="82" spans="1:25" x14ac:dyDescent="0.3">
      <c r="A82" s="1" t="s">
        <v>26</v>
      </c>
    </row>
    <row r="83" spans="1:25" x14ac:dyDescent="0.3">
      <c r="A83" s="1" t="s">
        <v>24</v>
      </c>
    </row>
    <row r="85" spans="1:25" x14ac:dyDescent="0.3">
      <c r="A85" s="1" t="s">
        <v>53</v>
      </c>
      <c r="D85" s="17">
        <f>D70-D24-D25</f>
        <v>-1.862645149230957E-9</v>
      </c>
      <c r="E85" s="16">
        <f t="shared" ref="E85:Y85" si="39">E24*E12/100</f>
        <v>0</v>
      </c>
      <c r="F85" s="16">
        <f t="shared" si="39"/>
        <v>0</v>
      </c>
      <c r="G85" s="16">
        <f t="shared" si="39"/>
        <v>0</v>
      </c>
      <c r="H85" s="16">
        <f t="shared" si="39"/>
        <v>0</v>
      </c>
      <c r="I85" s="16">
        <f t="shared" si="39"/>
        <v>22365</v>
      </c>
      <c r="J85" s="16">
        <f t="shared" si="39"/>
        <v>22365</v>
      </c>
      <c r="K85" s="16">
        <f t="shared" si="39"/>
        <v>24601.5</v>
      </c>
      <c r="L85" s="16">
        <f t="shared" si="39"/>
        <v>17221.050000000003</v>
      </c>
      <c r="M85" s="16">
        <f t="shared" si="39"/>
        <v>18786.600000000002</v>
      </c>
      <c r="N85" s="16">
        <f t="shared" si="39"/>
        <v>16102.8</v>
      </c>
      <c r="O85" s="16">
        <f t="shared" si="39"/>
        <v>18451.125</v>
      </c>
      <c r="P85" s="16">
        <f t="shared" si="39"/>
        <v>18451.125</v>
      </c>
      <c r="Q85" s="16">
        <f t="shared" si="39"/>
        <v>20128.5</v>
      </c>
      <c r="R85" s="16">
        <f t="shared" si="39"/>
        <v>20128.5</v>
      </c>
      <c r="S85" s="16">
        <f t="shared" si="39"/>
        <v>20128.5</v>
      </c>
      <c r="T85" s="16">
        <f t="shared" si="39"/>
        <v>20128.5</v>
      </c>
      <c r="U85" s="16">
        <f t="shared" si="39"/>
        <v>0</v>
      </c>
      <c r="V85" s="16">
        <f t="shared" si="39"/>
        <v>0</v>
      </c>
      <c r="W85" s="16">
        <f t="shared" si="39"/>
        <v>0</v>
      </c>
      <c r="X85" s="16">
        <f t="shared" si="39"/>
        <v>0</v>
      </c>
      <c r="Y85" s="16">
        <f t="shared" si="39"/>
        <v>0</v>
      </c>
    </row>
    <row r="86" spans="1:25" x14ac:dyDescent="0.3">
      <c r="A86" s="1" t="s">
        <v>65</v>
      </c>
      <c r="D86" s="2"/>
      <c r="E86" s="16">
        <f t="shared" ref="E86:Y86" si="40">E25*E12/100</f>
        <v>0</v>
      </c>
      <c r="F86" s="16">
        <f t="shared" si="40"/>
        <v>0</v>
      </c>
      <c r="G86" s="16">
        <f t="shared" si="40"/>
        <v>0</v>
      </c>
      <c r="H86" s="16">
        <f t="shared" si="40"/>
        <v>0</v>
      </c>
      <c r="I86" s="16">
        <f t="shared" si="40"/>
        <v>50097.599999999999</v>
      </c>
      <c r="J86" s="16">
        <f t="shared" si="40"/>
        <v>50097.599999999999</v>
      </c>
      <c r="K86" s="16">
        <f t="shared" si="40"/>
        <v>37573.199999999997</v>
      </c>
      <c r="L86" s="16">
        <f t="shared" si="40"/>
        <v>18786.599999999999</v>
      </c>
      <c r="M86" s="16">
        <f t="shared" si="40"/>
        <v>20874</v>
      </c>
      <c r="N86" s="16">
        <f t="shared" si="40"/>
        <v>20874</v>
      </c>
      <c r="O86" s="16">
        <f t="shared" si="40"/>
        <v>28701.75</v>
      </c>
      <c r="P86" s="16">
        <f t="shared" si="40"/>
        <v>28701.75</v>
      </c>
      <c r="Q86" s="16">
        <f t="shared" si="40"/>
        <v>31311</v>
      </c>
      <c r="R86" s="16">
        <f t="shared" si="40"/>
        <v>31311</v>
      </c>
      <c r="S86" s="16">
        <f t="shared" si="40"/>
        <v>15655.5</v>
      </c>
      <c r="T86" s="16">
        <f t="shared" si="40"/>
        <v>15655.5</v>
      </c>
      <c r="U86" s="16">
        <f t="shared" si="40"/>
        <v>0</v>
      </c>
      <c r="V86" s="16">
        <f t="shared" si="40"/>
        <v>0</v>
      </c>
      <c r="W86" s="16">
        <f t="shared" si="40"/>
        <v>0</v>
      </c>
      <c r="X86" s="16">
        <f t="shared" si="40"/>
        <v>0</v>
      </c>
      <c r="Y86" s="16">
        <f t="shared" si="40"/>
        <v>0</v>
      </c>
    </row>
  </sheetData>
  <phoneticPr fontId="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4A6A4-AEBC-463D-AE9E-026F5537F3A1}">
  <dimension ref="A1:BK101"/>
  <sheetViews>
    <sheetView showGridLines="0" zoomScale="80" zoomScaleNormal="80" workbookViewId="0">
      <pane xSplit="4" ySplit="2" topLeftCell="E3" activePane="bottomRight" state="frozen"/>
      <selection pane="topRight" activeCell="E1" sqref="E1"/>
      <selection pane="bottomLeft" activeCell="A3" sqref="A3"/>
      <selection pane="bottomRight" activeCell="F5" sqref="F5:Z5"/>
    </sheetView>
  </sheetViews>
  <sheetFormatPr defaultColWidth="19.33203125" defaultRowHeight="15.6" x14ac:dyDescent="0.3"/>
  <cols>
    <col min="1" max="1" width="38.44140625" style="1" bestFit="1" customWidth="1"/>
    <col min="2" max="3" width="12.6640625" style="1" customWidth="1"/>
    <col min="4" max="45" width="15" style="1" customWidth="1"/>
    <col min="46" max="47" width="19.33203125" style="1" customWidth="1"/>
    <col min="48" max="58" width="19.33203125" style="1" hidden="1" customWidth="1"/>
    <col min="59" max="68" width="0" style="1" hidden="1" customWidth="1"/>
    <col min="69" max="16384" width="19.33203125" style="1"/>
  </cols>
  <sheetData>
    <row r="1" spans="1:47" ht="34.5" customHeight="1" x14ac:dyDescent="0.3">
      <c r="A1" s="24" t="s">
        <v>25</v>
      </c>
    </row>
    <row r="2" spans="1:47" s="5" customFormat="1" x14ac:dyDescent="0.3">
      <c r="A2" s="4"/>
      <c r="B2" s="4" t="s">
        <v>30</v>
      </c>
      <c r="C2" s="4" t="s">
        <v>17</v>
      </c>
      <c r="D2" s="4" t="s">
        <v>121</v>
      </c>
      <c r="E2" s="4" t="s">
        <v>32</v>
      </c>
      <c r="F2" s="4" t="s">
        <v>33</v>
      </c>
      <c r="G2" s="4" t="s">
        <v>90</v>
      </c>
      <c r="H2" s="4" t="s">
        <v>34</v>
      </c>
      <c r="I2" s="4" t="s">
        <v>91</v>
      </c>
      <c r="J2" s="4" t="s">
        <v>35</v>
      </c>
      <c r="K2" s="4" t="s">
        <v>92</v>
      </c>
      <c r="L2" s="4" t="s">
        <v>36</v>
      </c>
      <c r="M2" s="4" t="s">
        <v>93</v>
      </c>
      <c r="N2" s="4" t="s">
        <v>37</v>
      </c>
      <c r="O2" s="4" t="s">
        <v>94</v>
      </c>
      <c r="P2" s="4" t="s">
        <v>38</v>
      </c>
      <c r="Q2" s="4" t="s">
        <v>95</v>
      </c>
      <c r="R2" s="4" t="s">
        <v>39</v>
      </c>
      <c r="S2" s="4" t="s">
        <v>96</v>
      </c>
      <c r="T2" s="4" t="s">
        <v>40</v>
      </c>
      <c r="U2" s="4" t="s">
        <v>97</v>
      </c>
      <c r="V2" s="4" t="s">
        <v>41</v>
      </c>
      <c r="W2" s="4" t="s">
        <v>98</v>
      </c>
      <c r="X2" s="4" t="s">
        <v>42</v>
      </c>
      <c r="Y2" s="4" t="s">
        <v>99</v>
      </c>
      <c r="Z2" s="4" t="s">
        <v>43</v>
      </c>
      <c r="AA2" s="4" t="s">
        <v>100</v>
      </c>
      <c r="AB2" s="4" t="s">
        <v>44</v>
      </c>
      <c r="AC2" s="4" t="s">
        <v>101</v>
      </c>
      <c r="AD2" s="4" t="s">
        <v>45</v>
      </c>
      <c r="AE2" s="4" t="s">
        <v>102</v>
      </c>
      <c r="AF2" s="4" t="s">
        <v>46</v>
      </c>
      <c r="AG2" s="4" t="s">
        <v>103</v>
      </c>
      <c r="AH2" s="4" t="s">
        <v>47</v>
      </c>
      <c r="AI2" s="4" t="s">
        <v>104</v>
      </c>
      <c r="AJ2" s="4" t="s">
        <v>48</v>
      </c>
      <c r="AK2" s="4" t="s">
        <v>105</v>
      </c>
      <c r="AL2" s="4" t="s">
        <v>49</v>
      </c>
      <c r="AM2" s="4" t="s">
        <v>106</v>
      </c>
      <c r="AN2" s="4" t="s">
        <v>50</v>
      </c>
      <c r="AO2" s="4" t="s">
        <v>126</v>
      </c>
      <c r="AP2" s="4" t="s">
        <v>84</v>
      </c>
      <c r="AQ2" s="4" t="s">
        <v>127</v>
      </c>
      <c r="AR2" s="4" t="s">
        <v>85</v>
      </c>
      <c r="AS2" s="4" t="s">
        <v>128</v>
      </c>
      <c r="AT2" s="4" t="s">
        <v>86</v>
      </c>
      <c r="AU2" s="4" t="s">
        <v>129</v>
      </c>
    </row>
    <row r="3" spans="1:47" x14ac:dyDescent="0.3">
      <c r="A3" s="1" t="s">
        <v>0</v>
      </c>
      <c r="D3" s="42"/>
      <c r="E3" s="42"/>
      <c r="F3" s="42"/>
      <c r="G3" s="42">
        <v>225</v>
      </c>
      <c r="H3" s="42">
        <v>225</v>
      </c>
      <c r="I3" s="42">
        <v>225</v>
      </c>
      <c r="J3" s="42">
        <v>225</v>
      </c>
      <c r="K3" s="42">
        <v>225</v>
      </c>
      <c r="L3" s="42">
        <v>225</v>
      </c>
      <c r="M3" s="42">
        <v>250</v>
      </c>
      <c r="N3" s="42">
        <v>250</v>
      </c>
      <c r="O3" s="42">
        <v>250</v>
      </c>
      <c r="P3" s="42">
        <v>250</v>
      </c>
      <c r="Q3" s="42">
        <v>275</v>
      </c>
      <c r="R3" s="42">
        <v>275</v>
      </c>
      <c r="S3" s="42">
        <v>275</v>
      </c>
      <c r="T3" s="42">
        <v>275</v>
      </c>
      <c r="U3" s="42">
        <v>300</v>
      </c>
      <c r="V3" s="42">
        <v>300</v>
      </c>
      <c r="W3" s="42">
        <v>330</v>
      </c>
      <c r="X3" s="42">
        <v>330</v>
      </c>
      <c r="Y3" s="42">
        <v>360</v>
      </c>
      <c r="Z3" s="42">
        <v>360</v>
      </c>
      <c r="AA3" s="42"/>
      <c r="AB3" s="42"/>
      <c r="AC3" s="42"/>
      <c r="AD3" s="42"/>
      <c r="AE3" s="42"/>
      <c r="AF3" s="42"/>
      <c r="AG3" s="42"/>
      <c r="AH3" s="42"/>
      <c r="AI3" s="42"/>
      <c r="AJ3" s="42"/>
      <c r="AK3" s="42"/>
      <c r="AL3" s="42"/>
      <c r="AM3" s="42"/>
      <c r="AN3" s="42"/>
      <c r="AO3" s="42"/>
      <c r="AP3" s="42"/>
      <c r="AQ3" s="42"/>
      <c r="AR3" s="42"/>
      <c r="AS3" s="42"/>
      <c r="AT3" s="42"/>
    </row>
    <row r="4" spans="1:47" x14ac:dyDescent="0.3">
      <c r="A4" s="1" t="s">
        <v>1</v>
      </c>
      <c r="D4" s="42"/>
      <c r="E4" s="42"/>
      <c r="F4" s="42"/>
      <c r="G4" s="42">
        <v>135</v>
      </c>
      <c r="H4" s="42">
        <v>135</v>
      </c>
      <c r="I4" s="42">
        <v>135</v>
      </c>
      <c r="J4" s="42">
        <v>135</v>
      </c>
      <c r="K4" s="42">
        <v>135</v>
      </c>
      <c r="L4" s="42">
        <v>135</v>
      </c>
      <c r="M4" s="42">
        <v>160</v>
      </c>
      <c r="N4" s="42">
        <v>160</v>
      </c>
      <c r="O4" s="42">
        <v>160</v>
      </c>
      <c r="P4" s="42">
        <v>160</v>
      </c>
      <c r="Q4" s="42">
        <v>180</v>
      </c>
      <c r="R4" s="42">
        <v>180</v>
      </c>
      <c r="S4" s="42">
        <v>180</v>
      </c>
      <c r="T4" s="42">
        <v>180</v>
      </c>
      <c r="U4" s="42">
        <v>200</v>
      </c>
      <c r="V4" s="42">
        <v>200</v>
      </c>
      <c r="W4" s="42">
        <v>220</v>
      </c>
      <c r="X4" s="42">
        <v>220</v>
      </c>
      <c r="Y4" s="42">
        <v>240</v>
      </c>
      <c r="Z4" s="42">
        <v>240</v>
      </c>
      <c r="AA4" s="42"/>
      <c r="AB4" s="42"/>
      <c r="AC4" s="42"/>
      <c r="AD4" s="42"/>
      <c r="AE4" s="42"/>
      <c r="AF4" s="42"/>
      <c r="AG4" s="42"/>
      <c r="AH4" s="42"/>
      <c r="AI4" s="42"/>
      <c r="AJ4" s="42"/>
      <c r="AK4" s="42"/>
      <c r="AL4" s="42"/>
      <c r="AM4" s="42"/>
      <c r="AN4" s="42"/>
      <c r="AO4" s="42"/>
      <c r="AP4" s="42"/>
      <c r="AQ4" s="42"/>
      <c r="AR4" s="42"/>
      <c r="AS4" s="42"/>
      <c r="AT4" s="42"/>
    </row>
    <row r="5" spans="1:47" x14ac:dyDescent="0.3">
      <c r="A5" s="1" t="s">
        <v>4</v>
      </c>
      <c r="C5" s="79">
        <v>60</v>
      </c>
      <c r="E5" s="42">
        <f>IF(C5-3&lt;0,0,C5-3)</f>
        <v>57</v>
      </c>
      <c r="F5" s="42">
        <f t="shared" ref="F5" si="0">IF(E5-3&lt;0,0,E5-3)</f>
        <v>54</v>
      </c>
      <c r="G5" s="42">
        <f t="shared" ref="G5" si="1">IF(F5-3&lt;0,0,F5-3)</f>
        <v>51</v>
      </c>
      <c r="H5" s="42">
        <f t="shared" ref="H5" si="2">IF(G5-3&lt;0,0,G5-3)</f>
        <v>48</v>
      </c>
      <c r="I5" s="42">
        <f t="shared" ref="I5" si="3">IF(H5-3&lt;0,0,H5-3)</f>
        <v>45</v>
      </c>
      <c r="J5" s="42">
        <f t="shared" ref="J5" si="4">IF(I5-3&lt;0,0,I5-3)</f>
        <v>42</v>
      </c>
      <c r="K5" s="42">
        <f t="shared" ref="K5" si="5">IF(J5-3&lt;0,0,J5-3)</f>
        <v>39</v>
      </c>
      <c r="L5" s="42">
        <f t="shared" ref="L5" si="6">IF(K5-3&lt;0,0,K5-3)</f>
        <v>36</v>
      </c>
      <c r="M5" s="42">
        <f t="shared" ref="M5" si="7">IF(L5-3&lt;0,0,L5-3)</f>
        <v>33</v>
      </c>
      <c r="N5" s="42">
        <f t="shared" ref="N5" si="8">IF(M5-3&lt;0,0,M5-3)</f>
        <v>30</v>
      </c>
      <c r="O5" s="42">
        <f t="shared" ref="O5" si="9">IF(N5-3&lt;0,0,N5-3)</f>
        <v>27</v>
      </c>
      <c r="P5" s="42">
        <f t="shared" ref="P5" si="10">IF(O5-3&lt;0,0,O5-3)</f>
        <v>24</v>
      </c>
      <c r="Q5" s="42">
        <f t="shared" ref="Q5" si="11">IF(P5-3&lt;0,0,P5-3)</f>
        <v>21</v>
      </c>
      <c r="R5" s="42">
        <f t="shared" ref="R5" si="12">IF(Q5-3&lt;0,0,Q5-3)</f>
        <v>18</v>
      </c>
      <c r="S5" s="42">
        <f t="shared" ref="S5" si="13">IF(R5-3&lt;0,0,R5-3)</f>
        <v>15</v>
      </c>
      <c r="T5" s="42">
        <f t="shared" ref="T5" si="14">IF(S5-3&lt;0,0,S5-3)</f>
        <v>12</v>
      </c>
      <c r="U5" s="42">
        <f t="shared" ref="U5" si="15">IF(T5-3&lt;0,0,T5-3)</f>
        <v>9</v>
      </c>
      <c r="V5" s="42">
        <f t="shared" ref="V5" si="16">IF(U5-3&lt;0,0,U5-3)</f>
        <v>6</v>
      </c>
      <c r="W5" s="42">
        <f t="shared" ref="W5" si="17">IF(V5-3&lt;0,0,V5-3)</f>
        <v>3</v>
      </c>
      <c r="X5" s="42">
        <f t="shared" ref="X5" si="18">IF(W5-3&lt;0,0,W5-3)</f>
        <v>0</v>
      </c>
      <c r="Y5" s="42">
        <f t="shared" ref="Y5" si="19">IF(X5-3&lt;0,0,X5-3)</f>
        <v>0</v>
      </c>
      <c r="Z5" s="42">
        <f t="shared" ref="Z5" si="20">IF(Y5-3&lt;0,0,Y5-3)</f>
        <v>0</v>
      </c>
      <c r="AA5" s="42"/>
      <c r="AB5" s="42"/>
      <c r="AC5" s="42"/>
      <c r="AD5" s="42"/>
      <c r="AE5" s="42"/>
      <c r="AF5" s="42"/>
      <c r="AG5" s="42"/>
      <c r="AH5" s="42"/>
      <c r="AI5" s="42"/>
      <c r="AJ5" s="42"/>
      <c r="AK5" s="42"/>
      <c r="AL5" s="42"/>
      <c r="AM5" s="42"/>
      <c r="AN5" s="42"/>
      <c r="AO5" s="42"/>
      <c r="AP5" s="42"/>
      <c r="AQ5" s="42"/>
      <c r="AR5" s="42"/>
      <c r="AS5" s="42"/>
      <c r="AT5" s="42"/>
    </row>
    <row r="6" spans="1:47" x14ac:dyDescent="0.3">
      <c r="A6" s="1" t="s">
        <v>2</v>
      </c>
      <c r="B6" s="1">
        <v>13700</v>
      </c>
      <c r="C6" s="1">
        <v>20</v>
      </c>
      <c r="D6" s="42"/>
      <c r="E6" s="42"/>
      <c r="F6" s="42"/>
      <c r="G6" s="42"/>
      <c r="H6" s="42"/>
      <c r="I6" s="42">
        <f>7/2</f>
        <v>3.5</v>
      </c>
      <c r="J6" s="42">
        <f t="shared" ref="J6:P6" si="21">7/2</f>
        <v>3.5</v>
      </c>
      <c r="K6" s="42">
        <f t="shared" si="21"/>
        <v>3.5</v>
      </c>
      <c r="L6" s="42">
        <f t="shared" si="21"/>
        <v>3.5</v>
      </c>
      <c r="M6" s="42">
        <f t="shared" si="21"/>
        <v>3.5</v>
      </c>
      <c r="N6" s="42">
        <f t="shared" si="21"/>
        <v>3.5</v>
      </c>
      <c r="O6" s="42">
        <f t="shared" si="21"/>
        <v>3.5</v>
      </c>
      <c r="P6" s="42">
        <f t="shared" si="21"/>
        <v>3.5</v>
      </c>
      <c r="Q6" s="42">
        <v>5</v>
      </c>
      <c r="R6" s="42">
        <v>5</v>
      </c>
      <c r="S6" s="42">
        <v>7.5</v>
      </c>
      <c r="T6" s="42">
        <v>7.5</v>
      </c>
      <c r="U6" s="42">
        <v>7.5</v>
      </c>
      <c r="V6" s="42">
        <v>7.5</v>
      </c>
      <c r="W6" s="42">
        <v>3</v>
      </c>
      <c r="X6" s="42">
        <v>3</v>
      </c>
      <c r="Y6" s="42">
        <v>3</v>
      </c>
      <c r="Z6" s="42">
        <v>3</v>
      </c>
      <c r="AA6" s="42"/>
      <c r="AB6" s="42"/>
      <c r="AC6" s="42"/>
      <c r="AD6" s="42"/>
      <c r="AE6" s="42"/>
      <c r="AF6" s="42"/>
      <c r="AG6" s="42"/>
      <c r="AH6" s="42"/>
      <c r="AI6" s="42"/>
      <c r="AJ6" s="42"/>
      <c r="AK6" s="42"/>
      <c r="AL6" s="42"/>
      <c r="AM6" s="42"/>
      <c r="AN6" s="42"/>
      <c r="AO6" s="42"/>
      <c r="AP6" s="42"/>
      <c r="AQ6" s="42"/>
      <c r="AR6" s="42"/>
      <c r="AS6" s="42"/>
      <c r="AT6" s="42"/>
    </row>
    <row r="7" spans="1:47" x14ac:dyDescent="0.3">
      <c r="A7" s="1" t="s">
        <v>3</v>
      </c>
      <c r="B7" s="1">
        <v>27401</v>
      </c>
      <c r="C7" s="1">
        <v>20</v>
      </c>
      <c r="D7" s="42"/>
      <c r="E7" s="42"/>
      <c r="F7" s="42"/>
      <c r="G7" s="42"/>
      <c r="H7" s="42"/>
      <c r="I7" s="42">
        <v>5</v>
      </c>
      <c r="J7" s="42">
        <v>5</v>
      </c>
      <c r="K7" s="42">
        <v>5</v>
      </c>
      <c r="L7" s="42">
        <v>5</v>
      </c>
      <c r="M7" s="42">
        <v>5</v>
      </c>
      <c r="N7" s="42">
        <v>5</v>
      </c>
      <c r="O7" s="42">
        <v>5</v>
      </c>
      <c r="P7" s="42">
        <v>5</v>
      </c>
      <c r="Q7" s="42">
        <v>7.5</v>
      </c>
      <c r="R7" s="42">
        <v>7.5</v>
      </c>
      <c r="S7" s="42">
        <v>7.5</v>
      </c>
      <c r="T7" s="42">
        <v>7.5</v>
      </c>
      <c r="U7" s="42">
        <v>2.5</v>
      </c>
      <c r="V7" s="42">
        <v>2.5</v>
      </c>
      <c r="W7" s="42">
        <v>2.5</v>
      </c>
      <c r="X7" s="42">
        <v>2.5</v>
      </c>
      <c r="Y7" s="42">
        <v>0</v>
      </c>
      <c r="Z7" s="42">
        <v>0</v>
      </c>
      <c r="AA7" s="42"/>
      <c r="AB7" s="42"/>
      <c r="AC7" s="42"/>
      <c r="AD7" s="42"/>
      <c r="AE7" s="42"/>
      <c r="AF7" s="42"/>
      <c r="AG7" s="42"/>
      <c r="AH7" s="42"/>
      <c r="AI7" s="42"/>
      <c r="AJ7" s="42"/>
      <c r="AK7" s="42"/>
      <c r="AL7" s="42"/>
      <c r="AM7" s="42"/>
      <c r="AN7" s="42"/>
      <c r="AO7" s="42"/>
      <c r="AP7" s="42"/>
      <c r="AQ7" s="42"/>
      <c r="AR7" s="42"/>
      <c r="AS7" s="42"/>
      <c r="AT7" s="42"/>
    </row>
    <row r="8" spans="1:47" x14ac:dyDescent="0.3">
      <c r="A8" s="1" t="s">
        <v>16</v>
      </c>
      <c r="D8" s="42"/>
      <c r="E8" s="42"/>
      <c r="F8" s="42"/>
      <c r="G8" s="47"/>
      <c r="H8" s="47"/>
      <c r="I8" s="47">
        <v>8</v>
      </c>
      <c r="J8" s="47">
        <v>8</v>
      </c>
      <c r="K8" s="47">
        <v>8</v>
      </c>
      <c r="L8" s="47">
        <v>8</v>
      </c>
      <c r="M8" s="47">
        <v>8</v>
      </c>
      <c r="N8" s="47">
        <v>8</v>
      </c>
      <c r="O8" s="47">
        <v>7</v>
      </c>
      <c r="P8" s="47">
        <v>7</v>
      </c>
      <c r="Q8" s="47">
        <v>6</v>
      </c>
      <c r="R8" s="47">
        <v>6</v>
      </c>
      <c r="S8" s="47">
        <v>5</v>
      </c>
      <c r="T8" s="47">
        <v>5</v>
      </c>
      <c r="U8" s="47">
        <v>4</v>
      </c>
      <c r="V8" s="47">
        <v>4</v>
      </c>
      <c r="W8" s="47">
        <v>3</v>
      </c>
      <c r="X8" s="47">
        <v>3</v>
      </c>
      <c r="Y8" s="47">
        <v>2</v>
      </c>
      <c r="Z8" s="47">
        <v>2</v>
      </c>
      <c r="AA8" s="42"/>
      <c r="AB8" s="42"/>
      <c r="AC8" s="42"/>
      <c r="AD8" s="42"/>
      <c r="AE8" s="42"/>
      <c r="AF8" s="42"/>
      <c r="AG8" s="42"/>
      <c r="AH8" s="42"/>
      <c r="AI8" s="42"/>
      <c r="AJ8" s="42"/>
      <c r="AK8" s="42"/>
      <c r="AL8" s="42"/>
      <c r="AM8" s="42"/>
      <c r="AN8" s="42"/>
      <c r="AO8" s="42"/>
      <c r="AP8" s="42"/>
      <c r="AQ8" s="42"/>
      <c r="AR8" s="42"/>
      <c r="AS8" s="42"/>
      <c r="AT8" s="42"/>
    </row>
    <row r="9" spans="1:47" x14ac:dyDescent="0.3">
      <c r="D9" s="42"/>
      <c r="E9" s="42"/>
      <c r="F9" s="42"/>
      <c r="G9" s="42"/>
      <c r="H9" s="42"/>
      <c r="I9" s="42"/>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row>
    <row r="10" spans="1:47" x14ac:dyDescent="0.3">
      <c r="A10" s="1" t="s">
        <v>5</v>
      </c>
      <c r="D10" s="42"/>
      <c r="E10" s="42"/>
      <c r="F10" s="42"/>
      <c r="G10" s="42"/>
      <c r="H10" s="42"/>
      <c r="I10" s="42">
        <v>5</v>
      </c>
      <c r="J10" s="42">
        <v>5</v>
      </c>
      <c r="K10" s="42">
        <v>5</v>
      </c>
      <c r="L10" s="42">
        <v>5</v>
      </c>
      <c r="M10" s="42">
        <v>10</v>
      </c>
      <c r="N10" s="42">
        <v>10</v>
      </c>
      <c r="O10" s="42">
        <v>10</v>
      </c>
      <c r="P10" s="42">
        <v>10</v>
      </c>
      <c r="Q10" s="42">
        <v>10</v>
      </c>
      <c r="R10" s="42">
        <v>10</v>
      </c>
      <c r="S10" s="42">
        <v>15</v>
      </c>
      <c r="T10" s="42">
        <v>15</v>
      </c>
      <c r="U10" s="42">
        <v>15</v>
      </c>
      <c r="V10" s="42">
        <v>15</v>
      </c>
      <c r="W10" s="42">
        <v>20</v>
      </c>
      <c r="X10" s="42">
        <v>20</v>
      </c>
      <c r="Y10" s="42">
        <v>20</v>
      </c>
      <c r="Z10" s="42">
        <v>20</v>
      </c>
      <c r="AA10" s="42"/>
      <c r="AB10" s="42"/>
      <c r="AC10" s="42"/>
      <c r="AD10" s="42"/>
      <c r="AE10" s="42"/>
      <c r="AF10" s="42"/>
      <c r="AG10" s="42"/>
      <c r="AH10" s="42"/>
      <c r="AI10" s="42"/>
      <c r="AJ10" s="42"/>
      <c r="AK10" s="42"/>
      <c r="AL10" s="42"/>
      <c r="AM10" s="42"/>
      <c r="AN10" s="42"/>
      <c r="AO10" s="42"/>
      <c r="AP10" s="42"/>
      <c r="AQ10" s="42"/>
      <c r="AR10" s="42"/>
      <c r="AS10" s="42"/>
      <c r="AT10" s="42"/>
    </row>
    <row r="11" spans="1:47" x14ac:dyDescent="0.3">
      <c r="A11" s="1" t="s">
        <v>6</v>
      </c>
      <c r="D11" s="42"/>
      <c r="E11" s="42"/>
      <c r="F11" s="42"/>
      <c r="G11" s="42"/>
      <c r="H11" s="42"/>
      <c r="I11" s="42">
        <v>5</v>
      </c>
      <c r="J11" s="42">
        <v>5</v>
      </c>
      <c r="K11" s="42">
        <v>5</v>
      </c>
      <c r="L11" s="42">
        <v>5</v>
      </c>
      <c r="M11" s="42">
        <v>10</v>
      </c>
      <c r="N11" s="42">
        <v>10</v>
      </c>
      <c r="O11" s="42">
        <v>10</v>
      </c>
      <c r="P11" s="42">
        <v>10</v>
      </c>
      <c r="Q11" s="42">
        <v>10</v>
      </c>
      <c r="R11" s="42">
        <v>10</v>
      </c>
      <c r="S11" s="42">
        <v>15</v>
      </c>
      <c r="T11" s="42">
        <v>15</v>
      </c>
      <c r="U11" s="42">
        <v>15</v>
      </c>
      <c r="V11" s="42">
        <v>15</v>
      </c>
      <c r="W11" s="42">
        <v>20</v>
      </c>
      <c r="X11" s="42">
        <v>20</v>
      </c>
      <c r="Y11" s="42">
        <v>20</v>
      </c>
      <c r="Z11" s="42">
        <v>20</v>
      </c>
      <c r="AA11" s="42"/>
      <c r="AB11" s="42"/>
      <c r="AC11" s="42"/>
      <c r="AD11" s="42"/>
      <c r="AE11" s="42"/>
      <c r="AF11" s="42"/>
      <c r="AG11" s="42"/>
      <c r="AH11" s="42"/>
      <c r="AI11" s="42"/>
      <c r="AJ11" s="42"/>
      <c r="AK11" s="42"/>
      <c r="AL11" s="42"/>
      <c r="AM11" s="42"/>
      <c r="AN11" s="42"/>
      <c r="AO11" s="42"/>
      <c r="AP11" s="42"/>
      <c r="AQ11" s="42"/>
      <c r="AR11" s="42"/>
      <c r="AS11" s="42"/>
      <c r="AT11" s="42"/>
    </row>
    <row r="12" spans="1:47" x14ac:dyDescent="0.3">
      <c r="A12" s="1" t="s">
        <v>7</v>
      </c>
      <c r="D12" s="42"/>
      <c r="E12" s="42"/>
      <c r="F12" s="42"/>
      <c r="G12" s="42"/>
      <c r="H12" s="42"/>
      <c r="I12" s="42">
        <v>20</v>
      </c>
      <c r="J12" s="42">
        <v>20</v>
      </c>
      <c r="K12" s="42">
        <v>20</v>
      </c>
      <c r="L12" s="42">
        <v>20</v>
      </c>
      <c r="M12" s="42">
        <v>20</v>
      </c>
      <c r="N12" s="42">
        <v>20</v>
      </c>
      <c r="O12" s="42">
        <v>20</v>
      </c>
      <c r="P12" s="42">
        <v>20</v>
      </c>
      <c r="Q12" s="42">
        <v>20</v>
      </c>
      <c r="R12" s="42">
        <v>20</v>
      </c>
      <c r="S12" s="42">
        <v>25</v>
      </c>
      <c r="T12" s="42">
        <v>25</v>
      </c>
      <c r="U12" s="42">
        <v>25</v>
      </c>
      <c r="V12" s="42">
        <v>25</v>
      </c>
      <c r="W12" s="42">
        <v>25</v>
      </c>
      <c r="X12" s="42">
        <v>25</v>
      </c>
      <c r="Y12" s="42">
        <v>25</v>
      </c>
      <c r="Z12" s="42">
        <v>25</v>
      </c>
      <c r="AA12" s="42"/>
      <c r="AB12" s="42"/>
      <c r="AC12" s="42"/>
      <c r="AD12" s="42"/>
      <c r="AE12" s="42"/>
      <c r="AF12" s="42"/>
      <c r="AG12" s="42"/>
      <c r="AH12" s="42"/>
      <c r="AI12" s="42"/>
      <c r="AJ12" s="42"/>
      <c r="AK12" s="42"/>
      <c r="AL12" s="42"/>
      <c r="AM12" s="42"/>
      <c r="AN12" s="42"/>
      <c r="AO12" s="42"/>
      <c r="AP12" s="42"/>
      <c r="AQ12" s="42"/>
      <c r="AR12" s="42"/>
      <c r="AS12" s="42"/>
      <c r="AT12" s="42"/>
    </row>
    <row r="13" spans="1:47" x14ac:dyDescent="0.3">
      <c r="D13" s="42"/>
      <c r="E13" s="42"/>
      <c r="F13" s="42"/>
      <c r="G13" s="42"/>
      <c r="H13" s="42"/>
      <c r="I13" s="42"/>
      <c r="J13" s="42"/>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row>
    <row r="14" spans="1:47" x14ac:dyDescent="0.3">
      <c r="A14" s="1" t="s">
        <v>8</v>
      </c>
      <c r="D14" s="42"/>
      <c r="E14" s="42"/>
      <c r="F14" s="42"/>
      <c r="G14" s="42"/>
      <c r="H14" s="42"/>
      <c r="I14" s="42">
        <v>10</v>
      </c>
      <c r="J14" s="42">
        <v>10</v>
      </c>
      <c r="K14" s="42">
        <v>10</v>
      </c>
      <c r="L14" s="42">
        <v>10</v>
      </c>
      <c r="M14" s="42">
        <v>10</v>
      </c>
      <c r="N14" s="42">
        <v>10</v>
      </c>
      <c r="O14" s="42">
        <v>12.5</v>
      </c>
      <c r="P14" s="42">
        <v>12.5</v>
      </c>
      <c r="Q14" s="42">
        <v>12.5</v>
      </c>
      <c r="R14" s="42">
        <v>12.5</v>
      </c>
      <c r="S14" s="42">
        <v>15</v>
      </c>
      <c r="T14" s="42">
        <v>15</v>
      </c>
      <c r="U14" s="42">
        <v>15</v>
      </c>
      <c r="V14" s="42">
        <v>15</v>
      </c>
      <c r="W14" s="42">
        <v>15</v>
      </c>
      <c r="X14" s="42">
        <v>15</v>
      </c>
      <c r="Y14" s="42">
        <v>17.5</v>
      </c>
      <c r="Z14" s="42">
        <v>17.5</v>
      </c>
      <c r="AA14" s="42"/>
      <c r="AB14" s="42"/>
      <c r="AC14" s="42"/>
      <c r="AD14" s="42"/>
      <c r="AE14" s="42"/>
      <c r="AF14" s="42"/>
      <c r="AG14" s="42"/>
      <c r="AH14" s="42"/>
      <c r="AI14" s="42"/>
      <c r="AJ14" s="42"/>
      <c r="AK14" s="42"/>
      <c r="AL14" s="42"/>
      <c r="AM14" s="42"/>
      <c r="AN14" s="42"/>
      <c r="AO14" s="42"/>
      <c r="AP14" s="42"/>
      <c r="AQ14" s="42"/>
      <c r="AR14" s="42"/>
      <c r="AS14" s="42"/>
      <c r="AT14" s="42"/>
    </row>
    <row r="15" spans="1:47" x14ac:dyDescent="0.3">
      <c r="A15" s="1" t="s">
        <v>9</v>
      </c>
      <c r="D15" s="42"/>
      <c r="E15" s="42"/>
      <c r="F15" s="42"/>
      <c r="G15" s="42"/>
      <c r="H15" s="42"/>
      <c r="I15" s="42">
        <v>10</v>
      </c>
      <c r="J15" s="42">
        <v>10</v>
      </c>
      <c r="K15" s="42">
        <v>10</v>
      </c>
      <c r="L15" s="42">
        <v>10</v>
      </c>
      <c r="M15" s="42">
        <v>10</v>
      </c>
      <c r="N15" s="42">
        <v>10</v>
      </c>
      <c r="O15" s="42">
        <v>12.5</v>
      </c>
      <c r="P15" s="42">
        <v>12.5</v>
      </c>
      <c r="Q15" s="42">
        <v>12.5</v>
      </c>
      <c r="R15" s="42">
        <v>12.5</v>
      </c>
      <c r="S15" s="42">
        <v>15</v>
      </c>
      <c r="T15" s="42">
        <v>15</v>
      </c>
      <c r="U15" s="42">
        <v>15</v>
      </c>
      <c r="V15" s="42">
        <v>15</v>
      </c>
      <c r="W15" s="42">
        <v>10</v>
      </c>
      <c r="X15" s="42">
        <v>10</v>
      </c>
      <c r="Y15" s="42">
        <v>17.5</v>
      </c>
      <c r="Z15" s="42">
        <v>17.5</v>
      </c>
      <c r="AA15" s="42"/>
      <c r="AB15" s="42"/>
      <c r="AC15" s="42"/>
      <c r="AD15" s="42"/>
      <c r="AE15" s="42"/>
      <c r="AF15" s="42"/>
      <c r="AG15" s="42"/>
      <c r="AH15" s="42"/>
      <c r="AI15" s="42"/>
      <c r="AJ15" s="42"/>
      <c r="AK15" s="42"/>
      <c r="AL15" s="42"/>
      <c r="AM15" s="42"/>
      <c r="AN15" s="42"/>
      <c r="AO15" s="42"/>
      <c r="AP15" s="42"/>
      <c r="AQ15" s="42"/>
      <c r="AR15" s="42"/>
      <c r="AS15" s="42"/>
      <c r="AT15" s="42"/>
    </row>
    <row r="16" spans="1:47" x14ac:dyDescent="0.3">
      <c r="A16" s="1" t="s">
        <v>10</v>
      </c>
      <c r="D16" s="42"/>
      <c r="E16" s="42"/>
      <c r="F16" s="42"/>
      <c r="G16" s="42"/>
      <c r="H16" s="42"/>
      <c r="I16" s="42">
        <v>10</v>
      </c>
      <c r="J16" s="42">
        <v>10</v>
      </c>
      <c r="K16" s="42">
        <v>10</v>
      </c>
      <c r="L16" s="42">
        <v>10</v>
      </c>
      <c r="M16" s="42">
        <v>10</v>
      </c>
      <c r="N16" s="42">
        <v>10</v>
      </c>
      <c r="O16" s="42">
        <v>7</v>
      </c>
      <c r="P16" s="42">
        <v>7</v>
      </c>
      <c r="Q16" s="42">
        <v>12.5</v>
      </c>
      <c r="R16" s="42">
        <v>12.5</v>
      </c>
      <c r="S16" s="42">
        <v>7.5</v>
      </c>
      <c r="T16" s="42">
        <v>7.5</v>
      </c>
      <c r="U16" s="42">
        <v>7.5</v>
      </c>
      <c r="V16" s="42">
        <v>7.5</v>
      </c>
      <c r="W16" s="42">
        <v>10</v>
      </c>
      <c r="X16" s="42">
        <v>10</v>
      </c>
      <c r="Y16" s="42">
        <v>0</v>
      </c>
      <c r="Z16" s="42">
        <v>0</v>
      </c>
      <c r="AA16" s="42"/>
      <c r="AB16" s="42"/>
      <c r="AC16" s="42"/>
      <c r="AD16" s="42"/>
      <c r="AE16" s="42"/>
      <c r="AF16" s="42"/>
      <c r="AG16" s="42"/>
      <c r="AH16" s="42"/>
      <c r="AI16" s="42"/>
      <c r="AJ16" s="42"/>
      <c r="AK16" s="42"/>
      <c r="AL16" s="42"/>
      <c r="AM16" s="42"/>
      <c r="AN16" s="42"/>
      <c r="AO16" s="42"/>
      <c r="AP16" s="42"/>
      <c r="AQ16" s="42"/>
      <c r="AR16" s="42"/>
      <c r="AS16" s="42"/>
      <c r="AT16" s="42"/>
    </row>
    <row r="17" spans="1:46" x14ac:dyDescent="0.3">
      <c r="A17" s="1" t="s">
        <v>11</v>
      </c>
      <c r="D17" s="42"/>
      <c r="E17" s="42"/>
      <c r="F17" s="42"/>
      <c r="G17" s="42"/>
      <c r="H17" s="42"/>
      <c r="I17" s="42">
        <v>8</v>
      </c>
      <c r="J17" s="42">
        <v>8</v>
      </c>
      <c r="K17" s="42">
        <v>8</v>
      </c>
      <c r="L17" s="42">
        <v>8</v>
      </c>
      <c r="M17" s="42">
        <v>6</v>
      </c>
      <c r="N17" s="42">
        <v>6</v>
      </c>
      <c r="O17" s="42">
        <v>7</v>
      </c>
      <c r="P17" s="42">
        <v>7</v>
      </c>
      <c r="Q17" s="42">
        <v>12.5</v>
      </c>
      <c r="R17" s="42">
        <v>12.5</v>
      </c>
      <c r="S17" s="42">
        <v>7.5</v>
      </c>
      <c r="T17" s="42">
        <v>7.5</v>
      </c>
      <c r="U17" s="42">
        <v>7.5</v>
      </c>
      <c r="V17" s="42">
        <v>7.5</v>
      </c>
      <c r="W17" s="42">
        <v>0</v>
      </c>
      <c r="X17" s="42">
        <v>0</v>
      </c>
      <c r="Y17" s="42">
        <v>0</v>
      </c>
      <c r="Z17" s="42">
        <v>0</v>
      </c>
      <c r="AA17" s="42"/>
      <c r="AB17" s="42"/>
      <c r="AC17" s="42"/>
      <c r="AD17" s="42"/>
      <c r="AE17" s="42"/>
      <c r="AF17" s="42"/>
      <c r="AG17" s="42"/>
      <c r="AH17" s="42"/>
      <c r="AI17" s="42"/>
      <c r="AJ17" s="42"/>
      <c r="AK17" s="42"/>
      <c r="AL17" s="42"/>
      <c r="AM17" s="42"/>
      <c r="AN17" s="42"/>
      <c r="AO17" s="42"/>
      <c r="AP17" s="42"/>
      <c r="AQ17" s="42"/>
      <c r="AR17" s="42"/>
      <c r="AS17" s="42"/>
      <c r="AT17" s="42"/>
    </row>
    <row r="18" spans="1:46" x14ac:dyDescent="0.3">
      <c r="A18" s="1" t="s">
        <v>12</v>
      </c>
      <c r="D18" s="42"/>
      <c r="E18" s="42"/>
      <c r="F18" s="42"/>
      <c r="G18" s="42"/>
      <c r="H18" s="42"/>
      <c r="I18" s="42">
        <v>8</v>
      </c>
      <c r="J18" s="42">
        <v>8</v>
      </c>
      <c r="K18" s="42">
        <v>8</v>
      </c>
      <c r="L18" s="42">
        <v>8</v>
      </c>
      <c r="M18" s="42">
        <v>6</v>
      </c>
      <c r="N18" s="42">
        <v>6</v>
      </c>
      <c r="O18" s="42">
        <v>7</v>
      </c>
      <c r="P18" s="42">
        <v>7</v>
      </c>
      <c r="Q18" s="42">
        <v>5</v>
      </c>
      <c r="R18" s="42">
        <v>5</v>
      </c>
      <c r="S18" s="42">
        <v>0</v>
      </c>
      <c r="T18" s="42">
        <v>0</v>
      </c>
      <c r="U18" s="42">
        <v>0</v>
      </c>
      <c r="V18" s="42">
        <v>0</v>
      </c>
      <c r="W18" s="42">
        <v>0</v>
      </c>
      <c r="X18" s="42">
        <v>0</v>
      </c>
      <c r="Y18" s="42">
        <v>0</v>
      </c>
      <c r="Z18" s="42">
        <v>0</v>
      </c>
      <c r="AA18" s="42"/>
      <c r="AB18" s="42"/>
      <c r="AC18" s="42"/>
      <c r="AD18" s="42"/>
      <c r="AE18" s="42"/>
      <c r="AF18" s="42"/>
      <c r="AG18" s="42"/>
      <c r="AH18" s="42"/>
      <c r="AI18" s="42"/>
      <c r="AJ18" s="42"/>
      <c r="AK18" s="42"/>
      <c r="AL18" s="42"/>
      <c r="AM18" s="42"/>
      <c r="AN18" s="42"/>
      <c r="AO18" s="42"/>
      <c r="AP18" s="42"/>
      <c r="AQ18" s="42"/>
      <c r="AR18" s="42"/>
      <c r="AS18" s="42"/>
      <c r="AT18" s="42"/>
    </row>
    <row r="19" spans="1:46" x14ac:dyDescent="0.3">
      <c r="A19" s="1" t="s">
        <v>13</v>
      </c>
      <c r="D19" s="42"/>
      <c r="E19" s="42"/>
      <c r="F19" s="42"/>
      <c r="G19" s="42"/>
      <c r="H19" s="42"/>
      <c r="I19" s="42">
        <v>8</v>
      </c>
      <c r="J19" s="42">
        <v>8</v>
      </c>
      <c r="K19" s="42">
        <v>8</v>
      </c>
      <c r="L19" s="42">
        <v>8</v>
      </c>
      <c r="M19" s="42">
        <v>6</v>
      </c>
      <c r="N19" s="42">
        <v>6</v>
      </c>
      <c r="O19" s="42">
        <v>7</v>
      </c>
      <c r="P19" s="42">
        <v>7</v>
      </c>
      <c r="Q19" s="42">
        <v>5</v>
      </c>
      <c r="R19" s="42">
        <v>5</v>
      </c>
      <c r="S19" s="42">
        <v>0</v>
      </c>
      <c r="T19" s="42">
        <v>0</v>
      </c>
      <c r="U19" s="42">
        <v>0</v>
      </c>
      <c r="V19" s="42">
        <v>0</v>
      </c>
      <c r="W19" s="42">
        <v>0</v>
      </c>
      <c r="X19" s="42">
        <v>0</v>
      </c>
      <c r="Y19" s="42">
        <v>0</v>
      </c>
      <c r="Z19" s="42">
        <v>0</v>
      </c>
      <c r="AA19" s="42"/>
      <c r="AB19" s="42"/>
      <c r="AC19" s="42"/>
      <c r="AD19" s="42"/>
      <c r="AE19" s="42"/>
      <c r="AF19" s="42"/>
      <c r="AG19" s="42"/>
      <c r="AH19" s="42"/>
      <c r="AI19" s="42"/>
      <c r="AJ19" s="42"/>
      <c r="AK19" s="42"/>
      <c r="AL19" s="42"/>
      <c r="AM19" s="42"/>
      <c r="AN19" s="42"/>
      <c r="AO19" s="42"/>
      <c r="AP19" s="42"/>
      <c r="AQ19" s="42"/>
      <c r="AR19" s="42"/>
      <c r="AS19" s="42"/>
      <c r="AT19" s="42"/>
    </row>
    <row r="20" spans="1:46" x14ac:dyDescent="0.3">
      <c r="A20" s="1" t="s">
        <v>14</v>
      </c>
      <c r="D20" s="42"/>
      <c r="E20" s="42"/>
      <c r="F20" s="42"/>
      <c r="G20" s="42"/>
      <c r="H20" s="42"/>
      <c r="I20" s="42">
        <v>8</v>
      </c>
      <c r="J20" s="42">
        <v>8</v>
      </c>
      <c r="K20" s="42">
        <v>8</v>
      </c>
      <c r="L20" s="42">
        <v>8</v>
      </c>
      <c r="M20" s="42">
        <v>6</v>
      </c>
      <c r="N20" s="42">
        <v>6</v>
      </c>
      <c r="O20" s="42">
        <v>7</v>
      </c>
      <c r="P20" s="42">
        <v>7</v>
      </c>
      <c r="Q20" s="42">
        <v>0</v>
      </c>
      <c r="R20" s="42">
        <v>0</v>
      </c>
      <c r="S20" s="42">
        <v>0</v>
      </c>
      <c r="T20" s="42">
        <v>0</v>
      </c>
      <c r="U20" s="42">
        <v>0</v>
      </c>
      <c r="V20" s="42">
        <v>0</v>
      </c>
      <c r="W20" s="42">
        <v>0</v>
      </c>
      <c r="X20" s="42">
        <v>0</v>
      </c>
      <c r="Y20" s="42">
        <v>0</v>
      </c>
      <c r="Z20" s="42">
        <v>0</v>
      </c>
      <c r="AA20" s="42"/>
      <c r="AB20" s="42"/>
      <c r="AC20" s="42"/>
      <c r="AD20" s="42"/>
      <c r="AE20" s="42"/>
      <c r="AF20" s="42"/>
      <c r="AG20" s="42"/>
      <c r="AH20" s="42"/>
      <c r="AI20" s="42"/>
      <c r="AJ20" s="42"/>
      <c r="AK20" s="42"/>
      <c r="AL20" s="42"/>
      <c r="AM20" s="42"/>
      <c r="AN20" s="42"/>
      <c r="AO20" s="42"/>
      <c r="AP20" s="42"/>
      <c r="AQ20" s="42"/>
      <c r="AR20" s="42"/>
      <c r="AS20" s="42"/>
      <c r="AT20" s="42"/>
    </row>
    <row r="21" spans="1:46" x14ac:dyDescent="0.3">
      <c r="A21" s="1" t="s">
        <v>15</v>
      </c>
      <c r="D21" s="42"/>
      <c r="E21" s="42"/>
      <c r="F21" s="42"/>
      <c r="G21" s="42"/>
      <c r="H21" s="42"/>
      <c r="I21" s="42">
        <v>8</v>
      </c>
      <c r="J21" s="42">
        <v>8</v>
      </c>
      <c r="K21" s="42">
        <v>8</v>
      </c>
      <c r="L21" s="42">
        <v>8</v>
      </c>
      <c r="M21" s="42">
        <v>6</v>
      </c>
      <c r="N21" s="42">
        <v>6</v>
      </c>
      <c r="O21" s="42">
        <v>0</v>
      </c>
      <c r="P21" s="42">
        <v>0</v>
      </c>
      <c r="Q21" s="42">
        <v>0</v>
      </c>
      <c r="R21" s="42">
        <v>0</v>
      </c>
      <c r="S21" s="42">
        <v>0</v>
      </c>
      <c r="T21" s="42">
        <v>0</v>
      </c>
      <c r="U21" s="42">
        <v>0</v>
      </c>
      <c r="V21" s="42">
        <v>0</v>
      </c>
      <c r="W21" s="42">
        <v>0</v>
      </c>
      <c r="X21" s="42">
        <v>0</v>
      </c>
      <c r="Y21" s="42">
        <v>0</v>
      </c>
      <c r="Z21" s="42">
        <v>0</v>
      </c>
      <c r="AA21" s="42"/>
      <c r="AB21" s="42"/>
      <c r="AC21" s="42"/>
      <c r="AD21" s="42"/>
      <c r="AE21" s="42"/>
      <c r="AF21" s="42"/>
      <c r="AG21" s="42"/>
      <c r="AH21" s="42"/>
      <c r="AI21" s="42"/>
      <c r="AJ21" s="42"/>
      <c r="AK21" s="42"/>
      <c r="AL21" s="42"/>
      <c r="AM21" s="42"/>
      <c r="AN21" s="42"/>
      <c r="AO21" s="42"/>
      <c r="AP21" s="42"/>
      <c r="AQ21" s="42"/>
      <c r="AR21" s="42"/>
      <c r="AS21" s="42"/>
      <c r="AT21" s="42"/>
    </row>
    <row r="22" spans="1:46" x14ac:dyDescent="0.3">
      <c r="D22" s="42"/>
      <c r="E22" s="42"/>
      <c r="F22" s="42"/>
      <c r="G22" s="42"/>
      <c r="H22" s="42"/>
      <c r="I22" s="42"/>
      <c r="J22" s="42"/>
      <c r="K22" s="42"/>
      <c r="L22" s="42"/>
      <c r="M22" s="42"/>
      <c r="N22" s="42"/>
      <c r="O22" s="42"/>
      <c r="P22" s="42"/>
      <c r="Q22" s="42"/>
      <c r="R22" s="42"/>
      <c r="S22" s="42"/>
      <c r="T22" s="42"/>
      <c r="U22" s="42"/>
      <c r="V22" s="42"/>
      <c r="W22" s="42"/>
      <c r="X22" s="42"/>
      <c r="Y22" s="42"/>
      <c r="Z22" s="42"/>
      <c r="AA22" s="42"/>
      <c r="AB22" s="42"/>
      <c r="AC22" s="42"/>
      <c r="AD22" s="42"/>
      <c r="AE22" s="42"/>
      <c r="AF22" s="42"/>
      <c r="AG22" s="42"/>
      <c r="AH22" s="42"/>
      <c r="AI22" s="42"/>
      <c r="AJ22" s="42"/>
      <c r="AK22" s="42"/>
      <c r="AL22" s="42"/>
      <c r="AM22" s="42"/>
      <c r="AN22" s="42"/>
      <c r="AO22" s="42"/>
      <c r="AP22" s="42"/>
      <c r="AQ22" s="42"/>
      <c r="AR22" s="42"/>
      <c r="AS22" s="42"/>
      <c r="AT22" s="42"/>
    </row>
    <row r="23" spans="1:46" x14ac:dyDescent="0.3">
      <c r="D23" s="42"/>
      <c r="E23" s="42"/>
      <c r="F23" s="42"/>
      <c r="G23" s="42"/>
      <c r="H23" s="42"/>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row>
    <row r="24" spans="1:46" s="23" customFormat="1" x14ac:dyDescent="0.3">
      <c r="A24" s="20" t="s">
        <v>75</v>
      </c>
      <c r="B24" s="20"/>
      <c r="C24" s="20"/>
      <c r="D24" s="43">
        <f>SUM(E24:AJ24)</f>
        <v>3036605</v>
      </c>
      <c r="E24" s="44">
        <f t="shared" ref="E24:J24" si="22">E3*$B$6*(E6/100)</f>
        <v>0</v>
      </c>
      <c r="F24" s="44">
        <f t="shared" si="22"/>
        <v>0</v>
      </c>
      <c r="G24" s="44">
        <f t="shared" si="22"/>
        <v>0</v>
      </c>
      <c r="H24" s="44">
        <f t="shared" si="22"/>
        <v>0</v>
      </c>
      <c r="I24" s="44">
        <f t="shared" si="22"/>
        <v>107887.50000000001</v>
      </c>
      <c r="J24" s="44">
        <f t="shared" si="22"/>
        <v>107887.50000000001</v>
      </c>
      <c r="K24" s="44">
        <f t="shared" ref="K24:Z24" si="23">K3*$B$6*(K6/100)</f>
        <v>107887.50000000001</v>
      </c>
      <c r="L24" s="44">
        <f t="shared" si="23"/>
        <v>107887.50000000001</v>
      </c>
      <c r="M24" s="44">
        <f t="shared" si="23"/>
        <v>119875.00000000001</v>
      </c>
      <c r="N24" s="44">
        <f t="shared" si="23"/>
        <v>119875.00000000001</v>
      </c>
      <c r="O24" s="44">
        <f t="shared" si="23"/>
        <v>119875.00000000001</v>
      </c>
      <c r="P24" s="44">
        <f t="shared" si="23"/>
        <v>119875.00000000001</v>
      </c>
      <c r="Q24" s="44">
        <f t="shared" si="23"/>
        <v>188375</v>
      </c>
      <c r="R24" s="44">
        <f t="shared" si="23"/>
        <v>188375</v>
      </c>
      <c r="S24" s="44">
        <f t="shared" si="23"/>
        <v>282562.5</v>
      </c>
      <c r="T24" s="44">
        <f t="shared" si="23"/>
        <v>282562.5</v>
      </c>
      <c r="U24" s="44">
        <f t="shared" si="23"/>
        <v>308250</v>
      </c>
      <c r="V24" s="44">
        <f t="shared" si="23"/>
        <v>308250</v>
      </c>
      <c r="W24" s="44">
        <f t="shared" si="23"/>
        <v>135630</v>
      </c>
      <c r="X24" s="44">
        <f t="shared" si="23"/>
        <v>135630</v>
      </c>
      <c r="Y24" s="44">
        <f t="shared" si="23"/>
        <v>147960</v>
      </c>
      <c r="Z24" s="44">
        <f t="shared" si="23"/>
        <v>147960</v>
      </c>
      <c r="AA24" s="44"/>
      <c r="AB24" s="43"/>
      <c r="AC24" s="43"/>
      <c r="AD24" s="43"/>
      <c r="AE24" s="43"/>
      <c r="AF24" s="43"/>
      <c r="AG24" s="43"/>
      <c r="AH24" s="43"/>
      <c r="AI24" s="43"/>
      <c r="AJ24" s="43"/>
      <c r="AK24" s="43"/>
      <c r="AL24" s="43"/>
      <c r="AM24" s="43"/>
      <c r="AN24" s="43"/>
      <c r="AO24" s="50"/>
      <c r="AP24" s="50"/>
      <c r="AQ24" s="50"/>
      <c r="AR24" s="50"/>
      <c r="AS24" s="50"/>
      <c r="AT24" s="50"/>
    </row>
    <row r="25" spans="1:46" s="23" customFormat="1" x14ac:dyDescent="0.3">
      <c r="A25" s="20" t="s">
        <v>76</v>
      </c>
      <c r="B25" s="20"/>
      <c r="C25" s="20"/>
      <c r="D25" s="43">
        <f>SUM(E25:AJ25)</f>
        <v>3671734</v>
      </c>
      <c r="E25" s="44">
        <f t="shared" ref="E25:J25" si="24">E4*$B$7*(E7/100)</f>
        <v>0</v>
      </c>
      <c r="F25" s="44">
        <f t="shared" si="24"/>
        <v>0</v>
      </c>
      <c r="G25" s="44">
        <f t="shared" si="24"/>
        <v>0</v>
      </c>
      <c r="H25" s="44">
        <f t="shared" si="24"/>
        <v>0</v>
      </c>
      <c r="I25" s="44">
        <f t="shared" si="24"/>
        <v>184956.75</v>
      </c>
      <c r="J25" s="44">
        <f t="shared" si="24"/>
        <v>184956.75</v>
      </c>
      <c r="K25" s="44">
        <f t="shared" ref="K25:Z25" si="25">K4*$B$7*(K7/100)</f>
        <v>184956.75</v>
      </c>
      <c r="L25" s="44">
        <f t="shared" si="25"/>
        <v>184956.75</v>
      </c>
      <c r="M25" s="44">
        <f t="shared" si="25"/>
        <v>219208</v>
      </c>
      <c r="N25" s="44">
        <f t="shared" si="25"/>
        <v>219208</v>
      </c>
      <c r="O25" s="44">
        <f t="shared" si="25"/>
        <v>219208</v>
      </c>
      <c r="P25" s="44">
        <f t="shared" si="25"/>
        <v>219208</v>
      </c>
      <c r="Q25" s="44">
        <f t="shared" si="25"/>
        <v>369913.5</v>
      </c>
      <c r="R25" s="44">
        <f t="shared" si="25"/>
        <v>369913.5</v>
      </c>
      <c r="S25" s="44">
        <f t="shared" si="25"/>
        <v>369913.5</v>
      </c>
      <c r="T25" s="44">
        <f t="shared" si="25"/>
        <v>369913.5</v>
      </c>
      <c r="U25" s="44">
        <f t="shared" si="25"/>
        <v>137005</v>
      </c>
      <c r="V25" s="44">
        <f t="shared" si="25"/>
        <v>137005</v>
      </c>
      <c r="W25" s="44">
        <f t="shared" si="25"/>
        <v>150705.5</v>
      </c>
      <c r="X25" s="44">
        <f t="shared" si="25"/>
        <v>150705.5</v>
      </c>
      <c r="Y25" s="44">
        <f t="shared" si="25"/>
        <v>0</v>
      </c>
      <c r="Z25" s="44">
        <f t="shared" si="25"/>
        <v>0</v>
      </c>
      <c r="AA25" s="44"/>
      <c r="AB25" s="43"/>
      <c r="AC25" s="43"/>
      <c r="AD25" s="43"/>
      <c r="AE25" s="43"/>
      <c r="AF25" s="43"/>
      <c r="AG25" s="43"/>
      <c r="AH25" s="43"/>
      <c r="AI25" s="43"/>
      <c r="AJ25" s="43"/>
      <c r="AK25" s="43"/>
      <c r="AL25" s="43"/>
      <c r="AM25" s="43"/>
      <c r="AN25" s="43"/>
      <c r="AO25" s="50"/>
      <c r="AP25" s="50"/>
      <c r="AQ25" s="50"/>
      <c r="AR25" s="50"/>
      <c r="AS25" s="50"/>
      <c r="AT25" s="50"/>
    </row>
    <row r="26" spans="1:46" x14ac:dyDescent="0.3">
      <c r="A26" s="6" t="s">
        <v>28</v>
      </c>
      <c r="B26" s="6"/>
      <c r="C26" s="6"/>
      <c r="D26" s="45">
        <f>SUM(D24:D25)</f>
        <v>6708339</v>
      </c>
      <c r="E26" s="45">
        <f t="shared" ref="E26:J26" si="26">SUM(E24:E25)</f>
        <v>0</v>
      </c>
      <c r="F26" s="45">
        <f t="shared" si="26"/>
        <v>0</v>
      </c>
      <c r="G26" s="45">
        <f t="shared" si="26"/>
        <v>0</v>
      </c>
      <c r="H26" s="45">
        <f t="shared" si="26"/>
        <v>0</v>
      </c>
      <c r="I26" s="45">
        <f t="shared" si="26"/>
        <v>292844.25</v>
      </c>
      <c r="J26" s="45">
        <f t="shared" si="26"/>
        <v>292844.25</v>
      </c>
      <c r="K26" s="45">
        <f t="shared" ref="K26:Z26" si="27">SUM(K24:K25)</f>
        <v>292844.25</v>
      </c>
      <c r="L26" s="45">
        <f t="shared" si="27"/>
        <v>292844.25</v>
      </c>
      <c r="M26" s="45">
        <f t="shared" si="27"/>
        <v>339083</v>
      </c>
      <c r="N26" s="45">
        <f t="shared" si="27"/>
        <v>339083</v>
      </c>
      <c r="O26" s="45">
        <f t="shared" si="27"/>
        <v>339083</v>
      </c>
      <c r="P26" s="45">
        <f t="shared" si="27"/>
        <v>339083</v>
      </c>
      <c r="Q26" s="45">
        <f t="shared" si="27"/>
        <v>558288.5</v>
      </c>
      <c r="R26" s="45">
        <f t="shared" si="27"/>
        <v>558288.5</v>
      </c>
      <c r="S26" s="45">
        <f t="shared" si="27"/>
        <v>652476</v>
      </c>
      <c r="T26" s="45">
        <f t="shared" si="27"/>
        <v>652476</v>
      </c>
      <c r="U26" s="45">
        <f t="shared" si="27"/>
        <v>445255</v>
      </c>
      <c r="V26" s="45">
        <f t="shared" si="27"/>
        <v>445255</v>
      </c>
      <c r="W26" s="45">
        <f t="shared" si="27"/>
        <v>286335.5</v>
      </c>
      <c r="X26" s="45">
        <f t="shared" si="27"/>
        <v>286335.5</v>
      </c>
      <c r="Y26" s="45">
        <f t="shared" si="27"/>
        <v>147960</v>
      </c>
      <c r="Z26" s="45">
        <f t="shared" si="27"/>
        <v>147960</v>
      </c>
      <c r="AA26" s="45"/>
      <c r="AB26" s="45"/>
      <c r="AC26" s="45"/>
      <c r="AD26" s="45"/>
      <c r="AE26" s="45"/>
      <c r="AF26" s="45"/>
      <c r="AG26" s="45"/>
      <c r="AH26" s="45"/>
      <c r="AI26" s="45"/>
      <c r="AJ26" s="45"/>
      <c r="AK26" s="45"/>
      <c r="AL26" s="45"/>
      <c r="AM26" s="45"/>
      <c r="AN26" s="45"/>
      <c r="AO26" s="42"/>
      <c r="AP26" s="42"/>
      <c r="AQ26" s="42"/>
      <c r="AR26" s="42"/>
      <c r="AS26" s="42"/>
      <c r="AT26" s="42"/>
    </row>
    <row r="27" spans="1:46" x14ac:dyDescent="0.3">
      <c r="A27" s="6"/>
      <c r="B27" s="6"/>
      <c r="C27" s="6"/>
      <c r="D27" s="45"/>
      <c r="E27" s="45">
        <f t="shared" ref="E27:G27" si="28">C27+E26</f>
        <v>0</v>
      </c>
      <c r="F27" s="45">
        <f t="shared" si="28"/>
        <v>0</v>
      </c>
      <c r="G27" s="45">
        <f t="shared" si="28"/>
        <v>0</v>
      </c>
      <c r="H27" s="45">
        <f>G27+H26</f>
        <v>0</v>
      </c>
      <c r="I27" s="45">
        <f t="shared" ref="I27:J27" si="29">H27+I26</f>
        <v>292844.25</v>
      </c>
      <c r="J27" s="45">
        <f t="shared" si="29"/>
        <v>585688.5</v>
      </c>
      <c r="K27" s="45">
        <f t="shared" ref="K27" si="30">J27+K26</f>
        <v>878532.75</v>
      </c>
      <c r="L27" s="45">
        <f t="shared" ref="L27" si="31">K27+L26</f>
        <v>1171377</v>
      </c>
      <c r="M27" s="45">
        <f t="shared" ref="M27" si="32">L27+M26</f>
        <v>1510460</v>
      </c>
      <c r="N27" s="45">
        <f t="shared" ref="N27" si="33">M27+N26</f>
        <v>1849543</v>
      </c>
      <c r="O27" s="45">
        <f t="shared" ref="O27" si="34">N27+O26</f>
        <v>2188626</v>
      </c>
      <c r="P27" s="45">
        <f t="shared" ref="P27" si="35">O27+P26</f>
        <v>2527709</v>
      </c>
      <c r="Q27" s="45">
        <f t="shared" ref="Q27" si="36">P27+Q26</f>
        <v>3085997.5</v>
      </c>
      <c r="R27" s="45">
        <f t="shared" ref="R27" si="37">Q27+R26</f>
        <v>3644286</v>
      </c>
      <c r="S27" s="45">
        <f t="shared" ref="S27" si="38">R27+S26</f>
        <v>4296762</v>
      </c>
      <c r="T27" s="45">
        <f t="shared" ref="T27" si="39">S27+T26</f>
        <v>4949238</v>
      </c>
      <c r="U27" s="45">
        <f t="shared" ref="U27" si="40">T27+U26</f>
        <v>5394493</v>
      </c>
      <c r="V27" s="45">
        <f t="shared" ref="V27" si="41">U27+V26</f>
        <v>5839748</v>
      </c>
      <c r="W27" s="45">
        <f t="shared" ref="W27" si="42">V27+W26</f>
        <v>6126083.5</v>
      </c>
      <c r="X27" s="45">
        <f t="shared" ref="X27" si="43">W27+X26</f>
        <v>6412419</v>
      </c>
      <c r="Y27" s="45">
        <f t="shared" ref="Y27" si="44">X27+Y26</f>
        <v>6560379</v>
      </c>
      <c r="Z27" s="45">
        <f t="shared" ref="Z27" si="45">Y27+Z26</f>
        <v>6708339</v>
      </c>
      <c r="AA27" s="45"/>
      <c r="AB27" s="45"/>
      <c r="AC27" s="45"/>
      <c r="AD27" s="45"/>
      <c r="AE27" s="45"/>
      <c r="AF27" s="45"/>
      <c r="AG27" s="45"/>
      <c r="AH27" s="45"/>
      <c r="AI27" s="45"/>
      <c r="AJ27" s="45"/>
      <c r="AK27" s="45"/>
      <c r="AL27" s="45"/>
      <c r="AM27" s="45"/>
      <c r="AN27" s="45"/>
      <c r="AO27" s="42"/>
      <c r="AP27" s="42"/>
      <c r="AQ27" s="42"/>
      <c r="AR27" s="42"/>
      <c r="AS27" s="42"/>
      <c r="AT27" s="42"/>
    </row>
    <row r="28" spans="1:46" x14ac:dyDescent="0.3">
      <c r="A28" s="18"/>
      <c r="B28" s="18"/>
      <c r="C28" s="18"/>
      <c r="D28" s="46"/>
      <c r="E28" s="46"/>
      <c r="F28" s="46"/>
      <c r="G28" s="46"/>
      <c r="H28" s="46"/>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2"/>
      <c r="AP28" s="42"/>
      <c r="AQ28" s="42"/>
      <c r="AR28" s="42"/>
      <c r="AS28" s="42"/>
      <c r="AT28" s="42"/>
    </row>
    <row r="29" spans="1:46" s="5" customFormat="1" x14ac:dyDescent="0.3">
      <c r="A29" s="4"/>
      <c r="B29" s="4"/>
      <c r="C29" s="4"/>
      <c r="D29" s="4" t="s">
        <v>121</v>
      </c>
      <c r="E29" s="4" t="s">
        <v>32</v>
      </c>
      <c r="F29" s="4" t="s">
        <v>33</v>
      </c>
      <c r="G29" s="4" t="s">
        <v>90</v>
      </c>
      <c r="H29" s="4" t="s">
        <v>34</v>
      </c>
      <c r="I29" s="4" t="s">
        <v>91</v>
      </c>
      <c r="J29" s="4" t="s">
        <v>35</v>
      </c>
      <c r="K29" s="4" t="s">
        <v>92</v>
      </c>
      <c r="L29" s="4" t="s">
        <v>36</v>
      </c>
      <c r="M29" s="4" t="s">
        <v>93</v>
      </c>
      <c r="N29" s="4" t="s">
        <v>37</v>
      </c>
      <c r="O29" s="4" t="s">
        <v>94</v>
      </c>
      <c r="P29" s="4" t="s">
        <v>38</v>
      </c>
      <c r="Q29" s="4" t="s">
        <v>95</v>
      </c>
      <c r="R29" s="4" t="s">
        <v>39</v>
      </c>
      <c r="S29" s="4" t="s">
        <v>96</v>
      </c>
      <c r="T29" s="4" t="s">
        <v>40</v>
      </c>
      <c r="U29" s="4" t="s">
        <v>97</v>
      </c>
      <c r="V29" s="4" t="s">
        <v>41</v>
      </c>
      <c r="W29" s="4" t="s">
        <v>98</v>
      </c>
      <c r="X29" s="4" t="s">
        <v>42</v>
      </c>
      <c r="Y29" s="4" t="s">
        <v>99</v>
      </c>
      <c r="Z29" s="4" t="s">
        <v>43</v>
      </c>
      <c r="AA29" s="4" t="s">
        <v>100</v>
      </c>
      <c r="AB29" s="4" t="s">
        <v>44</v>
      </c>
      <c r="AC29" s="4" t="s">
        <v>101</v>
      </c>
      <c r="AD29" s="4" t="s">
        <v>45</v>
      </c>
      <c r="AE29" s="4" t="s">
        <v>102</v>
      </c>
      <c r="AF29" s="4" t="s">
        <v>46</v>
      </c>
      <c r="AG29" s="4" t="s">
        <v>103</v>
      </c>
      <c r="AH29" s="4" t="s">
        <v>47</v>
      </c>
      <c r="AI29" s="4" t="s">
        <v>104</v>
      </c>
      <c r="AJ29" s="4" t="s">
        <v>48</v>
      </c>
      <c r="AK29" s="4" t="s">
        <v>105</v>
      </c>
      <c r="AL29" s="4" t="s">
        <v>49</v>
      </c>
      <c r="AM29" s="4" t="s">
        <v>106</v>
      </c>
      <c r="AN29" s="4" t="s">
        <v>50</v>
      </c>
    </row>
    <row r="30" spans="1:46" x14ac:dyDescent="0.3">
      <c r="A30" s="8" t="s">
        <v>31</v>
      </c>
      <c r="D30" s="2"/>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row>
    <row r="31" spans="1:46" x14ac:dyDescent="0.3">
      <c r="A31" s="1" t="s">
        <v>51</v>
      </c>
      <c r="D31" s="9">
        <f>SUM(E31:AZ31)</f>
        <v>397882.25</v>
      </c>
      <c r="E31" s="10">
        <f t="shared" ref="E31:V31" si="46">E3*$B$6*(E6/100)*E10/100</f>
        <v>0</v>
      </c>
      <c r="F31" s="10">
        <f t="shared" si="46"/>
        <v>0</v>
      </c>
      <c r="G31" s="10">
        <f t="shared" si="46"/>
        <v>0</v>
      </c>
      <c r="H31" s="10">
        <f t="shared" si="46"/>
        <v>0</v>
      </c>
      <c r="I31" s="10">
        <f t="shared" si="46"/>
        <v>5394.3750000000009</v>
      </c>
      <c r="J31" s="10">
        <f t="shared" si="46"/>
        <v>5394.3750000000009</v>
      </c>
      <c r="K31" s="10">
        <f t="shared" si="46"/>
        <v>5394.3750000000009</v>
      </c>
      <c r="L31" s="10">
        <f t="shared" si="46"/>
        <v>5394.3750000000009</v>
      </c>
      <c r="M31" s="10">
        <f t="shared" si="46"/>
        <v>11987.500000000002</v>
      </c>
      <c r="N31" s="10">
        <f t="shared" si="46"/>
        <v>11987.500000000002</v>
      </c>
      <c r="O31" s="10">
        <f t="shared" si="46"/>
        <v>11987.500000000002</v>
      </c>
      <c r="P31" s="10">
        <f t="shared" si="46"/>
        <v>11987.500000000002</v>
      </c>
      <c r="Q31" s="10">
        <f t="shared" si="46"/>
        <v>18837.5</v>
      </c>
      <c r="R31" s="10">
        <f t="shared" si="46"/>
        <v>18837.5</v>
      </c>
      <c r="S31" s="10">
        <f t="shared" si="46"/>
        <v>42384.375</v>
      </c>
      <c r="T31" s="10">
        <f t="shared" si="46"/>
        <v>42384.375</v>
      </c>
      <c r="U31" s="10">
        <f t="shared" si="46"/>
        <v>46237.5</v>
      </c>
      <c r="V31" s="10">
        <f t="shared" si="46"/>
        <v>46237.5</v>
      </c>
      <c r="W31" s="10">
        <f t="shared" ref="W31:X31" si="47">W3*$B$6*(W6/100)*W10/100</f>
        <v>27126</v>
      </c>
      <c r="X31" s="10">
        <f t="shared" si="47"/>
        <v>27126</v>
      </c>
      <c r="Y31" s="10">
        <f t="shared" ref="Y31:Z31" si="48">Y3*$B$6*(Y6/100)*Y10/100</f>
        <v>29592</v>
      </c>
      <c r="Z31" s="10">
        <f t="shared" si="48"/>
        <v>29592</v>
      </c>
      <c r="AA31" s="10">
        <f t="shared" ref="AA31" si="49">AA3*$B$6*(AA6/100)*AA10/100</f>
        <v>0</v>
      </c>
      <c r="AB31" s="11"/>
      <c r="AC31" s="11"/>
      <c r="AD31" s="11"/>
      <c r="AE31" s="11"/>
      <c r="AF31" s="11"/>
      <c r="AG31" s="11"/>
      <c r="AH31" s="11"/>
      <c r="AI31" s="11"/>
      <c r="AJ31" s="11"/>
      <c r="AK31" s="11"/>
      <c r="AL31" s="11"/>
      <c r="AM31" s="11"/>
      <c r="AN31" s="11"/>
    </row>
    <row r="32" spans="1:46" x14ac:dyDescent="0.3">
      <c r="A32" s="1" t="s">
        <v>63</v>
      </c>
      <c r="D32" s="9">
        <f t="shared" ref="D32:D77" si="50">SUM(E32:AZ32)</f>
        <v>411014.99999999994</v>
      </c>
      <c r="E32" s="10">
        <f>E4*$B$7*(E7/100)*E10/100</f>
        <v>0</v>
      </c>
      <c r="F32" s="10">
        <f t="shared" ref="F32:V32" si="51">F4*$B$7*(F7/100)*F10/100</f>
        <v>0</v>
      </c>
      <c r="G32" s="10">
        <f t="shared" si="51"/>
        <v>0</v>
      </c>
      <c r="H32" s="10">
        <f t="shared" si="51"/>
        <v>0</v>
      </c>
      <c r="I32" s="10">
        <f t="shared" si="51"/>
        <v>9247.8374999999996</v>
      </c>
      <c r="J32" s="10">
        <f t="shared" si="51"/>
        <v>9247.8374999999996</v>
      </c>
      <c r="K32" s="10">
        <f t="shared" si="51"/>
        <v>9247.8374999999996</v>
      </c>
      <c r="L32" s="10">
        <f t="shared" si="51"/>
        <v>9247.8374999999996</v>
      </c>
      <c r="M32" s="10">
        <f t="shared" si="51"/>
        <v>21920.799999999999</v>
      </c>
      <c r="N32" s="10">
        <f t="shared" si="51"/>
        <v>21920.799999999999</v>
      </c>
      <c r="O32" s="10">
        <f t="shared" si="51"/>
        <v>21920.799999999999</v>
      </c>
      <c r="P32" s="10">
        <f t="shared" si="51"/>
        <v>21920.799999999999</v>
      </c>
      <c r="Q32" s="10">
        <f t="shared" si="51"/>
        <v>36991.35</v>
      </c>
      <c r="R32" s="10">
        <f t="shared" si="51"/>
        <v>36991.35</v>
      </c>
      <c r="S32" s="10">
        <f t="shared" si="51"/>
        <v>55487.025000000001</v>
      </c>
      <c r="T32" s="10">
        <f t="shared" si="51"/>
        <v>55487.025000000001</v>
      </c>
      <c r="U32" s="10">
        <f t="shared" si="51"/>
        <v>20550.75</v>
      </c>
      <c r="V32" s="10">
        <f t="shared" si="51"/>
        <v>20550.75</v>
      </c>
      <c r="W32" s="10">
        <f t="shared" ref="W32:X32" si="52">W4*$B$7*(W7/100)*W10/100</f>
        <v>30141.1</v>
      </c>
      <c r="X32" s="10">
        <f t="shared" si="52"/>
        <v>30141.1</v>
      </c>
      <c r="Y32" s="10">
        <f t="shared" ref="Y32:Z32" si="53">Y4*$B$7*(Y7/100)*Y10/100</f>
        <v>0</v>
      </c>
      <c r="Z32" s="10">
        <f t="shared" si="53"/>
        <v>0</v>
      </c>
      <c r="AA32" s="10">
        <f t="shared" ref="AA32" si="54">AA4*$B$7*(AA7/100)*AA10/100</f>
        <v>0</v>
      </c>
      <c r="AB32" s="11"/>
      <c r="AC32" s="11"/>
      <c r="AD32" s="11"/>
      <c r="AE32" s="11"/>
      <c r="AF32" s="11"/>
      <c r="AG32" s="11"/>
      <c r="AH32" s="11"/>
      <c r="AI32" s="11"/>
      <c r="AJ32" s="11"/>
      <c r="AK32" s="11"/>
      <c r="AL32" s="11"/>
      <c r="AM32" s="11"/>
      <c r="AN32" s="11"/>
    </row>
    <row r="33" spans="1:47" x14ac:dyDescent="0.3">
      <c r="A33" s="1" t="s">
        <v>52</v>
      </c>
      <c r="D33" s="9">
        <f t="shared" si="50"/>
        <v>397882.25</v>
      </c>
      <c r="E33" s="11"/>
      <c r="F33" s="11">
        <f>E31</f>
        <v>0</v>
      </c>
      <c r="G33" s="11">
        <f t="shared" ref="G33:V34" si="55">F31</f>
        <v>0</v>
      </c>
      <c r="H33" s="11">
        <f t="shared" si="55"/>
        <v>0</v>
      </c>
      <c r="I33" s="11">
        <f t="shared" si="55"/>
        <v>0</v>
      </c>
      <c r="J33" s="11">
        <f t="shared" si="55"/>
        <v>5394.3750000000009</v>
      </c>
      <c r="K33" s="11">
        <f t="shared" si="55"/>
        <v>5394.3750000000009</v>
      </c>
      <c r="L33" s="11">
        <f t="shared" si="55"/>
        <v>5394.3750000000009</v>
      </c>
      <c r="M33" s="11">
        <f t="shared" si="55"/>
        <v>5394.3750000000009</v>
      </c>
      <c r="N33" s="11">
        <f t="shared" si="55"/>
        <v>11987.500000000002</v>
      </c>
      <c r="O33" s="11">
        <f t="shared" si="55"/>
        <v>11987.500000000002</v>
      </c>
      <c r="P33" s="11">
        <f t="shared" si="55"/>
        <v>11987.500000000002</v>
      </c>
      <c r="Q33" s="11">
        <f t="shared" si="55"/>
        <v>11987.500000000002</v>
      </c>
      <c r="R33" s="11">
        <f t="shared" si="55"/>
        <v>18837.5</v>
      </c>
      <c r="S33" s="11">
        <f t="shared" si="55"/>
        <v>18837.5</v>
      </c>
      <c r="T33" s="11">
        <f t="shared" si="55"/>
        <v>42384.375</v>
      </c>
      <c r="U33" s="11">
        <f t="shared" si="55"/>
        <v>42384.375</v>
      </c>
      <c r="V33" s="11">
        <f t="shared" si="55"/>
        <v>46237.5</v>
      </c>
      <c r="W33" s="11">
        <f t="shared" ref="W33:X33" si="56">V31</f>
        <v>46237.5</v>
      </c>
      <c r="X33" s="11">
        <f t="shared" si="56"/>
        <v>27126</v>
      </c>
      <c r="Y33" s="11">
        <f t="shared" ref="Y33:Y34" si="57">X31</f>
        <v>27126</v>
      </c>
      <c r="Z33" s="11">
        <f t="shared" ref="Z33:AA34" si="58">Y31</f>
        <v>29592</v>
      </c>
      <c r="AA33" s="11">
        <f t="shared" si="58"/>
        <v>29592</v>
      </c>
      <c r="AB33" s="11"/>
      <c r="AC33" s="11"/>
      <c r="AD33" s="11"/>
      <c r="AE33" s="11"/>
      <c r="AF33" s="11"/>
      <c r="AG33" s="11"/>
      <c r="AH33" s="11"/>
      <c r="AI33" s="11"/>
      <c r="AJ33" s="11"/>
      <c r="AK33" s="11"/>
      <c r="AL33" s="11"/>
      <c r="AM33" s="11"/>
      <c r="AN33" s="11"/>
    </row>
    <row r="34" spans="1:47" x14ac:dyDescent="0.3">
      <c r="A34" s="1" t="s">
        <v>64</v>
      </c>
      <c r="D34" s="9">
        <f t="shared" si="50"/>
        <v>411014.99999999994</v>
      </c>
      <c r="E34" s="11"/>
      <c r="F34" s="11">
        <f>E32</f>
        <v>0</v>
      </c>
      <c r="G34" s="11">
        <f t="shared" si="55"/>
        <v>0</v>
      </c>
      <c r="H34" s="11">
        <f t="shared" si="55"/>
        <v>0</v>
      </c>
      <c r="I34" s="11">
        <f t="shared" si="55"/>
        <v>0</v>
      </c>
      <c r="J34" s="11">
        <f t="shared" si="55"/>
        <v>9247.8374999999996</v>
      </c>
      <c r="K34" s="11">
        <f t="shared" si="55"/>
        <v>9247.8374999999996</v>
      </c>
      <c r="L34" s="11">
        <f t="shared" si="55"/>
        <v>9247.8374999999996</v>
      </c>
      <c r="M34" s="11">
        <f t="shared" si="55"/>
        <v>9247.8374999999996</v>
      </c>
      <c r="N34" s="11">
        <f t="shared" si="55"/>
        <v>21920.799999999999</v>
      </c>
      <c r="O34" s="11">
        <f t="shared" si="55"/>
        <v>21920.799999999999</v>
      </c>
      <c r="P34" s="11">
        <f t="shared" si="55"/>
        <v>21920.799999999999</v>
      </c>
      <c r="Q34" s="11">
        <f t="shared" si="55"/>
        <v>21920.799999999999</v>
      </c>
      <c r="R34" s="11">
        <f t="shared" si="55"/>
        <v>36991.35</v>
      </c>
      <c r="S34" s="11">
        <f t="shared" si="55"/>
        <v>36991.35</v>
      </c>
      <c r="T34" s="11">
        <f t="shared" si="55"/>
        <v>55487.025000000001</v>
      </c>
      <c r="U34" s="11">
        <f t="shared" si="55"/>
        <v>55487.025000000001</v>
      </c>
      <c r="V34" s="11">
        <f t="shared" si="55"/>
        <v>20550.75</v>
      </c>
      <c r="W34" s="11">
        <f t="shared" ref="W34:X34" si="59">V32</f>
        <v>20550.75</v>
      </c>
      <c r="X34" s="11">
        <f t="shared" si="59"/>
        <v>30141.1</v>
      </c>
      <c r="Y34" s="11">
        <f t="shared" si="57"/>
        <v>30141.1</v>
      </c>
      <c r="Z34" s="11">
        <f t="shared" si="58"/>
        <v>0</v>
      </c>
      <c r="AA34" s="11">
        <f t="shared" si="58"/>
        <v>0</v>
      </c>
      <c r="AB34" s="11"/>
      <c r="AC34" s="11"/>
      <c r="AD34" s="11"/>
      <c r="AE34" s="11"/>
      <c r="AF34" s="11"/>
      <c r="AG34" s="11"/>
      <c r="AH34" s="11"/>
      <c r="AI34" s="11"/>
      <c r="AJ34" s="11"/>
      <c r="AK34" s="11"/>
      <c r="AL34" s="11"/>
      <c r="AM34" s="11"/>
      <c r="AN34" s="11"/>
    </row>
    <row r="35" spans="1:47" x14ac:dyDescent="0.3">
      <c r="A35" s="1" t="s">
        <v>53</v>
      </c>
      <c r="D35" s="9">
        <f t="shared" si="50"/>
        <v>694761.25</v>
      </c>
      <c r="E35" s="11"/>
      <c r="F35" s="11"/>
      <c r="G35" s="11"/>
      <c r="H35" s="11"/>
      <c r="I35" s="11"/>
      <c r="J35" s="11"/>
      <c r="K35" s="11"/>
      <c r="L35" s="11"/>
      <c r="M35" s="11"/>
      <c r="N35" s="11"/>
      <c r="O35" s="11"/>
      <c r="P35" s="11"/>
      <c r="Q35" s="11"/>
      <c r="R35" s="11"/>
      <c r="S35" s="11"/>
      <c r="T35" s="11"/>
      <c r="U35" s="11"/>
      <c r="V35" s="11">
        <f>SUM(E97:V97)</f>
        <v>552966.25</v>
      </c>
      <c r="W35" s="11">
        <f>W97</f>
        <v>33907.5</v>
      </c>
      <c r="X35" s="11">
        <f>X97</f>
        <v>33907.5</v>
      </c>
      <c r="Y35" s="11">
        <f t="shared" ref="Y35:Z35" si="60">Y97</f>
        <v>36990</v>
      </c>
      <c r="Z35" s="11">
        <f t="shared" si="60"/>
        <v>36990</v>
      </c>
      <c r="AA35" s="11">
        <f t="shared" ref="AA35" si="61">AA97</f>
        <v>0</v>
      </c>
      <c r="AB35" s="11"/>
      <c r="AC35" s="11"/>
      <c r="AD35" s="11"/>
      <c r="AE35" s="11"/>
      <c r="AF35" s="11"/>
      <c r="AG35" s="11"/>
      <c r="AH35" s="11"/>
      <c r="AI35" s="11"/>
      <c r="AJ35" s="11"/>
      <c r="AK35" s="11"/>
      <c r="AL35" s="11"/>
      <c r="AM35" s="11"/>
      <c r="AN35" s="11"/>
    </row>
    <row r="36" spans="1:47" x14ac:dyDescent="0.3">
      <c r="A36" s="1" t="s">
        <v>65</v>
      </c>
      <c r="D36" s="9">
        <f t="shared" si="50"/>
        <v>800109.2</v>
      </c>
      <c r="E36" s="11"/>
      <c r="F36" s="11"/>
      <c r="G36" s="11"/>
      <c r="H36" s="11"/>
      <c r="I36" s="11"/>
      <c r="J36" s="11"/>
      <c r="K36" s="11"/>
      <c r="L36" s="11"/>
      <c r="M36" s="11"/>
      <c r="N36" s="11"/>
      <c r="O36" s="11"/>
      <c r="P36" s="11"/>
      <c r="Q36" s="11"/>
      <c r="R36" s="11"/>
      <c r="S36" s="11"/>
      <c r="T36" s="11"/>
      <c r="U36" s="11"/>
      <c r="V36" s="11">
        <f>SUM(E98:V98)</f>
        <v>724756.45</v>
      </c>
      <c r="W36" s="11">
        <f>W98</f>
        <v>37676.375</v>
      </c>
      <c r="X36" s="11">
        <f>X98</f>
        <v>37676.375</v>
      </c>
      <c r="Y36" s="11">
        <f t="shared" ref="Y36:Z36" si="62">Y98</f>
        <v>0</v>
      </c>
      <c r="Z36" s="11">
        <f t="shared" si="62"/>
        <v>0</v>
      </c>
      <c r="AA36" s="11">
        <f t="shared" ref="AA36" si="63">AA98</f>
        <v>0</v>
      </c>
      <c r="AB36" s="11"/>
      <c r="AC36" s="11"/>
      <c r="AD36" s="11"/>
      <c r="AE36" s="11"/>
      <c r="AF36" s="11"/>
      <c r="AG36" s="11"/>
      <c r="AH36" s="11"/>
      <c r="AI36" s="11"/>
      <c r="AJ36" s="11"/>
      <c r="AK36" s="11"/>
      <c r="AL36" s="11"/>
      <c r="AM36" s="11"/>
      <c r="AN36" s="11"/>
    </row>
    <row r="37" spans="1:47" x14ac:dyDescent="0.3">
      <c r="A37" s="8" t="s">
        <v>29</v>
      </c>
      <c r="D37" s="9">
        <f t="shared" si="50"/>
        <v>0</v>
      </c>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row>
    <row r="38" spans="1:47" x14ac:dyDescent="0.3">
      <c r="A38" s="1" t="s">
        <v>54</v>
      </c>
      <c r="D38" s="9">
        <f t="shared" si="50"/>
        <v>0</v>
      </c>
      <c r="E38" s="9"/>
      <c r="F38" s="9"/>
      <c r="G38" s="11">
        <f>$E$24*$E$14/100/4</f>
        <v>0</v>
      </c>
      <c r="H38" s="11">
        <f t="shared" ref="H38:J38" si="64">$E$24*$E$14/100/4</f>
        <v>0</v>
      </c>
      <c r="I38" s="11">
        <f t="shared" si="64"/>
        <v>0</v>
      </c>
      <c r="J38" s="11">
        <f t="shared" si="64"/>
        <v>0</v>
      </c>
      <c r="K38" s="11">
        <f>$E$24*$E$15/100/4</f>
        <v>0</v>
      </c>
      <c r="L38" s="11">
        <f t="shared" ref="L38:N38" si="65">$E$24*$E$15/100/4</f>
        <v>0</v>
      </c>
      <c r="M38" s="11">
        <f t="shared" si="65"/>
        <v>0</v>
      </c>
      <c r="N38" s="11">
        <f t="shared" si="65"/>
        <v>0</v>
      </c>
      <c r="O38" s="11">
        <f>$E$24*$E$16/100/4</f>
        <v>0</v>
      </c>
      <c r="P38" s="11">
        <f t="shared" ref="P38:R38" si="66">$E$24*$E$16/100/4</f>
        <v>0</v>
      </c>
      <c r="Q38" s="11">
        <f t="shared" si="66"/>
        <v>0</v>
      </c>
      <c r="R38" s="11">
        <f t="shared" si="66"/>
        <v>0</v>
      </c>
      <c r="S38" s="11">
        <f>$E$24*$E$17/100/4</f>
        <v>0</v>
      </c>
      <c r="T38" s="11">
        <f t="shared" ref="T38:V38" si="67">$E$24*$E$17/100/4</f>
        <v>0</v>
      </c>
      <c r="U38" s="11">
        <f t="shared" si="67"/>
        <v>0</v>
      </c>
      <c r="V38" s="11">
        <f t="shared" si="67"/>
        <v>0</v>
      </c>
      <c r="W38" s="11">
        <f>$E$24*$E$18/100/4</f>
        <v>0</v>
      </c>
      <c r="X38" s="11">
        <f t="shared" ref="X38:Z38" si="68">$E$24*$E$18/100/4</f>
        <v>0</v>
      </c>
      <c r="Y38" s="11">
        <f t="shared" si="68"/>
        <v>0</v>
      </c>
      <c r="Z38" s="11">
        <f t="shared" si="68"/>
        <v>0</v>
      </c>
      <c r="AA38" s="11">
        <f>$E$24*$E$19/100/4</f>
        <v>0</v>
      </c>
      <c r="AB38" s="11">
        <f t="shared" ref="AB38:AD38" si="69">$E$24*$E$19/100/4</f>
        <v>0</v>
      </c>
      <c r="AC38" s="11">
        <f t="shared" si="69"/>
        <v>0</v>
      </c>
      <c r="AD38" s="11">
        <f t="shared" si="69"/>
        <v>0</v>
      </c>
      <c r="AE38" s="11">
        <f>$E$24*$E$20/100/4</f>
        <v>0</v>
      </c>
      <c r="AF38" s="11">
        <f t="shared" ref="AF38:AH38" si="70">$E$24*$E$20/100/4</f>
        <v>0</v>
      </c>
      <c r="AG38" s="11">
        <f t="shared" si="70"/>
        <v>0</v>
      </c>
      <c r="AH38" s="11">
        <f t="shared" si="70"/>
        <v>0</v>
      </c>
      <c r="AI38" s="11">
        <f>$E$24*$E$21/100/4</f>
        <v>0</v>
      </c>
      <c r="AJ38" s="11">
        <f t="shared" ref="AJ38:AL38" si="71">$E$24*$E$21/100/4</f>
        <v>0</v>
      </c>
      <c r="AK38" s="11">
        <f t="shared" si="71"/>
        <v>0</v>
      </c>
      <c r="AL38" s="11">
        <f t="shared" si="71"/>
        <v>0</v>
      </c>
      <c r="AM38" s="11"/>
      <c r="AN38" s="11"/>
      <c r="AO38" s="11"/>
      <c r="AP38" s="11"/>
    </row>
    <row r="39" spans="1:47" x14ac:dyDescent="0.3">
      <c r="A39" s="1" t="s">
        <v>66</v>
      </c>
      <c r="D39" s="9">
        <f t="shared" si="50"/>
        <v>0</v>
      </c>
      <c r="E39" s="9"/>
      <c r="F39" s="9"/>
      <c r="G39" s="11">
        <f>$E$25*$E$14/100/4</f>
        <v>0</v>
      </c>
      <c r="H39" s="11">
        <f t="shared" ref="H39:J39" si="72">$E$25*$E$14/100/4</f>
        <v>0</v>
      </c>
      <c r="I39" s="11">
        <f t="shared" si="72"/>
        <v>0</v>
      </c>
      <c r="J39" s="11">
        <f t="shared" si="72"/>
        <v>0</v>
      </c>
      <c r="K39" s="11">
        <f>$E$25*$E$15/100/4</f>
        <v>0</v>
      </c>
      <c r="L39" s="11">
        <f t="shared" ref="L39:N39" si="73">$E$25*$E$15/100/4</f>
        <v>0</v>
      </c>
      <c r="M39" s="11">
        <f t="shared" si="73"/>
        <v>0</v>
      </c>
      <c r="N39" s="11">
        <f t="shared" si="73"/>
        <v>0</v>
      </c>
      <c r="O39" s="11">
        <f>$E$25*$E$16/100/4</f>
        <v>0</v>
      </c>
      <c r="P39" s="11">
        <f t="shared" ref="P39:R39" si="74">$E$25*$E$16/100/4</f>
        <v>0</v>
      </c>
      <c r="Q39" s="11">
        <f t="shared" si="74"/>
        <v>0</v>
      </c>
      <c r="R39" s="11">
        <f t="shared" si="74"/>
        <v>0</v>
      </c>
      <c r="S39" s="11">
        <f>$E$25*$E$17/100/4</f>
        <v>0</v>
      </c>
      <c r="T39" s="11">
        <f t="shared" ref="T39:V39" si="75">$E$25*$E$17/100/4</f>
        <v>0</v>
      </c>
      <c r="U39" s="11">
        <f t="shared" si="75"/>
        <v>0</v>
      </c>
      <c r="V39" s="11">
        <f t="shared" si="75"/>
        <v>0</v>
      </c>
      <c r="W39" s="11">
        <f>$E$25*$E$18/100/4</f>
        <v>0</v>
      </c>
      <c r="X39" s="11">
        <f t="shared" ref="X39:Z39" si="76">$E$25*$E$18/100/4</f>
        <v>0</v>
      </c>
      <c r="Y39" s="11">
        <f t="shared" si="76"/>
        <v>0</v>
      </c>
      <c r="Z39" s="11">
        <f t="shared" si="76"/>
        <v>0</v>
      </c>
      <c r="AA39" s="11">
        <f>$E$25*$E$19/100/4</f>
        <v>0</v>
      </c>
      <c r="AB39" s="11">
        <f t="shared" ref="AB39:AD39" si="77">$E$25*$E$19/100/4</f>
        <v>0</v>
      </c>
      <c r="AC39" s="11">
        <f t="shared" si="77"/>
        <v>0</v>
      </c>
      <c r="AD39" s="11">
        <f t="shared" si="77"/>
        <v>0</v>
      </c>
      <c r="AE39" s="11">
        <f>$E$25*$E$20/100/4</f>
        <v>0</v>
      </c>
      <c r="AF39" s="11">
        <f t="shared" ref="AF39:AH39" si="78">$E$25*$E$20/100/4</f>
        <v>0</v>
      </c>
      <c r="AG39" s="11">
        <f t="shared" si="78"/>
        <v>0</v>
      </c>
      <c r="AH39" s="11">
        <f t="shared" si="78"/>
        <v>0</v>
      </c>
      <c r="AI39" s="11">
        <f>$E$25*$E$21/100/4</f>
        <v>0</v>
      </c>
      <c r="AJ39" s="11">
        <f t="shared" ref="AJ39:AL39" si="79">$E$25*$E$21/100/4</f>
        <v>0</v>
      </c>
      <c r="AK39" s="11">
        <f t="shared" si="79"/>
        <v>0</v>
      </c>
      <c r="AL39" s="11">
        <f t="shared" si="79"/>
        <v>0</v>
      </c>
      <c r="AM39" s="11"/>
      <c r="AN39" s="11"/>
      <c r="AO39" s="11"/>
      <c r="AP39" s="11"/>
    </row>
    <row r="40" spans="1:47" x14ac:dyDescent="0.3">
      <c r="A40" s="1" t="s">
        <v>55</v>
      </c>
      <c r="D40" s="9">
        <f t="shared" si="50"/>
        <v>0</v>
      </c>
      <c r="E40" s="9"/>
      <c r="F40" s="9"/>
      <c r="G40" s="9"/>
      <c r="H40" s="11">
        <f>$F$24*$F$14/100/4</f>
        <v>0</v>
      </c>
      <c r="I40" s="11">
        <f>$F$24*$F$14/100/4</f>
        <v>0</v>
      </c>
      <c r="J40" s="11">
        <f>$F$24*$F$14/100/4</f>
        <v>0</v>
      </c>
      <c r="K40" s="11">
        <f>$F$24*$F$14/100/4</f>
        <v>0</v>
      </c>
      <c r="L40" s="11">
        <f>$F$24*$F$15/100/4</f>
        <v>0</v>
      </c>
      <c r="M40" s="11">
        <f>$F$24*$F$15/100/4</f>
        <v>0</v>
      </c>
      <c r="N40" s="11">
        <f>$F$24*$F$15/100/4</f>
        <v>0</v>
      </c>
      <c r="O40" s="11">
        <f>$F$24*$F$15/100/4</f>
        <v>0</v>
      </c>
      <c r="P40" s="11">
        <f>$F$24*$F$16/100/4</f>
        <v>0</v>
      </c>
      <c r="Q40" s="11">
        <f>$F$24*$F$16/100/4</f>
        <v>0</v>
      </c>
      <c r="R40" s="11">
        <f>$F$24*$F$16/100/4</f>
        <v>0</v>
      </c>
      <c r="S40" s="11">
        <f>$F$24*$F$16/100/4</f>
        <v>0</v>
      </c>
      <c r="T40" s="11">
        <f>$F$24*$F$17/100/4</f>
        <v>0</v>
      </c>
      <c r="U40" s="11">
        <f>$F$24*$F$17/100/4</f>
        <v>0</v>
      </c>
      <c r="V40" s="11">
        <f>$F$24*$F$17/100/4</f>
        <v>0</v>
      </c>
      <c r="W40" s="11">
        <f>$F$24*$F$17/100/4</f>
        <v>0</v>
      </c>
      <c r="X40" s="11">
        <f>$F$24*$F$18/100/4</f>
        <v>0</v>
      </c>
      <c r="Y40" s="11">
        <f>$F$24*$F$18/100/4</f>
        <v>0</v>
      </c>
      <c r="Z40" s="11">
        <f>$F$24*$F$18/100/4</f>
        <v>0</v>
      </c>
      <c r="AA40" s="11">
        <f>$F$24*$F$18/100/4</f>
        <v>0</v>
      </c>
      <c r="AB40" s="11">
        <f>$F$24*$F$19/100/4</f>
        <v>0</v>
      </c>
      <c r="AC40" s="11">
        <f>$F$24*$F$19/100/4</f>
        <v>0</v>
      </c>
      <c r="AD40" s="11">
        <f>$F$24*$F$19/100/4</f>
        <v>0</v>
      </c>
      <c r="AE40" s="11">
        <f>$F$24*$F$19/100/4</f>
        <v>0</v>
      </c>
      <c r="AF40" s="11">
        <f>$F$24*$F$20/100/4</f>
        <v>0</v>
      </c>
      <c r="AG40" s="11">
        <f>$F$24*$F$20/100/4</f>
        <v>0</v>
      </c>
      <c r="AH40" s="11">
        <f>$F$24*$F$20/100/4</f>
        <v>0</v>
      </c>
      <c r="AI40" s="11">
        <f>$F$24*$F$20/100/4</f>
        <v>0</v>
      </c>
      <c r="AJ40" s="11">
        <f>$F$24*$F$21/100/4</f>
        <v>0</v>
      </c>
      <c r="AK40" s="11">
        <f>$F$24*$F$21/100/4</f>
        <v>0</v>
      </c>
      <c r="AL40" s="11">
        <f>$F$24*$F$21/100/4</f>
        <v>0</v>
      </c>
      <c r="AM40" s="11">
        <f>$F$24*$F$21/100/4</f>
        <v>0</v>
      </c>
      <c r="AN40" s="11"/>
      <c r="AO40" s="11"/>
      <c r="AP40" s="11"/>
      <c r="AQ40" s="11"/>
    </row>
    <row r="41" spans="1:47" x14ac:dyDescent="0.3">
      <c r="A41" s="1" t="s">
        <v>67</v>
      </c>
      <c r="D41" s="9">
        <f t="shared" si="50"/>
        <v>0</v>
      </c>
      <c r="E41" s="9"/>
      <c r="F41" s="9"/>
      <c r="G41" s="9"/>
      <c r="H41" s="11">
        <f>$F$25*$F$14/100/4</f>
        <v>0</v>
      </c>
      <c r="I41" s="11">
        <f>$F$25*$F$14/100/4</f>
        <v>0</v>
      </c>
      <c r="J41" s="11">
        <f>$F$25*$F$14/100/4</f>
        <v>0</v>
      </c>
      <c r="K41" s="11">
        <f>$F$25*$F$14/100/4</f>
        <v>0</v>
      </c>
      <c r="L41" s="11">
        <f>$F$25*$F$15/100/4</f>
        <v>0</v>
      </c>
      <c r="M41" s="11">
        <f>$F$25*$F$15/100/4</f>
        <v>0</v>
      </c>
      <c r="N41" s="11">
        <f>$F$25*$F$15/100/4</f>
        <v>0</v>
      </c>
      <c r="O41" s="11">
        <f>$F$25*$F$15/100/4</f>
        <v>0</v>
      </c>
      <c r="P41" s="11">
        <f>$F$25*$F$16/100/4</f>
        <v>0</v>
      </c>
      <c r="Q41" s="11">
        <f>$F$25*$F$16/100/4</f>
        <v>0</v>
      </c>
      <c r="R41" s="11">
        <f>$F$25*$F$16/100/4</f>
        <v>0</v>
      </c>
      <c r="S41" s="11">
        <f>$F$25*$F$16/100/4</f>
        <v>0</v>
      </c>
      <c r="T41" s="11">
        <f>$F$25*$F$17/100/4</f>
        <v>0</v>
      </c>
      <c r="U41" s="11">
        <f>$F$25*$F$17/100/4</f>
        <v>0</v>
      </c>
      <c r="V41" s="11">
        <f>$F$25*$F$17/100/4</f>
        <v>0</v>
      </c>
      <c r="W41" s="11">
        <f>$F$25*$F$17/100/4</f>
        <v>0</v>
      </c>
      <c r="X41" s="11">
        <f>$F$25*$F$18/100/4</f>
        <v>0</v>
      </c>
      <c r="Y41" s="11">
        <f>$F$25*$F$18/100/4</f>
        <v>0</v>
      </c>
      <c r="Z41" s="11">
        <f>$F$25*$F$18/100/4</f>
        <v>0</v>
      </c>
      <c r="AA41" s="11">
        <f>$F$25*$F$18/100/4</f>
        <v>0</v>
      </c>
      <c r="AB41" s="11">
        <f>$F$25*$F$19/100/4</f>
        <v>0</v>
      </c>
      <c r="AC41" s="11">
        <f>$F$25*$F$19/100/4</f>
        <v>0</v>
      </c>
      <c r="AD41" s="11">
        <f>$F$25*$F$19/100/4</f>
        <v>0</v>
      </c>
      <c r="AE41" s="11">
        <f>$F$25*$F$19/100/4</f>
        <v>0</v>
      </c>
      <c r="AF41" s="11">
        <f>$F$25*$F$20/100/4</f>
        <v>0</v>
      </c>
      <c r="AG41" s="11">
        <f>$F$25*$F$20/100/4</f>
        <v>0</v>
      </c>
      <c r="AH41" s="11">
        <f>$F$25*$F$20/100/4</f>
        <v>0</v>
      </c>
      <c r="AI41" s="11">
        <f>$F$25*$F$20/100/4</f>
        <v>0</v>
      </c>
      <c r="AJ41" s="11">
        <f>$F$25*$F$21/100/4</f>
        <v>0</v>
      </c>
      <c r="AK41" s="11">
        <f>$F$25*$F$21/100/4</f>
        <v>0</v>
      </c>
      <c r="AL41" s="11">
        <f>$F$25*$F$21/100/4</f>
        <v>0</v>
      </c>
      <c r="AM41" s="11">
        <f>$F$25*$F$21/100/4</f>
        <v>0</v>
      </c>
      <c r="AN41" s="11"/>
      <c r="AO41" s="11"/>
      <c r="AP41" s="11"/>
      <c r="AQ41" s="11"/>
    </row>
    <row r="42" spans="1:47" x14ac:dyDescent="0.3">
      <c r="A42" s="1" t="s">
        <v>107</v>
      </c>
      <c r="D42" s="9">
        <f t="shared" si="50"/>
        <v>0</v>
      </c>
      <c r="E42" s="9"/>
      <c r="F42" s="9"/>
      <c r="G42" s="9"/>
      <c r="H42" s="9"/>
      <c r="I42" s="11">
        <f>$G$24*$G$14/100/4</f>
        <v>0</v>
      </c>
      <c r="J42" s="11">
        <f>$G$24*$G$14/100/4</f>
        <v>0</v>
      </c>
      <c r="K42" s="11">
        <f>$G$24*$G$14/100/4</f>
        <v>0</v>
      </c>
      <c r="L42" s="11">
        <f>$G$24*$G$14/100/4</f>
        <v>0</v>
      </c>
      <c r="M42" s="11">
        <f>$G$24*$G$15/100/4</f>
        <v>0</v>
      </c>
      <c r="N42" s="11">
        <f>$G$24*$G$15/100/4</f>
        <v>0</v>
      </c>
      <c r="O42" s="11">
        <f>$G$24*$G$15/100/4</f>
        <v>0</v>
      </c>
      <c r="P42" s="11">
        <f>$G$24*$G$15/100/4</f>
        <v>0</v>
      </c>
      <c r="Q42" s="11">
        <f>$G$24*$G$16/100/4</f>
        <v>0</v>
      </c>
      <c r="R42" s="11">
        <f>$G$24*$G$16/100/4</f>
        <v>0</v>
      </c>
      <c r="S42" s="11">
        <f>$G$24*$G$16/100/4</f>
        <v>0</v>
      </c>
      <c r="T42" s="11">
        <f>$G$24*$G$16/100/4</f>
        <v>0</v>
      </c>
      <c r="U42" s="11">
        <f>$G$24*$G$17/100/4</f>
        <v>0</v>
      </c>
      <c r="V42" s="11">
        <f>$G$24*$G$17/100/4</f>
        <v>0</v>
      </c>
      <c r="W42" s="11">
        <f>$G$24*$G$17/100/4</f>
        <v>0</v>
      </c>
      <c r="X42" s="11">
        <f>$G$24*$G$17/100/4</f>
        <v>0</v>
      </c>
      <c r="Y42" s="11">
        <f>$G$24*$G$18/100/4</f>
        <v>0</v>
      </c>
      <c r="Z42" s="11">
        <f>$G$24*$G$18/100/4</f>
        <v>0</v>
      </c>
      <c r="AA42" s="11">
        <f>$G$24*$G$18/100/4</f>
        <v>0</v>
      </c>
      <c r="AB42" s="11">
        <f>$G$24*$G$18/100/4</f>
        <v>0</v>
      </c>
      <c r="AC42" s="11">
        <f>$G$24*$G$19/100/4</f>
        <v>0</v>
      </c>
      <c r="AD42" s="11">
        <f>$G$24*$G$19/100/4</f>
        <v>0</v>
      </c>
      <c r="AE42" s="11">
        <f>$G$24*$G$19/100/4</f>
        <v>0</v>
      </c>
      <c r="AF42" s="11">
        <f>$G$24*$G$19/100/4</f>
        <v>0</v>
      </c>
      <c r="AG42" s="11">
        <f>$G$24*$G$20/100/4</f>
        <v>0</v>
      </c>
      <c r="AH42" s="11">
        <f>$G$24*$G$20/100/4</f>
        <v>0</v>
      </c>
      <c r="AI42" s="11">
        <f>$G$24*$G$20/100/4</f>
        <v>0</v>
      </c>
      <c r="AJ42" s="11">
        <f>$G$24*$G$20/100/4</f>
        <v>0</v>
      </c>
      <c r="AK42" s="11">
        <f>$G$24*$G$21/100/4</f>
        <v>0</v>
      </c>
      <c r="AL42" s="11">
        <f>$G$24*$G$21/100/4</f>
        <v>0</v>
      </c>
      <c r="AM42" s="11">
        <f>$G$24*$G$21/100/4</f>
        <v>0</v>
      </c>
      <c r="AN42" s="11">
        <f>$G$24*$G$21/100/4</f>
        <v>0</v>
      </c>
      <c r="AO42" s="11"/>
      <c r="AP42" s="11"/>
      <c r="AQ42" s="11"/>
      <c r="AR42" s="11"/>
    </row>
    <row r="43" spans="1:47" x14ac:dyDescent="0.3">
      <c r="A43" s="1" t="s">
        <v>108</v>
      </c>
      <c r="D43" s="9">
        <f t="shared" si="50"/>
        <v>0</v>
      </c>
      <c r="E43" s="9"/>
      <c r="F43" s="9"/>
      <c r="G43" s="9"/>
      <c r="H43" s="9"/>
      <c r="I43" s="11">
        <f>$G$25*$G$14/100/4</f>
        <v>0</v>
      </c>
      <c r="J43" s="11">
        <f>$G$25*$G$14/100/4</f>
        <v>0</v>
      </c>
      <c r="K43" s="11">
        <f>$G$25*$G$14/100/4</f>
        <v>0</v>
      </c>
      <c r="L43" s="11">
        <f>$G$25*$G$14/100/4</f>
        <v>0</v>
      </c>
      <c r="M43" s="11">
        <f>$G$25*$G$15/100/4</f>
        <v>0</v>
      </c>
      <c r="N43" s="11">
        <f>$G$25*$G$15/100/4</f>
        <v>0</v>
      </c>
      <c r="O43" s="11">
        <f>$G$25*$G$15/100/4</f>
        <v>0</v>
      </c>
      <c r="P43" s="11">
        <f>$G$25*$G$15/100/4</f>
        <v>0</v>
      </c>
      <c r="Q43" s="11">
        <f>$G$25*$G$16/100/4</f>
        <v>0</v>
      </c>
      <c r="R43" s="11">
        <f>$G$25*$G$16/100/4</f>
        <v>0</v>
      </c>
      <c r="S43" s="11">
        <f>$G$25*$G$16/100/4</f>
        <v>0</v>
      </c>
      <c r="T43" s="11">
        <f>$G$25*$G$16/100/4</f>
        <v>0</v>
      </c>
      <c r="U43" s="11">
        <f>$G$25*$G$17/100/4</f>
        <v>0</v>
      </c>
      <c r="V43" s="11">
        <f>$G$25*$G$17/100/4</f>
        <v>0</v>
      </c>
      <c r="W43" s="11">
        <f>$G$25*$G$17/100/4</f>
        <v>0</v>
      </c>
      <c r="X43" s="11">
        <f>$G$25*$G$17/100/4</f>
        <v>0</v>
      </c>
      <c r="Y43" s="11">
        <f>$G$25*$G$18/100/4</f>
        <v>0</v>
      </c>
      <c r="Z43" s="11">
        <f>$G$25*$G$18/100/4</f>
        <v>0</v>
      </c>
      <c r="AA43" s="11">
        <f>$G$25*$G$18/100/4</f>
        <v>0</v>
      </c>
      <c r="AB43" s="11">
        <f>$G$25*$G$18/100/4</f>
        <v>0</v>
      </c>
      <c r="AC43" s="11">
        <f>$G$25*$G$19/100/4</f>
        <v>0</v>
      </c>
      <c r="AD43" s="11">
        <f>$G$25*$G$19/100/4</f>
        <v>0</v>
      </c>
      <c r="AE43" s="11">
        <f>$G$25*$G$19/100/4</f>
        <v>0</v>
      </c>
      <c r="AF43" s="11">
        <f>$G$25*$G$19/100/4</f>
        <v>0</v>
      </c>
      <c r="AG43" s="11">
        <f>$G$25*$G$20/100/4</f>
        <v>0</v>
      </c>
      <c r="AH43" s="11">
        <f>$G$25*$G$20/100/4</f>
        <v>0</v>
      </c>
      <c r="AI43" s="11">
        <f>$G$25*$G$20/100/4</f>
        <v>0</v>
      </c>
      <c r="AJ43" s="11">
        <f>$G$25*$G$20/100/4</f>
        <v>0</v>
      </c>
      <c r="AK43" s="11">
        <f>$G$25*$G$21/100/4</f>
        <v>0</v>
      </c>
      <c r="AL43" s="11">
        <f>$G$25*$G$21/100/4</f>
        <v>0</v>
      </c>
      <c r="AM43" s="11">
        <f>$G$25*$G$21/100/4</f>
        <v>0</v>
      </c>
      <c r="AN43" s="11">
        <f>$G$25*$G$21/100/4</f>
        <v>0</v>
      </c>
      <c r="AO43" s="11"/>
      <c r="AP43" s="11"/>
      <c r="AQ43" s="11"/>
      <c r="AR43" s="11"/>
    </row>
    <row r="44" spans="1:47" x14ac:dyDescent="0.3">
      <c r="A44" s="1" t="s">
        <v>56</v>
      </c>
      <c r="D44" s="9">
        <f t="shared" si="50"/>
        <v>0</v>
      </c>
      <c r="E44" s="9"/>
      <c r="F44" s="9"/>
      <c r="G44" s="9"/>
      <c r="H44" s="9"/>
      <c r="I44" s="9"/>
      <c r="J44" s="11">
        <f>$H$24*$H$14/100/4</f>
        <v>0</v>
      </c>
      <c r="K44" s="11">
        <f>$H$24*$H$14/100/4</f>
        <v>0</v>
      </c>
      <c r="L44" s="11">
        <f>$H$24*$H$14/100/4</f>
        <v>0</v>
      </c>
      <c r="M44" s="11">
        <f>$H$24*$H$14/100/4</f>
        <v>0</v>
      </c>
      <c r="N44" s="11">
        <f>$H$24*$H$15/100/4</f>
        <v>0</v>
      </c>
      <c r="O44" s="11">
        <f>$H$24*$H$15/100/4</f>
        <v>0</v>
      </c>
      <c r="P44" s="11">
        <f>$H$24*$H$15/100/4</f>
        <v>0</v>
      </c>
      <c r="Q44" s="11">
        <f>$H$24*$H$15/100/4</f>
        <v>0</v>
      </c>
      <c r="R44" s="11">
        <f>$H$24*$H$16/100/4</f>
        <v>0</v>
      </c>
      <c r="S44" s="11">
        <f>$H$24*$H$16/100/4</f>
        <v>0</v>
      </c>
      <c r="T44" s="11">
        <f>$H$24*$H$16/100/4</f>
        <v>0</v>
      </c>
      <c r="U44" s="11">
        <f>$H$24*$H$16/100/4</f>
        <v>0</v>
      </c>
      <c r="V44" s="11">
        <f>$H$24*$H$17/100/4</f>
        <v>0</v>
      </c>
      <c r="W44" s="11">
        <f>$H$24*$H$17/100/4</f>
        <v>0</v>
      </c>
      <c r="X44" s="11">
        <f>$H$24*$H$17/100/4</f>
        <v>0</v>
      </c>
      <c r="Y44" s="11">
        <f>$H$24*$H$17/100/4</f>
        <v>0</v>
      </c>
      <c r="Z44" s="11">
        <f>$H$24*$H$18/100/4</f>
        <v>0</v>
      </c>
      <c r="AA44" s="11">
        <f>$H$24*$H$18/100/4</f>
        <v>0</v>
      </c>
      <c r="AB44" s="11">
        <f>$H$24*$H$18/100/4</f>
        <v>0</v>
      </c>
      <c r="AC44" s="11">
        <f>$H$24*$H$18/100/4</f>
        <v>0</v>
      </c>
      <c r="AD44" s="11">
        <f>$H$24*$H$19/100/4</f>
        <v>0</v>
      </c>
      <c r="AE44" s="11">
        <f>$H$24*$H$19/100/4</f>
        <v>0</v>
      </c>
      <c r="AF44" s="11">
        <f>$H$24*$H$19/100/4</f>
        <v>0</v>
      </c>
      <c r="AG44" s="11">
        <f>$H$24*$H$19/100/4</f>
        <v>0</v>
      </c>
      <c r="AH44" s="11">
        <f>$H$24*$H$20/100/4</f>
        <v>0</v>
      </c>
      <c r="AI44" s="11">
        <f>$H$24*$H$20/100/4</f>
        <v>0</v>
      </c>
      <c r="AJ44" s="11">
        <f>$H$24*$H$20/100/4</f>
        <v>0</v>
      </c>
      <c r="AK44" s="11">
        <f>$H$24*$H$20/100/4</f>
        <v>0</v>
      </c>
      <c r="AL44" s="11">
        <f>$H$24*$H$21/100/4</f>
        <v>0</v>
      </c>
      <c r="AM44" s="11">
        <f>$H$24*$H$21/100/4</f>
        <v>0</v>
      </c>
      <c r="AN44" s="11">
        <f>$H$24*$H$21/100/4</f>
        <v>0</v>
      </c>
      <c r="AO44" s="11">
        <f>$H$24*$H$21/100/4</f>
        <v>0</v>
      </c>
      <c r="AP44" s="11"/>
      <c r="AQ44" s="11"/>
      <c r="AR44" s="11"/>
    </row>
    <row r="45" spans="1:47" x14ac:dyDescent="0.3">
      <c r="A45" s="1" t="s">
        <v>68</v>
      </c>
      <c r="D45" s="9">
        <f t="shared" si="50"/>
        <v>0</v>
      </c>
      <c r="E45" s="9"/>
      <c r="F45" s="9"/>
      <c r="G45" s="9"/>
      <c r="H45" s="9"/>
      <c r="I45" s="9"/>
      <c r="J45" s="11">
        <f>$H$25*$H$14/100/4</f>
        <v>0</v>
      </c>
      <c r="K45" s="11">
        <f>$H$25*$H$14/100/4</f>
        <v>0</v>
      </c>
      <c r="L45" s="11">
        <f>$H$25*$H$14/100/4</f>
        <v>0</v>
      </c>
      <c r="M45" s="11">
        <f>$H$25*$H$14/100/4</f>
        <v>0</v>
      </c>
      <c r="N45" s="11">
        <f>$H$25*$H$15/100/4</f>
        <v>0</v>
      </c>
      <c r="O45" s="11">
        <f>$H$25*$H$15/100/4</f>
        <v>0</v>
      </c>
      <c r="P45" s="11">
        <f>$H$25*$H$15/100/4</f>
        <v>0</v>
      </c>
      <c r="Q45" s="11">
        <f>$H$25*$H$15/100/4</f>
        <v>0</v>
      </c>
      <c r="R45" s="11">
        <f>$H$25*$H$16/100/4</f>
        <v>0</v>
      </c>
      <c r="S45" s="11">
        <f>$H$25*$H$16/100/4</f>
        <v>0</v>
      </c>
      <c r="T45" s="11">
        <f>$H$25*$H$16/100/4</f>
        <v>0</v>
      </c>
      <c r="U45" s="11">
        <f>$H$25*$H$16/100/4</f>
        <v>0</v>
      </c>
      <c r="V45" s="11">
        <f>$H$25*$H$17/100/4</f>
        <v>0</v>
      </c>
      <c r="W45" s="11">
        <f>$H$25*$H$17/100/4</f>
        <v>0</v>
      </c>
      <c r="X45" s="11">
        <f>$H$25*$H$17/100/4</f>
        <v>0</v>
      </c>
      <c r="Y45" s="11">
        <f>$H$25*$H$17/100/4</f>
        <v>0</v>
      </c>
      <c r="Z45" s="11">
        <f>$H$25*$H$18/100/4</f>
        <v>0</v>
      </c>
      <c r="AA45" s="11">
        <f>$H$25*$H$18/100/4</f>
        <v>0</v>
      </c>
      <c r="AB45" s="11">
        <f>$H$25*$H$18/100/4</f>
        <v>0</v>
      </c>
      <c r="AC45" s="11">
        <f>$H$25*$H$18/100/4</f>
        <v>0</v>
      </c>
      <c r="AD45" s="11">
        <f>$H$25*$H$19/100/4</f>
        <v>0</v>
      </c>
      <c r="AE45" s="11">
        <f>$H$25*$H$19/100/4</f>
        <v>0</v>
      </c>
      <c r="AF45" s="11">
        <f>$H$25*$H$19/100/4</f>
        <v>0</v>
      </c>
      <c r="AG45" s="11">
        <f>$H$25*$H$19/100/4</f>
        <v>0</v>
      </c>
      <c r="AH45" s="11">
        <f>$H$25*$H$20/100/4</f>
        <v>0</v>
      </c>
      <c r="AI45" s="11">
        <f>$H$25*$H$20/100/4</f>
        <v>0</v>
      </c>
      <c r="AJ45" s="11">
        <f>$H$25*$H$20/100/4</f>
        <v>0</v>
      </c>
      <c r="AK45" s="11">
        <f>$H$25*$H$20/100/4</f>
        <v>0</v>
      </c>
      <c r="AL45" s="11">
        <f>$H$25*$H$21/100/4</f>
        <v>0</v>
      </c>
      <c r="AM45" s="11">
        <f>$H$25*$H$21/100/4</f>
        <v>0</v>
      </c>
      <c r="AN45" s="11">
        <f>$H$25*$H$21/100/4</f>
        <v>0</v>
      </c>
      <c r="AO45" s="11">
        <f>$H$25*$H$21/100/4</f>
        <v>0</v>
      </c>
      <c r="AP45" s="11"/>
      <c r="AQ45" s="11"/>
      <c r="AR45" s="11"/>
    </row>
    <row r="46" spans="1:47" x14ac:dyDescent="0.3">
      <c r="A46" s="1" t="s">
        <v>109</v>
      </c>
      <c r="D46" s="9">
        <f t="shared" si="50"/>
        <v>75521.250000000015</v>
      </c>
      <c r="E46" s="9"/>
      <c r="F46" s="9"/>
      <c r="G46" s="9"/>
      <c r="H46" s="9"/>
      <c r="I46" s="9"/>
      <c r="J46" s="9"/>
      <c r="K46" s="11">
        <f>$I$24*$I$14/100/4</f>
        <v>2697.1875000000005</v>
      </c>
      <c r="L46" s="11">
        <f>$I$24*$I$14/100/4</f>
        <v>2697.1875000000005</v>
      </c>
      <c r="M46" s="11">
        <f>$I$24*$I$14/100/4</f>
        <v>2697.1875000000005</v>
      </c>
      <c r="N46" s="11">
        <f>$I$24*$I$14/100/4</f>
        <v>2697.1875000000005</v>
      </c>
      <c r="O46" s="11">
        <f>$I$24*$I$15/100/4</f>
        <v>2697.1875000000005</v>
      </c>
      <c r="P46" s="11">
        <f>$I$24*$I$15/100/4</f>
        <v>2697.1875000000005</v>
      </c>
      <c r="Q46" s="11">
        <f>$I$24*$I$15/100/4</f>
        <v>2697.1875000000005</v>
      </c>
      <c r="R46" s="11">
        <f>$I$24*$I$15/100/4</f>
        <v>2697.1875000000005</v>
      </c>
      <c r="S46" s="11">
        <f>$I$24*$I$16/100/4</f>
        <v>2697.1875000000005</v>
      </c>
      <c r="T46" s="11">
        <f>$I$24*$I$16/100/4</f>
        <v>2697.1875000000005</v>
      </c>
      <c r="U46" s="11">
        <f>$I$24*$I$16/100/4</f>
        <v>2697.1875000000005</v>
      </c>
      <c r="V46" s="11">
        <f>$I$24*$I$16/100/4</f>
        <v>2697.1875000000005</v>
      </c>
      <c r="W46" s="11">
        <f>$I$24*$I$17/100/4</f>
        <v>2157.7500000000005</v>
      </c>
      <c r="X46" s="11">
        <f>$I$24*$I$17/100/4</f>
        <v>2157.7500000000005</v>
      </c>
      <c r="Y46" s="11">
        <f>$I$24*$I$17/100/4</f>
        <v>2157.7500000000005</v>
      </c>
      <c r="Z46" s="11">
        <f>$I$24*$I$17/100/4</f>
        <v>2157.7500000000005</v>
      </c>
      <c r="AA46" s="11">
        <f>$I$24*$I$18/100/4</f>
        <v>2157.7500000000005</v>
      </c>
      <c r="AB46" s="11">
        <f>$I$24*$I$18/100/4</f>
        <v>2157.7500000000005</v>
      </c>
      <c r="AC46" s="11">
        <f>$I$24*$I$18/100/4</f>
        <v>2157.7500000000005</v>
      </c>
      <c r="AD46" s="11">
        <f>$I$24*$I$18/100/4</f>
        <v>2157.7500000000005</v>
      </c>
      <c r="AE46" s="11">
        <f>$I$24*$I$19/100/4</f>
        <v>2157.7500000000005</v>
      </c>
      <c r="AF46" s="11">
        <f>$I$24*$I$19/100/4</f>
        <v>2157.7500000000005</v>
      </c>
      <c r="AG46" s="11">
        <f>$I$24*$I$19/100/4</f>
        <v>2157.7500000000005</v>
      </c>
      <c r="AH46" s="11">
        <f>$I$24*$I$19/100/4</f>
        <v>2157.7500000000005</v>
      </c>
      <c r="AI46" s="11">
        <f>$I$24*$I$20/100/4</f>
        <v>2157.7500000000005</v>
      </c>
      <c r="AJ46" s="11">
        <f>$I$24*$I$20/100/4</f>
        <v>2157.7500000000005</v>
      </c>
      <c r="AK46" s="11">
        <f>$I$24*$I$20/100/4</f>
        <v>2157.7500000000005</v>
      </c>
      <c r="AL46" s="11">
        <f>$I$24*$I$20/100/4</f>
        <v>2157.7500000000005</v>
      </c>
      <c r="AM46" s="11">
        <f>$I$24*$I$21/100/4</f>
        <v>2157.7500000000005</v>
      </c>
      <c r="AN46" s="11">
        <f>$I$24*$I$21/100/4</f>
        <v>2157.7500000000005</v>
      </c>
      <c r="AO46" s="11">
        <f>$I$24*$I$21/100/4</f>
        <v>2157.7500000000005</v>
      </c>
      <c r="AP46" s="11">
        <f>$I$24*$I$21/100/4</f>
        <v>2157.7500000000005</v>
      </c>
      <c r="AQ46" s="11"/>
      <c r="AR46" s="11"/>
      <c r="AS46" s="11"/>
    </row>
    <row r="47" spans="1:47" x14ac:dyDescent="0.3">
      <c r="A47" s="1" t="s">
        <v>110</v>
      </c>
      <c r="D47" s="9">
        <f t="shared" si="50"/>
        <v>129469.7249999999</v>
      </c>
      <c r="E47" s="9"/>
      <c r="F47" s="9"/>
      <c r="G47" s="9"/>
      <c r="H47" s="9"/>
      <c r="I47" s="9"/>
      <c r="J47" s="9"/>
      <c r="K47" s="11">
        <f>$I$25*$I$14/100/4</f>
        <v>4623.9187499999998</v>
      </c>
      <c r="L47" s="11">
        <f>$I$25*$I$14/100/4</f>
        <v>4623.9187499999998</v>
      </c>
      <c r="M47" s="11">
        <f>$I$25*$I$14/100/4</f>
        <v>4623.9187499999998</v>
      </c>
      <c r="N47" s="11">
        <f>$I$25*$I$14/100/4</f>
        <v>4623.9187499999998</v>
      </c>
      <c r="O47" s="11">
        <f>$I$25*$I$15/100/4</f>
        <v>4623.9187499999998</v>
      </c>
      <c r="P47" s="11">
        <f>$I$25*$I$15/100/4</f>
        <v>4623.9187499999998</v>
      </c>
      <c r="Q47" s="11">
        <f>$I$25*$I$15/100/4</f>
        <v>4623.9187499999998</v>
      </c>
      <c r="R47" s="11">
        <f>$I$25*$I$15/100/4</f>
        <v>4623.9187499999998</v>
      </c>
      <c r="S47" s="11">
        <f>$I$25*$I$16/100/4</f>
        <v>4623.9187499999998</v>
      </c>
      <c r="T47" s="11">
        <f>$I$25*$I$16/100/4</f>
        <v>4623.9187499999998</v>
      </c>
      <c r="U47" s="11">
        <f>$I$25*$I$16/100/4</f>
        <v>4623.9187499999998</v>
      </c>
      <c r="V47" s="11">
        <f>$I$25*$I$16/100/4</f>
        <v>4623.9187499999998</v>
      </c>
      <c r="W47" s="11">
        <f>$I$25*$I$17/100/4</f>
        <v>3699.1350000000002</v>
      </c>
      <c r="X47" s="11">
        <f>$I$25*$I$17/100/4</f>
        <v>3699.1350000000002</v>
      </c>
      <c r="Y47" s="11">
        <f>$I$25*$I$17/100/4</f>
        <v>3699.1350000000002</v>
      </c>
      <c r="Z47" s="11">
        <f>$I$25*$I$17/100/4</f>
        <v>3699.1350000000002</v>
      </c>
      <c r="AA47" s="11">
        <f>$I$25*$I$18/100/4</f>
        <v>3699.1350000000002</v>
      </c>
      <c r="AB47" s="11">
        <f>$I$25*$I$18/100/4</f>
        <v>3699.1350000000002</v>
      </c>
      <c r="AC47" s="11">
        <f>$I$25*$I$18/100/4</f>
        <v>3699.1350000000002</v>
      </c>
      <c r="AD47" s="11">
        <f>$I$25*$I$18/100/4</f>
        <v>3699.1350000000002</v>
      </c>
      <c r="AE47" s="11">
        <f>$I$25*$I$19/100/4</f>
        <v>3699.1350000000002</v>
      </c>
      <c r="AF47" s="11">
        <f>$I$25*$I$19/100/4</f>
        <v>3699.1350000000002</v>
      </c>
      <c r="AG47" s="11">
        <f>$I$25*$I$19/100/4</f>
        <v>3699.1350000000002</v>
      </c>
      <c r="AH47" s="11">
        <f>$I$25*$I$19/100/4</f>
        <v>3699.1350000000002</v>
      </c>
      <c r="AI47" s="11">
        <f>$I$25*$I$20/100/4</f>
        <v>3699.1350000000002</v>
      </c>
      <c r="AJ47" s="11">
        <f>$I$25*$I$20/100/4</f>
        <v>3699.1350000000002</v>
      </c>
      <c r="AK47" s="11">
        <f>$I$25*$I$20/100/4</f>
        <v>3699.1350000000002</v>
      </c>
      <c r="AL47" s="11">
        <f>$I$25*$I$20/100/4</f>
        <v>3699.1350000000002</v>
      </c>
      <c r="AM47" s="11">
        <f>$I$25*$I$21/100/4</f>
        <v>3699.1350000000002</v>
      </c>
      <c r="AN47" s="11">
        <f>$I$25*$I$21/100/4</f>
        <v>3699.1350000000002</v>
      </c>
      <c r="AO47" s="11">
        <f>$I$25*$I$21/100/4</f>
        <v>3699.1350000000002</v>
      </c>
      <c r="AP47" s="11">
        <f>$I$25*$I$21/100/4</f>
        <v>3699.1350000000002</v>
      </c>
      <c r="AQ47" s="11"/>
      <c r="AR47" s="11"/>
      <c r="AS47" s="11"/>
      <c r="AT47" s="11"/>
    </row>
    <row r="48" spans="1:47" x14ac:dyDescent="0.3">
      <c r="A48" s="1" t="s">
        <v>57</v>
      </c>
      <c r="D48" s="9">
        <f t="shared" si="50"/>
        <v>75521.250000000015</v>
      </c>
      <c r="E48" s="9"/>
      <c r="F48" s="9"/>
      <c r="G48" s="9"/>
      <c r="H48" s="9"/>
      <c r="I48" s="9"/>
      <c r="J48" s="9"/>
      <c r="K48" s="9"/>
      <c r="L48" s="11">
        <f>$J$24*$J$14/100/4</f>
        <v>2697.1875000000005</v>
      </c>
      <c r="M48" s="11">
        <f>$J$24*$J$14/100/4</f>
        <v>2697.1875000000005</v>
      </c>
      <c r="N48" s="11">
        <f>$J$24*$J$14/100/4</f>
        <v>2697.1875000000005</v>
      </c>
      <c r="O48" s="11">
        <f>$J$24*$J$14/100/4</f>
        <v>2697.1875000000005</v>
      </c>
      <c r="P48" s="11">
        <f>$J$24*$J$15/100/4</f>
        <v>2697.1875000000005</v>
      </c>
      <c r="Q48" s="11">
        <f>$J$24*$J$15/100/4</f>
        <v>2697.1875000000005</v>
      </c>
      <c r="R48" s="11">
        <f>$J$24*$J$15/100/4</f>
        <v>2697.1875000000005</v>
      </c>
      <c r="S48" s="11">
        <f>$J$24*$J$15/100/4</f>
        <v>2697.1875000000005</v>
      </c>
      <c r="T48" s="11">
        <f>$J$24*$J$16/100/4</f>
        <v>2697.1875000000005</v>
      </c>
      <c r="U48" s="11">
        <f>$J$24*$J$16/100/4</f>
        <v>2697.1875000000005</v>
      </c>
      <c r="V48" s="11">
        <f>$J$24*$J$16/100/4</f>
        <v>2697.1875000000005</v>
      </c>
      <c r="W48" s="11">
        <f>$J$24*$J$16/100/4</f>
        <v>2697.1875000000005</v>
      </c>
      <c r="X48" s="11">
        <f>$J$24*$J$17/100/4</f>
        <v>2157.7500000000005</v>
      </c>
      <c r="Y48" s="11">
        <f>$J$24*$J$17/100/4</f>
        <v>2157.7500000000005</v>
      </c>
      <c r="Z48" s="11">
        <f>$J$24*$J$17/100/4</f>
        <v>2157.7500000000005</v>
      </c>
      <c r="AA48" s="11">
        <f>$J$24*$J$17/100/4</f>
        <v>2157.7500000000005</v>
      </c>
      <c r="AB48" s="11">
        <f>$J$24*$J$18/100/4</f>
        <v>2157.7500000000005</v>
      </c>
      <c r="AC48" s="11">
        <f>$J$24*$J$18/100/4</f>
        <v>2157.7500000000005</v>
      </c>
      <c r="AD48" s="11">
        <f>$J$24*$J$18/100/4</f>
        <v>2157.7500000000005</v>
      </c>
      <c r="AE48" s="11">
        <f>$J$24*$J$18/100/4</f>
        <v>2157.7500000000005</v>
      </c>
      <c r="AF48" s="11">
        <f>$J$24*$J$19/100/4</f>
        <v>2157.7500000000005</v>
      </c>
      <c r="AG48" s="11">
        <f>$J$24*$J$19/100/4</f>
        <v>2157.7500000000005</v>
      </c>
      <c r="AH48" s="11">
        <f>$J$24*$J$19/100/4</f>
        <v>2157.7500000000005</v>
      </c>
      <c r="AI48" s="11">
        <f>$J$24*$J$19/100/4</f>
        <v>2157.7500000000005</v>
      </c>
      <c r="AJ48" s="11">
        <f>$J$24*$J$20/100/4</f>
        <v>2157.7500000000005</v>
      </c>
      <c r="AK48" s="11">
        <f>$J$24*$J$20/100/4</f>
        <v>2157.7500000000005</v>
      </c>
      <c r="AL48" s="11">
        <f>$J$24*$J$20/100/4</f>
        <v>2157.7500000000005</v>
      </c>
      <c r="AM48" s="11">
        <f>$J$24*$J$20/100/4</f>
        <v>2157.7500000000005</v>
      </c>
      <c r="AN48" s="11">
        <f>$J$24*$J$21/100/4</f>
        <v>2157.7500000000005</v>
      </c>
      <c r="AO48" s="11">
        <f>$J$24*$J$21/100/4</f>
        <v>2157.7500000000005</v>
      </c>
      <c r="AP48" s="11">
        <f>$J$24*$J$21/100/4</f>
        <v>2157.7500000000005</v>
      </c>
      <c r="AQ48" s="11">
        <f>$J$24*$J$21/100/4</f>
        <v>2157.7500000000005</v>
      </c>
      <c r="AR48" s="11"/>
      <c r="AS48" s="11"/>
      <c r="AT48" s="11"/>
      <c r="AU48" s="11"/>
    </row>
    <row r="49" spans="1:60" x14ac:dyDescent="0.3">
      <c r="A49" s="1" t="s">
        <v>69</v>
      </c>
      <c r="D49" s="9">
        <f t="shared" si="50"/>
        <v>129469.7249999999</v>
      </c>
      <c r="E49" s="9"/>
      <c r="F49" s="9"/>
      <c r="G49" s="9"/>
      <c r="H49" s="9"/>
      <c r="I49" s="9"/>
      <c r="J49" s="9"/>
      <c r="K49" s="9"/>
      <c r="L49" s="11">
        <f>$J$25*$J$14/100/4</f>
        <v>4623.9187499999998</v>
      </c>
      <c r="M49" s="11">
        <f>$J$25*$J$14/100/4</f>
        <v>4623.9187499999998</v>
      </c>
      <c r="N49" s="11">
        <f>$J$25*$J$14/100/4</f>
        <v>4623.9187499999998</v>
      </c>
      <c r="O49" s="11">
        <f>$J$25*$J$14/100/4</f>
        <v>4623.9187499999998</v>
      </c>
      <c r="P49" s="11">
        <f>$J$25*$J$15/100/4</f>
        <v>4623.9187499999998</v>
      </c>
      <c r="Q49" s="11">
        <f>$J$25*$J$15/100/4</f>
        <v>4623.9187499999998</v>
      </c>
      <c r="R49" s="11">
        <f>$J$25*$J$15/100/4</f>
        <v>4623.9187499999998</v>
      </c>
      <c r="S49" s="11">
        <f>$J$25*$J$15/100/4</f>
        <v>4623.9187499999998</v>
      </c>
      <c r="T49" s="11">
        <f>$J$25*$J$16/100/4</f>
        <v>4623.9187499999998</v>
      </c>
      <c r="U49" s="11">
        <f>$J$25*$J$16/100/4</f>
        <v>4623.9187499999998</v>
      </c>
      <c r="V49" s="11">
        <f>$J$25*$J$16/100/4</f>
        <v>4623.9187499999998</v>
      </c>
      <c r="W49" s="11">
        <f>$J$25*$J$16/100/4</f>
        <v>4623.9187499999998</v>
      </c>
      <c r="X49" s="11">
        <f>$J$25*$J$17/100/4</f>
        <v>3699.1350000000002</v>
      </c>
      <c r="Y49" s="11">
        <f>$J$25*$J$17/100/4</f>
        <v>3699.1350000000002</v>
      </c>
      <c r="Z49" s="11">
        <f>$J$25*$J$17/100/4</f>
        <v>3699.1350000000002</v>
      </c>
      <c r="AA49" s="11">
        <f>$J$25*$J$17/100/4</f>
        <v>3699.1350000000002</v>
      </c>
      <c r="AB49" s="11">
        <f>$J$25*$J$18/100/4</f>
        <v>3699.1350000000002</v>
      </c>
      <c r="AC49" s="11">
        <f>$J$25*$J$18/100/4</f>
        <v>3699.1350000000002</v>
      </c>
      <c r="AD49" s="11">
        <f>$J$25*$J$18/100/4</f>
        <v>3699.1350000000002</v>
      </c>
      <c r="AE49" s="11">
        <f>$J$25*$J$18/100/4</f>
        <v>3699.1350000000002</v>
      </c>
      <c r="AF49" s="11">
        <f>$J$25*$J$19/100/4</f>
        <v>3699.1350000000002</v>
      </c>
      <c r="AG49" s="11">
        <f>$J$25*$J$19/100/4</f>
        <v>3699.1350000000002</v>
      </c>
      <c r="AH49" s="11">
        <f>$J$25*$J$19/100/4</f>
        <v>3699.1350000000002</v>
      </c>
      <c r="AI49" s="11">
        <f>$J$25*$J$19/100/4</f>
        <v>3699.1350000000002</v>
      </c>
      <c r="AJ49" s="11">
        <f>$J$25*$J$20/100/4</f>
        <v>3699.1350000000002</v>
      </c>
      <c r="AK49" s="11">
        <f>$J$25*$J$20/100/4</f>
        <v>3699.1350000000002</v>
      </c>
      <c r="AL49" s="11">
        <f>$J$25*$J$20/100/4</f>
        <v>3699.1350000000002</v>
      </c>
      <c r="AM49" s="11">
        <f>$J$25*$J$20/100/4</f>
        <v>3699.1350000000002</v>
      </c>
      <c r="AN49" s="11">
        <f>$J$25*$J$21/100/4</f>
        <v>3699.1350000000002</v>
      </c>
      <c r="AO49" s="11">
        <f>$J$25*$J$21/100/4</f>
        <v>3699.1350000000002</v>
      </c>
      <c r="AP49" s="11">
        <f>$J$25*$J$21/100/4</f>
        <v>3699.1350000000002</v>
      </c>
      <c r="AQ49" s="11">
        <f>$J$25*$J$21/100/4</f>
        <v>3699.1350000000002</v>
      </c>
      <c r="AR49" s="11"/>
      <c r="AS49" s="11"/>
      <c r="AT49" s="11"/>
      <c r="AU49" s="12">
        <f>AS49</f>
        <v>0</v>
      </c>
      <c r="AV49" s="12">
        <f>AU49</f>
        <v>0</v>
      </c>
    </row>
    <row r="50" spans="1:60" x14ac:dyDescent="0.3">
      <c r="A50" s="1" t="s">
        <v>111</v>
      </c>
      <c r="D50" s="9">
        <f t="shared" si="50"/>
        <v>75521.250000000015</v>
      </c>
      <c r="E50" s="9"/>
      <c r="F50" s="9"/>
      <c r="G50" s="9"/>
      <c r="H50" s="9"/>
      <c r="I50" s="9"/>
      <c r="J50" s="9"/>
      <c r="K50" s="9"/>
      <c r="L50" s="9"/>
      <c r="M50" s="11">
        <f>$K$24*$K$14/100/4</f>
        <v>2697.1875000000005</v>
      </c>
      <c r="N50" s="11">
        <f>$K$24*$K$14/100/4</f>
        <v>2697.1875000000005</v>
      </c>
      <c r="O50" s="11">
        <f>$K$24*$K$14/100/4</f>
        <v>2697.1875000000005</v>
      </c>
      <c r="P50" s="11">
        <f>$K$24*$K$14/100/4</f>
        <v>2697.1875000000005</v>
      </c>
      <c r="Q50" s="11">
        <f>$K$24*$K$15/100/4</f>
        <v>2697.1875000000005</v>
      </c>
      <c r="R50" s="11">
        <f>$K$24*$K$15/100/4</f>
        <v>2697.1875000000005</v>
      </c>
      <c r="S50" s="11">
        <f>$K$24*$K$15/100/4</f>
        <v>2697.1875000000005</v>
      </c>
      <c r="T50" s="11">
        <f>$K$24*$K$15/100/4</f>
        <v>2697.1875000000005</v>
      </c>
      <c r="U50" s="11">
        <f>$K$24*$K$16/100/4</f>
        <v>2697.1875000000005</v>
      </c>
      <c r="V50" s="11">
        <f>$K$24*$K$16/100/4</f>
        <v>2697.1875000000005</v>
      </c>
      <c r="W50" s="11">
        <f>$K$24*$K$16/100/4</f>
        <v>2697.1875000000005</v>
      </c>
      <c r="X50" s="11">
        <f>$K$24*$K$16/100/4</f>
        <v>2697.1875000000005</v>
      </c>
      <c r="Y50" s="11">
        <f>$K$24*$K$17/100/4</f>
        <v>2157.7500000000005</v>
      </c>
      <c r="Z50" s="11">
        <f>$K$24*$K$17/100/4</f>
        <v>2157.7500000000005</v>
      </c>
      <c r="AA50" s="11">
        <f>$K$24*$K$17/100/4</f>
        <v>2157.7500000000005</v>
      </c>
      <c r="AB50" s="11">
        <f>$K$24*$K$17/100/4</f>
        <v>2157.7500000000005</v>
      </c>
      <c r="AC50" s="11">
        <f>$K$24*$K$18/100/4</f>
        <v>2157.7500000000005</v>
      </c>
      <c r="AD50" s="11">
        <f>$K$24*$K$18/100/4</f>
        <v>2157.7500000000005</v>
      </c>
      <c r="AE50" s="11">
        <f>$K$24*$K$18/100/4</f>
        <v>2157.7500000000005</v>
      </c>
      <c r="AF50" s="11">
        <f>$K$24*$K$18/100/4</f>
        <v>2157.7500000000005</v>
      </c>
      <c r="AG50" s="11">
        <f>$K$24*$K$19/100/4</f>
        <v>2157.7500000000005</v>
      </c>
      <c r="AH50" s="11">
        <f>$K$24*$K$19/100/4</f>
        <v>2157.7500000000005</v>
      </c>
      <c r="AI50" s="11">
        <f>$K$24*$K$19/100/4</f>
        <v>2157.7500000000005</v>
      </c>
      <c r="AJ50" s="11">
        <f>$K$24*$K$19/100/4</f>
        <v>2157.7500000000005</v>
      </c>
      <c r="AK50" s="11">
        <f>$K$24*$K$20/100/4</f>
        <v>2157.7500000000005</v>
      </c>
      <c r="AL50" s="11">
        <f>$K$24*$K$20/100/4</f>
        <v>2157.7500000000005</v>
      </c>
      <c r="AM50" s="11">
        <f>$K$24*$K$20/100/4</f>
        <v>2157.7500000000005</v>
      </c>
      <c r="AN50" s="11">
        <f>$K$24*$K$20/100/4</f>
        <v>2157.7500000000005</v>
      </c>
      <c r="AO50" s="11">
        <f>$K$24*$K$21/100/4</f>
        <v>2157.7500000000005</v>
      </c>
      <c r="AP50" s="11">
        <f>$K$24*$K$21/100/4</f>
        <v>2157.7500000000005</v>
      </c>
      <c r="AQ50" s="11">
        <f>$K$24*$K$21/100/4</f>
        <v>2157.7500000000005</v>
      </c>
      <c r="AR50" s="11">
        <f>$K$24*$K$21/100/4</f>
        <v>2157.7500000000005</v>
      </c>
      <c r="AS50" s="11"/>
      <c r="AT50" s="11"/>
      <c r="AU50" s="11"/>
      <c r="AV50" s="11"/>
    </row>
    <row r="51" spans="1:60" x14ac:dyDescent="0.3">
      <c r="A51" s="1" t="s">
        <v>112</v>
      </c>
      <c r="D51" s="9">
        <f t="shared" si="50"/>
        <v>129469.7249999999</v>
      </c>
      <c r="E51" s="9"/>
      <c r="F51" s="9"/>
      <c r="G51" s="9"/>
      <c r="H51" s="9"/>
      <c r="I51" s="9"/>
      <c r="J51" s="9"/>
      <c r="K51" s="9"/>
      <c r="L51" s="9"/>
      <c r="M51" s="11">
        <f>$K$25*$K$14/100/4</f>
        <v>4623.9187499999998</v>
      </c>
      <c r="N51" s="11">
        <f>$K$25*$K$14/100/4</f>
        <v>4623.9187499999998</v>
      </c>
      <c r="O51" s="11">
        <f>$K$25*$K$14/100/4</f>
        <v>4623.9187499999998</v>
      </c>
      <c r="P51" s="11">
        <f>$K$25*$K$14/100/4</f>
        <v>4623.9187499999998</v>
      </c>
      <c r="Q51" s="11">
        <f>$K$25*$K$15/100/4</f>
        <v>4623.9187499999998</v>
      </c>
      <c r="R51" s="11">
        <f>$K$25*$K$15/100/4</f>
        <v>4623.9187499999998</v>
      </c>
      <c r="S51" s="11">
        <f>$K$25*$K$15/100/4</f>
        <v>4623.9187499999998</v>
      </c>
      <c r="T51" s="11">
        <f>$K$25*$K$15/100/4</f>
        <v>4623.9187499999998</v>
      </c>
      <c r="U51" s="11">
        <f>$K$25*$K$16/100/4</f>
        <v>4623.9187499999998</v>
      </c>
      <c r="V51" s="11">
        <f>$K$25*$K$16/100/4</f>
        <v>4623.9187499999998</v>
      </c>
      <c r="W51" s="11">
        <f>$K$25*$K$16/100/4</f>
        <v>4623.9187499999998</v>
      </c>
      <c r="X51" s="11">
        <f>$K$25*$K$16/100/4</f>
        <v>4623.9187499999998</v>
      </c>
      <c r="Y51" s="11">
        <f>$K$25*$K$17/100/4</f>
        <v>3699.1350000000002</v>
      </c>
      <c r="Z51" s="11">
        <f>$K$25*$K$17/100/4</f>
        <v>3699.1350000000002</v>
      </c>
      <c r="AA51" s="11">
        <f>$K$25*$K$17/100/4</f>
        <v>3699.1350000000002</v>
      </c>
      <c r="AB51" s="11">
        <f>$K$25*$K$17/100/4</f>
        <v>3699.1350000000002</v>
      </c>
      <c r="AC51" s="11">
        <f>$K$25*$K$18/100/4</f>
        <v>3699.1350000000002</v>
      </c>
      <c r="AD51" s="11">
        <f>$K$25*$K$18/100/4</f>
        <v>3699.1350000000002</v>
      </c>
      <c r="AE51" s="11">
        <f>$K$25*$K$18/100/4</f>
        <v>3699.1350000000002</v>
      </c>
      <c r="AF51" s="11">
        <f>$K$25*$K$18/100/4</f>
        <v>3699.1350000000002</v>
      </c>
      <c r="AG51" s="11">
        <f>$K$25*$K$19/100/4</f>
        <v>3699.1350000000002</v>
      </c>
      <c r="AH51" s="11">
        <f>$K$25*$K$19/100/4</f>
        <v>3699.1350000000002</v>
      </c>
      <c r="AI51" s="11">
        <f>$K$25*$K$19/100/4</f>
        <v>3699.1350000000002</v>
      </c>
      <c r="AJ51" s="11">
        <f>$K$25*$K$19/100/4</f>
        <v>3699.1350000000002</v>
      </c>
      <c r="AK51" s="11">
        <f>$K$25*$K$20/100/4</f>
        <v>3699.1350000000002</v>
      </c>
      <c r="AL51" s="11">
        <f>$K$25*$K$20/100/4</f>
        <v>3699.1350000000002</v>
      </c>
      <c r="AM51" s="11">
        <f>$K$25*$K$20/100/4</f>
        <v>3699.1350000000002</v>
      </c>
      <c r="AN51" s="11">
        <f>$K$25*$K$20/100/4</f>
        <v>3699.1350000000002</v>
      </c>
      <c r="AO51" s="11">
        <f>$K$25*$K$21/100/4</f>
        <v>3699.1350000000002</v>
      </c>
      <c r="AP51" s="11">
        <f>$K$25*$K$21/100/4</f>
        <v>3699.1350000000002</v>
      </c>
      <c r="AQ51" s="11">
        <f>$K$25*$K$21/100/4</f>
        <v>3699.1350000000002</v>
      </c>
      <c r="AR51" s="11">
        <f>$K$25*$K$21/100/4</f>
        <v>3699.1350000000002</v>
      </c>
      <c r="AS51" s="11"/>
      <c r="AT51" s="11"/>
      <c r="AU51" s="11"/>
      <c r="AV51" s="11"/>
    </row>
    <row r="52" spans="1:60" x14ac:dyDescent="0.3">
      <c r="A52" s="1" t="s">
        <v>58</v>
      </c>
      <c r="D52" s="9">
        <f t="shared" si="50"/>
        <v>75521.250000000015</v>
      </c>
      <c r="E52" s="9"/>
      <c r="F52" s="9"/>
      <c r="G52" s="9"/>
      <c r="H52" s="9"/>
      <c r="I52" s="9"/>
      <c r="J52" s="9"/>
      <c r="K52" s="9"/>
      <c r="L52" s="9"/>
      <c r="M52" s="9"/>
      <c r="N52" s="11">
        <f>$L$24*$L$14/100/4</f>
        <v>2697.1875000000005</v>
      </c>
      <c r="O52" s="11">
        <f>$L$24*$L$14/100/4</f>
        <v>2697.1875000000005</v>
      </c>
      <c r="P52" s="11">
        <f>$L$24*$L$14/100/4</f>
        <v>2697.1875000000005</v>
      </c>
      <c r="Q52" s="11">
        <f>$L$24*$L$14/100/4</f>
        <v>2697.1875000000005</v>
      </c>
      <c r="R52" s="11">
        <f>$L$24*$L$15/100/4</f>
        <v>2697.1875000000005</v>
      </c>
      <c r="S52" s="11">
        <f>$L$24*$L$15/100/4</f>
        <v>2697.1875000000005</v>
      </c>
      <c r="T52" s="11">
        <f>$L$24*$L$15/100/4</f>
        <v>2697.1875000000005</v>
      </c>
      <c r="U52" s="11">
        <f>$L$24*$L$15/100/4</f>
        <v>2697.1875000000005</v>
      </c>
      <c r="V52" s="11">
        <f>$L$24*$L$16/100/4</f>
        <v>2697.1875000000005</v>
      </c>
      <c r="W52" s="11">
        <f>$L$24*$L$16/100/4</f>
        <v>2697.1875000000005</v>
      </c>
      <c r="X52" s="11">
        <f>$L$24*$L$16/100/4</f>
        <v>2697.1875000000005</v>
      </c>
      <c r="Y52" s="11">
        <f>$L$24*$L$16/100/4</f>
        <v>2697.1875000000005</v>
      </c>
      <c r="Z52" s="11">
        <f>$L$24*$L$17/100/4</f>
        <v>2157.7500000000005</v>
      </c>
      <c r="AA52" s="11">
        <f>$L$24*$L$17/100/4</f>
        <v>2157.7500000000005</v>
      </c>
      <c r="AB52" s="11">
        <f>$L$24*$L$17/100/4</f>
        <v>2157.7500000000005</v>
      </c>
      <c r="AC52" s="11">
        <f>$L$24*$L$17/100/4</f>
        <v>2157.7500000000005</v>
      </c>
      <c r="AD52" s="11">
        <f>$L$24*$L$18/100/4</f>
        <v>2157.7500000000005</v>
      </c>
      <c r="AE52" s="11">
        <f>$L$24*$L$18/100/4</f>
        <v>2157.7500000000005</v>
      </c>
      <c r="AF52" s="11">
        <f>$L$24*$L$18/100/4</f>
        <v>2157.7500000000005</v>
      </c>
      <c r="AG52" s="11">
        <f>$L$24*$L$18/100/4</f>
        <v>2157.7500000000005</v>
      </c>
      <c r="AH52" s="11">
        <f>$L$24*$L$19/100/4</f>
        <v>2157.7500000000005</v>
      </c>
      <c r="AI52" s="11">
        <f>$L$24*$L$19/100/4</f>
        <v>2157.7500000000005</v>
      </c>
      <c r="AJ52" s="11">
        <f>$L$24*$L$19/100/4</f>
        <v>2157.7500000000005</v>
      </c>
      <c r="AK52" s="11">
        <f>$L$24*$L$19/100/4</f>
        <v>2157.7500000000005</v>
      </c>
      <c r="AL52" s="11">
        <f>$L$24*$L$20/100/4</f>
        <v>2157.7500000000005</v>
      </c>
      <c r="AM52" s="11">
        <f>$L$24*$L$20/100/4</f>
        <v>2157.7500000000005</v>
      </c>
      <c r="AN52" s="11">
        <f>$L$24*$L$20/100/4</f>
        <v>2157.7500000000005</v>
      </c>
      <c r="AO52" s="11">
        <f>$L$24*$L$20/100/4</f>
        <v>2157.7500000000005</v>
      </c>
      <c r="AP52" s="11">
        <f>$L$24*$L$21/100/4</f>
        <v>2157.7500000000005</v>
      </c>
      <c r="AQ52" s="11">
        <f>$L$24*$L$21/100/4</f>
        <v>2157.7500000000005</v>
      </c>
      <c r="AR52" s="11">
        <f>$L$24*$L$21/100/4</f>
        <v>2157.7500000000005</v>
      </c>
      <c r="AS52" s="11">
        <f>$L$24*$L$21/100/4</f>
        <v>2157.7500000000005</v>
      </c>
      <c r="AT52" s="11"/>
      <c r="AU52" s="11"/>
      <c r="AV52" s="11"/>
      <c r="AW52" s="12"/>
      <c r="AX52" s="12"/>
      <c r="AY52" s="12"/>
    </row>
    <row r="53" spans="1:60" x14ac:dyDescent="0.3">
      <c r="A53" s="1" t="s">
        <v>70</v>
      </c>
      <c r="D53" s="9">
        <f t="shared" si="50"/>
        <v>129469.7249999999</v>
      </c>
      <c r="E53" s="9"/>
      <c r="F53" s="9"/>
      <c r="G53" s="9"/>
      <c r="H53" s="9"/>
      <c r="I53" s="9"/>
      <c r="J53" s="9"/>
      <c r="K53" s="9"/>
      <c r="L53" s="9"/>
      <c r="M53" s="9"/>
      <c r="N53" s="11">
        <f>$L$25*$L$14/100/4</f>
        <v>4623.9187499999998</v>
      </c>
      <c r="O53" s="11">
        <f>$L$25*$L$14/100/4</f>
        <v>4623.9187499999998</v>
      </c>
      <c r="P53" s="11">
        <f>$L$25*$L$14/100/4</f>
        <v>4623.9187499999998</v>
      </c>
      <c r="Q53" s="11">
        <f>$L$25*$L$14/100/4</f>
        <v>4623.9187499999998</v>
      </c>
      <c r="R53" s="11">
        <f>$L$25*$L$15/100/4</f>
        <v>4623.9187499999998</v>
      </c>
      <c r="S53" s="11">
        <f>$L$25*$L$15/100/4</f>
        <v>4623.9187499999998</v>
      </c>
      <c r="T53" s="11">
        <f>$L$25*$L$15/100/4</f>
        <v>4623.9187499999998</v>
      </c>
      <c r="U53" s="11">
        <f>$L$25*$L$15/100/4</f>
        <v>4623.9187499999998</v>
      </c>
      <c r="V53" s="11">
        <f>$L$25*$L$16/100/4</f>
        <v>4623.9187499999998</v>
      </c>
      <c r="W53" s="11">
        <f>$L$25*$L$16/100/4</f>
        <v>4623.9187499999998</v>
      </c>
      <c r="X53" s="11">
        <f>$L$25*$L$16/100/4</f>
        <v>4623.9187499999998</v>
      </c>
      <c r="Y53" s="11">
        <f>$L$25*$L$16/100/4</f>
        <v>4623.9187499999998</v>
      </c>
      <c r="Z53" s="11">
        <f>$L$25*$L$17/100/4</f>
        <v>3699.1350000000002</v>
      </c>
      <c r="AA53" s="11">
        <f>$L$25*$L$17/100/4</f>
        <v>3699.1350000000002</v>
      </c>
      <c r="AB53" s="11">
        <f>$L$25*$L$17/100/4</f>
        <v>3699.1350000000002</v>
      </c>
      <c r="AC53" s="11">
        <f>$L$25*$L$17/100/4</f>
        <v>3699.1350000000002</v>
      </c>
      <c r="AD53" s="11">
        <f>$L$25*$L$18/100/4</f>
        <v>3699.1350000000002</v>
      </c>
      <c r="AE53" s="11">
        <f>$L$25*$L$18/100/4</f>
        <v>3699.1350000000002</v>
      </c>
      <c r="AF53" s="11">
        <f>$L$25*$L$18/100/4</f>
        <v>3699.1350000000002</v>
      </c>
      <c r="AG53" s="11">
        <f>$L$25*$L$18/100/4</f>
        <v>3699.1350000000002</v>
      </c>
      <c r="AH53" s="11">
        <f>$L$25*$L$19/100/4</f>
        <v>3699.1350000000002</v>
      </c>
      <c r="AI53" s="11">
        <f>$L$25*$L$19/100/4</f>
        <v>3699.1350000000002</v>
      </c>
      <c r="AJ53" s="11">
        <f>$L$25*$L$19/100/4</f>
        <v>3699.1350000000002</v>
      </c>
      <c r="AK53" s="11">
        <f>$L$25*$L$19/100/4</f>
        <v>3699.1350000000002</v>
      </c>
      <c r="AL53" s="11">
        <f>$L$25*$L$20/100/4</f>
        <v>3699.1350000000002</v>
      </c>
      <c r="AM53" s="11">
        <f>$L$25*$L$20/100/4</f>
        <v>3699.1350000000002</v>
      </c>
      <c r="AN53" s="11">
        <f>$L$25*$L$20/100/4</f>
        <v>3699.1350000000002</v>
      </c>
      <c r="AO53" s="11">
        <f>$L$25*$L$20/100/4</f>
        <v>3699.1350000000002</v>
      </c>
      <c r="AP53" s="11">
        <f>$L$25*$L$21/100/4</f>
        <v>3699.1350000000002</v>
      </c>
      <c r="AQ53" s="11">
        <f>$L$25*$L$21/100/4</f>
        <v>3699.1350000000002</v>
      </c>
      <c r="AR53" s="11">
        <f>$L$25*$L$21/100/4</f>
        <v>3699.1350000000002</v>
      </c>
      <c r="AS53" s="11">
        <f>$L$25*$L$21/100/4</f>
        <v>3699.1350000000002</v>
      </c>
      <c r="AT53" s="11"/>
      <c r="AU53" s="11"/>
      <c r="AV53" s="11"/>
      <c r="AW53" s="12"/>
      <c r="AX53" s="12"/>
      <c r="AY53" s="12"/>
    </row>
    <row r="54" spans="1:60" x14ac:dyDescent="0.3">
      <c r="A54" s="1" t="s">
        <v>113</v>
      </c>
      <c r="D54" s="9">
        <f t="shared" si="50"/>
        <v>71925.000000000015</v>
      </c>
      <c r="E54" s="9"/>
      <c r="F54" s="9"/>
      <c r="G54" s="9"/>
      <c r="H54" s="9"/>
      <c r="I54" s="9"/>
      <c r="J54" s="9"/>
      <c r="K54" s="9"/>
      <c r="L54" s="9"/>
      <c r="M54" s="9"/>
      <c r="N54" s="9"/>
      <c r="O54" s="11">
        <f>$M$24*$M$14/100/4</f>
        <v>2996.8750000000005</v>
      </c>
      <c r="P54" s="11">
        <f>$M$24*$M$14/100/4</f>
        <v>2996.8750000000005</v>
      </c>
      <c r="Q54" s="11">
        <f>$M$24*$M$14/100/4</f>
        <v>2996.8750000000005</v>
      </c>
      <c r="R54" s="11">
        <f>$M$24*$M$14/100/4</f>
        <v>2996.8750000000005</v>
      </c>
      <c r="S54" s="11">
        <f>$M$24*$M$15/100/4</f>
        <v>2996.8750000000005</v>
      </c>
      <c r="T54" s="11">
        <f>$M$24*$M$15/100/4</f>
        <v>2996.8750000000005</v>
      </c>
      <c r="U54" s="11">
        <f>$M$24*$M$15/100/4</f>
        <v>2996.8750000000005</v>
      </c>
      <c r="V54" s="11">
        <f>$M$24*$M$15/100/4</f>
        <v>2996.8750000000005</v>
      </c>
      <c r="W54" s="11">
        <f>$M$24*$M$16/100/4</f>
        <v>2996.8750000000005</v>
      </c>
      <c r="X54" s="11">
        <f>$M$24*$M$16/100/4</f>
        <v>2996.8750000000005</v>
      </c>
      <c r="Y54" s="11">
        <f>$M$24*$M$16/100/4</f>
        <v>2996.8750000000005</v>
      </c>
      <c r="Z54" s="11">
        <f>$M$24*$M$16/100/4</f>
        <v>2996.8750000000005</v>
      </c>
      <c r="AA54" s="11">
        <f>$M$24*$M$17/100/4</f>
        <v>1798.1250000000002</v>
      </c>
      <c r="AB54" s="11">
        <f>$M$24*$M$17/100/4</f>
        <v>1798.1250000000002</v>
      </c>
      <c r="AC54" s="11">
        <f>$M$24*$M$17/100/4</f>
        <v>1798.1250000000002</v>
      </c>
      <c r="AD54" s="11">
        <f>$M$24*$M$17/100/4</f>
        <v>1798.1250000000002</v>
      </c>
      <c r="AE54" s="11">
        <f>$M$24*$M$18/100/4</f>
        <v>1798.1250000000002</v>
      </c>
      <c r="AF54" s="11">
        <f>$M$24*$M$18/100/4</f>
        <v>1798.1250000000002</v>
      </c>
      <c r="AG54" s="11">
        <f>$M$24*$M$18/100/4</f>
        <v>1798.1250000000002</v>
      </c>
      <c r="AH54" s="11">
        <f>$M$24*$M$18/100/4</f>
        <v>1798.1250000000002</v>
      </c>
      <c r="AI54" s="11">
        <f>$M$24*$M$19/100/4</f>
        <v>1798.1250000000002</v>
      </c>
      <c r="AJ54" s="11">
        <f>$M$24*$M$19/100/4</f>
        <v>1798.1250000000002</v>
      </c>
      <c r="AK54" s="11">
        <f>$M$24*$M$19/100/4</f>
        <v>1798.1250000000002</v>
      </c>
      <c r="AL54" s="11">
        <f>$M$24*$M$19/100/4</f>
        <v>1798.1250000000002</v>
      </c>
      <c r="AM54" s="11">
        <f>$M$24*$M$20/100/4</f>
        <v>1798.1250000000002</v>
      </c>
      <c r="AN54" s="11">
        <f>$M$24*$M$20/100/4</f>
        <v>1798.1250000000002</v>
      </c>
      <c r="AO54" s="11">
        <f>$M$24*$M$20/100/4</f>
        <v>1798.1250000000002</v>
      </c>
      <c r="AP54" s="11">
        <f>$M$24*$M$20/100/4</f>
        <v>1798.1250000000002</v>
      </c>
      <c r="AQ54" s="11">
        <f>$M$24*$M$21/100/4</f>
        <v>1798.1250000000002</v>
      </c>
      <c r="AR54" s="11">
        <f>$M$24*$M$21/100/4</f>
        <v>1798.1250000000002</v>
      </c>
      <c r="AS54" s="11">
        <f>$M$24*$M$21/100/4</f>
        <v>1798.1250000000002</v>
      </c>
      <c r="AT54" s="11">
        <f>$M$24*$M$21/100/4</f>
        <v>1798.1250000000002</v>
      </c>
      <c r="AU54" s="11"/>
      <c r="AV54" s="11"/>
      <c r="AW54" s="11"/>
      <c r="AX54" s="11"/>
      <c r="AZ54" s="12"/>
    </row>
    <row r="55" spans="1:60" x14ac:dyDescent="0.3">
      <c r="A55" s="1" t="s">
        <v>114</v>
      </c>
      <c r="D55" s="9">
        <f t="shared" si="50"/>
        <v>131524.7999999999</v>
      </c>
      <c r="E55" s="9"/>
      <c r="F55" s="9"/>
      <c r="G55" s="9"/>
      <c r="H55" s="9"/>
      <c r="I55" s="9"/>
      <c r="J55" s="9"/>
      <c r="K55" s="9"/>
      <c r="L55" s="9"/>
      <c r="M55" s="9"/>
      <c r="N55" s="9"/>
      <c r="O55" s="11">
        <f>$M$25*$M$14/100/4</f>
        <v>5480.2</v>
      </c>
      <c r="P55" s="11">
        <f>$M$25*$M$14/100/4</f>
        <v>5480.2</v>
      </c>
      <c r="Q55" s="11">
        <f>$M$25*$M$14/100/4</f>
        <v>5480.2</v>
      </c>
      <c r="R55" s="11">
        <f>$M$25*$M$14/100/4</f>
        <v>5480.2</v>
      </c>
      <c r="S55" s="11">
        <f>$M$25*$M$15/100/4</f>
        <v>5480.2</v>
      </c>
      <c r="T55" s="11">
        <f>$M$25*$M$15/100/4</f>
        <v>5480.2</v>
      </c>
      <c r="U55" s="11">
        <f>$M$25*$M$15/100/4</f>
        <v>5480.2</v>
      </c>
      <c r="V55" s="11">
        <f>$M$25*$M$15/100/4</f>
        <v>5480.2</v>
      </c>
      <c r="W55" s="11">
        <f>$M$25*$M$16/100/4</f>
        <v>5480.2</v>
      </c>
      <c r="X55" s="11">
        <f>$M$25*$M$16/100/4</f>
        <v>5480.2</v>
      </c>
      <c r="Y55" s="11">
        <f>$M$25*$M$16/100/4</f>
        <v>5480.2</v>
      </c>
      <c r="Z55" s="11">
        <f>$M$25*$M$16/100/4</f>
        <v>5480.2</v>
      </c>
      <c r="AA55" s="11">
        <f>$M$25*$M$17/100/4</f>
        <v>3288.12</v>
      </c>
      <c r="AB55" s="11">
        <f>$M$25*$M$17/100/4</f>
        <v>3288.12</v>
      </c>
      <c r="AC55" s="11">
        <f>$M$25*$M$17/100/4</f>
        <v>3288.12</v>
      </c>
      <c r="AD55" s="11">
        <f>$M$25*$M$17/100/4</f>
        <v>3288.12</v>
      </c>
      <c r="AE55" s="11">
        <f>$M$25*$M$18/100/4</f>
        <v>3288.12</v>
      </c>
      <c r="AF55" s="11">
        <f>$M$25*$M$18/100/4</f>
        <v>3288.12</v>
      </c>
      <c r="AG55" s="11">
        <f>$M$25*$M$18/100/4</f>
        <v>3288.12</v>
      </c>
      <c r="AH55" s="11">
        <f>$M$25*$M$18/100/4</f>
        <v>3288.12</v>
      </c>
      <c r="AI55" s="11">
        <f>$M$25*$M$19/100/4</f>
        <v>3288.12</v>
      </c>
      <c r="AJ55" s="11">
        <f>$M$25*$M$19/100/4</f>
        <v>3288.12</v>
      </c>
      <c r="AK55" s="11">
        <f>$M$25*$M$19/100/4</f>
        <v>3288.12</v>
      </c>
      <c r="AL55" s="11">
        <f>$M$25*$M$19/100/4</f>
        <v>3288.12</v>
      </c>
      <c r="AM55" s="11">
        <f>$M$25*$M$20/100/4</f>
        <v>3288.12</v>
      </c>
      <c r="AN55" s="11">
        <f>$M$25*$M$20/100/4</f>
        <v>3288.12</v>
      </c>
      <c r="AO55" s="11">
        <f>$M$25*$M$20/100/4</f>
        <v>3288.12</v>
      </c>
      <c r="AP55" s="11">
        <f>$M$25*$M$20/100/4</f>
        <v>3288.12</v>
      </c>
      <c r="AQ55" s="11">
        <f>$M$25*$M$21/100/4</f>
        <v>3288.12</v>
      </c>
      <c r="AR55" s="11">
        <f>$M$25*$M$21/100/4</f>
        <v>3288.12</v>
      </c>
      <c r="AS55" s="11">
        <f>$M$25*$M$21/100/4</f>
        <v>3288.12</v>
      </c>
      <c r="AT55" s="11">
        <f>$M$25*$M$21/100/4</f>
        <v>3288.12</v>
      </c>
      <c r="AU55" s="11"/>
      <c r="AV55" s="11"/>
      <c r="AW55" s="11"/>
      <c r="AX55" s="11"/>
      <c r="AZ55" s="12"/>
    </row>
    <row r="56" spans="1:60" x14ac:dyDescent="0.3">
      <c r="A56" s="1" t="s">
        <v>59</v>
      </c>
      <c r="D56" s="9">
        <f t="shared" si="50"/>
        <v>71925.000000000015</v>
      </c>
      <c r="E56" s="9"/>
      <c r="F56" s="9"/>
      <c r="G56" s="9"/>
      <c r="H56" s="9"/>
      <c r="I56" s="9"/>
      <c r="J56" s="9"/>
      <c r="K56" s="9"/>
      <c r="L56" s="9"/>
      <c r="M56" s="9"/>
      <c r="N56" s="9"/>
      <c r="O56" s="9"/>
      <c r="P56" s="11">
        <f>$N$24*$N$14/100/4</f>
        <v>2996.8750000000005</v>
      </c>
      <c r="Q56" s="11">
        <f>$N$24*$N$14/100/4</f>
        <v>2996.8750000000005</v>
      </c>
      <c r="R56" s="11">
        <f>$N$24*$N$14/100/4</f>
        <v>2996.8750000000005</v>
      </c>
      <c r="S56" s="11">
        <f>$N$24*$N$14/100/4</f>
        <v>2996.8750000000005</v>
      </c>
      <c r="T56" s="11">
        <f>$N$24*$N$15/100/4</f>
        <v>2996.8750000000005</v>
      </c>
      <c r="U56" s="11">
        <f>$N$24*$N$15/100/4</f>
        <v>2996.8750000000005</v>
      </c>
      <c r="V56" s="11">
        <f>$N$24*$N$15/100/4</f>
        <v>2996.8750000000005</v>
      </c>
      <c r="W56" s="11">
        <f>$N$24*$N$15/100/4</f>
        <v>2996.8750000000005</v>
      </c>
      <c r="X56" s="11">
        <f>$N$24*$N$16/100/4</f>
        <v>2996.8750000000005</v>
      </c>
      <c r="Y56" s="11">
        <f>$N$24*$N$16/100/4</f>
        <v>2996.8750000000005</v>
      </c>
      <c r="Z56" s="11">
        <f>$N$24*$N$16/100/4</f>
        <v>2996.8750000000005</v>
      </c>
      <c r="AA56" s="11">
        <f>$N$24*$N$16/100/4</f>
        <v>2996.8750000000005</v>
      </c>
      <c r="AB56" s="11">
        <f>$N$24*$N$17/100/4</f>
        <v>1798.1250000000002</v>
      </c>
      <c r="AC56" s="11">
        <f>$N$24*$N$17/100/4</f>
        <v>1798.1250000000002</v>
      </c>
      <c r="AD56" s="11">
        <f>$N$24*$N$17/100/4</f>
        <v>1798.1250000000002</v>
      </c>
      <c r="AE56" s="11">
        <f>$N$24*$N$17/100/4</f>
        <v>1798.1250000000002</v>
      </c>
      <c r="AF56" s="11">
        <f>$N$24*$N$18/100/4</f>
        <v>1798.1250000000002</v>
      </c>
      <c r="AG56" s="11">
        <f>$N$24*$N$18/100/4</f>
        <v>1798.1250000000002</v>
      </c>
      <c r="AH56" s="11">
        <f>$N$24*$N$18/100/4</f>
        <v>1798.1250000000002</v>
      </c>
      <c r="AI56" s="11">
        <f>$N$24*$N$18/100/4</f>
        <v>1798.1250000000002</v>
      </c>
      <c r="AJ56" s="11">
        <f>$N$24*$N$19/100/4</f>
        <v>1798.1250000000002</v>
      </c>
      <c r="AK56" s="11">
        <f>$N$24*$N$19/100/4</f>
        <v>1798.1250000000002</v>
      </c>
      <c r="AL56" s="11">
        <f>$N$24*$N$19/100/4</f>
        <v>1798.1250000000002</v>
      </c>
      <c r="AM56" s="11">
        <f>$N$24*$N$19/100/4</f>
        <v>1798.1250000000002</v>
      </c>
      <c r="AN56" s="11">
        <f>$N$24*$N$20/100/4</f>
        <v>1798.1250000000002</v>
      </c>
      <c r="AO56" s="11">
        <f>$N$24*$N$20/100/4</f>
        <v>1798.1250000000002</v>
      </c>
      <c r="AP56" s="11">
        <f>$N$24*$N$20/100/4</f>
        <v>1798.1250000000002</v>
      </c>
      <c r="AQ56" s="11">
        <f>$N$24*$N$20/100/4</f>
        <v>1798.1250000000002</v>
      </c>
      <c r="AR56" s="11">
        <f>$N$24*$N$21/100/4</f>
        <v>1798.1250000000002</v>
      </c>
      <c r="AS56" s="11">
        <f>$N$24*$N$21/100/4</f>
        <v>1798.1250000000002</v>
      </c>
      <c r="AT56" s="11">
        <f>$N$24*$N$21/100/4</f>
        <v>1798.1250000000002</v>
      </c>
      <c r="AU56" s="11">
        <f>$N$24*$N$21/100/4</f>
        <v>1798.1250000000002</v>
      </c>
      <c r="AV56" s="11"/>
      <c r="AW56" s="11"/>
      <c r="AX56" s="11"/>
      <c r="AY56" s="12"/>
      <c r="AZ56" s="12"/>
      <c r="BA56" s="12"/>
      <c r="BB56" s="12"/>
    </row>
    <row r="57" spans="1:60" x14ac:dyDescent="0.3">
      <c r="A57" s="1" t="s">
        <v>71</v>
      </c>
      <c r="D57" s="9">
        <f t="shared" si="50"/>
        <v>131524.7999999999</v>
      </c>
      <c r="E57" s="9"/>
      <c r="F57" s="9"/>
      <c r="G57" s="9"/>
      <c r="H57" s="9"/>
      <c r="I57" s="9"/>
      <c r="J57" s="9"/>
      <c r="K57" s="9"/>
      <c r="L57" s="9"/>
      <c r="M57" s="9"/>
      <c r="N57" s="9"/>
      <c r="O57" s="9"/>
      <c r="P57" s="11">
        <f>$N$25*$N$14/100/4</f>
        <v>5480.2</v>
      </c>
      <c r="Q57" s="11">
        <f>$N$25*$N$14/100/4</f>
        <v>5480.2</v>
      </c>
      <c r="R57" s="11">
        <f>$N$25*$N$14/100/4</f>
        <v>5480.2</v>
      </c>
      <c r="S57" s="11">
        <f>$N$25*$N$14/100/4</f>
        <v>5480.2</v>
      </c>
      <c r="T57" s="11">
        <f>$N$25*$N$15/100/4</f>
        <v>5480.2</v>
      </c>
      <c r="U57" s="11">
        <f>$N$25*$N$15/100/4</f>
        <v>5480.2</v>
      </c>
      <c r="V57" s="11">
        <f>$N$25*$N$15/100/4</f>
        <v>5480.2</v>
      </c>
      <c r="W57" s="11">
        <f>$N$25*$N$15/100/4</f>
        <v>5480.2</v>
      </c>
      <c r="X57" s="11">
        <f>$N$25*$N$16/100/4</f>
        <v>5480.2</v>
      </c>
      <c r="Y57" s="11">
        <f>$N$25*$N$16/100/4</f>
        <v>5480.2</v>
      </c>
      <c r="Z57" s="11">
        <f>$N$25*$N$16/100/4</f>
        <v>5480.2</v>
      </c>
      <c r="AA57" s="11">
        <f>$N$25*$N$16/100/4</f>
        <v>5480.2</v>
      </c>
      <c r="AB57" s="11">
        <f>$N$25*$N$17/100/4</f>
        <v>3288.12</v>
      </c>
      <c r="AC57" s="11">
        <f>$N$25*$N$17/100/4</f>
        <v>3288.12</v>
      </c>
      <c r="AD57" s="11">
        <f>$N$25*$N$17/100/4</f>
        <v>3288.12</v>
      </c>
      <c r="AE57" s="11">
        <f>$N$25*$N$17/100/4</f>
        <v>3288.12</v>
      </c>
      <c r="AF57" s="11">
        <f>$N$25*$N$18/100/4</f>
        <v>3288.12</v>
      </c>
      <c r="AG57" s="11">
        <f>$N$25*$N$18/100/4</f>
        <v>3288.12</v>
      </c>
      <c r="AH57" s="11">
        <f>$N$25*$N$18/100/4</f>
        <v>3288.12</v>
      </c>
      <c r="AI57" s="11">
        <f>$N$25*$N$18/100/4</f>
        <v>3288.12</v>
      </c>
      <c r="AJ57" s="11">
        <f>$N$25*$N$19/100/4</f>
        <v>3288.12</v>
      </c>
      <c r="AK57" s="11">
        <f>$N$25*$N$19/100/4</f>
        <v>3288.12</v>
      </c>
      <c r="AL57" s="11">
        <f>$N$25*$N$19/100/4</f>
        <v>3288.12</v>
      </c>
      <c r="AM57" s="11">
        <f>$N$25*$N$19/100/4</f>
        <v>3288.12</v>
      </c>
      <c r="AN57" s="11">
        <f>$N$25*$N$20/100/4</f>
        <v>3288.12</v>
      </c>
      <c r="AO57" s="11">
        <f>$N$25*$N$20/100/4</f>
        <v>3288.12</v>
      </c>
      <c r="AP57" s="11">
        <f>$N$25*$N$20/100/4</f>
        <v>3288.12</v>
      </c>
      <c r="AQ57" s="11">
        <f>$N$25*$N$20/100/4</f>
        <v>3288.12</v>
      </c>
      <c r="AR57" s="11">
        <f>$N$25*$N$21/100/4</f>
        <v>3288.12</v>
      </c>
      <c r="AS57" s="11">
        <f>$N$25*$N$21/100/4</f>
        <v>3288.12</v>
      </c>
      <c r="AT57" s="11">
        <f>$N$25*$N$21/100/4</f>
        <v>3288.12</v>
      </c>
      <c r="AU57" s="11">
        <f>$N$25*$N$21/100/4</f>
        <v>3288.12</v>
      </c>
      <c r="AV57" s="11"/>
      <c r="AW57" s="11"/>
      <c r="AX57" s="11"/>
      <c r="AY57" s="12"/>
      <c r="AZ57" s="12"/>
      <c r="BA57" s="12"/>
      <c r="BB57" s="12"/>
    </row>
    <row r="58" spans="1:60" x14ac:dyDescent="0.3">
      <c r="A58" s="1" t="s">
        <v>115</v>
      </c>
      <c r="D58" s="9">
        <f t="shared" si="50"/>
        <v>71925.000000000015</v>
      </c>
      <c r="E58" s="9"/>
      <c r="F58" s="9"/>
      <c r="G58" s="9"/>
      <c r="H58" s="9"/>
      <c r="I58" s="9"/>
      <c r="J58" s="9"/>
      <c r="K58" s="9"/>
      <c r="L58" s="9"/>
      <c r="M58" s="9"/>
      <c r="N58" s="9"/>
      <c r="O58" s="9"/>
      <c r="P58" s="9"/>
      <c r="Q58" s="11">
        <f>$O$24*$O$14/100/4</f>
        <v>3746.0937500000005</v>
      </c>
      <c r="R58" s="11">
        <f>$O$24*$O$14/100/4</f>
        <v>3746.0937500000005</v>
      </c>
      <c r="S58" s="11">
        <f>$O$24*$O$14/100/4</f>
        <v>3746.0937500000005</v>
      </c>
      <c r="T58" s="11">
        <f>$O$24*$O$14/100/4</f>
        <v>3746.0937500000005</v>
      </c>
      <c r="U58" s="11">
        <f>$O$24*$O$15/100/4</f>
        <v>3746.0937500000005</v>
      </c>
      <c r="V58" s="11">
        <f>$O$24*$O$15/100/4</f>
        <v>3746.0937500000005</v>
      </c>
      <c r="W58" s="11">
        <f>$O$24*$O$15/100/4</f>
        <v>3746.0937500000005</v>
      </c>
      <c r="X58" s="11">
        <f>$O$24*$O$15/100/4</f>
        <v>3746.0937500000005</v>
      </c>
      <c r="Y58" s="11">
        <f>$O$24*$O$16/100/4</f>
        <v>2097.8125000000005</v>
      </c>
      <c r="Z58" s="11">
        <f>$O$24*$O$16/100/4</f>
        <v>2097.8125000000005</v>
      </c>
      <c r="AA58" s="11">
        <f>$O$24*$O$16/100/4</f>
        <v>2097.8125000000005</v>
      </c>
      <c r="AB58" s="11">
        <f>$O$24*$O$16/100/4</f>
        <v>2097.8125000000005</v>
      </c>
      <c r="AC58" s="11">
        <f>$O$24*$O$17/100/4</f>
        <v>2097.8125000000005</v>
      </c>
      <c r="AD58" s="11">
        <f>$O$24*$O$17/100/4</f>
        <v>2097.8125000000005</v>
      </c>
      <c r="AE58" s="11">
        <f>$O$24*$O$17/100/4</f>
        <v>2097.8125000000005</v>
      </c>
      <c r="AF58" s="11">
        <f>$O$24*$O$17/100/4</f>
        <v>2097.8125000000005</v>
      </c>
      <c r="AG58" s="11">
        <f>$O$24*$O$18/100/4</f>
        <v>2097.8125000000005</v>
      </c>
      <c r="AH58" s="11">
        <f>$O$24*$O$18/100/4</f>
        <v>2097.8125000000005</v>
      </c>
      <c r="AI58" s="11">
        <f>$O$24*$O$18/100/4</f>
        <v>2097.8125000000005</v>
      </c>
      <c r="AJ58" s="11">
        <f>$O$24*$O$18/100/4</f>
        <v>2097.8125000000005</v>
      </c>
      <c r="AK58" s="11">
        <f>$O$24*$O$19/100/4</f>
        <v>2097.8125000000005</v>
      </c>
      <c r="AL58" s="11">
        <f>$O$24*$O$19/100/4</f>
        <v>2097.8125000000005</v>
      </c>
      <c r="AM58" s="11">
        <f>$O$24*$O$19/100/4</f>
        <v>2097.8125000000005</v>
      </c>
      <c r="AN58" s="11">
        <f>$O$24*$O$19/100/4</f>
        <v>2097.8125000000005</v>
      </c>
      <c r="AO58" s="11">
        <f>$O$24*$O$20/100/4</f>
        <v>2097.8125000000005</v>
      </c>
      <c r="AP58" s="11">
        <f>$O$24*$O$20/100/4</f>
        <v>2097.8125000000005</v>
      </c>
      <c r="AQ58" s="11">
        <f>$O$24*$O$20/100/4</f>
        <v>2097.8125000000005</v>
      </c>
      <c r="AR58" s="11">
        <f>$O$24*$O$20/100/4</f>
        <v>2097.8125000000005</v>
      </c>
      <c r="AS58" s="11">
        <f>$O$24*$O$21/100/4</f>
        <v>0</v>
      </c>
      <c r="AT58" s="11">
        <f>$O$24*$O$21/100/4</f>
        <v>0</v>
      </c>
      <c r="AU58" s="11">
        <f>$O$24*$O$21/100/4</f>
        <v>0</v>
      </c>
      <c r="AV58" s="11">
        <f>$O$24*$O$21/100/4</f>
        <v>0</v>
      </c>
      <c r="AW58" s="11"/>
      <c r="AX58" s="11"/>
      <c r="AY58" s="11"/>
      <c r="AZ58" s="11"/>
      <c r="BB58" s="12"/>
      <c r="BC58" s="12"/>
    </row>
    <row r="59" spans="1:60" x14ac:dyDescent="0.3">
      <c r="A59" s="1" t="s">
        <v>116</v>
      </c>
      <c r="D59" s="9">
        <f t="shared" si="50"/>
        <v>131524.79999999999</v>
      </c>
      <c r="E59" s="9"/>
      <c r="F59" s="9"/>
      <c r="G59" s="9"/>
      <c r="H59" s="9"/>
      <c r="I59" s="9"/>
      <c r="J59" s="9"/>
      <c r="K59" s="9"/>
      <c r="L59" s="9"/>
      <c r="M59" s="9"/>
      <c r="N59" s="9"/>
      <c r="O59" s="9"/>
      <c r="P59" s="9"/>
      <c r="Q59" s="11">
        <f>$O$25*$O$14/100/4</f>
        <v>6850.25</v>
      </c>
      <c r="R59" s="11">
        <f>$O$25*$O$14/100/4</f>
        <v>6850.25</v>
      </c>
      <c r="S59" s="11">
        <f>$O$25*$O$14/100/4</f>
        <v>6850.25</v>
      </c>
      <c r="T59" s="11">
        <f>$O$25*$O$14/100/4</f>
        <v>6850.25</v>
      </c>
      <c r="U59" s="11">
        <f>$O$25*$O$15/100/4</f>
        <v>6850.25</v>
      </c>
      <c r="V59" s="11">
        <f>$O$25*$O$15/100/4</f>
        <v>6850.25</v>
      </c>
      <c r="W59" s="11">
        <f>$O$25*$O$15/100/4</f>
        <v>6850.25</v>
      </c>
      <c r="X59" s="11">
        <f>$O$25*$O$15/100/4</f>
        <v>6850.25</v>
      </c>
      <c r="Y59" s="11">
        <f>$O$25*$O$16/100/4</f>
        <v>3836.14</v>
      </c>
      <c r="Z59" s="11">
        <f>$O$25*$O$16/100/4</f>
        <v>3836.14</v>
      </c>
      <c r="AA59" s="11">
        <f>$O$25*$O$16/100/4</f>
        <v>3836.14</v>
      </c>
      <c r="AB59" s="11">
        <f>$O$25*$O$16/100/4</f>
        <v>3836.14</v>
      </c>
      <c r="AC59" s="11">
        <f>$O$25*$O$17/100/4</f>
        <v>3836.14</v>
      </c>
      <c r="AD59" s="11">
        <f>$O$25*$O$17/100/4</f>
        <v>3836.14</v>
      </c>
      <c r="AE59" s="11">
        <f>$O$25*$O$17/100/4</f>
        <v>3836.14</v>
      </c>
      <c r="AF59" s="11">
        <f>$O$25*$O$17/100/4</f>
        <v>3836.14</v>
      </c>
      <c r="AG59" s="11">
        <f>$O$25*$O$18/100/4</f>
        <v>3836.14</v>
      </c>
      <c r="AH59" s="11">
        <f>$O$25*$O$18/100/4</f>
        <v>3836.14</v>
      </c>
      <c r="AI59" s="11">
        <f>$O$25*$O$18/100/4</f>
        <v>3836.14</v>
      </c>
      <c r="AJ59" s="11">
        <f>$O$25*$O$18/100/4</f>
        <v>3836.14</v>
      </c>
      <c r="AK59" s="11">
        <f>$O$25*$O$19/100/4</f>
        <v>3836.14</v>
      </c>
      <c r="AL59" s="11">
        <f>$O$25*$O$19/100/4</f>
        <v>3836.14</v>
      </c>
      <c r="AM59" s="11">
        <f>$O$25*$O$19/100/4</f>
        <v>3836.14</v>
      </c>
      <c r="AN59" s="11">
        <f>$O$25*$O$19/100/4</f>
        <v>3836.14</v>
      </c>
      <c r="AO59" s="11">
        <f>$O$25*$O$20/100/4</f>
        <v>3836.14</v>
      </c>
      <c r="AP59" s="11">
        <f>$O$25*$O$20/100/4</f>
        <v>3836.14</v>
      </c>
      <c r="AQ59" s="11">
        <f>$O$25*$O$20/100/4</f>
        <v>3836.14</v>
      </c>
      <c r="AR59" s="11">
        <f>$O$25*$O$20/100/4</f>
        <v>3836.14</v>
      </c>
      <c r="AS59" s="11">
        <f>$O$25*$O$21/100/4</f>
        <v>0</v>
      </c>
      <c r="AT59" s="11">
        <f>$O$25*$O$21/100/4</f>
        <v>0</v>
      </c>
      <c r="AU59" s="11">
        <f>$O$25*$O$21/100/4</f>
        <v>0</v>
      </c>
      <c r="AV59" s="11">
        <f>$O$25*$O$21/100/4</f>
        <v>0</v>
      </c>
      <c r="AW59" s="11"/>
      <c r="AX59" s="11"/>
      <c r="AY59" s="11"/>
      <c r="AZ59" s="11"/>
      <c r="BB59" s="12"/>
      <c r="BC59" s="12"/>
    </row>
    <row r="60" spans="1:60" x14ac:dyDescent="0.3">
      <c r="A60" s="1" t="s">
        <v>60</v>
      </c>
      <c r="D60" s="9">
        <f t="shared" si="50"/>
        <v>71925.000000000015</v>
      </c>
      <c r="E60" s="9"/>
      <c r="F60" s="9"/>
      <c r="G60" s="9"/>
      <c r="H60" s="9"/>
      <c r="I60" s="9"/>
      <c r="J60" s="9"/>
      <c r="K60" s="9"/>
      <c r="L60" s="9"/>
      <c r="M60" s="9"/>
      <c r="N60" s="9"/>
      <c r="O60" s="9"/>
      <c r="P60" s="9"/>
      <c r="Q60" s="9"/>
      <c r="R60" s="11">
        <f>$P$24*$P$14/100/4</f>
        <v>3746.0937500000005</v>
      </c>
      <c r="S60" s="11">
        <f>$P$24*$P$14/100/4</f>
        <v>3746.0937500000005</v>
      </c>
      <c r="T60" s="11">
        <f>$P$24*$P$14/100/4</f>
        <v>3746.0937500000005</v>
      </c>
      <c r="U60" s="11">
        <f>$P$24*$P$14/100/4</f>
        <v>3746.0937500000005</v>
      </c>
      <c r="V60" s="11">
        <f>$P$24*$P$15/100/4</f>
        <v>3746.0937500000005</v>
      </c>
      <c r="W60" s="11">
        <f>$P$24*$P$15/100/4</f>
        <v>3746.0937500000005</v>
      </c>
      <c r="X60" s="11">
        <f>$P$24*$P$15/100/4</f>
        <v>3746.0937500000005</v>
      </c>
      <c r="Y60" s="11">
        <f>$P$24*$P$15/100/4</f>
        <v>3746.0937500000005</v>
      </c>
      <c r="Z60" s="11">
        <f>$P$24*$P$16/100/4</f>
        <v>2097.8125000000005</v>
      </c>
      <c r="AA60" s="11">
        <f>$P$24*$P$16/100/4</f>
        <v>2097.8125000000005</v>
      </c>
      <c r="AB60" s="11">
        <f>$P$24*$P$16/100/4</f>
        <v>2097.8125000000005</v>
      </c>
      <c r="AC60" s="11">
        <f>$P$24*$P$16/100/4</f>
        <v>2097.8125000000005</v>
      </c>
      <c r="AD60" s="11">
        <f>$P$24*$P$17/100/4</f>
        <v>2097.8125000000005</v>
      </c>
      <c r="AE60" s="11">
        <f>$P$24*$P$17/100/4</f>
        <v>2097.8125000000005</v>
      </c>
      <c r="AF60" s="11">
        <f>$P$24*$P$17/100/4</f>
        <v>2097.8125000000005</v>
      </c>
      <c r="AG60" s="11">
        <f>$P$24*$P$17/100/4</f>
        <v>2097.8125000000005</v>
      </c>
      <c r="AH60" s="11">
        <f>$P$24*$P$18/100/4</f>
        <v>2097.8125000000005</v>
      </c>
      <c r="AI60" s="11">
        <f>$P$24*$P$18/100/4</f>
        <v>2097.8125000000005</v>
      </c>
      <c r="AJ60" s="11">
        <f>$P$24*$P$18/100/4</f>
        <v>2097.8125000000005</v>
      </c>
      <c r="AK60" s="11">
        <f>$P$24*$P$18/100/4</f>
        <v>2097.8125000000005</v>
      </c>
      <c r="AL60" s="11">
        <f>$P$24*$P$19/100/4</f>
        <v>2097.8125000000005</v>
      </c>
      <c r="AM60" s="11">
        <f>$P$24*$P$19/100/4</f>
        <v>2097.8125000000005</v>
      </c>
      <c r="AN60" s="11">
        <f>$P$24*$P$19/100/4</f>
        <v>2097.8125000000005</v>
      </c>
      <c r="AO60" s="11">
        <f>$P$24*$P$19/100/4</f>
        <v>2097.8125000000005</v>
      </c>
      <c r="AP60" s="11">
        <f>$P$24*$P$20/100/4</f>
        <v>2097.8125000000005</v>
      </c>
      <c r="AQ60" s="11">
        <f>$P$24*$P$20/100/4</f>
        <v>2097.8125000000005</v>
      </c>
      <c r="AR60" s="11">
        <f>$P$24*$P$20/100/4</f>
        <v>2097.8125000000005</v>
      </c>
      <c r="AS60" s="11">
        <f>$P$24*$P$20/100/4</f>
        <v>2097.8125000000005</v>
      </c>
      <c r="AT60" s="11">
        <f>$P$24*$P$21/100/4</f>
        <v>0</v>
      </c>
      <c r="AU60" s="11">
        <f>$P$24*$P$21/100/4</f>
        <v>0</v>
      </c>
      <c r="AV60" s="11">
        <f>$P$24*$P$21/100/4</f>
        <v>0</v>
      </c>
      <c r="AW60" s="11">
        <f>$P$24*$P$21/100/4</f>
        <v>0</v>
      </c>
      <c r="AX60" s="11"/>
      <c r="AY60" s="11"/>
      <c r="AZ60" s="11"/>
      <c r="BA60" s="12"/>
      <c r="BB60" s="12"/>
      <c r="BC60" s="12">
        <f>$P$24*$P$21/100/4</f>
        <v>0</v>
      </c>
      <c r="BD60" s="12">
        <f>BC60</f>
        <v>0</v>
      </c>
      <c r="BE60" s="12">
        <f>BD60</f>
        <v>0</v>
      </c>
    </row>
    <row r="61" spans="1:60" x14ac:dyDescent="0.3">
      <c r="A61" s="1" t="s">
        <v>72</v>
      </c>
      <c r="D61" s="9">
        <f t="shared" si="50"/>
        <v>131524.79999999999</v>
      </c>
      <c r="E61" s="9"/>
      <c r="F61" s="9"/>
      <c r="G61" s="9"/>
      <c r="H61" s="9"/>
      <c r="I61" s="9"/>
      <c r="J61" s="9"/>
      <c r="K61" s="9"/>
      <c r="L61" s="9"/>
      <c r="M61" s="9"/>
      <c r="N61" s="9"/>
      <c r="O61" s="9"/>
      <c r="P61" s="9"/>
      <c r="Q61" s="9"/>
      <c r="R61" s="11">
        <f>$P$25*$P$14/100/4</f>
        <v>6850.25</v>
      </c>
      <c r="S61" s="11">
        <f>$P$25*$P$14/100/4</f>
        <v>6850.25</v>
      </c>
      <c r="T61" s="11">
        <f>$P$25*$P$14/100/4</f>
        <v>6850.25</v>
      </c>
      <c r="U61" s="11">
        <f>$P$25*$P$14/100/4</f>
        <v>6850.25</v>
      </c>
      <c r="V61" s="11">
        <f>$P$25*$P$15/100/4</f>
        <v>6850.25</v>
      </c>
      <c r="W61" s="11">
        <f>$P$25*$P$15/100/4</f>
        <v>6850.25</v>
      </c>
      <c r="X61" s="11">
        <f>$P$25*$P$15/100/4</f>
        <v>6850.25</v>
      </c>
      <c r="Y61" s="11">
        <f>$P$25*$P$15/100/4</f>
        <v>6850.25</v>
      </c>
      <c r="Z61" s="11">
        <f>$P$25*$P$16/100/4</f>
        <v>3836.14</v>
      </c>
      <c r="AA61" s="11">
        <f>$P$25*$P$16/100/4</f>
        <v>3836.14</v>
      </c>
      <c r="AB61" s="11">
        <f>$P$25*$P$16/100/4</f>
        <v>3836.14</v>
      </c>
      <c r="AC61" s="11">
        <f>$P$25*$P$16/100/4</f>
        <v>3836.14</v>
      </c>
      <c r="AD61" s="11">
        <f>$P$25*$P$17/100/4</f>
        <v>3836.14</v>
      </c>
      <c r="AE61" s="11">
        <f>$P$25*$P$17/100/4</f>
        <v>3836.14</v>
      </c>
      <c r="AF61" s="11">
        <f>$P$25*$P$17/100/4</f>
        <v>3836.14</v>
      </c>
      <c r="AG61" s="11">
        <f>$P$25*$P$17/100/4</f>
        <v>3836.14</v>
      </c>
      <c r="AH61" s="11">
        <f>$P$25*$P$18/100/4</f>
        <v>3836.14</v>
      </c>
      <c r="AI61" s="11">
        <f>$P$25*$P$18/100/4</f>
        <v>3836.14</v>
      </c>
      <c r="AJ61" s="11">
        <f>$P$25*$P$18/100/4</f>
        <v>3836.14</v>
      </c>
      <c r="AK61" s="11">
        <f>$P$25*$P$18/100/4</f>
        <v>3836.14</v>
      </c>
      <c r="AL61" s="11">
        <f>$P$25*$P$19/100/4</f>
        <v>3836.14</v>
      </c>
      <c r="AM61" s="11">
        <f>$P$25*$P$19/100/4</f>
        <v>3836.14</v>
      </c>
      <c r="AN61" s="11">
        <f>$P$25*$P$19/100/4</f>
        <v>3836.14</v>
      </c>
      <c r="AO61" s="11">
        <f>$P$25*$P$19/100/4</f>
        <v>3836.14</v>
      </c>
      <c r="AP61" s="11">
        <f>$P$25*$P$20/100/4</f>
        <v>3836.14</v>
      </c>
      <c r="AQ61" s="11">
        <f>$P$25*$P$20/100/4</f>
        <v>3836.14</v>
      </c>
      <c r="AR61" s="11">
        <f>$P$25*$P$20/100/4</f>
        <v>3836.14</v>
      </c>
      <c r="AS61" s="11">
        <f>$P$25*$P$20/100/4</f>
        <v>3836.14</v>
      </c>
      <c r="AT61" s="11">
        <f>$P$25*$P$21/100/4</f>
        <v>0</v>
      </c>
      <c r="AU61" s="11">
        <f>$P$25*$P$21/100/4</f>
        <v>0</v>
      </c>
      <c r="AV61" s="11">
        <f>$P$25*$P$21/100/4</f>
        <v>0</v>
      </c>
      <c r="AW61" s="11">
        <f>$P$25*$P$21/100/4</f>
        <v>0</v>
      </c>
      <c r="AX61" s="11"/>
      <c r="AY61" s="11"/>
      <c r="AZ61" s="11"/>
      <c r="BA61" s="12"/>
      <c r="BB61" s="12"/>
      <c r="BC61" s="12">
        <f>$P$25*$P$21/100/4</f>
        <v>0</v>
      </c>
      <c r="BD61" s="12">
        <f>BC61</f>
        <v>0</v>
      </c>
      <c r="BE61" s="12">
        <f>BD61</f>
        <v>0</v>
      </c>
    </row>
    <row r="62" spans="1:60" x14ac:dyDescent="0.3">
      <c r="A62" s="1" t="s">
        <v>117</v>
      </c>
      <c r="D62" s="9">
        <f t="shared" si="50"/>
        <v>113025</v>
      </c>
      <c r="E62" s="9"/>
      <c r="F62" s="9"/>
      <c r="G62" s="9"/>
      <c r="H62" s="9"/>
      <c r="I62" s="9"/>
      <c r="J62" s="9"/>
      <c r="K62" s="9"/>
      <c r="L62" s="9"/>
      <c r="M62" s="9"/>
      <c r="N62" s="9"/>
      <c r="O62" s="9"/>
      <c r="P62" s="9"/>
      <c r="Q62" s="9"/>
      <c r="R62" s="9"/>
      <c r="S62" s="11">
        <f>$Q$24*$Q$14/100/4</f>
        <v>5886.71875</v>
      </c>
      <c r="T62" s="11">
        <f>$Q$24*$Q$14/100/4</f>
        <v>5886.71875</v>
      </c>
      <c r="U62" s="11">
        <f>$Q$24*$Q$14/100/4</f>
        <v>5886.71875</v>
      </c>
      <c r="V62" s="11">
        <f>$Q$24*$Q$14/100/4</f>
        <v>5886.71875</v>
      </c>
      <c r="W62" s="11">
        <f>$Q$24*$Q$15/100/4</f>
        <v>5886.71875</v>
      </c>
      <c r="X62" s="11">
        <f>$Q$24*$Q$15/100/4</f>
        <v>5886.71875</v>
      </c>
      <c r="Y62" s="11">
        <f>$Q$24*$Q$15/100/4</f>
        <v>5886.71875</v>
      </c>
      <c r="Z62" s="11">
        <f>$Q$24*$Q$15/100/4</f>
        <v>5886.71875</v>
      </c>
      <c r="AA62" s="11">
        <f>$Q$24*$Q$16/100/4</f>
        <v>5886.71875</v>
      </c>
      <c r="AB62" s="11">
        <f>$Q$24*$Q$16/100/4</f>
        <v>5886.71875</v>
      </c>
      <c r="AC62" s="11">
        <f>$Q$24*$Q$16/100/4</f>
        <v>5886.71875</v>
      </c>
      <c r="AD62" s="11">
        <f>$Q$24*$Q$16/100/4</f>
        <v>5886.71875</v>
      </c>
      <c r="AE62" s="11">
        <f>$Q$24*$Q$17/100/4</f>
        <v>5886.71875</v>
      </c>
      <c r="AF62" s="11">
        <f>$Q$24*$Q$17/100/4</f>
        <v>5886.71875</v>
      </c>
      <c r="AG62" s="11">
        <f>$Q$24*$Q$17/100/4</f>
        <v>5886.71875</v>
      </c>
      <c r="AH62" s="11">
        <f>$Q$24*$Q$17/100/4</f>
        <v>5886.71875</v>
      </c>
      <c r="AI62" s="11">
        <f>$Q$24*$Q$18/100/4</f>
        <v>2354.6875</v>
      </c>
      <c r="AJ62" s="11">
        <f>$Q$24*$Q$18/100/4</f>
        <v>2354.6875</v>
      </c>
      <c r="AK62" s="11">
        <f>$Q$24*$Q$18/100/4</f>
        <v>2354.6875</v>
      </c>
      <c r="AL62" s="11">
        <f>$Q$24*$Q$18/100/4</f>
        <v>2354.6875</v>
      </c>
      <c r="AM62" s="11">
        <f>$Q$24*$Q$19/100/4</f>
        <v>2354.6875</v>
      </c>
      <c r="AN62" s="11">
        <f>$Q$24*$Q$19/100/4</f>
        <v>2354.6875</v>
      </c>
      <c r="AO62" s="11">
        <f>$Q$24*$Q$19/100/4</f>
        <v>2354.6875</v>
      </c>
      <c r="AP62" s="11">
        <f>$Q$24*$Q$19/100/4</f>
        <v>2354.6875</v>
      </c>
      <c r="AQ62" s="11">
        <f>$Q$24*$Q$20/100/4</f>
        <v>0</v>
      </c>
      <c r="AR62" s="11">
        <f>$Q$24*$Q$20/100/4</f>
        <v>0</v>
      </c>
      <c r="AS62" s="11">
        <f>$Q$24*$Q$20/100/4</f>
        <v>0</v>
      </c>
      <c r="AT62" s="11">
        <f>$Q$24*$Q$20/100/4</f>
        <v>0</v>
      </c>
      <c r="AU62" s="11">
        <f>$Q$24*$Q$21/100/4</f>
        <v>0</v>
      </c>
      <c r="AV62" s="11">
        <f>$Q$24*$Q$21/100/4</f>
        <v>0</v>
      </c>
      <c r="AW62" s="11">
        <f>$Q$24*$Q$21/100/4</f>
        <v>0</v>
      </c>
      <c r="AX62" s="11">
        <f>$Q$24*$Q$21/100/4</f>
        <v>0</v>
      </c>
      <c r="AY62" s="11"/>
      <c r="AZ62" s="11"/>
      <c r="BA62" s="11"/>
      <c r="BB62" s="11"/>
      <c r="BD62" s="12"/>
      <c r="BE62" s="12"/>
      <c r="BF62" s="12"/>
    </row>
    <row r="63" spans="1:60" x14ac:dyDescent="0.3">
      <c r="A63" s="1" t="s">
        <v>118</v>
      </c>
      <c r="D63" s="9">
        <f t="shared" si="50"/>
        <v>221948.10000000009</v>
      </c>
      <c r="E63" s="9"/>
      <c r="F63" s="9"/>
      <c r="G63" s="9"/>
      <c r="H63" s="9"/>
      <c r="I63" s="9"/>
      <c r="J63" s="9"/>
      <c r="K63" s="9"/>
      <c r="L63" s="9"/>
      <c r="M63" s="9"/>
      <c r="N63" s="9"/>
      <c r="O63" s="9"/>
      <c r="P63" s="9"/>
      <c r="Q63" s="9"/>
      <c r="R63" s="9"/>
      <c r="S63" s="11">
        <f>$Q$25*$Q$14/100/4</f>
        <v>11559.796875</v>
      </c>
      <c r="T63" s="11">
        <f>$Q$25*$Q$14/100/4</f>
        <v>11559.796875</v>
      </c>
      <c r="U63" s="11">
        <f>$Q$25*$Q$14/100/4</f>
        <v>11559.796875</v>
      </c>
      <c r="V63" s="11">
        <f>$Q$25*$Q$14/100/4</f>
        <v>11559.796875</v>
      </c>
      <c r="W63" s="11">
        <f>$Q$25*$Q$15/100/4</f>
        <v>11559.796875</v>
      </c>
      <c r="X63" s="11">
        <f>$Q$25*$Q$15/100/4</f>
        <v>11559.796875</v>
      </c>
      <c r="Y63" s="11">
        <f>$Q$25*$Q$15/100/4</f>
        <v>11559.796875</v>
      </c>
      <c r="Z63" s="11">
        <f>$Q$25*$Q$15/100/4</f>
        <v>11559.796875</v>
      </c>
      <c r="AA63" s="11">
        <f>$Q$25*$Q$16/100/4</f>
        <v>11559.796875</v>
      </c>
      <c r="AB63" s="11">
        <f>$Q$25*$Q$16/100/4</f>
        <v>11559.796875</v>
      </c>
      <c r="AC63" s="11">
        <f>$Q$25*$Q$16/100/4</f>
        <v>11559.796875</v>
      </c>
      <c r="AD63" s="11">
        <f>$Q$25*$Q$16/100/4</f>
        <v>11559.796875</v>
      </c>
      <c r="AE63" s="11">
        <f>$Q$25*$Q$17/100/4</f>
        <v>11559.796875</v>
      </c>
      <c r="AF63" s="11">
        <f>$Q$25*$Q$17/100/4</f>
        <v>11559.796875</v>
      </c>
      <c r="AG63" s="11">
        <f>$Q$25*$Q$17/100/4</f>
        <v>11559.796875</v>
      </c>
      <c r="AH63" s="11">
        <f>$Q$25*$Q$17/100/4</f>
        <v>11559.796875</v>
      </c>
      <c r="AI63" s="11">
        <f>$Q$25*$Q$18/100/4</f>
        <v>4623.9187499999998</v>
      </c>
      <c r="AJ63" s="11">
        <f>$Q$25*$Q$18/100/4</f>
        <v>4623.9187499999998</v>
      </c>
      <c r="AK63" s="11">
        <f>$Q$25*$Q$18/100/4</f>
        <v>4623.9187499999998</v>
      </c>
      <c r="AL63" s="11">
        <f>$Q$25*$Q$18/100/4</f>
        <v>4623.9187499999998</v>
      </c>
      <c r="AM63" s="11">
        <f>$Q$25*$Q$19/100/4</f>
        <v>4623.9187499999998</v>
      </c>
      <c r="AN63" s="11">
        <f>$Q$25*$Q$19/100/4</f>
        <v>4623.9187499999998</v>
      </c>
      <c r="AO63" s="11">
        <f>$Q$25*$Q$19/100/4</f>
        <v>4623.9187499999998</v>
      </c>
      <c r="AP63" s="11">
        <f>$Q$25*$Q$19/100/4</f>
        <v>4623.9187499999998</v>
      </c>
      <c r="AQ63" s="11">
        <f>$Q$25*$Q$20/100/4</f>
        <v>0</v>
      </c>
      <c r="AR63" s="11">
        <f>$Q$25*$Q$20/100/4</f>
        <v>0</v>
      </c>
      <c r="AS63" s="11">
        <f>$Q$25*$Q$20/100/4</f>
        <v>0</v>
      </c>
      <c r="AT63" s="11">
        <f>$Q$25*$Q$20/100/4</f>
        <v>0</v>
      </c>
      <c r="AU63" s="11">
        <f>$Q$25*$Q$21/100/4</f>
        <v>0</v>
      </c>
      <c r="AV63" s="11">
        <f>$Q$25*$Q$21/100/4</f>
        <v>0</v>
      </c>
      <c r="AW63" s="11">
        <f>$Q$25*$Q$21/100/4</f>
        <v>0</v>
      </c>
      <c r="AX63" s="11">
        <f>$Q$25*$Q$21/100/4</f>
        <v>0</v>
      </c>
      <c r="AY63" s="11"/>
      <c r="AZ63" s="11"/>
      <c r="BA63" s="11"/>
      <c r="BB63" s="11"/>
      <c r="BD63" s="12"/>
      <c r="BE63" s="12"/>
      <c r="BF63" s="12"/>
    </row>
    <row r="64" spans="1:60" x14ac:dyDescent="0.3">
      <c r="A64" s="1" t="s">
        <v>61</v>
      </c>
      <c r="D64" s="9">
        <f t="shared" si="50"/>
        <v>113025</v>
      </c>
      <c r="E64" s="9"/>
      <c r="F64" s="9"/>
      <c r="G64" s="9"/>
      <c r="H64" s="9"/>
      <c r="I64" s="9"/>
      <c r="J64" s="9"/>
      <c r="K64" s="9"/>
      <c r="L64" s="9"/>
      <c r="M64" s="9"/>
      <c r="N64" s="9"/>
      <c r="O64" s="9"/>
      <c r="P64" s="9"/>
      <c r="Q64" s="9"/>
      <c r="R64" s="9"/>
      <c r="S64" s="9"/>
      <c r="T64" s="11">
        <f>$R$24*$R$14/100/4</f>
        <v>5886.71875</v>
      </c>
      <c r="U64" s="11">
        <f>$R$24*$R$14/100/4</f>
        <v>5886.71875</v>
      </c>
      <c r="V64" s="11">
        <f>$R$24*$R$14/100/4</f>
        <v>5886.71875</v>
      </c>
      <c r="W64" s="11">
        <f>$R$24*$R$14/100/4</f>
        <v>5886.71875</v>
      </c>
      <c r="X64" s="11">
        <f>$R$24*$R$15/100/4</f>
        <v>5886.71875</v>
      </c>
      <c r="Y64" s="11">
        <f>$R$24*$R$15/100/4</f>
        <v>5886.71875</v>
      </c>
      <c r="Z64" s="11">
        <f>$R$24*$R$15/100/4</f>
        <v>5886.71875</v>
      </c>
      <c r="AA64" s="11">
        <f>$R$24*$R$15/100/4</f>
        <v>5886.71875</v>
      </c>
      <c r="AB64" s="11">
        <f>$R$24*$R$16/100/4</f>
        <v>5886.71875</v>
      </c>
      <c r="AC64" s="11">
        <f>$R$24*$R$16/100/4</f>
        <v>5886.71875</v>
      </c>
      <c r="AD64" s="11">
        <f>$R$24*$R$16/100/4</f>
        <v>5886.71875</v>
      </c>
      <c r="AE64" s="11">
        <f>$R$24*$R$16/100/4</f>
        <v>5886.71875</v>
      </c>
      <c r="AF64" s="11">
        <f>$R$24*$R$17/100/4</f>
        <v>5886.71875</v>
      </c>
      <c r="AG64" s="11">
        <f>$R$24*$R$17/100/4</f>
        <v>5886.71875</v>
      </c>
      <c r="AH64" s="11">
        <f>$R$24*$R$17/100/4</f>
        <v>5886.71875</v>
      </c>
      <c r="AI64" s="11">
        <f>$R$24*$R$17/100/4</f>
        <v>5886.71875</v>
      </c>
      <c r="AJ64" s="11">
        <f>$R$24*$R$18/100/4</f>
        <v>2354.6875</v>
      </c>
      <c r="AK64" s="11">
        <f>$R$24*$R$18/100/4</f>
        <v>2354.6875</v>
      </c>
      <c r="AL64" s="11">
        <f>$R$24*$R$18/100/4</f>
        <v>2354.6875</v>
      </c>
      <c r="AM64" s="11">
        <f>$R$24*$R$18/100/4</f>
        <v>2354.6875</v>
      </c>
      <c r="AN64" s="11">
        <f>$R$24*$R$19/100/4</f>
        <v>2354.6875</v>
      </c>
      <c r="AO64" s="11">
        <f>$R$24*$R$19/100/4</f>
        <v>2354.6875</v>
      </c>
      <c r="AP64" s="11">
        <f>$R$24*$R$19/100/4</f>
        <v>2354.6875</v>
      </c>
      <c r="AQ64" s="11">
        <f>$R$24*$R$19/100/4</f>
        <v>2354.6875</v>
      </c>
      <c r="AR64" s="11">
        <f>$R$24*$R$20/100/4</f>
        <v>0</v>
      </c>
      <c r="AS64" s="11">
        <f>$R$24*$R$20/100/4</f>
        <v>0</v>
      </c>
      <c r="AT64" s="11">
        <f>$R$24*$R$20/100/4</f>
        <v>0</v>
      </c>
      <c r="AU64" s="11">
        <f>$R$24*$R$20/100/4</f>
        <v>0</v>
      </c>
      <c r="AV64" s="11">
        <f>$R$24*$R$21/100/4</f>
        <v>0</v>
      </c>
      <c r="AW64" s="11">
        <f>$R$24*$R$21/100/4</f>
        <v>0</v>
      </c>
      <c r="AX64" s="11">
        <f>$R$24*$R$21/100/4</f>
        <v>0</v>
      </c>
      <c r="AY64" s="11">
        <f>$R$24*$R$21/100/4</f>
        <v>0</v>
      </c>
      <c r="AZ64" s="11"/>
      <c r="BA64" s="11"/>
      <c r="BB64" s="11"/>
      <c r="BC64" s="12">
        <f>BA64</f>
        <v>0</v>
      </c>
      <c r="BD64" s="12">
        <f>$R$24*$R$20/100/4</f>
        <v>0</v>
      </c>
      <c r="BE64" s="12">
        <f>BD64</f>
        <v>0</v>
      </c>
      <c r="BF64" s="12">
        <f>$R$24*$R$21/100/4</f>
        <v>0</v>
      </c>
      <c r="BG64" s="12">
        <f>BF64</f>
        <v>0</v>
      </c>
      <c r="BH64" s="12">
        <f>BG64</f>
        <v>0</v>
      </c>
    </row>
    <row r="65" spans="1:63" x14ac:dyDescent="0.3">
      <c r="A65" s="1" t="s">
        <v>73</v>
      </c>
      <c r="D65" s="9">
        <f t="shared" si="50"/>
        <v>221948.10000000009</v>
      </c>
      <c r="E65" s="9"/>
      <c r="F65" s="9"/>
      <c r="G65" s="9"/>
      <c r="H65" s="9"/>
      <c r="I65" s="9"/>
      <c r="J65" s="9"/>
      <c r="K65" s="9"/>
      <c r="L65" s="9"/>
      <c r="M65" s="9"/>
      <c r="N65" s="9"/>
      <c r="O65" s="9"/>
      <c r="P65" s="9"/>
      <c r="Q65" s="9"/>
      <c r="R65" s="9"/>
      <c r="S65" s="9"/>
      <c r="T65" s="11">
        <f>$R$25*$R$14/100/4</f>
        <v>11559.796875</v>
      </c>
      <c r="U65" s="11">
        <f>$R$25*$R$14/100/4</f>
        <v>11559.796875</v>
      </c>
      <c r="V65" s="11">
        <f>$R$25*$R$14/100/4</f>
        <v>11559.796875</v>
      </c>
      <c r="W65" s="11">
        <f>$R$25*$R$14/100/4</f>
        <v>11559.796875</v>
      </c>
      <c r="X65" s="11">
        <f>$R$25*$R$15/100/4</f>
        <v>11559.796875</v>
      </c>
      <c r="Y65" s="11">
        <f>$R$25*$R$15/100/4</f>
        <v>11559.796875</v>
      </c>
      <c r="Z65" s="11">
        <f>$R$25*$R$15/100/4</f>
        <v>11559.796875</v>
      </c>
      <c r="AA65" s="11">
        <f>$R$25*$R$15/100/4</f>
        <v>11559.796875</v>
      </c>
      <c r="AB65" s="11">
        <f>$R$25*$R$16/100/4</f>
        <v>11559.796875</v>
      </c>
      <c r="AC65" s="11">
        <f>$R$25*$R$16/100/4</f>
        <v>11559.796875</v>
      </c>
      <c r="AD65" s="11">
        <f>$R$25*$R$16/100/4</f>
        <v>11559.796875</v>
      </c>
      <c r="AE65" s="11">
        <f>$R$25*$R$16/100/4</f>
        <v>11559.796875</v>
      </c>
      <c r="AF65" s="11">
        <f>$R$25*$R$17/100/4</f>
        <v>11559.796875</v>
      </c>
      <c r="AG65" s="11">
        <f>$R$25*$R$17/100/4</f>
        <v>11559.796875</v>
      </c>
      <c r="AH65" s="11">
        <f>$R$25*$R$17/100/4</f>
        <v>11559.796875</v>
      </c>
      <c r="AI65" s="11">
        <f>$R$25*$R$17/100/4</f>
        <v>11559.796875</v>
      </c>
      <c r="AJ65" s="11">
        <f>$R$25*$R$18/100/4</f>
        <v>4623.9187499999998</v>
      </c>
      <c r="AK65" s="11">
        <f>$R$25*$R$18/100/4</f>
        <v>4623.9187499999998</v>
      </c>
      <c r="AL65" s="11">
        <f>$R$25*$R$18/100/4</f>
        <v>4623.9187499999998</v>
      </c>
      <c r="AM65" s="11">
        <f>$R$25*$R$18/100/4</f>
        <v>4623.9187499999998</v>
      </c>
      <c r="AN65" s="11">
        <f>$R$25*$R$19/100/4</f>
        <v>4623.9187499999998</v>
      </c>
      <c r="AO65" s="11">
        <f>$R$25*$R$19/100/4</f>
        <v>4623.9187499999998</v>
      </c>
      <c r="AP65" s="11">
        <f>$R$25*$R$19/100/4</f>
        <v>4623.9187499999998</v>
      </c>
      <c r="AQ65" s="11">
        <f>$R$25*$R$19/100/4</f>
        <v>4623.9187499999998</v>
      </c>
      <c r="AR65" s="11">
        <f>$R$25*$R$20/100/4</f>
        <v>0</v>
      </c>
      <c r="AS65" s="11">
        <f>$R$25*$R$20/100/4</f>
        <v>0</v>
      </c>
      <c r="AT65" s="11">
        <f>$R$25*$R$20/100/4</f>
        <v>0</v>
      </c>
      <c r="AU65" s="11">
        <f>$R$25*$R$20/100/4</f>
        <v>0</v>
      </c>
      <c r="AV65" s="11">
        <f>$R$25*$R$21/100/4</f>
        <v>0</v>
      </c>
      <c r="AW65" s="11">
        <f>$R$25*$R$21/100/4</f>
        <v>0</v>
      </c>
      <c r="AX65" s="11">
        <f>$R$25*$R$21/100/4</f>
        <v>0</v>
      </c>
      <c r="AY65" s="11">
        <f>$R$25*$R$21/100/4</f>
        <v>0</v>
      </c>
      <c r="AZ65" s="11"/>
      <c r="BA65" s="11"/>
      <c r="BB65" s="11"/>
      <c r="BC65" s="12">
        <f>BA65</f>
        <v>0</v>
      </c>
      <c r="BD65" s="12">
        <f>$R$25*$R$20/100/4</f>
        <v>0</v>
      </c>
      <c r="BE65" s="12">
        <f>BD65</f>
        <v>0</v>
      </c>
      <c r="BF65" s="12">
        <f>$R$25*$R$21/100/4</f>
        <v>0</v>
      </c>
      <c r="BG65" s="12">
        <f>BF65</f>
        <v>0</v>
      </c>
      <c r="BH65" s="12">
        <f>BG65</f>
        <v>0</v>
      </c>
    </row>
    <row r="66" spans="1:63" x14ac:dyDescent="0.3">
      <c r="A66" s="1" t="s">
        <v>119</v>
      </c>
      <c r="D66" s="9">
        <f t="shared" si="50"/>
        <v>127153.125</v>
      </c>
      <c r="E66" s="9"/>
      <c r="F66" s="9"/>
      <c r="G66" s="9"/>
      <c r="H66" s="9"/>
      <c r="I66" s="9"/>
      <c r="J66" s="9"/>
      <c r="K66" s="9"/>
      <c r="L66" s="9"/>
      <c r="M66" s="9"/>
      <c r="N66" s="9"/>
      <c r="O66" s="9"/>
      <c r="P66" s="9"/>
      <c r="Q66" s="9"/>
      <c r="R66" s="9"/>
      <c r="S66" s="9"/>
      <c r="T66" s="9"/>
      <c r="U66" s="11">
        <f>$S$24*$S$14/100/4</f>
        <v>10596.09375</v>
      </c>
      <c r="V66" s="11">
        <f>$S$24*$S$14/100/4</f>
        <v>10596.09375</v>
      </c>
      <c r="W66" s="11">
        <f>$S$24*$S$14/100/4</f>
        <v>10596.09375</v>
      </c>
      <c r="X66" s="11">
        <f>$S$24*$S$14/100/4</f>
        <v>10596.09375</v>
      </c>
      <c r="Y66" s="11">
        <f>$S$24*$S$15/100/4</f>
        <v>10596.09375</v>
      </c>
      <c r="Z66" s="11">
        <f>$S$24*$S$15/100/4</f>
        <v>10596.09375</v>
      </c>
      <c r="AA66" s="11">
        <f>$S$24*$S$15/100/4</f>
        <v>10596.09375</v>
      </c>
      <c r="AB66" s="11">
        <f>$S$24*$S$15/100/4</f>
        <v>10596.09375</v>
      </c>
      <c r="AC66" s="11">
        <f>$S$24*$S$16/100/4</f>
        <v>5298.046875</v>
      </c>
      <c r="AD66" s="11">
        <f>$S$24*$S$16/100/4</f>
        <v>5298.046875</v>
      </c>
      <c r="AE66" s="11">
        <f>$S$24*$S$16/100/4</f>
        <v>5298.046875</v>
      </c>
      <c r="AF66" s="11">
        <f>$S$24*$S$16/100/4</f>
        <v>5298.046875</v>
      </c>
      <c r="AG66" s="11">
        <f>$S$24*$S$17/100/4</f>
        <v>5298.046875</v>
      </c>
      <c r="AH66" s="11">
        <f>$S$24*$S$17/100/4</f>
        <v>5298.046875</v>
      </c>
      <c r="AI66" s="11">
        <f>$S$24*$S$17/100/4</f>
        <v>5298.046875</v>
      </c>
      <c r="AJ66" s="11">
        <f>$S$24*$S$17/100/4</f>
        <v>5298.046875</v>
      </c>
      <c r="AK66" s="11">
        <f>$S$24*$S$18/100/4</f>
        <v>0</v>
      </c>
      <c r="AL66" s="11">
        <f>$S$24*$S$18/100/4</f>
        <v>0</v>
      </c>
      <c r="AM66" s="11">
        <f>$S$24*$S$18/100/4</f>
        <v>0</v>
      </c>
      <c r="AN66" s="11">
        <f>$S$24*$S$18/100/4</f>
        <v>0</v>
      </c>
      <c r="AO66" s="11">
        <f>$S$24*$S$19/100/4</f>
        <v>0</v>
      </c>
      <c r="AP66" s="11">
        <f>$S$24*$S$19/100/4</f>
        <v>0</v>
      </c>
      <c r="AQ66" s="11">
        <f>$S$24*$S$19/100/4</f>
        <v>0</v>
      </c>
      <c r="AR66" s="11">
        <f>$S$24*$S$19/100/4</f>
        <v>0</v>
      </c>
      <c r="AS66" s="11">
        <f>$S$24*$S$20/100/4</f>
        <v>0</v>
      </c>
      <c r="AT66" s="11">
        <f>$S$24*$S$20/100/4</f>
        <v>0</v>
      </c>
      <c r="AU66" s="11">
        <f>$S$24*$S$20/100/4</f>
        <v>0</v>
      </c>
      <c r="AV66" s="11">
        <f>$S$24*$S$20/100/4</f>
        <v>0</v>
      </c>
      <c r="AW66" s="11">
        <f>$S$24*$S$21/100/4</f>
        <v>0</v>
      </c>
      <c r="AX66" s="11">
        <f>$S$24*$S$21/100/4</f>
        <v>0</v>
      </c>
      <c r="AY66" s="11">
        <f>$S$24*$S$21/100/4</f>
        <v>0</v>
      </c>
      <c r="AZ66" s="11">
        <f>$S$24*$S$21/100/4</f>
        <v>0</v>
      </c>
      <c r="BA66" s="11"/>
      <c r="BB66" s="11"/>
      <c r="BC66" s="11"/>
      <c r="BD66" s="11"/>
      <c r="BF66" s="12"/>
      <c r="BG66" s="12"/>
      <c r="BH66" s="12"/>
      <c r="BI66" s="12"/>
    </row>
    <row r="67" spans="1:63" x14ac:dyDescent="0.3">
      <c r="A67" s="1" t="s">
        <v>120</v>
      </c>
      <c r="D67" s="9">
        <f t="shared" si="50"/>
        <v>166461.07499999995</v>
      </c>
      <c r="E67" s="9"/>
      <c r="F67" s="9"/>
      <c r="G67" s="9"/>
      <c r="H67" s="9"/>
      <c r="I67" s="9"/>
      <c r="J67" s="9"/>
      <c r="K67" s="9"/>
      <c r="L67" s="9"/>
      <c r="M67" s="9"/>
      <c r="N67" s="9"/>
      <c r="O67" s="9"/>
      <c r="P67" s="9"/>
      <c r="Q67" s="9"/>
      <c r="R67" s="9"/>
      <c r="S67" s="9"/>
      <c r="T67" s="9"/>
      <c r="U67" s="11">
        <f>$S$25*$S$14/100/4</f>
        <v>13871.75625</v>
      </c>
      <c r="V67" s="11">
        <f>$S$25*$S$14/100/4</f>
        <v>13871.75625</v>
      </c>
      <c r="W67" s="11">
        <f>$S$25*$S$14/100/4</f>
        <v>13871.75625</v>
      </c>
      <c r="X67" s="11">
        <f>$S$25*$S$14/100/4</f>
        <v>13871.75625</v>
      </c>
      <c r="Y67" s="11">
        <f>$S$25*$S$15/100/4</f>
        <v>13871.75625</v>
      </c>
      <c r="Z67" s="11">
        <f>$S$25*$S$15/100/4</f>
        <v>13871.75625</v>
      </c>
      <c r="AA67" s="11">
        <f>$S$25*$S$15/100/4</f>
        <v>13871.75625</v>
      </c>
      <c r="AB67" s="11">
        <f>$S$25*$S$15/100/4</f>
        <v>13871.75625</v>
      </c>
      <c r="AC67" s="11">
        <f>$S$25*$S$16/100/4</f>
        <v>6935.8781250000002</v>
      </c>
      <c r="AD67" s="11">
        <f>$S$25*$S$16/100/4</f>
        <v>6935.8781250000002</v>
      </c>
      <c r="AE67" s="11">
        <f>$S$25*$S$16/100/4</f>
        <v>6935.8781250000002</v>
      </c>
      <c r="AF67" s="11">
        <f>$S$25*$S$16/100/4</f>
        <v>6935.8781250000002</v>
      </c>
      <c r="AG67" s="11">
        <f>$S$25*$S$17/100/4</f>
        <v>6935.8781250000002</v>
      </c>
      <c r="AH67" s="11">
        <f>$S$25*$S$17/100/4</f>
        <v>6935.8781250000002</v>
      </c>
      <c r="AI67" s="11">
        <f>$S$25*$S$17/100/4</f>
        <v>6935.8781250000002</v>
      </c>
      <c r="AJ67" s="11">
        <f>$S$25*$S$17/100/4</f>
        <v>6935.8781250000002</v>
      </c>
      <c r="AK67" s="11">
        <f>$S$25*$S$18/100/4</f>
        <v>0</v>
      </c>
      <c r="AL67" s="11">
        <f>$S$25*$S$18/100/4</f>
        <v>0</v>
      </c>
      <c r="AM67" s="11">
        <f>$S$25*$S$18/100/4</f>
        <v>0</v>
      </c>
      <c r="AN67" s="11">
        <f>$S$25*$S$18/100/4</f>
        <v>0</v>
      </c>
      <c r="AO67" s="11">
        <f>$S$25*$S$19/100/4</f>
        <v>0</v>
      </c>
      <c r="AP67" s="11">
        <f>$S$25*$S$19/100/4</f>
        <v>0</v>
      </c>
      <c r="AQ67" s="11">
        <f>$S$25*$S$19/100/4</f>
        <v>0</v>
      </c>
      <c r="AR67" s="11">
        <f>$S$25*$S$19/100/4</f>
        <v>0</v>
      </c>
      <c r="AS67" s="11">
        <f>$S$25*$S$20/100/4</f>
        <v>0</v>
      </c>
      <c r="AT67" s="11">
        <f>$S$25*$S$20/100/4</f>
        <v>0</v>
      </c>
      <c r="AU67" s="11">
        <f>$S$25*$S$20/100/4</f>
        <v>0</v>
      </c>
      <c r="AV67" s="11">
        <f>$S$25*$S$20/100/4</f>
        <v>0</v>
      </c>
      <c r="AW67" s="11">
        <f>$S$25*$S$21/100/4</f>
        <v>0</v>
      </c>
      <c r="AX67" s="11">
        <f>$S$25*$S$21/100/4</f>
        <v>0</v>
      </c>
      <c r="AY67" s="11">
        <f>$S$25*$S$21/100/4</f>
        <v>0</v>
      </c>
      <c r="AZ67" s="11">
        <f>$S$25*$S$21/100/4</f>
        <v>0</v>
      </c>
      <c r="BA67" s="11"/>
      <c r="BB67" s="11"/>
      <c r="BC67" s="11"/>
      <c r="BD67" s="11"/>
      <c r="BF67" s="12"/>
      <c r="BG67" s="12"/>
      <c r="BH67" s="12"/>
      <c r="BI67" s="12"/>
    </row>
    <row r="68" spans="1:63" x14ac:dyDescent="0.3">
      <c r="A68" s="1" t="s">
        <v>62</v>
      </c>
      <c r="D68" s="9">
        <f t="shared" si="50"/>
        <v>127153.125</v>
      </c>
      <c r="E68" s="9"/>
      <c r="F68" s="9"/>
      <c r="G68" s="9"/>
      <c r="H68" s="9"/>
      <c r="I68" s="9"/>
      <c r="J68" s="9"/>
      <c r="K68" s="9"/>
      <c r="L68" s="9"/>
      <c r="M68" s="9"/>
      <c r="N68" s="9"/>
      <c r="O68" s="9"/>
      <c r="P68" s="9"/>
      <c r="Q68" s="9"/>
      <c r="R68" s="9"/>
      <c r="S68" s="9"/>
      <c r="T68" s="9"/>
      <c r="U68" s="9"/>
      <c r="V68" s="11">
        <f>$T$24*$T$14/100/4</f>
        <v>10596.09375</v>
      </c>
      <c r="W68" s="11">
        <f>$T$24*$T$14/100/4</f>
        <v>10596.09375</v>
      </c>
      <c r="X68" s="11">
        <f>$T$24*$T$14/100/4</f>
        <v>10596.09375</v>
      </c>
      <c r="Y68" s="11">
        <f>$T$24*$T$14/100/4</f>
        <v>10596.09375</v>
      </c>
      <c r="Z68" s="11">
        <f>$T$24*$T$15/100/4</f>
        <v>10596.09375</v>
      </c>
      <c r="AA68" s="11">
        <f>$T$24*$T$15/100/4</f>
        <v>10596.09375</v>
      </c>
      <c r="AB68" s="11">
        <f>$T$24*$T$15/100/4</f>
        <v>10596.09375</v>
      </c>
      <c r="AC68" s="11">
        <f>$T$24*$T$15/100/4</f>
        <v>10596.09375</v>
      </c>
      <c r="AD68" s="11">
        <f>$T$24*$T$16/100/4</f>
        <v>5298.046875</v>
      </c>
      <c r="AE68" s="11">
        <f>$T$24*$T$16/100/4</f>
        <v>5298.046875</v>
      </c>
      <c r="AF68" s="11">
        <f>$T$24*$T$16/100/4</f>
        <v>5298.046875</v>
      </c>
      <c r="AG68" s="11">
        <f>$T$24*$T$16/100/4</f>
        <v>5298.046875</v>
      </c>
      <c r="AH68" s="11">
        <f>$T$24*$T$17/100/4</f>
        <v>5298.046875</v>
      </c>
      <c r="AI68" s="11">
        <f>$T$24*$T$17/100/4</f>
        <v>5298.046875</v>
      </c>
      <c r="AJ68" s="11">
        <f>$T$24*$T$17/100/4</f>
        <v>5298.046875</v>
      </c>
      <c r="AK68" s="11">
        <f>$T$24*$T$17/100/4</f>
        <v>5298.046875</v>
      </c>
      <c r="AL68" s="11">
        <f>$T$24*$T$18/100/4</f>
        <v>0</v>
      </c>
      <c r="AM68" s="11">
        <f>$T$24*$T$18/100/4</f>
        <v>0</v>
      </c>
      <c r="AN68" s="11">
        <f>$T$24*$T$18/100/4</f>
        <v>0</v>
      </c>
      <c r="AO68" s="11">
        <f>$T$24*$T$18/100/4</f>
        <v>0</v>
      </c>
      <c r="AP68" s="11">
        <f>$T$24*$T$19/100/4</f>
        <v>0</v>
      </c>
      <c r="AQ68" s="11">
        <f>$T$24*$T$19/100/4</f>
        <v>0</v>
      </c>
      <c r="AR68" s="11">
        <f>$T$24*$T$19/100/4</f>
        <v>0</v>
      </c>
      <c r="AS68" s="11">
        <f>$T$24*$T$19/100/4</f>
        <v>0</v>
      </c>
      <c r="AT68" s="11">
        <f>$T$24*$T$20/100/4</f>
        <v>0</v>
      </c>
      <c r="AU68" s="11">
        <f>$T$24*$T$20/100/4</f>
        <v>0</v>
      </c>
      <c r="AV68" s="11">
        <f>$T$24*$T$20/100/4</f>
        <v>0</v>
      </c>
      <c r="AW68" s="11">
        <f>$T$24*$T$20/100/4</f>
        <v>0</v>
      </c>
      <c r="AX68" s="11">
        <f>$T$24*$T$21/100/4</f>
        <v>0</v>
      </c>
      <c r="AY68" s="11">
        <f>$T$24*$T$21/100/4</f>
        <v>0</v>
      </c>
      <c r="AZ68" s="11">
        <f>$T$24*$T$21/100/4</f>
        <v>0</v>
      </c>
      <c r="BA68" s="11">
        <f>$T$24*$T$21/100/4</f>
        <v>0</v>
      </c>
      <c r="BB68" s="11"/>
      <c r="BC68" s="11"/>
      <c r="BD68" s="11"/>
      <c r="BE68" s="12">
        <f>$T$24*$T$19/100/4</f>
        <v>0</v>
      </c>
      <c r="BF68" s="12">
        <f>BE68</f>
        <v>0</v>
      </c>
      <c r="BG68" s="12">
        <f>$T$24*$T$20/100/4</f>
        <v>0</v>
      </c>
      <c r="BH68" s="12">
        <f>BG68</f>
        <v>0</v>
      </c>
      <c r="BI68" s="12">
        <f>$T$24*$T$21/100/4</f>
        <v>0</v>
      </c>
      <c r="BJ68" s="12">
        <f>BI68</f>
        <v>0</v>
      </c>
      <c r="BK68" s="12">
        <f>BJ68</f>
        <v>0</v>
      </c>
    </row>
    <row r="69" spans="1:63" x14ac:dyDescent="0.3">
      <c r="A69" s="1" t="s">
        <v>74</v>
      </c>
      <c r="D69" s="9">
        <f t="shared" si="50"/>
        <v>166461.07499999995</v>
      </c>
      <c r="E69" s="9"/>
      <c r="F69" s="9"/>
      <c r="G69" s="9"/>
      <c r="H69" s="9"/>
      <c r="I69" s="9"/>
      <c r="J69" s="9"/>
      <c r="K69" s="9"/>
      <c r="L69" s="9"/>
      <c r="M69" s="9"/>
      <c r="N69" s="9"/>
      <c r="O69" s="9"/>
      <c r="P69" s="9"/>
      <c r="Q69" s="9"/>
      <c r="R69" s="9"/>
      <c r="S69" s="9"/>
      <c r="T69" s="9"/>
      <c r="U69" s="9"/>
      <c r="V69" s="11">
        <f>$T$25*$T$14/100/4</f>
        <v>13871.75625</v>
      </c>
      <c r="W69" s="11">
        <f>$T$25*$T$14/100/4</f>
        <v>13871.75625</v>
      </c>
      <c r="X69" s="11">
        <f>$T$25*$T$14/100/4</f>
        <v>13871.75625</v>
      </c>
      <c r="Y69" s="11">
        <f>$T$25*$T$14/100/4</f>
        <v>13871.75625</v>
      </c>
      <c r="Z69" s="11">
        <f>$T$25*$T$15/100/4</f>
        <v>13871.75625</v>
      </c>
      <c r="AA69" s="11">
        <f>$T$25*$T$15/100/4</f>
        <v>13871.75625</v>
      </c>
      <c r="AB69" s="11">
        <f>$T$25*$T$15/100/4</f>
        <v>13871.75625</v>
      </c>
      <c r="AC69" s="11">
        <f>$T$25*$T$15/100/4</f>
        <v>13871.75625</v>
      </c>
      <c r="AD69" s="11">
        <f>$T$25*$T$16/100/4</f>
        <v>6935.8781250000002</v>
      </c>
      <c r="AE69" s="11">
        <f>$T$25*$T$16/100/4</f>
        <v>6935.8781250000002</v>
      </c>
      <c r="AF69" s="11">
        <f>$T$25*$T$16/100/4</f>
        <v>6935.8781250000002</v>
      </c>
      <c r="AG69" s="11">
        <f>$T$25*$T$16/100/4</f>
        <v>6935.8781250000002</v>
      </c>
      <c r="AH69" s="11">
        <f>$T$25*$T$17/100/4</f>
        <v>6935.8781250000002</v>
      </c>
      <c r="AI69" s="11">
        <f>$T$25*$T$17/100/4</f>
        <v>6935.8781250000002</v>
      </c>
      <c r="AJ69" s="11">
        <f>$T$25*$T$17/100/4</f>
        <v>6935.8781250000002</v>
      </c>
      <c r="AK69" s="11">
        <f>$T$25*$T$17/100/4</f>
        <v>6935.8781250000002</v>
      </c>
      <c r="AL69" s="11">
        <f>$T$25*$T$18/100/4</f>
        <v>0</v>
      </c>
      <c r="AM69" s="11">
        <f>$T$25*$T$18/100/4</f>
        <v>0</v>
      </c>
      <c r="AN69" s="11">
        <f>$T$25*$T$18/100/4</f>
        <v>0</v>
      </c>
      <c r="AO69" s="11">
        <f>$T$25*$T$18/100/4</f>
        <v>0</v>
      </c>
      <c r="AP69" s="11">
        <f>$T$25*$T$19/100/4</f>
        <v>0</v>
      </c>
      <c r="AQ69" s="11">
        <f>$T$25*$T$19/100/4</f>
        <v>0</v>
      </c>
      <c r="AR69" s="11">
        <f>$T$25*$T$19/100/4</f>
        <v>0</v>
      </c>
      <c r="AS69" s="11">
        <f>$T$25*$T$19/100/4</f>
        <v>0</v>
      </c>
      <c r="AT69" s="11">
        <f>$T$25*$T$20/100/4</f>
        <v>0</v>
      </c>
      <c r="AU69" s="11">
        <f>$T$25*$T$20/100/4</f>
        <v>0</v>
      </c>
      <c r="AV69" s="11">
        <f>$T$25*$T$20/100/4</f>
        <v>0</v>
      </c>
      <c r="AW69" s="11">
        <f>$T$25*$T$20/100/4</f>
        <v>0</v>
      </c>
      <c r="AX69" s="11">
        <f>$T$25*$T$21/100/4</f>
        <v>0</v>
      </c>
      <c r="AY69" s="11">
        <f>$T$25*$T$21/100/4</f>
        <v>0</v>
      </c>
      <c r="AZ69" s="11">
        <f>$T$25*$T$21/100/4</f>
        <v>0</v>
      </c>
      <c r="BA69" s="11">
        <f>$T$25*$T$21/100/4</f>
        <v>0</v>
      </c>
      <c r="BB69" s="11"/>
      <c r="BC69" s="11"/>
      <c r="BD69" s="11"/>
      <c r="BE69" s="12">
        <f>$T$25*$T$19/100/4</f>
        <v>0</v>
      </c>
      <c r="BF69" s="12">
        <f>BE69</f>
        <v>0</v>
      </c>
      <c r="BG69" s="12">
        <f>$T$25*$T$20/100/4</f>
        <v>0</v>
      </c>
      <c r="BH69" s="12">
        <f>BG69</f>
        <v>0</v>
      </c>
      <c r="BI69" s="12">
        <f>$T$25*$T$21/100/4</f>
        <v>0</v>
      </c>
      <c r="BJ69" s="12">
        <f>BI69</f>
        <v>0</v>
      </c>
      <c r="BK69" s="12">
        <f>BJ69</f>
        <v>0</v>
      </c>
    </row>
    <row r="70" spans="1:63" x14ac:dyDescent="0.3">
      <c r="A70" s="1" t="s">
        <v>122</v>
      </c>
      <c r="D70" s="9">
        <f t="shared" si="50"/>
        <v>138712.5</v>
      </c>
      <c r="E70" s="9"/>
      <c r="F70" s="9"/>
      <c r="G70" s="42"/>
      <c r="H70" s="42"/>
      <c r="I70" s="42"/>
      <c r="J70" s="42"/>
      <c r="K70" s="42"/>
      <c r="L70" s="42"/>
      <c r="M70" s="42"/>
      <c r="N70" s="42"/>
      <c r="O70" s="42"/>
      <c r="P70" s="42"/>
      <c r="Q70" s="42"/>
      <c r="R70" s="42"/>
      <c r="S70" s="42"/>
      <c r="T70" s="42"/>
      <c r="U70" s="42"/>
      <c r="V70" s="42"/>
      <c r="W70" s="11">
        <f>$U$24*$U$14/100/4</f>
        <v>11559.375</v>
      </c>
      <c r="X70" s="11">
        <f>$U$24*$U$14/100/4</f>
        <v>11559.375</v>
      </c>
      <c r="Y70" s="11">
        <f>$U$24*$U$14/100/4</f>
        <v>11559.375</v>
      </c>
      <c r="Z70" s="11">
        <f>$U$24*$U$14/100/4</f>
        <v>11559.375</v>
      </c>
      <c r="AA70" s="11">
        <f>$U$24*$U$15/100/4</f>
        <v>11559.375</v>
      </c>
      <c r="AB70" s="11">
        <f>$U$24*$U$15/100/4</f>
        <v>11559.375</v>
      </c>
      <c r="AC70" s="11">
        <f>$U$24*$U$15/100/4</f>
        <v>11559.375</v>
      </c>
      <c r="AD70" s="11">
        <f>$U$24*$U$15/100/4</f>
        <v>11559.375</v>
      </c>
      <c r="AE70" s="11">
        <f>$U$24*$U$16/100/4</f>
        <v>5779.6875</v>
      </c>
      <c r="AF70" s="11">
        <f>$U$24*$U$16/100/4</f>
        <v>5779.6875</v>
      </c>
      <c r="AG70" s="11">
        <f>$U$24*$U$16/100/4</f>
        <v>5779.6875</v>
      </c>
      <c r="AH70" s="11">
        <f>$U$24*$U$16/100/4</f>
        <v>5779.6875</v>
      </c>
      <c r="AI70" s="11">
        <f>$U$24*$U$17/100/4</f>
        <v>5779.6875</v>
      </c>
      <c r="AJ70" s="11">
        <f>$U$24*$U$17/100/4</f>
        <v>5779.6875</v>
      </c>
      <c r="AK70" s="11">
        <f>$U$24*$U$17/100/4</f>
        <v>5779.6875</v>
      </c>
      <c r="AL70" s="11">
        <f>$U$24*$U$17/100/4</f>
        <v>5779.6875</v>
      </c>
      <c r="AM70" s="11">
        <f>$U$24*$U$18/100/4</f>
        <v>0</v>
      </c>
      <c r="AN70" s="11">
        <f>$U$24*$U$18/100/4</f>
        <v>0</v>
      </c>
      <c r="AO70" s="11">
        <f>$U$24*$U$18/100/4</f>
        <v>0</v>
      </c>
      <c r="AP70" s="11">
        <f>$U$24*$U$18/100/4</f>
        <v>0</v>
      </c>
      <c r="AQ70" s="11">
        <f>$U$24*$U$19/100/4</f>
        <v>0</v>
      </c>
      <c r="AR70" s="11">
        <f>$U$24*$U$19/100/4</f>
        <v>0</v>
      </c>
      <c r="AS70" s="11">
        <f>$U$24*$U$19/100/4</f>
        <v>0</v>
      </c>
      <c r="AT70" s="11">
        <f>$U$24*$U$19/100/4</f>
        <v>0</v>
      </c>
      <c r="AU70" s="11">
        <f>$U$24*$U$20/100/4</f>
        <v>0</v>
      </c>
      <c r="AV70" s="11">
        <f>$U$24*$U$20/100/4</f>
        <v>0</v>
      </c>
      <c r="AW70" s="11">
        <f>$U$24*$U$20/100/4</f>
        <v>0</v>
      </c>
      <c r="AX70" s="11">
        <f>$U$24*$U$20/100/4</f>
        <v>0</v>
      </c>
    </row>
    <row r="71" spans="1:63" x14ac:dyDescent="0.3">
      <c r="A71" s="1" t="s">
        <v>123</v>
      </c>
      <c r="D71" s="9">
        <f t="shared" si="50"/>
        <v>61652.25</v>
      </c>
      <c r="E71" s="9"/>
      <c r="F71" s="9"/>
      <c r="G71" s="42"/>
      <c r="H71" s="42"/>
      <c r="I71" s="42"/>
      <c r="J71" s="42"/>
      <c r="K71" s="42"/>
      <c r="L71" s="42"/>
      <c r="M71" s="42"/>
      <c r="N71" s="42"/>
      <c r="O71" s="42"/>
      <c r="P71" s="42"/>
      <c r="Q71" s="42"/>
      <c r="R71" s="42"/>
      <c r="S71" s="42"/>
      <c r="T71" s="42"/>
      <c r="U71" s="42"/>
      <c r="V71" s="42"/>
      <c r="W71" s="11">
        <f>$U$25*$U$14/100/4</f>
        <v>5137.6875</v>
      </c>
      <c r="X71" s="11">
        <f>$U$25*$U$14/100/4</f>
        <v>5137.6875</v>
      </c>
      <c r="Y71" s="11">
        <f>$U$25*$U$14/100/4</f>
        <v>5137.6875</v>
      </c>
      <c r="Z71" s="11">
        <f>$U$25*$U$14/100/4</f>
        <v>5137.6875</v>
      </c>
      <c r="AA71" s="11">
        <f>$U$25*$U$15/100/4</f>
        <v>5137.6875</v>
      </c>
      <c r="AB71" s="11">
        <f>$U$25*$U$15/100/4</f>
        <v>5137.6875</v>
      </c>
      <c r="AC71" s="11">
        <f>$U$25*$U$15/100/4</f>
        <v>5137.6875</v>
      </c>
      <c r="AD71" s="11">
        <f>$U$25*$U$15/100/4</f>
        <v>5137.6875</v>
      </c>
      <c r="AE71" s="11">
        <f>$U$25*$U$16/100/4</f>
        <v>2568.84375</v>
      </c>
      <c r="AF71" s="11">
        <f>$U$25*$U$16/100/4</f>
        <v>2568.84375</v>
      </c>
      <c r="AG71" s="11">
        <f>$U$25*$U$16/100/4</f>
        <v>2568.84375</v>
      </c>
      <c r="AH71" s="11">
        <f>$U$25*$U$16/100/4</f>
        <v>2568.84375</v>
      </c>
      <c r="AI71" s="11">
        <f>$U$25*$U$17/100/4</f>
        <v>2568.84375</v>
      </c>
      <c r="AJ71" s="11">
        <f>$U$25*$U$17/100/4</f>
        <v>2568.84375</v>
      </c>
      <c r="AK71" s="11">
        <f>$U$25*$U$17/100/4</f>
        <v>2568.84375</v>
      </c>
      <c r="AL71" s="11">
        <f>$U$25*$U$17/100/4</f>
        <v>2568.84375</v>
      </c>
      <c r="AM71" s="11">
        <f>$U$25*$U$18/100/4</f>
        <v>0</v>
      </c>
      <c r="AN71" s="11">
        <f>$U$25*$U$18/100/4</f>
        <v>0</v>
      </c>
      <c r="AO71" s="11">
        <f>$U$25*$U$18/100/4</f>
        <v>0</v>
      </c>
      <c r="AP71" s="11">
        <f>$U$25*$U$18/100/4</f>
        <v>0</v>
      </c>
      <c r="AQ71" s="11">
        <f>$U$25*$U$19/100/4</f>
        <v>0</v>
      </c>
      <c r="AR71" s="11">
        <f>$U$25*$U$19/100/4</f>
        <v>0</v>
      </c>
      <c r="AS71" s="11">
        <f>$U$25*$U$19/100/4</f>
        <v>0</v>
      </c>
      <c r="AT71" s="11">
        <f>$U$25*$U$19/100/4</f>
        <v>0</v>
      </c>
      <c r="AU71" s="11">
        <f>$U$25*$U$20/100/4</f>
        <v>0</v>
      </c>
      <c r="AV71" s="11">
        <f>$U$25*$U$20/100/4</f>
        <v>0</v>
      </c>
      <c r="AW71" s="11">
        <f>$U$25*$U$20/100/4</f>
        <v>0</v>
      </c>
      <c r="AX71" s="11">
        <f>$U$25*$U$20/100/4</f>
        <v>0</v>
      </c>
    </row>
    <row r="72" spans="1:63" x14ac:dyDescent="0.3">
      <c r="A72" s="1" t="s">
        <v>77</v>
      </c>
      <c r="D72" s="9">
        <f t="shared" si="50"/>
        <v>138712.5</v>
      </c>
      <c r="E72" s="9"/>
      <c r="F72" s="9"/>
      <c r="G72" s="42"/>
      <c r="H72" s="42"/>
      <c r="I72" s="42"/>
      <c r="J72" s="42"/>
      <c r="K72" s="42"/>
      <c r="L72" s="42"/>
      <c r="M72" s="42"/>
      <c r="N72" s="42"/>
      <c r="O72" s="42"/>
      <c r="P72" s="42"/>
      <c r="Q72" s="42"/>
      <c r="R72" s="42"/>
      <c r="S72" s="42"/>
      <c r="T72" s="42"/>
      <c r="U72" s="42"/>
      <c r="V72" s="42"/>
      <c r="W72" s="42"/>
      <c r="X72" s="11">
        <f>$V$24*$V$14/100/4</f>
        <v>11559.375</v>
      </c>
      <c r="Y72" s="11">
        <f>$V$24*$V$14/100/4</f>
        <v>11559.375</v>
      </c>
      <c r="Z72" s="11">
        <f>$V$24*$V$14/100/4</f>
        <v>11559.375</v>
      </c>
      <c r="AA72" s="11">
        <f>$V$24*$V$14/100/4</f>
        <v>11559.375</v>
      </c>
      <c r="AB72" s="11">
        <f>$V$24*$V$15/100/4</f>
        <v>11559.375</v>
      </c>
      <c r="AC72" s="11">
        <f>$V$24*$V$15/100/4</f>
        <v>11559.375</v>
      </c>
      <c r="AD72" s="11">
        <f>$V$24*$V$15/100/4</f>
        <v>11559.375</v>
      </c>
      <c r="AE72" s="11">
        <f>$V$24*$V$15/100/4</f>
        <v>11559.375</v>
      </c>
      <c r="AF72" s="11">
        <f>$V$24*$V$16/100/4</f>
        <v>5779.6875</v>
      </c>
      <c r="AG72" s="11">
        <f>$V$24*$V$16/100/4</f>
        <v>5779.6875</v>
      </c>
      <c r="AH72" s="11">
        <f>$V$24*$V$16/100/4</f>
        <v>5779.6875</v>
      </c>
      <c r="AI72" s="11">
        <f>$V$24*$V$16/100/4</f>
        <v>5779.6875</v>
      </c>
      <c r="AJ72" s="11">
        <f>$V$24*$V$17/100/4</f>
        <v>5779.6875</v>
      </c>
      <c r="AK72" s="11">
        <f>$V$24*$V$17/100/4</f>
        <v>5779.6875</v>
      </c>
      <c r="AL72" s="11">
        <f>$V$24*$V$17/100/4</f>
        <v>5779.6875</v>
      </c>
      <c r="AM72" s="11">
        <f>$V$24*$V$17/100/4</f>
        <v>5779.6875</v>
      </c>
      <c r="AN72" s="11">
        <f>$V$24*$V$18/100/4</f>
        <v>0</v>
      </c>
      <c r="AO72" s="11">
        <f>$V$24*$V$18/100/4</f>
        <v>0</v>
      </c>
      <c r="AP72" s="11">
        <f>$V$24*$V$18/100/4</f>
        <v>0</v>
      </c>
      <c r="AQ72" s="11">
        <f>$V$24*$V$18/100/4</f>
        <v>0</v>
      </c>
      <c r="AR72" s="11">
        <f>$V$24*$V$19/100/4</f>
        <v>0</v>
      </c>
      <c r="AS72" s="11">
        <f>$V$24*$V$19/100/4</f>
        <v>0</v>
      </c>
      <c r="AT72" s="11">
        <f>$V$24*$V$19/100/4</f>
        <v>0</v>
      </c>
      <c r="AU72" s="11">
        <f>$V$24*$V$19/100/4</f>
        <v>0</v>
      </c>
      <c r="AV72" s="11">
        <f>$V$24*$V$20/100/4</f>
        <v>0</v>
      </c>
      <c r="AW72" s="11">
        <f>$V$24*$V$20/100/4</f>
        <v>0</v>
      </c>
      <c r="AX72" s="11">
        <f>$V$24*$V$20/100/4</f>
        <v>0</v>
      </c>
      <c r="AY72" s="11">
        <f>$V$24*$V$20/100/4</f>
        <v>0</v>
      </c>
    </row>
    <row r="73" spans="1:63" x14ac:dyDescent="0.3">
      <c r="A73" s="1" t="s">
        <v>78</v>
      </c>
      <c r="D73" s="9">
        <f t="shared" si="50"/>
        <v>61652.25</v>
      </c>
      <c r="E73" s="9"/>
      <c r="F73" s="9"/>
      <c r="G73" s="42"/>
      <c r="H73" s="42"/>
      <c r="I73" s="42"/>
      <c r="J73" s="42"/>
      <c r="K73" s="42"/>
      <c r="L73" s="42"/>
      <c r="M73" s="42"/>
      <c r="N73" s="42"/>
      <c r="O73" s="42"/>
      <c r="P73" s="42"/>
      <c r="Q73" s="42"/>
      <c r="R73" s="42"/>
      <c r="S73" s="42"/>
      <c r="T73" s="42"/>
      <c r="U73" s="42"/>
      <c r="V73" s="42"/>
      <c r="W73" s="42"/>
      <c r="X73" s="11">
        <f>$V$25*$V$14/100/4</f>
        <v>5137.6875</v>
      </c>
      <c r="Y73" s="11">
        <f>$V$25*$V$14/100/4</f>
        <v>5137.6875</v>
      </c>
      <c r="Z73" s="11">
        <f>$V$25*$V$14/100/4</f>
        <v>5137.6875</v>
      </c>
      <c r="AA73" s="11">
        <f>$V$25*$V$14/100/4</f>
        <v>5137.6875</v>
      </c>
      <c r="AB73" s="11">
        <f>$V$25*$V$15/100/4</f>
        <v>5137.6875</v>
      </c>
      <c r="AC73" s="11">
        <f>$V$25*$V$15/100/4</f>
        <v>5137.6875</v>
      </c>
      <c r="AD73" s="11">
        <f>$V$25*$V$15/100/4</f>
        <v>5137.6875</v>
      </c>
      <c r="AE73" s="11">
        <f>$V$25*$V$15/100/4</f>
        <v>5137.6875</v>
      </c>
      <c r="AF73" s="11">
        <f>$V$25*$V$16/100/4</f>
        <v>2568.84375</v>
      </c>
      <c r="AG73" s="11">
        <f>$V$25*$V$16/100/4</f>
        <v>2568.84375</v>
      </c>
      <c r="AH73" s="11">
        <f>$V$25*$V$16/100/4</f>
        <v>2568.84375</v>
      </c>
      <c r="AI73" s="11">
        <f>$V$25*$V$16/100/4</f>
        <v>2568.84375</v>
      </c>
      <c r="AJ73" s="11">
        <f>$V$25*$V$17/100/4</f>
        <v>2568.84375</v>
      </c>
      <c r="AK73" s="11">
        <f>$V$25*$V$17/100/4</f>
        <v>2568.84375</v>
      </c>
      <c r="AL73" s="11">
        <f>$V$25*$V$17/100/4</f>
        <v>2568.84375</v>
      </c>
      <c r="AM73" s="11">
        <f>$V$25*$V$17/100/4</f>
        <v>2568.84375</v>
      </c>
      <c r="AN73" s="11">
        <f>$V$25*$V$18/100/4</f>
        <v>0</v>
      </c>
      <c r="AO73" s="11">
        <f>$V$25*$V$18/100/4</f>
        <v>0</v>
      </c>
      <c r="AP73" s="11">
        <f>$V$25*$V$18/100/4</f>
        <v>0</v>
      </c>
      <c r="AQ73" s="11">
        <f>$V$25*$V$18/100/4</f>
        <v>0</v>
      </c>
      <c r="AR73" s="11">
        <f>$V$25*$V$19/100/4</f>
        <v>0</v>
      </c>
      <c r="AS73" s="11">
        <f>$V$25*$V$19/100/4</f>
        <v>0</v>
      </c>
      <c r="AT73" s="11">
        <f>$V$25*$V$19/100/4</f>
        <v>0</v>
      </c>
      <c r="AU73" s="11">
        <f>$V$25*$V$19/100/4</f>
        <v>0</v>
      </c>
      <c r="AV73" s="11">
        <f>$V$25*$V$20/100/4</f>
        <v>0</v>
      </c>
      <c r="AW73" s="11">
        <f>$V$25*$V$20/100/4</f>
        <v>0</v>
      </c>
      <c r="AX73" s="11">
        <f>$V$25*$V$20/100/4</f>
        <v>0</v>
      </c>
      <c r="AY73" s="11">
        <f>$V$25*$V$20/100/4</f>
        <v>0</v>
      </c>
    </row>
    <row r="74" spans="1:63" x14ac:dyDescent="0.3">
      <c r="A74" s="1" t="s">
        <v>124</v>
      </c>
      <c r="D74" s="9">
        <f t="shared" si="50"/>
        <v>47470.5</v>
      </c>
      <c r="E74" s="9"/>
      <c r="F74" s="9"/>
      <c r="G74" s="42"/>
      <c r="H74" s="42"/>
      <c r="I74" s="42"/>
      <c r="J74" s="42"/>
      <c r="K74" s="42"/>
      <c r="L74" s="42"/>
      <c r="M74" s="42"/>
      <c r="N74" s="42"/>
      <c r="O74" s="42"/>
      <c r="P74" s="42"/>
      <c r="Q74" s="42"/>
      <c r="R74" s="42"/>
      <c r="S74" s="42"/>
      <c r="T74" s="42"/>
      <c r="U74" s="42"/>
      <c r="V74" s="42"/>
      <c r="W74" s="42"/>
      <c r="X74" s="42"/>
      <c r="Y74" s="11">
        <f>$W$24*$W$14/100/4</f>
        <v>5086.125</v>
      </c>
      <c r="Z74" s="11">
        <f>$W$24*$W$14/100/4</f>
        <v>5086.125</v>
      </c>
      <c r="AA74" s="11">
        <f>$W$24*$W$14/100/4</f>
        <v>5086.125</v>
      </c>
      <c r="AB74" s="11">
        <f>$W$24*$W$14/100/4</f>
        <v>5086.125</v>
      </c>
      <c r="AC74" s="11">
        <f>$W$24*$W$15/100/4</f>
        <v>3390.75</v>
      </c>
      <c r="AD74" s="11">
        <f>$W$24*$W$15/100/4</f>
        <v>3390.75</v>
      </c>
      <c r="AE74" s="11">
        <f>$W$24*$W$15/100/4</f>
        <v>3390.75</v>
      </c>
      <c r="AF74" s="11">
        <f>$W$24*$W$15/100/4</f>
        <v>3390.75</v>
      </c>
      <c r="AG74" s="11">
        <f>$W$24*$W$16/100/4</f>
        <v>3390.75</v>
      </c>
      <c r="AH74" s="11">
        <f>$W$24*$W$16/100/4</f>
        <v>3390.75</v>
      </c>
      <c r="AI74" s="11">
        <f>$W$24*$W$16/100/4</f>
        <v>3390.75</v>
      </c>
      <c r="AJ74" s="11">
        <f>$W$24*$W$16/100/4</f>
        <v>3390.75</v>
      </c>
      <c r="AK74" s="11">
        <f>$W$24*$W$17/100/4</f>
        <v>0</v>
      </c>
      <c r="AL74" s="11">
        <f>$W$24*$W$17/100/4</f>
        <v>0</v>
      </c>
      <c r="AM74" s="11">
        <f>$W$24*$W$17/100/4</f>
        <v>0</v>
      </c>
      <c r="AN74" s="11">
        <f>$W$24*$W$17/100/4</f>
        <v>0</v>
      </c>
      <c r="AO74" s="11">
        <f>$W$24*$W$18/100/4</f>
        <v>0</v>
      </c>
      <c r="AP74" s="11">
        <f>$W$24*$W$18/100/4</f>
        <v>0</v>
      </c>
      <c r="AQ74" s="11">
        <f>$W$24*$W$18/100/4</f>
        <v>0</v>
      </c>
      <c r="AR74" s="11">
        <f>$W$24*$W$18/100/4</f>
        <v>0</v>
      </c>
      <c r="AS74" s="11">
        <f>$W$24*$W$19/100/4</f>
        <v>0</v>
      </c>
      <c r="AT74" s="11">
        <f>$W$24*$W$19/100/4</f>
        <v>0</v>
      </c>
      <c r="AU74" s="11">
        <f>$W$24*$W$19/100/4</f>
        <v>0</v>
      </c>
      <c r="AV74" s="11">
        <f>$W$24*$W$19/100/4</f>
        <v>0</v>
      </c>
      <c r="AW74" s="11">
        <f>$W$24*$W$20/100/4</f>
        <v>0</v>
      </c>
      <c r="AX74" s="11">
        <f>$W$24*$W$20/100/4</f>
        <v>0</v>
      </c>
      <c r="AY74" s="11">
        <f>$W$24*$W$20/100/4</f>
        <v>0</v>
      </c>
      <c r="AZ74" s="11">
        <f>$W$24*$W$20/100/4</f>
        <v>0</v>
      </c>
    </row>
    <row r="75" spans="1:63" x14ac:dyDescent="0.3">
      <c r="A75" s="1" t="s">
        <v>125</v>
      </c>
      <c r="D75" s="9">
        <f t="shared" si="50"/>
        <v>52746.924999999988</v>
      </c>
      <c r="E75" s="9"/>
      <c r="F75" s="9"/>
      <c r="G75" s="42"/>
      <c r="H75" s="42"/>
      <c r="I75" s="42"/>
      <c r="J75" s="42"/>
      <c r="K75" s="42"/>
      <c r="L75" s="42"/>
      <c r="M75" s="42"/>
      <c r="N75" s="42"/>
      <c r="O75" s="42"/>
      <c r="P75" s="42"/>
      <c r="Q75" s="42"/>
      <c r="R75" s="42"/>
      <c r="S75" s="42"/>
      <c r="T75" s="42"/>
      <c r="U75" s="42"/>
      <c r="V75" s="42"/>
      <c r="W75" s="42"/>
      <c r="X75" s="42"/>
      <c r="Y75" s="11">
        <f>$W$25*$W$14/100/4</f>
        <v>5651.4562500000002</v>
      </c>
      <c r="Z75" s="11">
        <f>$W$25*$W$14/100/4</f>
        <v>5651.4562500000002</v>
      </c>
      <c r="AA75" s="11">
        <f>$W$25*$W$14/100/4</f>
        <v>5651.4562500000002</v>
      </c>
      <c r="AB75" s="11">
        <f>$W$25*$W$14/100/4</f>
        <v>5651.4562500000002</v>
      </c>
      <c r="AC75" s="11">
        <f>$W$25*$W$15/100/4</f>
        <v>3767.6374999999998</v>
      </c>
      <c r="AD75" s="11">
        <f>$W$25*$W$15/100/4</f>
        <v>3767.6374999999998</v>
      </c>
      <c r="AE75" s="11">
        <f>$W$25*$W$15/100/4</f>
        <v>3767.6374999999998</v>
      </c>
      <c r="AF75" s="11">
        <f>$W$25*$W$15/100/4</f>
        <v>3767.6374999999998</v>
      </c>
      <c r="AG75" s="11">
        <f>$W$25*$W$16/100/4</f>
        <v>3767.6374999999998</v>
      </c>
      <c r="AH75" s="11">
        <f>$W$25*$W$16/100/4</f>
        <v>3767.6374999999998</v>
      </c>
      <c r="AI75" s="11">
        <f>$W$25*$W$16/100/4</f>
        <v>3767.6374999999998</v>
      </c>
      <c r="AJ75" s="11">
        <f>$W$25*$W$16/100/4</f>
        <v>3767.6374999999998</v>
      </c>
      <c r="AK75" s="11">
        <f>$W$25*$W$17/100/4</f>
        <v>0</v>
      </c>
      <c r="AL75" s="11">
        <f>$W$25*$W$17/100/4</f>
        <v>0</v>
      </c>
      <c r="AM75" s="11">
        <f>$W$25*$W$17/100/4</f>
        <v>0</v>
      </c>
      <c r="AN75" s="11">
        <f>$W$25*$W$17/100/4</f>
        <v>0</v>
      </c>
      <c r="AO75" s="11">
        <f>$W$25*$W$18/100/4</f>
        <v>0</v>
      </c>
      <c r="AP75" s="11">
        <f>$W$25*$W$18/100/4</f>
        <v>0</v>
      </c>
      <c r="AQ75" s="11">
        <f>$W$25*$W$18/100/4</f>
        <v>0</v>
      </c>
      <c r="AR75" s="11">
        <f>$W$25*$W$18/100/4</f>
        <v>0</v>
      </c>
      <c r="AS75" s="11">
        <f>$W$25*$W$19/100/4</f>
        <v>0</v>
      </c>
      <c r="AT75" s="11">
        <f>$W$25*$W$19/100/4</f>
        <v>0</v>
      </c>
      <c r="AU75" s="11">
        <f>$W$25*$W$19/100/4</f>
        <v>0</v>
      </c>
      <c r="AV75" s="11">
        <f>$W$25*$W$19/100/4</f>
        <v>0</v>
      </c>
      <c r="AW75" s="11">
        <f>$W$25*$W$20/100/4</f>
        <v>0</v>
      </c>
      <c r="AX75" s="11">
        <f>$W$25*$W$20/100/4</f>
        <v>0</v>
      </c>
      <c r="AY75" s="11">
        <f>$W$25*$W$20/100/4</f>
        <v>0</v>
      </c>
      <c r="AZ75" s="11">
        <f>$W$25*$W$20/100/4</f>
        <v>0</v>
      </c>
    </row>
    <row r="76" spans="1:63" x14ac:dyDescent="0.3">
      <c r="A76" s="1" t="s">
        <v>79</v>
      </c>
      <c r="D76" s="9">
        <f t="shared" si="50"/>
        <v>47470.5</v>
      </c>
      <c r="E76" s="9"/>
      <c r="F76" s="9"/>
      <c r="G76" s="42"/>
      <c r="H76" s="42"/>
      <c r="I76" s="42"/>
      <c r="J76" s="42"/>
      <c r="K76" s="42"/>
      <c r="L76" s="42"/>
      <c r="M76" s="42"/>
      <c r="N76" s="42"/>
      <c r="O76" s="42"/>
      <c r="P76" s="42"/>
      <c r="Q76" s="42"/>
      <c r="R76" s="42"/>
      <c r="S76" s="42"/>
      <c r="T76" s="42"/>
      <c r="U76" s="42"/>
      <c r="V76" s="42"/>
      <c r="W76" s="42"/>
      <c r="X76" s="42"/>
      <c r="Y76" s="42"/>
      <c r="Z76" s="11">
        <f>$X$24*$X$14/100/4</f>
        <v>5086.125</v>
      </c>
      <c r="AA76" s="11">
        <f>$X$24*$X$14/100/4</f>
        <v>5086.125</v>
      </c>
      <c r="AB76" s="11">
        <f>$X$24*$X$14/100/4</f>
        <v>5086.125</v>
      </c>
      <c r="AC76" s="11">
        <f>$X$24*$X$14/100/4</f>
        <v>5086.125</v>
      </c>
      <c r="AD76" s="11">
        <f>$X$24*$X$15/100/4</f>
        <v>3390.75</v>
      </c>
      <c r="AE76" s="11">
        <f>$X$24*$X$15/100/4</f>
        <v>3390.75</v>
      </c>
      <c r="AF76" s="11">
        <f>$X$24*$X$15/100/4</f>
        <v>3390.75</v>
      </c>
      <c r="AG76" s="11">
        <f>$X$24*$X$15/100/4</f>
        <v>3390.75</v>
      </c>
      <c r="AH76" s="11">
        <f>$X$24*$X$16/100/4</f>
        <v>3390.75</v>
      </c>
      <c r="AI76" s="11">
        <f>$X$24*$X$16/100/4</f>
        <v>3390.75</v>
      </c>
      <c r="AJ76" s="11">
        <f>$X$24*$X$16/100/4</f>
        <v>3390.75</v>
      </c>
      <c r="AK76" s="11">
        <f>$X$24*$X$16/100/4</f>
        <v>3390.75</v>
      </c>
      <c r="AL76" s="11">
        <f>$X$24*$X$17/100/4</f>
        <v>0</v>
      </c>
      <c r="AM76" s="11">
        <f>$X$24*$X$17/100/4</f>
        <v>0</v>
      </c>
      <c r="AN76" s="11">
        <f>$X$24*$X$17/100/4</f>
        <v>0</v>
      </c>
      <c r="AO76" s="11">
        <f>$X$24*$X$17/100/4</f>
        <v>0</v>
      </c>
      <c r="AP76" s="11">
        <f>$X$24*$X$18/100/4</f>
        <v>0</v>
      </c>
      <c r="AQ76" s="11">
        <f>$X$24*$X$18/100/4</f>
        <v>0</v>
      </c>
      <c r="AR76" s="11">
        <f>$X$24*$X$18/100/4</f>
        <v>0</v>
      </c>
      <c r="AS76" s="11">
        <f>$X$24*$X$18/100/4</f>
        <v>0</v>
      </c>
      <c r="AT76" s="11">
        <f>$X$24*$X$19/100/4</f>
        <v>0</v>
      </c>
      <c r="AU76" s="11">
        <f>$X$24*$X$19/100/4</f>
        <v>0</v>
      </c>
      <c r="AV76" s="11">
        <f>$X$24*$X$19/100/4</f>
        <v>0</v>
      </c>
      <c r="AW76" s="11">
        <f>$X$24*$X$19/100/4</f>
        <v>0</v>
      </c>
      <c r="AX76" s="11">
        <f>$X$24*$X$20/100/4</f>
        <v>0</v>
      </c>
      <c r="AY76" s="11">
        <f>$X$24*$X$20/100/4</f>
        <v>0</v>
      </c>
      <c r="AZ76" s="11">
        <f>$X$24*$X$20/100/4</f>
        <v>0</v>
      </c>
      <c r="BA76" s="11">
        <f>$X$24*$X$20/100/4</f>
        <v>0</v>
      </c>
    </row>
    <row r="77" spans="1:63" x14ac:dyDescent="0.3">
      <c r="A77" s="1" t="s">
        <v>80</v>
      </c>
      <c r="D77" s="9">
        <f t="shared" si="50"/>
        <v>52746.924999999988</v>
      </c>
      <c r="E77" s="9"/>
      <c r="F77" s="9"/>
      <c r="G77" s="42"/>
      <c r="H77" s="42"/>
      <c r="I77" s="42"/>
      <c r="J77" s="42"/>
      <c r="K77" s="42"/>
      <c r="L77" s="42"/>
      <c r="M77" s="42"/>
      <c r="N77" s="42"/>
      <c r="O77" s="42"/>
      <c r="P77" s="42"/>
      <c r="Q77" s="42"/>
      <c r="R77" s="42"/>
      <c r="S77" s="42"/>
      <c r="T77" s="42"/>
      <c r="U77" s="42"/>
      <c r="V77" s="42"/>
      <c r="W77" s="42"/>
      <c r="X77" s="42"/>
      <c r="Y77" s="42"/>
      <c r="Z77" s="11">
        <f>$X$25*$X$14/100/4</f>
        <v>5651.4562500000002</v>
      </c>
      <c r="AA77" s="11">
        <f>$X$25*$X$14/100/4</f>
        <v>5651.4562500000002</v>
      </c>
      <c r="AB77" s="11">
        <f>$X$25*$X$14/100/4</f>
        <v>5651.4562500000002</v>
      </c>
      <c r="AC77" s="11">
        <f>$X$25*$X$14/100/4</f>
        <v>5651.4562500000002</v>
      </c>
      <c r="AD77" s="11">
        <f>$X$25*$X$15/100/4</f>
        <v>3767.6374999999998</v>
      </c>
      <c r="AE77" s="11">
        <f>$X$25*$X$15/100/4</f>
        <v>3767.6374999999998</v>
      </c>
      <c r="AF77" s="11">
        <f>$X$25*$X$15/100/4</f>
        <v>3767.6374999999998</v>
      </c>
      <c r="AG77" s="11">
        <f>$X$25*$X$15/100/4</f>
        <v>3767.6374999999998</v>
      </c>
      <c r="AH77" s="11">
        <f>$X$25*$X$16/100/4</f>
        <v>3767.6374999999998</v>
      </c>
      <c r="AI77" s="11">
        <f>$X$25*$X$16/100/4</f>
        <v>3767.6374999999998</v>
      </c>
      <c r="AJ77" s="11">
        <f>$X$25*$X$16/100/4</f>
        <v>3767.6374999999998</v>
      </c>
      <c r="AK77" s="11">
        <f>$X$25*$X$16/100/4</f>
        <v>3767.6374999999998</v>
      </c>
      <c r="AL77" s="11">
        <f>$X$25*$X$17/100/4</f>
        <v>0</v>
      </c>
      <c r="AM77" s="11">
        <f>$X$25*$X$17/100/4</f>
        <v>0</v>
      </c>
      <c r="AN77" s="11">
        <f>$X$25*$X$17/100/4</f>
        <v>0</v>
      </c>
      <c r="AO77" s="11">
        <f>$X$25*$X$17/100/4</f>
        <v>0</v>
      </c>
      <c r="AP77" s="11">
        <f>$X$25*$X$18/100/4</f>
        <v>0</v>
      </c>
      <c r="AQ77" s="11">
        <f>$X$25*$X$18/100/4</f>
        <v>0</v>
      </c>
      <c r="AR77" s="11">
        <f>$X$25*$X$18/100/4</f>
        <v>0</v>
      </c>
      <c r="AS77" s="11">
        <f>$X$25*$X$18/100/4</f>
        <v>0</v>
      </c>
      <c r="AT77" s="11">
        <f>$X$25*$X$19/100/4</f>
        <v>0</v>
      </c>
      <c r="AU77" s="11">
        <f>$X$25*$X$19/100/4</f>
        <v>0</v>
      </c>
      <c r="AV77" s="11">
        <f>$X$25*$X$19/100/4</f>
        <v>0</v>
      </c>
      <c r="AW77" s="11">
        <f>$X$25*$X$19/100/4</f>
        <v>0</v>
      </c>
      <c r="AX77" s="11">
        <f>$X$25*$X$20/100/4</f>
        <v>0</v>
      </c>
      <c r="AY77" s="11">
        <f>$X$25*$X$20/100/4</f>
        <v>0</v>
      </c>
      <c r="AZ77" s="11">
        <f>$X$25*$X$20/100/4</f>
        <v>0</v>
      </c>
      <c r="BA77" s="11">
        <f>$X$25*$X$20/100/4</f>
        <v>0</v>
      </c>
    </row>
    <row r="78" spans="1:63" x14ac:dyDescent="0.3">
      <c r="A78" s="1" t="s">
        <v>79</v>
      </c>
      <c r="D78" s="9">
        <f>SUM(E78:BA78)</f>
        <v>51786</v>
      </c>
      <c r="E78" s="9"/>
      <c r="F78" s="9"/>
      <c r="G78" s="42"/>
      <c r="H78" s="42"/>
      <c r="I78" s="42"/>
      <c r="J78" s="42"/>
      <c r="K78" s="42"/>
      <c r="L78" s="42"/>
      <c r="M78" s="42"/>
      <c r="N78" s="42"/>
      <c r="O78" s="42"/>
      <c r="P78" s="42"/>
      <c r="Q78" s="42"/>
      <c r="R78" s="42"/>
      <c r="S78" s="42"/>
      <c r="T78" s="42"/>
      <c r="U78" s="42"/>
      <c r="V78" s="42"/>
      <c r="W78" s="42"/>
      <c r="X78" s="42"/>
      <c r="Y78" s="42"/>
      <c r="Z78" s="42"/>
      <c r="AA78" s="11">
        <f>$Y$24*$Y$14/100/4</f>
        <v>6473.25</v>
      </c>
      <c r="AB78" s="11">
        <f>$Y$24*$Y$14/100/4</f>
        <v>6473.25</v>
      </c>
      <c r="AC78" s="11">
        <f>$Y$24*$Y$14/100/4</f>
        <v>6473.25</v>
      </c>
      <c r="AD78" s="11">
        <f>$Y$24*$Y$14/100/4</f>
        <v>6473.25</v>
      </c>
      <c r="AE78" s="11">
        <f>$Y$24*$Y$15/100/4</f>
        <v>6473.25</v>
      </c>
      <c r="AF78" s="11">
        <f>$Y$24*$Y$15/100/4</f>
        <v>6473.25</v>
      </c>
      <c r="AG78" s="11">
        <f>$Y$24*$Y$15/100/4</f>
        <v>6473.25</v>
      </c>
      <c r="AH78" s="11">
        <f>$Y$24*$Y$15/100/4</f>
        <v>6473.25</v>
      </c>
      <c r="AI78" s="11">
        <f>$Y$24*$Y$16/100/4</f>
        <v>0</v>
      </c>
      <c r="AJ78" s="11">
        <f>$Y$24*$Y$16/100/4</f>
        <v>0</v>
      </c>
      <c r="AK78" s="11">
        <f>$Y$24*$Y$16/100/4</f>
        <v>0</v>
      </c>
      <c r="AL78" s="11">
        <f>$Y$24*$Y$16/100/4</f>
        <v>0</v>
      </c>
      <c r="AM78" s="11">
        <f>$Y$24*$Y$17/100/4</f>
        <v>0</v>
      </c>
      <c r="AN78" s="11">
        <f>$Y$24*$Y$17/100/4</f>
        <v>0</v>
      </c>
      <c r="AO78" s="11">
        <f>$Y$24*$Y$17/100/4</f>
        <v>0</v>
      </c>
      <c r="AP78" s="11">
        <f>$Y$24*$Y$17/100/4</f>
        <v>0</v>
      </c>
      <c r="AQ78" s="11">
        <f>$Y$24*$Y$18/100/4</f>
        <v>0</v>
      </c>
      <c r="AR78" s="11">
        <f>$Y$24*$Y$18/100/4</f>
        <v>0</v>
      </c>
      <c r="AS78" s="11">
        <f>$Y$24*$Y$18/100/4</f>
        <v>0</v>
      </c>
      <c r="AT78" s="11">
        <f>$Y$24*$Y$18/100/4</f>
        <v>0</v>
      </c>
      <c r="AU78" s="11">
        <f>$Y$24*$Y$19/100/4</f>
        <v>0</v>
      </c>
      <c r="AV78" s="11">
        <f>$Y$24*$Y$19/100/4</f>
        <v>0</v>
      </c>
      <c r="AW78" s="11">
        <f>$Y$24*$Y$19/100/4</f>
        <v>0</v>
      </c>
      <c r="AX78" s="11">
        <f>$Y$24*$Y$19/100/4</f>
        <v>0</v>
      </c>
      <c r="AY78" s="11">
        <f>$Y$24*$Y$20/100/4</f>
        <v>0</v>
      </c>
      <c r="AZ78" s="11">
        <f>$Y$24*$Y$20/100/4</f>
        <v>0</v>
      </c>
      <c r="BA78" s="11">
        <f>$Y$24*$Y$20/100/4</f>
        <v>0</v>
      </c>
      <c r="BB78" s="11">
        <f>$Y$24*$Y$20/100/4</f>
        <v>0</v>
      </c>
    </row>
    <row r="79" spans="1:63" x14ac:dyDescent="0.3">
      <c r="A79" s="1" t="s">
        <v>80</v>
      </c>
      <c r="D79" s="9">
        <f>SUM(E79:BA79)</f>
        <v>0</v>
      </c>
      <c r="E79" s="9"/>
      <c r="F79" s="9"/>
      <c r="G79" s="42"/>
      <c r="H79" s="42"/>
      <c r="I79" s="42"/>
      <c r="J79" s="42"/>
      <c r="K79" s="42"/>
      <c r="L79" s="42"/>
      <c r="M79" s="42"/>
      <c r="N79" s="42"/>
      <c r="O79" s="42"/>
      <c r="P79" s="42"/>
      <c r="Q79" s="42"/>
      <c r="R79" s="42"/>
      <c r="S79" s="42"/>
      <c r="T79" s="42"/>
      <c r="U79" s="42"/>
      <c r="V79" s="42"/>
      <c r="W79" s="42"/>
      <c r="X79" s="42"/>
      <c r="Y79" s="42"/>
      <c r="Z79" s="42"/>
      <c r="AA79" s="11">
        <f>$Y$25*$Y$14/100/4</f>
        <v>0</v>
      </c>
      <c r="AB79" s="11">
        <f>$Y$25*$Y$14/100/4</f>
        <v>0</v>
      </c>
      <c r="AC79" s="11">
        <f>$Y$25*$Y$14/100/4</f>
        <v>0</v>
      </c>
      <c r="AD79" s="11">
        <f>$Y$25*$Y$14/100/4</f>
        <v>0</v>
      </c>
      <c r="AE79" s="11">
        <f>$Y$25*$Y$15/100/4</f>
        <v>0</v>
      </c>
      <c r="AF79" s="11">
        <f>$Y$25*$Y$15/100/4</f>
        <v>0</v>
      </c>
      <c r="AG79" s="11">
        <f>$Y$25*$Y$15/100/4</f>
        <v>0</v>
      </c>
      <c r="AH79" s="11">
        <f>$Y$25*$Y$15/100/4</f>
        <v>0</v>
      </c>
      <c r="AI79" s="11">
        <f>$Y$25*$Y$16/100/4</f>
        <v>0</v>
      </c>
      <c r="AJ79" s="11">
        <f>$Y$25*$Y$16/100/4</f>
        <v>0</v>
      </c>
      <c r="AK79" s="11">
        <f>$Y$25*$Y$16/100/4</f>
        <v>0</v>
      </c>
      <c r="AL79" s="11">
        <f>$Y$25*$Y$16/100/4</f>
        <v>0</v>
      </c>
      <c r="AM79" s="11">
        <f>$Y$25*$Y$17/100/4</f>
        <v>0</v>
      </c>
      <c r="AN79" s="11">
        <f>$Y$25*$Y$17/100/4</f>
        <v>0</v>
      </c>
      <c r="AO79" s="11">
        <f>$Y$25*$Y$17/100/4</f>
        <v>0</v>
      </c>
      <c r="AP79" s="11">
        <f>$Y$25*$Y$17/100/4</f>
        <v>0</v>
      </c>
      <c r="AQ79" s="11">
        <f>$Y$25*$Y$18/100/4</f>
        <v>0</v>
      </c>
      <c r="AR79" s="11">
        <f>$Y$25*$Y$18/100/4</f>
        <v>0</v>
      </c>
      <c r="AS79" s="11">
        <f>$Y$25*$Y$18/100/4</f>
        <v>0</v>
      </c>
      <c r="AT79" s="11">
        <f>$Y$25*$Y$18/100/4</f>
        <v>0</v>
      </c>
      <c r="AU79" s="11">
        <f>$Y$25*$Y$19/100/4</f>
        <v>0</v>
      </c>
      <c r="AV79" s="11">
        <f>$Y$25*$Y$19/100/4</f>
        <v>0</v>
      </c>
      <c r="AW79" s="11">
        <f>$Y$25*$Y$19/100/4</f>
        <v>0</v>
      </c>
      <c r="AX79" s="11">
        <f>$Y$25*$Y$19/100/4</f>
        <v>0</v>
      </c>
      <c r="AY79" s="11">
        <f>$Y$25*$Y$20/100/4</f>
        <v>0</v>
      </c>
      <c r="AZ79" s="11">
        <f>$Y$25*$Y$20/100/4</f>
        <v>0</v>
      </c>
      <c r="BA79" s="11">
        <f>$Y$25*$Y$20/100/4</f>
        <v>0</v>
      </c>
      <c r="BB79" s="11">
        <f>$Y$25*$Y$20/100/4</f>
        <v>0</v>
      </c>
    </row>
    <row r="80" spans="1:63" x14ac:dyDescent="0.3">
      <c r="A80" s="1" t="s">
        <v>79</v>
      </c>
      <c r="D80" s="9">
        <f>SUM(E80:BB80)</f>
        <v>51786</v>
      </c>
      <c r="E80" s="9"/>
      <c r="F80" s="9"/>
      <c r="G80" s="42"/>
      <c r="H80" s="42"/>
      <c r="I80" s="42"/>
      <c r="J80" s="42"/>
      <c r="K80" s="42"/>
      <c r="L80" s="42"/>
      <c r="M80" s="42"/>
      <c r="N80" s="42"/>
      <c r="O80" s="42"/>
      <c r="P80" s="42"/>
      <c r="Q80" s="42"/>
      <c r="R80" s="42"/>
      <c r="S80" s="42"/>
      <c r="T80" s="42"/>
      <c r="U80" s="42"/>
      <c r="V80" s="42"/>
      <c r="W80" s="42"/>
      <c r="X80" s="42"/>
      <c r="Y80" s="42"/>
      <c r="Z80" s="42"/>
      <c r="AA80" s="42"/>
      <c r="AB80" s="11">
        <f>$Z$24*$Z$14/100/4</f>
        <v>6473.25</v>
      </c>
      <c r="AC80" s="11">
        <f>$Z$24*$Z$14/100/4</f>
        <v>6473.25</v>
      </c>
      <c r="AD80" s="11">
        <f>$Z$24*$Z$14/100/4</f>
        <v>6473.25</v>
      </c>
      <c r="AE80" s="11">
        <f>$Z$24*$Z$14/100/4</f>
        <v>6473.25</v>
      </c>
      <c r="AF80" s="11">
        <f>$Z$24*$Z$15/100/4</f>
        <v>6473.25</v>
      </c>
      <c r="AG80" s="11">
        <f>$Z$24*$Z$15/100/4</f>
        <v>6473.25</v>
      </c>
      <c r="AH80" s="11">
        <f>$Z$24*$Z$15/100/4</f>
        <v>6473.25</v>
      </c>
      <c r="AI80" s="11">
        <f>$Z$24*$Z$15/100/4</f>
        <v>6473.25</v>
      </c>
      <c r="AJ80" s="11">
        <f>$Z$24*$Z$16/100/4</f>
        <v>0</v>
      </c>
      <c r="AK80" s="11">
        <f>$Z$24*$Z$16/100/4</f>
        <v>0</v>
      </c>
      <c r="AL80" s="11">
        <f>$Z$24*$Z$16/100/4</f>
        <v>0</v>
      </c>
      <c r="AM80" s="11">
        <f>$Z$24*$Z$16/100/4</f>
        <v>0</v>
      </c>
      <c r="AN80" s="11">
        <f>$Z$24*$Z$17/100/4</f>
        <v>0</v>
      </c>
      <c r="AO80" s="11">
        <f>$Z$24*$Z$17/100/4</f>
        <v>0</v>
      </c>
      <c r="AP80" s="11">
        <f>$Z$24*$Z$17/100/4</f>
        <v>0</v>
      </c>
      <c r="AQ80" s="11">
        <f>$Z$24*$Z$17/100/4</f>
        <v>0</v>
      </c>
      <c r="AR80" s="11">
        <f>$Z$24*$Z$18/100/4</f>
        <v>0</v>
      </c>
      <c r="AS80" s="11">
        <f>$Z$24*$Z$18/100/4</f>
        <v>0</v>
      </c>
      <c r="AT80" s="11">
        <f>$Z$24*$Z$18/100/4</f>
        <v>0</v>
      </c>
      <c r="AU80" s="11">
        <f>$Z$24*$Z$18/100/4</f>
        <v>0</v>
      </c>
      <c r="AV80" s="11">
        <f>$Z$24*$Z$19/100/4</f>
        <v>0</v>
      </c>
      <c r="AW80" s="11">
        <f>$Z$24*$Z$19/100/4</f>
        <v>0</v>
      </c>
      <c r="AX80" s="11">
        <f>$Z$24*$Z$19/100/4</f>
        <v>0</v>
      </c>
      <c r="AY80" s="11">
        <f>$Z$24*$Z$19/100/4</f>
        <v>0</v>
      </c>
      <c r="AZ80" s="11">
        <f>$Z$24*$Z$20/100/4</f>
        <v>0</v>
      </c>
      <c r="BA80" s="11">
        <f>$Z$24*$Z$20/100/4</f>
        <v>0</v>
      </c>
      <c r="BB80" s="11">
        <f>$Z$24*$Z$20/100/4</f>
        <v>0</v>
      </c>
      <c r="BC80" s="11">
        <f>$Z$24*$Z$20/100/4</f>
        <v>0</v>
      </c>
    </row>
    <row r="81" spans="1:58" x14ac:dyDescent="0.3">
      <c r="A81" s="1" t="s">
        <v>80</v>
      </c>
      <c r="D81" s="9">
        <f>SUM(E81:BB81)</f>
        <v>0</v>
      </c>
      <c r="E81" s="9"/>
      <c r="F81" s="9"/>
      <c r="G81" s="42"/>
      <c r="H81" s="42"/>
      <c r="I81" s="42"/>
      <c r="J81" s="42"/>
      <c r="K81" s="42"/>
      <c r="L81" s="42"/>
      <c r="M81" s="42"/>
      <c r="N81" s="42"/>
      <c r="O81" s="42"/>
      <c r="P81" s="42"/>
      <c r="Q81" s="42"/>
      <c r="R81" s="42"/>
      <c r="S81" s="42"/>
      <c r="T81" s="42"/>
      <c r="U81" s="42"/>
      <c r="V81" s="42"/>
      <c r="W81" s="42"/>
      <c r="X81" s="42"/>
      <c r="Y81" s="42"/>
      <c r="Z81" s="42"/>
      <c r="AA81" s="42"/>
      <c r="AB81" s="11">
        <f>$Z$25*$Z$14/100/4</f>
        <v>0</v>
      </c>
      <c r="AC81" s="11">
        <f>$Z$25*$Z$14/100/4</f>
        <v>0</v>
      </c>
      <c r="AD81" s="11">
        <f>$Z$25*$Z$14/100/4</f>
        <v>0</v>
      </c>
      <c r="AE81" s="11">
        <f>$Z$25*$Z$14/100/4</f>
        <v>0</v>
      </c>
      <c r="AF81" s="11">
        <f>$Z$25*$Z$15/100/4</f>
        <v>0</v>
      </c>
      <c r="AG81" s="11">
        <f>$Z$25*$Z$15/100/4</f>
        <v>0</v>
      </c>
      <c r="AH81" s="11">
        <f>$Z$25*$Z$15/100/4</f>
        <v>0</v>
      </c>
      <c r="AI81" s="11">
        <f>$Z$25*$Z$15/100/4</f>
        <v>0</v>
      </c>
      <c r="AJ81" s="11">
        <f>$Z$25*$Z$16/100/4</f>
        <v>0</v>
      </c>
      <c r="AK81" s="11">
        <f>$Z$25*$Z$16/100/4</f>
        <v>0</v>
      </c>
      <c r="AL81" s="11">
        <f>$Z$25*$Z$16/100/4</f>
        <v>0</v>
      </c>
      <c r="AM81" s="11">
        <f>$Z$25*$Z$16/100/4</f>
        <v>0</v>
      </c>
      <c r="AN81" s="11">
        <f>$Z$25*$Z$17/100/4</f>
        <v>0</v>
      </c>
      <c r="AO81" s="11">
        <f>$Z$25*$Z$17/100/4</f>
        <v>0</v>
      </c>
      <c r="AP81" s="11">
        <f>$Z$25*$Z$17/100/4</f>
        <v>0</v>
      </c>
      <c r="AQ81" s="11">
        <f>$Z$25*$Z$17/100/4</f>
        <v>0</v>
      </c>
      <c r="AR81" s="11">
        <f>$Z$25*$Z$18/100/4</f>
        <v>0</v>
      </c>
      <c r="AS81" s="11">
        <f>$Z$25*$Z$18/100/4</f>
        <v>0</v>
      </c>
      <c r="AT81" s="11">
        <f>$Z$25*$Z$18/100/4</f>
        <v>0</v>
      </c>
      <c r="AU81" s="11">
        <f>$Z$25*$Z$18/100/4</f>
        <v>0</v>
      </c>
      <c r="AV81" s="11">
        <f>$Z$25*$Z$19/100/4</f>
        <v>0</v>
      </c>
      <c r="AW81" s="11">
        <f>$Z$25*$Z$19/100/4</f>
        <v>0</v>
      </c>
      <c r="AX81" s="11">
        <f>$Z$25*$Z$19/100/4</f>
        <v>0</v>
      </c>
      <c r="AY81" s="11">
        <f>$Z$25*$Z$19/100/4</f>
        <v>0</v>
      </c>
      <c r="AZ81" s="11">
        <f>$Z$25*$Z$20/100/4</f>
        <v>0</v>
      </c>
      <c r="BA81" s="11">
        <f>$Z$25*$Z$20/100/4</f>
        <v>0</v>
      </c>
      <c r="BB81" s="11">
        <f>$Z$25*$Z$20/100/4</f>
        <v>0</v>
      </c>
      <c r="BC81" s="11">
        <f>$Z$25*$Z$20/100/4</f>
        <v>0</v>
      </c>
    </row>
    <row r="82" spans="1:58" x14ac:dyDescent="0.3">
      <c r="A82" s="6" t="s">
        <v>28</v>
      </c>
      <c r="B82" s="6"/>
      <c r="C82" s="6"/>
      <c r="D82" s="45">
        <f>SUM(E82:AZ82)</f>
        <v>6708338.9999999981</v>
      </c>
      <c r="E82" s="49">
        <f t="shared" ref="E82:S82" si="80">SUM(E31:E77)</f>
        <v>0</v>
      </c>
      <c r="F82" s="49">
        <f t="shared" si="80"/>
        <v>0</v>
      </c>
      <c r="G82" s="49">
        <f t="shared" si="80"/>
        <v>0</v>
      </c>
      <c r="H82" s="49">
        <f t="shared" si="80"/>
        <v>0</v>
      </c>
      <c r="I82" s="49">
        <f t="shared" si="80"/>
        <v>14642.212500000001</v>
      </c>
      <c r="J82" s="49">
        <f t="shared" si="80"/>
        <v>29284.425000000003</v>
      </c>
      <c r="K82" s="49">
        <f t="shared" si="80"/>
        <v>36605.53125</v>
      </c>
      <c r="L82" s="49">
        <f t="shared" si="80"/>
        <v>43926.637499999997</v>
      </c>
      <c r="M82" s="49">
        <f t="shared" si="80"/>
        <v>70513.831250000003</v>
      </c>
      <c r="N82" s="49">
        <f t="shared" si="80"/>
        <v>97101.024999999994</v>
      </c>
      <c r="O82" s="49">
        <f t="shared" si="80"/>
        <v>105578.09999999999</v>
      </c>
      <c r="P82" s="49">
        <f t="shared" si="80"/>
        <v>114055.17499999999</v>
      </c>
      <c r="Q82" s="49">
        <f t="shared" si="80"/>
        <v>146572.06875000001</v>
      </c>
      <c r="R82" s="49">
        <f t="shared" si="80"/>
        <v>179088.96250000005</v>
      </c>
      <c r="S82" s="49">
        <f t="shared" si="80"/>
        <v>238578.02812500007</v>
      </c>
      <c r="T82" s="49">
        <f>SUM(T31:T81)</f>
        <v>298067.09375000006</v>
      </c>
      <c r="U82" s="49">
        <f t="shared" ref="U82:BF82" si="81">SUM(U31:U81)</f>
        <v>291451.79375000007</v>
      </c>
      <c r="V82" s="49">
        <f t="shared" si="81"/>
        <v>1562559.1937499999</v>
      </c>
      <c r="W82" s="49">
        <f t="shared" si="81"/>
        <v>362132.06000000006</v>
      </c>
      <c r="X82" s="49">
        <f t="shared" si="81"/>
        <v>367843.75125000003</v>
      </c>
      <c r="Y82" s="49">
        <f t="shared" si="81"/>
        <v>310185.74500000005</v>
      </c>
      <c r="Z82" s="49">
        <f t="shared" ref="Z82" si="82">SUM(Z31:Z81)</f>
        <v>287121.61375000002</v>
      </c>
      <c r="AA82" s="49">
        <f t="shared" ref="AA82" si="83">SUM(AA31:AA81)</f>
        <v>223622.03375</v>
      </c>
      <c r="AB82" s="49">
        <f t="shared" ref="AB82" si="84">SUM(AB31:AB81)</f>
        <v>197112.45374999999</v>
      </c>
      <c r="AC82" s="49">
        <f t="shared" ref="AC82" si="85">SUM(AC31:AC81)</f>
        <v>181299.33500000002</v>
      </c>
      <c r="AD82" s="49">
        <f t="shared" ref="AD82" si="86">SUM(AD31:AD81)</f>
        <v>165486.21625000003</v>
      </c>
      <c r="AE82" s="49">
        <f t="shared" ref="AE82" si="87">SUM(AE31:AE81)</f>
        <v>157137.68500000003</v>
      </c>
      <c r="AF82" s="49">
        <f t="shared" ref="AF82" si="88">SUM(AF31:AF81)</f>
        <v>148789.15375</v>
      </c>
      <c r="AG82" s="49">
        <f t="shared" ref="AG82" si="89">SUM(AG31:AG81)</f>
        <v>148789.15375</v>
      </c>
      <c r="AH82" s="49">
        <f t="shared" ref="AH82" si="90">SUM(AH31:AH81)</f>
        <v>148789.15375</v>
      </c>
      <c r="AI82" s="49">
        <f t="shared" ref="AI82" si="91">SUM(AI31:AI81)</f>
        <v>131847.99437500001</v>
      </c>
      <c r="AJ82" s="49">
        <f t="shared" ref="AJ82" si="92">SUM(AJ31:AJ81)</f>
        <v>114906.83499999999</v>
      </c>
      <c r="AK82" s="49">
        <f t="shared" ref="AK82" si="93">SUM(AK31:AK81)</f>
        <v>95514.522499999992</v>
      </c>
      <c r="AL82" s="49">
        <f t="shared" ref="AL82" si="94">SUM(AL31:AL81)</f>
        <v>76122.209999999992</v>
      </c>
      <c r="AM82" s="49">
        <f t="shared" ref="AM82" si="95">SUM(AM31:AM81)</f>
        <v>67773.678749999992</v>
      </c>
      <c r="AN82" s="49">
        <f t="shared" ref="AN82" si="96">SUM(AN31:AN81)</f>
        <v>59425.147499999992</v>
      </c>
      <c r="AO82" s="49">
        <f t="shared" ref="AO82" si="97">SUM(AO31:AO81)</f>
        <v>59425.147499999992</v>
      </c>
      <c r="AP82" s="49">
        <f t="shared" ref="AP82" si="98">SUM(AP31:AP81)</f>
        <v>59425.147499999992</v>
      </c>
      <c r="AQ82" s="49">
        <f t="shared" ref="AQ82" si="99">SUM(AQ31:AQ81)</f>
        <v>46589.656249999993</v>
      </c>
      <c r="AR82" s="49">
        <f t="shared" ref="AR82" si="100">SUM(AR31:AR81)</f>
        <v>33754.165000000001</v>
      </c>
      <c r="AS82" s="49">
        <f t="shared" ref="AS82" si="101">SUM(AS31:AS81)</f>
        <v>21963.327499999999</v>
      </c>
      <c r="AT82" s="49">
        <f t="shared" si="81"/>
        <v>10172.49</v>
      </c>
      <c r="AU82" s="49">
        <f t="shared" si="81"/>
        <v>5086.2449999999999</v>
      </c>
      <c r="AV82" s="49">
        <f t="shared" si="81"/>
        <v>0</v>
      </c>
      <c r="AW82" s="49">
        <f t="shared" si="81"/>
        <v>0</v>
      </c>
      <c r="AX82" s="49">
        <f t="shared" si="81"/>
        <v>0</v>
      </c>
      <c r="AY82" s="49">
        <f t="shared" si="81"/>
        <v>0</v>
      </c>
      <c r="AZ82" s="49">
        <f t="shared" si="81"/>
        <v>0</v>
      </c>
      <c r="BA82" s="49">
        <f t="shared" si="81"/>
        <v>0</v>
      </c>
      <c r="BB82" s="49">
        <f t="shared" si="81"/>
        <v>0</v>
      </c>
      <c r="BC82" s="49">
        <f t="shared" si="81"/>
        <v>0</v>
      </c>
      <c r="BD82" s="49">
        <f t="shared" si="81"/>
        <v>0</v>
      </c>
      <c r="BE82" s="49">
        <f t="shared" si="81"/>
        <v>0</v>
      </c>
      <c r="BF82" s="49">
        <f t="shared" si="81"/>
        <v>0</v>
      </c>
    </row>
    <row r="83" spans="1:58" x14ac:dyDescent="0.3">
      <c r="A83" s="72" t="s">
        <v>170</v>
      </c>
      <c r="B83" s="72"/>
      <c r="C83" s="72"/>
      <c r="D83" s="73">
        <f>SUM(E83:AS83)</f>
        <v>3449438.2114169677</v>
      </c>
      <c r="E83" s="74">
        <f t="shared" ref="E83:AS83" si="102">+E82/((1+$C$84)^E$85)</f>
        <v>0</v>
      </c>
      <c r="F83" s="74">
        <f t="shared" si="102"/>
        <v>0</v>
      </c>
      <c r="G83" s="74">
        <f t="shared" si="102"/>
        <v>0</v>
      </c>
      <c r="H83" s="74">
        <f t="shared" si="102"/>
        <v>0</v>
      </c>
      <c r="I83" s="74">
        <f t="shared" si="102"/>
        <v>12430.129156241419</v>
      </c>
      <c r="J83" s="74">
        <f t="shared" si="102"/>
        <v>24059.102592393196</v>
      </c>
      <c r="K83" s="74">
        <f t="shared" si="102"/>
        <v>29104.70650965911</v>
      </c>
      <c r="L83" s="74">
        <f t="shared" si="102"/>
        <v>33800.121191135724</v>
      </c>
      <c r="M83" s="74">
        <f t="shared" si="102"/>
        <v>52509.562092316461</v>
      </c>
      <c r="N83" s="74">
        <f t="shared" si="102"/>
        <v>69978.025781039803</v>
      </c>
      <c r="O83" s="74">
        <f t="shared" si="102"/>
        <v>73635.205118329162</v>
      </c>
      <c r="P83" s="74">
        <f t="shared" si="102"/>
        <v>76983.994400436277</v>
      </c>
      <c r="Q83" s="74">
        <f t="shared" si="102"/>
        <v>95743.753806411463</v>
      </c>
      <c r="R83" s="74">
        <f t="shared" si="102"/>
        <v>113214.44472009339</v>
      </c>
      <c r="S83" s="74">
        <f t="shared" si="102"/>
        <v>145961.14187582198</v>
      </c>
      <c r="T83" s="74">
        <f t="shared" si="102"/>
        <v>176479.6475424263</v>
      </c>
      <c r="U83" s="74">
        <f t="shared" si="102"/>
        <v>167001.78547344723</v>
      </c>
      <c r="V83" s="74">
        <f t="shared" si="102"/>
        <v>866492.17979350104</v>
      </c>
      <c r="W83" s="74">
        <f t="shared" si="102"/>
        <v>194343.01289350225</v>
      </c>
      <c r="X83" s="74">
        <f t="shared" si="102"/>
        <v>191046.51777981664</v>
      </c>
      <c r="Y83" s="74">
        <f t="shared" si="102"/>
        <v>155909.06456484363</v>
      </c>
      <c r="Z83" s="74">
        <f t="shared" si="102"/>
        <v>139665.52040002318</v>
      </c>
      <c r="AA83" s="74">
        <f t="shared" si="102"/>
        <v>105271.7148883051</v>
      </c>
      <c r="AB83" s="74">
        <f t="shared" si="102"/>
        <v>89801.782309494156</v>
      </c>
      <c r="AC83" s="74">
        <f t="shared" si="102"/>
        <v>79935.71984537621</v>
      </c>
      <c r="AD83" s="74">
        <f t="shared" si="102"/>
        <v>70612.289402571172</v>
      </c>
      <c r="AE83" s="74">
        <f t="shared" si="102"/>
        <v>64889.227533066332</v>
      </c>
      <c r="AF83" s="74">
        <f t="shared" si="102"/>
        <v>59461.699026134716</v>
      </c>
      <c r="AG83" s="74">
        <f t="shared" si="102"/>
        <v>57545.464701364392</v>
      </c>
      <c r="AH83" s="74">
        <f t="shared" si="102"/>
        <v>55690.98364041881</v>
      </c>
      <c r="AI83" s="74">
        <f t="shared" si="102"/>
        <v>47759.627403491475</v>
      </c>
      <c r="AJ83" s="74">
        <f t="shared" si="102"/>
        <v>40281.631473492278</v>
      </c>
      <c r="AK83" s="74">
        <f t="shared" si="102"/>
        <v>32404.429912139633</v>
      </c>
      <c r="AL83" s="74">
        <f t="shared" si="102"/>
        <v>24993.101446712943</v>
      </c>
      <c r="AM83" s="74">
        <f t="shared" si="102"/>
        <v>21534.937246696041</v>
      </c>
      <c r="AN83" s="74">
        <f t="shared" si="102"/>
        <v>18273.704861374583</v>
      </c>
      <c r="AO83" s="74">
        <f t="shared" si="102"/>
        <v>17684.809806749628</v>
      </c>
      <c r="AP83" s="74">
        <f t="shared" si="102"/>
        <v>17114.892698194864</v>
      </c>
      <c r="AQ83" s="74">
        <f t="shared" si="102"/>
        <v>12985.755022199977</v>
      </c>
      <c r="AR83" s="74">
        <f t="shared" si="102"/>
        <v>9104.9770542294682</v>
      </c>
      <c r="AS83" s="74">
        <f t="shared" si="102"/>
        <v>5733.547453517991</v>
      </c>
      <c r="AT83" s="42"/>
    </row>
    <row r="84" spans="1:58" s="68" customFormat="1" ht="15" customHeight="1" x14ac:dyDescent="0.3">
      <c r="A84" s="70" t="s">
        <v>171</v>
      </c>
      <c r="B84" s="70" t="s">
        <v>172</v>
      </c>
      <c r="C84" s="71">
        <v>0.14000000000000001</v>
      </c>
      <c r="D84" s="67"/>
      <c r="E84" s="67"/>
      <c r="F84" s="67"/>
      <c r="G84" s="67"/>
      <c r="H84" s="67"/>
      <c r="I84" s="67"/>
      <c r="J84" s="67"/>
      <c r="K84" s="67"/>
      <c r="L84" s="67"/>
      <c r="M84" s="67"/>
      <c r="N84" s="67"/>
      <c r="O84" s="67"/>
      <c r="P84" s="67"/>
      <c r="Q84" s="67"/>
      <c r="R84" s="67"/>
      <c r="S84" s="67"/>
      <c r="T84" s="67"/>
      <c r="U84" s="67"/>
      <c r="V84" s="67"/>
      <c r="W84" s="67"/>
      <c r="X84" s="67"/>
      <c r="Y84" s="67"/>
      <c r="Z84" s="67"/>
      <c r="AA84" s="67"/>
      <c r="AB84" s="67"/>
      <c r="AC84" s="67"/>
      <c r="AD84" s="67"/>
      <c r="AE84" s="67"/>
      <c r="AF84" s="67"/>
      <c r="AG84" s="67"/>
      <c r="AH84" s="67"/>
      <c r="AI84" s="67"/>
      <c r="AJ84" s="67"/>
      <c r="AK84" s="67"/>
      <c r="AL84" s="67"/>
      <c r="AM84" s="67"/>
      <c r="AN84" s="67"/>
      <c r="AO84" s="67"/>
      <c r="AP84" s="67"/>
      <c r="AQ84" s="67"/>
      <c r="AR84" s="67"/>
      <c r="AS84" s="67"/>
    </row>
    <row r="85" spans="1:58" s="68" customFormat="1" ht="15" customHeight="1" x14ac:dyDescent="0.3">
      <c r="A85" s="6"/>
      <c r="B85" s="6"/>
      <c r="C85" s="6"/>
      <c r="D85" s="69"/>
      <c r="E85" s="69">
        <f>0.0833333333333333*3</f>
        <v>0.24999999999999989</v>
      </c>
      <c r="F85" s="69">
        <f>0.25+E85</f>
        <v>0.49999999999999989</v>
      </c>
      <c r="G85" s="69">
        <f t="shared" ref="G85:AS85" si="103">0.25+F85</f>
        <v>0.74999999999999989</v>
      </c>
      <c r="H85" s="69">
        <f t="shared" si="103"/>
        <v>0.99999999999999989</v>
      </c>
      <c r="I85" s="69">
        <f t="shared" si="103"/>
        <v>1.25</v>
      </c>
      <c r="J85" s="69">
        <f t="shared" si="103"/>
        <v>1.5</v>
      </c>
      <c r="K85" s="69">
        <f t="shared" si="103"/>
        <v>1.75</v>
      </c>
      <c r="L85" s="69">
        <f t="shared" si="103"/>
        <v>2</v>
      </c>
      <c r="M85" s="69">
        <f t="shared" si="103"/>
        <v>2.25</v>
      </c>
      <c r="N85" s="69">
        <f t="shared" si="103"/>
        <v>2.5</v>
      </c>
      <c r="O85" s="69">
        <f t="shared" si="103"/>
        <v>2.75</v>
      </c>
      <c r="P85" s="69">
        <f t="shared" si="103"/>
        <v>3</v>
      </c>
      <c r="Q85" s="69">
        <f t="shared" si="103"/>
        <v>3.25</v>
      </c>
      <c r="R85" s="69">
        <f t="shared" si="103"/>
        <v>3.5</v>
      </c>
      <c r="S85" s="69">
        <f t="shared" si="103"/>
        <v>3.75</v>
      </c>
      <c r="T85" s="69">
        <f t="shared" si="103"/>
        <v>4</v>
      </c>
      <c r="U85" s="69">
        <f t="shared" si="103"/>
        <v>4.25</v>
      </c>
      <c r="V85" s="69">
        <f t="shared" si="103"/>
        <v>4.5</v>
      </c>
      <c r="W85" s="69">
        <f t="shared" si="103"/>
        <v>4.75</v>
      </c>
      <c r="X85" s="69">
        <f t="shared" si="103"/>
        <v>5</v>
      </c>
      <c r="Y85" s="69">
        <f t="shared" si="103"/>
        <v>5.25</v>
      </c>
      <c r="Z85" s="69">
        <f t="shared" si="103"/>
        <v>5.5</v>
      </c>
      <c r="AA85" s="69">
        <f t="shared" si="103"/>
        <v>5.75</v>
      </c>
      <c r="AB85" s="69">
        <f t="shared" si="103"/>
        <v>6</v>
      </c>
      <c r="AC85" s="69">
        <f t="shared" si="103"/>
        <v>6.25</v>
      </c>
      <c r="AD85" s="69">
        <f t="shared" si="103"/>
        <v>6.5</v>
      </c>
      <c r="AE85" s="69">
        <f t="shared" si="103"/>
        <v>6.75</v>
      </c>
      <c r="AF85" s="69">
        <f t="shared" si="103"/>
        <v>7</v>
      </c>
      <c r="AG85" s="69">
        <f t="shared" si="103"/>
        <v>7.25</v>
      </c>
      <c r="AH85" s="69">
        <f t="shared" si="103"/>
        <v>7.5</v>
      </c>
      <c r="AI85" s="69">
        <f t="shared" si="103"/>
        <v>7.75</v>
      </c>
      <c r="AJ85" s="69">
        <f t="shared" si="103"/>
        <v>8</v>
      </c>
      <c r="AK85" s="69">
        <f t="shared" si="103"/>
        <v>8.25</v>
      </c>
      <c r="AL85" s="69">
        <f t="shared" si="103"/>
        <v>8.5</v>
      </c>
      <c r="AM85" s="69">
        <f t="shared" si="103"/>
        <v>8.75</v>
      </c>
      <c r="AN85" s="69">
        <f t="shared" si="103"/>
        <v>9</v>
      </c>
      <c r="AO85" s="69">
        <f t="shared" si="103"/>
        <v>9.25</v>
      </c>
      <c r="AP85" s="69">
        <f t="shared" si="103"/>
        <v>9.5</v>
      </c>
      <c r="AQ85" s="69">
        <f t="shared" si="103"/>
        <v>9.75</v>
      </c>
      <c r="AR85" s="69">
        <f t="shared" si="103"/>
        <v>10</v>
      </c>
      <c r="AS85" s="69">
        <f t="shared" si="103"/>
        <v>10.25</v>
      </c>
    </row>
    <row r="86" spans="1:58" x14ac:dyDescent="0.3">
      <c r="D86" s="47"/>
      <c r="E86" s="42"/>
      <c r="F86" s="42"/>
      <c r="G86" s="42"/>
      <c r="H86" s="42"/>
      <c r="I86" s="42"/>
      <c r="J86" s="42"/>
      <c r="K86" s="42"/>
      <c r="L86" s="42"/>
      <c r="M86" s="42"/>
      <c r="N86" s="42"/>
      <c r="O86" s="42"/>
      <c r="P86" s="42"/>
      <c r="Q86" s="42"/>
      <c r="R86" s="42"/>
      <c r="S86" s="42"/>
      <c r="T86" s="42"/>
      <c r="U86" s="42"/>
      <c r="V86" s="42"/>
      <c r="W86" s="42"/>
      <c r="X86" s="42"/>
      <c r="Y86" s="42"/>
      <c r="Z86" s="42"/>
      <c r="AA86" s="42"/>
      <c r="AB86" s="42"/>
      <c r="AC86" s="42"/>
      <c r="AD86" s="42"/>
      <c r="AE86" s="42"/>
      <c r="AF86" s="42"/>
      <c r="AG86" s="42"/>
      <c r="AH86" s="42"/>
      <c r="AI86" s="42"/>
      <c r="AJ86" s="42"/>
      <c r="AK86" s="42"/>
      <c r="AL86" s="42"/>
      <c r="AM86" s="42"/>
      <c r="AN86" s="42"/>
      <c r="AO86" s="42"/>
      <c r="AP86" s="42"/>
      <c r="AQ86" s="42"/>
      <c r="AR86" s="42"/>
      <c r="AS86" s="42"/>
      <c r="AT86" s="42"/>
    </row>
    <row r="87" spans="1:58" x14ac:dyDescent="0.3">
      <c r="A87" s="72" t="s">
        <v>173</v>
      </c>
      <c r="B87" s="72"/>
      <c r="C87" s="72"/>
      <c r="D87" s="73"/>
      <c r="E87" s="74">
        <f>E83</f>
        <v>0</v>
      </c>
      <c r="F87" s="74">
        <f t="shared" ref="F87:AQ87" si="104">E87+F83</f>
        <v>0</v>
      </c>
      <c r="G87" s="74">
        <f t="shared" si="104"/>
        <v>0</v>
      </c>
      <c r="H87" s="74">
        <f t="shared" si="104"/>
        <v>0</v>
      </c>
      <c r="I87" s="74">
        <f t="shared" si="104"/>
        <v>12430.129156241419</v>
      </c>
      <c r="J87" s="74">
        <f t="shared" si="104"/>
        <v>36489.231748634615</v>
      </c>
      <c r="K87" s="74">
        <f t="shared" si="104"/>
        <v>65593.938258293725</v>
      </c>
      <c r="L87" s="74">
        <f t="shared" si="104"/>
        <v>99394.059449429449</v>
      </c>
      <c r="M87" s="74">
        <f t="shared" si="104"/>
        <v>151903.6215417459</v>
      </c>
      <c r="N87" s="74">
        <f t="shared" si="104"/>
        <v>221881.64732278569</v>
      </c>
      <c r="O87" s="74">
        <f t="shared" si="104"/>
        <v>295516.85244111484</v>
      </c>
      <c r="P87" s="74">
        <f t="shared" si="104"/>
        <v>372500.84684155113</v>
      </c>
      <c r="Q87" s="74">
        <f t="shared" si="104"/>
        <v>468244.60064796259</v>
      </c>
      <c r="R87" s="74">
        <f t="shared" si="104"/>
        <v>581459.04536805605</v>
      </c>
      <c r="S87" s="74">
        <f t="shared" si="104"/>
        <v>727420.18724387803</v>
      </c>
      <c r="T87" s="74">
        <f t="shared" si="104"/>
        <v>903899.83478630427</v>
      </c>
      <c r="U87" s="74">
        <f t="shared" si="104"/>
        <v>1070901.6202597516</v>
      </c>
      <c r="V87" s="74">
        <f t="shared" si="104"/>
        <v>1937393.8000532526</v>
      </c>
      <c r="W87" s="74">
        <f t="shared" si="104"/>
        <v>2131736.812946755</v>
      </c>
      <c r="X87" s="74">
        <f t="shared" si="104"/>
        <v>2322783.3307265714</v>
      </c>
      <c r="Y87" s="74">
        <f t="shared" si="104"/>
        <v>2478692.395291415</v>
      </c>
      <c r="Z87" s="74">
        <f t="shared" si="104"/>
        <v>2618357.9156914381</v>
      </c>
      <c r="AA87" s="74">
        <f t="shared" si="104"/>
        <v>2723629.6305797431</v>
      </c>
      <c r="AB87" s="74">
        <f t="shared" si="104"/>
        <v>2813431.412889237</v>
      </c>
      <c r="AC87" s="74">
        <f t="shared" si="104"/>
        <v>2893367.1327346135</v>
      </c>
      <c r="AD87" s="74">
        <f t="shared" si="104"/>
        <v>2963979.4221371845</v>
      </c>
      <c r="AE87" s="74">
        <f t="shared" si="104"/>
        <v>3028868.6496702507</v>
      </c>
      <c r="AF87" s="74">
        <f t="shared" si="104"/>
        <v>3088330.3486963855</v>
      </c>
      <c r="AG87" s="74">
        <f t="shared" si="104"/>
        <v>3145875.8133977498</v>
      </c>
      <c r="AH87" s="74">
        <f t="shared" si="104"/>
        <v>3201566.7970381686</v>
      </c>
      <c r="AI87" s="74">
        <f t="shared" si="104"/>
        <v>3249326.4244416603</v>
      </c>
      <c r="AJ87" s="74">
        <f t="shared" si="104"/>
        <v>3289608.0559151527</v>
      </c>
      <c r="AK87" s="74">
        <f t="shared" si="104"/>
        <v>3322012.4858272923</v>
      </c>
      <c r="AL87" s="74">
        <f t="shared" si="104"/>
        <v>3347005.5872740052</v>
      </c>
      <c r="AM87" s="74">
        <f t="shared" si="104"/>
        <v>3368540.5245207013</v>
      </c>
      <c r="AN87" s="74">
        <f t="shared" si="104"/>
        <v>3386814.2293820758</v>
      </c>
      <c r="AO87" s="74">
        <f t="shared" si="104"/>
        <v>3404499.0391888255</v>
      </c>
      <c r="AP87" s="74">
        <f t="shared" si="104"/>
        <v>3421613.9318870204</v>
      </c>
      <c r="AQ87" s="74">
        <f t="shared" si="104"/>
        <v>3434599.6869092202</v>
      </c>
      <c r="AR87" s="74">
        <f t="shared" ref="AR87:AS87" si="105">AQ87+AR83</f>
        <v>3443704.6639634497</v>
      </c>
      <c r="AS87" s="74">
        <f t="shared" si="105"/>
        <v>3449438.2114169677</v>
      </c>
      <c r="AT87" s="42"/>
    </row>
    <row r="88" spans="1:58" x14ac:dyDescent="0.3">
      <c r="A88" s="6" t="s">
        <v>167</v>
      </c>
      <c r="B88" s="6"/>
      <c r="C88" s="6"/>
      <c r="D88" s="45"/>
      <c r="E88" s="49">
        <f>SUM(E89:E90)</f>
        <v>0</v>
      </c>
      <c r="F88" s="49">
        <f t="shared" ref="F88:AS88" si="106">SUM(F89:F90)</f>
        <v>0</v>
      </c>
      <c r="G88" s="49">
        <f t="shared" si="106"/>
        <v>0</v>
      </c>
      <c r="H88" s="49">
        <f t="shared" si="106"/>
        <v>0</v>
      </c>
      <c r="I88" s="49">
        <f t="shared" si="106"/>
        <v>14642.212500000001</v>
      </c>
      <c r="J88" s="49">
        <f t="shared" si="106"/>
        <v>43926.637500000004</v>
      </c>
      <c r="K88" s="49">
        <f t="shared" si="106"/>
        <v>80532.168749999997</v>
      </c>
      <c r="L88" s="49">
        <f t="shared" si="106"/>
        <v>124458.80625000001</v>
      </c>
      <c r="M88" s="49">
        <f t="shared" si="106"/>
        <v>194972.63750000001</v>
      </c>
      <c r="N88" s="49">
        <f t="shared" si="106"/>
        <v>292073.66249999998</v>
      </c>
      <c r="O88" s="49">
        <f t="shared" si="106"/>
        <v>397651.76250000001</v>
      </c>
      <c r="P88" s="49">
        <f t="shared" si="106"/>
        <v>511706.93750000006</v>
      </c>
      <c r="Q88" s="49">
        <f t="shared" si="106"/>
        <v>658279.00625000009</v>
      </c>
      <c r="R88" s="49">
        <f t="shared" si="106"/>
        <v>837367.96875000023</v>
      </c>
      <c r="S88" s="49">
        <f t="shared" si="106"/>
        <v>1075945.9968750002</v>
      </c>
      <c r="T88" s="49">
        <f t="shared" si="106"/>
        <v>1374013.0906250002</v>
      </c>
      <c r="U88" s="49">
        <f t="shared" si="106"/>
        <v>1665464.8843750001</v>
      </c>
      <c r="V88" s="49">
        <f t="shared" si="106"/>
        <v>3228024.078125</v>
      </c>
      <c r="W88" s="49">
        <f t="shared" si="106"/>
        <v>3590156.1381250001</v>
      </c>
      <c r="X88" s="49">
        <f t="shared" si="106"/>
        <v>3957999.8893750003</v>
      </c>
      <c r="Y88" s="49">
        <f t="shared" si="106"/>
        <v>4268185.6343750004</v>
      </c>
      <c r="Z88" s="49">
        <f t="shared" si="106"/>
        <v>4555307.2481249999</v>
      </c>
      <c r="AA88" s="49">
        <f t="shared" si="106"/>
        <v>4772456.0318750003</v>
      </c>
      <c r="AB88" s="49">
        <f t="shared" si="106"/>
        <v>4956621.9856250007</v>
      </c>
      <c r="AC88" s="49">
        <f t="shared" si="106"/>
        <v>5124974.8206249997</v>
      </c>
      <c r="AD88" s="49">
        <f t="shared" si="106"/>
        <v>5277514.5368750002</v>
      </c>
      <c r="AE88" s="49">
        <f t="shared" si="106"/>
        <v>5421705.7218750007</v>
      </c>
      <c r="AF88" s="49">
        <f t="shared" si="106"/>
        <v>5557548.3756250003</v>
      </c>
      <c r="AG88" s="49">
        <f t="shared" si="106"/>
        <v>5693391.0293749999</v>
      </c>
      <c r="AH88" s="49">
        <f t="shared" si="106"/>
        <v>5829233.6831250004</v>
      </c>
      <c r="AI88" s="49">
        <f t="shared" si="106"/>
        <v>5954608.4275000002</v>
      </c>
      <c r="AJ88" s="49">
        <f t="shared" si="106"/>
        <v>6069515.2625000002</v>
      </c>
      <c r="AK88" s="49">
        <f t="shared" si="106"/>
        <v>6165029.7850000001</v>
      </c>
      <c r="AL88" s="49">
        <f t="shared" si="106"/>
        <v>6241151.9950000001</v>
      </c>
      <c r="AM88" s="49">
        <f t="shared" si="106"/>
        <v>6308925.6737500001</v>
      </c>
      <c r="AN88" s="49">
        <f t="shared" si="106"/>
        <v>6368350.82125</v>
      </c>
      <c r="AO88" s="49">
        <f t="shared" si="106"/>
        <v>6427775.96875</v>
      </c>
      <c r="AP88" s="49">
        <f t="shared" si="106"/>
        <v>6487201.11625</v>
      </c>
      <c r="AQ88" s="49">
        <f t="shared" si="106"/>
        <v>6533790.7725</v>
      </c>
      <c r="AR88" s="49">
        <f t="shared" si="106"/>
        <v>6567544.9375</v>
      </c>
      <c r="AS88" s="49">
        <f t="shared" si="106"/>
        <v>6589508.2650000006</v>
      </c>
      <c r="AT88" s="42"/>
    </row>
    <row r="89" spans="1:58" x14ac:dyDescent="0.3">
      <c r="A89" s="1" t="s">
        <v>168</v>
      </c>
      <c r="D89" s="9"/>
      <c r="E89" s="9">
        <f>SUM(E31:E36)</f>
        <v>0</v>
      </c>
      <c r="F89" s="9">
        <f t="shared" ref="F89:AS89" si="107">E89+SUM(F31:F36)</f>
        <v>0</v>
      </c>
      <c r="G89" s="42">
        <f t="shared" si="107"/>
        <v>0</v>
      </c>
      <c r="H89" s="42">
        <f t="shared" si="107"/>
        <v>0</v>
      </c>
      <c r="I89" s="42">
        <f t="shared" si="107"/>
        <v>14642.212500000001</v>
      </c>
      <c r="J89" s="42">
        <f t="shared" si="107"/>
        <v>43926.637500000004</v>
      </c>
      <c r="K89" s="42">
        <f t="shared" si="107"/>
        <v>73211.0625</v>
      </c>
      <c r="L89" s="42">
        <f t="shared" si="107"/>
        <v>102495.4875</v>
      </c>
      <c r="M89" s="42">
        <f t="shared" si="107"/>
        <v>151046</v>
      </c>
      <c r="N89" s="42">
        <f t="shared" si="107"/>
        <v>218862.6</v>
      </c>
      <c r="O89" s="42">
        <f t="shared" si="107"/>
        <v>286679.2</v>
      </c>
      <c r="P89" s="42">
        <f t="shared" si="107"/>
        <v>354495.80000000005</v>
      </c>
      <c r="Q89" s="42">
        <f t="shared" si="107"/>
        <v>444232.95000000007</v>
      </c>
      <c r="R89" s="42">
        <f t="shared" si="107"/>
        <v>555890.65000000014</v>
      </c>
      <c r="S89" s="42">
        <f t="shared" si="107"/>
        <v>709590.90000000014</v>
      </c>
      <c r="T89" s="42">
        <f t="shared" si="107"/>
        <v>905333.70000000019</v>
      </c>
      <c r="U89" s="42">
        <f t="shared" si="107"/>
        <v>1069993.3500000001</v>
      </c>
      <c r="V89" s="42">
        <f t="shared" si="107"/>
        <v>2481292.5499999998</v>
      </c>
      <c r="W89" s="42">
        <f t="shared" si="107"/>
        <v>2676931.7749999999</v>
      </c>
      <c r="X89" s="42">
        <f t="shared" si="107"/>
        <v>2863049.85</v>
      </c>
      <c r="Y89" s="42">
        <f t="shared" si="107"/>
        <v>2986898.95</v>
      </c>
      <c r="Z89" s="11">
        <f t="shared" si="107"/>
        <v>3083072.95</v>
      </c>
      <c r="AA89" s="11">
        <f t="shared" si="107"/>
        <v>3112664.95</v>
      </c>
      <c r="AB89" s="11">
        <f t="shared" si="107"/>
        <v>3112664.95</v>
      </c>
      <c r="AC89" s="11">
        <f t="shared" si="107"/>
        <v>3112664.95</v>
      </c>
      <c r="AD89" s="11">
        <f t="shared" si="107"/>
        <v>3112664.95</v>
      </c>
      <c r="AE89" s="11">
        <f t="shared" si="107"/>
        <v>3112664.95</v>
      </c>
      <c r="AF89" s="11">
        <f t="shared" si="107"/>
        <v>3112664.95</v>
      </c>
      <c r="AG89" s="11">
        <f t="shared" si="107"/>
        <v>3112664.95</v>
      </c>
      <c r="AH89" s="11">
        <f t="shared" si="107"/>
        <v>3112664.95</v>
      </c>
      <c r="AI89" s="11">
        <f t="shared" si="107"/>
        <v>3112664.95</v>
      </c>
      <c r="AJ89" s="11">
        <f t="shared" si="107"/>
        <v>3112664.95</v>
      </c>
      <c r="AK89" s="11">
        <f t="shared" si="107"/>
        <v>3112664.95</v>
      </c>
      <c r="AL89" s="11">
        <f t="shared" si="107"/>
        <v>3112664.95</v>
      </c>
      <c r="AM89" s="11">
        <f t="shared" si="107"/>
        <v>3112664.95</v>
      </c>
      <c r="AN89" s="11">
        <f t="shared" si="107"/>
        <v>3112664.95</v>
      </c>
      <c r="AO89" s="11">
        <f t="shared" si="107"/>
        <v>3112664.95</v>
      </c>
      <c r="AP89" s="11">
        <f t="shared" si="107"/>
        <v>3112664.95</v>
      </c>
      <c r="AQ89" s="11">
        <f t="shared" si="107"/>
        <v>3112664.95</v>
      </c>
      <c r="AR89" s="11">
        <f t="shared" si="107"/>
        <v>3112664.95</v>
      </c>
      <c r="AS89" s="11">
        <f t="shared" si="107"/>
        <v>3112664.95</v>
      </c>
    </row>
    <row r="90" spans="1:58" x14ac:dyDescent="0.3">
      <c r="A90" s="1" t="s">
        <v>169</v>
      </c>
      <c r="D90" s="9"/>
      <c r="E90" s="9">
        <f>SUM(E38:E77)</f>
        <v>0</v>
      </c>
      <c r="F90" s="9">
        <f t="shared" ref="F90:AS90" si="108">E90+SUM(F38:F77)</f>
        <v>0</v>
      </c>
      <c r="G90" s="42">
        <f t="shared" si="108"/>
        <v>0</v>
      </c>
      <c r="H90" s="42">
        <f t="shared" si="108"/>
        <v>0</v>
      </c>
      <c r="I90" s="42">
        <f t="shared" si="108"/>
        <v>0</v>
      </c>
      <c r="J90" s="42">
        <f t="shared" si="108"/>
        <v>0</v>
      </c>
      <c r="K90" s="42">
        <f t="shared" si="108"/>
        <v>7321.1062500000007</v>
      </c>
      <c r="L90" s="42">
        <f t="shared" si="108"/>
        <v>21963.318750000002</v>
      </c>
      <c r="M90" s="42">
        <f t="shared" si="108"/>
        <v>43926.637500000004</v>
      </c>
      <c r="N90" s="42">
        <f t="shared" si="108"/>
        <v>73211.0625</v>
      </c>
      <c r="O90" s="42">
        <f t="shared" si="108"/>
        <v>110972.5625</v>
      </c>
      <c r="P90" s="42">
        <f t="shared" si="108"/>
        <v>157211.13750000001</v>
      </c>
      <c r="Q90" s="42">
        <f t="shared" si="108"/>
        <v>214046.05625000002</v>
      </c>
      <c r="R90" s="42">
        <f t="shared" si="108"/>
        <v>281477.31875000003</v>
      </c>
      <c r="S90" s="42">
        <f t="shared" si="108"/>
        <v>366355.09687500005</v>
      </c>
      <c r="T90" s="42">
        <f t="shared" si="108"/>
        <v>468679.39062500006</v>
      </c>
      <c r="U90" s="42">
        <f t="shared" si="108"/>
        <v>595471.53437500005</v>
      </c>
      <c r="V90" s="42">
        <f t="shared" si="108"/>
        <v>746731.52812500007</v>
      </c>
      <c r="W90" s="42">
        <f t="shared" si="108"/>
        <v>913224.36312500003</v>
      </c>
      <c r="X90" s="42">
        <f t="shared" si="108"/>
        <v>1094950.0393750002</v>
      </c>
      <c r="Y90" s="42">
        <f t="shared" si="108"/>
        <v>1281286.6843750002</v>
      </c>
      <c r="Z90" s="11">
        <f t="shared" si="108"/>
        <v>1472234.2981250002</v>
      </c>
      <c r="AA90" s="11">
        <f t="shared" si="108"/>
        <v>1659791.0818750001</v>
      </c>
      <c r="AB90" s="11">
        <f t="shared" si="108"/>
        <v>1843957.035625</v>
      </c>
      <c r="AC90" s="11">
        <f t="shared" si="108"/>
        <v>2012309.870625</v>
      </c>
      <c r="AD90" s="11">
        <f t="shared" si="108"/>
        <v>2164849.586875</v>
      </c>
      <c r="AE90" s="11">
        <f t="shared" si="108"/>
        <v>2309040.7718750001</v>
      </c>
      <c r="AF90" s="11">
        <f t="shared" si="108"/>
        <v>2444883.4256250001</v>
      </c>
      <c r="AG90" s="11">
        <f t="shared" si="108"/>
        <v>2580726.0793750002</v>
      </c>
      <c r="AH90" s="11">
        <f t="shared" si="108"/>
        <v>2716568.7331250003</v>
      </c>
      <c r="AI90" s="11">
        <f t="shared" si="108"/>
        <v>2841943.4775</v>
      </c>
      <c r="AJ90" s="11">
        <f t="shared" si="108"/>
        <v>2956850.3125</v>
      </c>
      <c r="AK90" s="11">
        <f t="shared" si="108"/>
        <v>3052364.835</v>
      </c>
      <c r="AL90" s="11">
        <f t="shared" si="108"/>
        <v>3128487.0449999999</v>
      </c>
      <c r="AM90" s="11">
        <f t="shared" si="108"/>
        <v>3196260.7237499999</v>
      </c>
      <c r="AN90" s="11">
        <f t="shared" si="108"/>
        <v>3255685.8712499999</v>
      </c>
      <c r="AO90" s="11">
        <f t="shared" si="108"/>
        <v>3315111.0187499998</v>
      </c>
      <c r="AP90" s="11">
        <f t="shared" si="108"/>
        <v>3374536.1662499998</v>
      </c>
      <c r="AQ90" s="11">
        <f t="shared" si="108"/>
        <v>3421125.8224999998</v>
      </c>
      <c r="AR90" s="11">
        <f t="shared" si="108"/>
        <v>3454879.9874999998</v>
      </c>
      <c r="AS90" s="11">
        <f t="shared" si="108"/>
        <v>3476843.3149999999</v>
      </c>
      <c r="AT90" s="42"/>
    </row>
    <row r="91" spans="1:58" x14ac:dyDescent="0.3">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E91" s="42"/>
      <c r="AF91" s="42"/>
      <c r="AG91" s="42"/>
      <c r="AH91" s="42"/>
      <c r="AI91" s="42"/>
      <c r="AJ91" s="42"/>
      <c r="AK91" s="42"/>
      <c r="AL91" s="42"/>
      <c r="AM91" s="42"/>
      <c r="AN91" s="42"/>
      <c r="AO91" s="42"/>
      <c r="AP91" s="42"/>
      <c r="AQ91" s="42"/>
      <c r="AR91" s="42"/>
      <c r="AS91" s="42"/>
      <c r="AT91" s="42"/>
    </row>
    <row r="93" spans="1:58" x14ac:dyDescent="0.3">
      <c r="A93" s="15" t="s">
        <v>19</v>
      </c>
      <c r="Y93" s="12">
        <f t="shared" ref="Y93:AK93" si="109">Y25*SUM(Y14:Y21)/100</f>
        <v>0</v>
      </c>
      <c r="Z93" s="12">
        <f t="shared" si="109"/>
        <v>0</v>
      </c>
      <c r="AA93" s="12">
        <f t="shared" si="109"/>
        <v>0</v>
      </c>
      <c r="AB93" s="12">
        <f t="shared" si="109"/>
        <v>0</v>
      </c>
      <c r="AC93" s="12">
        <f t="shared" si="109"/>
        <v>0</v>
      </c>
      <c r="AD93" s="12">
        <f t="shared" si="109"/>
        <v>0</v>
      </c>
      <c r="AE93" s="12">
        <f t="shared" si="109"/>
        <v>0</v>
      </c>
      <c r="AF93" s="12">
        <f t="shared" si="109"/>
        <v>0</v>
      </c>
      <c r="AG93" s="12">
        <f t="shared" si="109"/>
        <v>0</v>
      </c>
      <c r="AH93" s="12">
        <f t="shared" si="109"/>
        <v>0</v>
      </c>
      <c r="AI93" s="12">
        <f t="shared" si="109"/>
        <v>0</v>
      </c>
      <c r="AJ93" s="12">
        <f t="shared" si="109"/>
        <v>0</v>
      </c>
      <c r="AK93" s="12">
        <f t="shared" si="109"/>
        <v>0</v>
      </c>
    </row>
    <row r="94" spans="1:58" x14ac:dyDescent="0.3">
      <c r="A94" s="1" t="s">
        <v>23</v>
      </c>
    </row>
    <row r="95" spans="1:58" x14ac:dyDescent="0.3">
      <c r="A95" s="1" t="s">
        <v>27</v>
      </c>
    </row>
    <row r="97" spans="1:46" x14ac:dyDescent="0.3">
      <c r="A97" s="1" t="s">
        <v>53</v>
      </c>
      <c r="D97" s="47">
        <f>D82-D24-D25</f>
        <v>0</v>
      </c>
      <c r="E97" s="48">
        <f t="shared" ref="E97:AM97" si="110">E24*E12/100</f>
        <v>0</v>
      </c>
      <c r="F97" s="48">
        <f t="shared" si="110"/>
        <v>0</v>
      </c>
      <c r="G97" s="48">
        <f t="shared" si="110"/>
        <v>0</v>
      </c>
      <c r="H97" s="48">
        <f t="shared" si="110"/>
        <v>0</v>
      </c>
      <c r="I97" s="48">
        <f t="shared" si="110"/>
        <v>21577.500000000004</v>
      </c>
      <c r="J97" s="48">
        <f t="shared" si="110"/>
        <v>21577.500000000004</v>
      </c>
      <c r="K97" s="48">
        <f t="shared" si="110"/>
        <v>21577.500000000004</v>
      </c>
      <c r="L97" s="48">
        <f t="shared" si="110"/>
        <v>21577.500000000004</v>
      </c>
      <c r="M97" s="48">
        <f t="shared" si="110"/>
        <v>23975.000000000004</v>
      </c>
      <c r="N97" s="48">
        <f t="shared" si="110"/>
        <v>23975.000000000004</v>
      </c>
      <c r="O97" s="48">
        <f t="shared" si="110"/>
        <v>23975.000000000004</v>
      </c>
      <c r="P97" s="48">
        <f t="shared" si="110"/>
        <v>23975.000000000004</v>
      </c>
      <c r="Q97" s="48">
        <f t="shared" si="110"/>
        <v>37675</v>
      </c>
      <c r="R97" s="48">
        <f t="shared" si="110"/>
        <v>37675</v>
      </c>
      <c r="S97" s="48">
        <f t="shared" si="110"/>
        <v>70640.625</v>
      </c>
      <c r="T97" s="48">
        <f t="shared" si="110"/>
        <v>70640.625</v>
      </c>
      <c r="U97" s="48">
        <f t="shared" si="110"/>
        <v>77062.5</v>
      </c>
      <c r="V97" s="48">
        <f t="shared" si="110"/>
        <v>77062.5</v>
      </c>
      <c r="W97" s="48">
        <f t="shared" si="110"/>
        <v>33907.5</v>
      </c>
      <c r="X97" s="48">
        <f t="shared" si="110"/>
        <v>33907.5</v>
      </c>
      <c r="Y97" s="48">
        <f t="shared" si="110"/>
        <v>36990</v>
      </c>
      <c r="Z97" s="48">
        <f t="shared" si="110"/>
        <v>36990</v>
      </c>
      <c r="AA97" s="48">
        <f t="shared" si="110"/>
        <v>0</v>
      </c>
      <c r="AB97" s="48">
        <f t="shared" si="110"/>
        <v>0</v>
      </c>
      <c r="AC97" s="48">
        <f t="shared" si="110"/>
        <v>0</v>
      </c>
      <c r="AD97" s="48">
        <f t="shared" si="110"/>
        <v>0</v>
      </c>
      <c r="AE97" s="48">
        <f t="shared" si="110"/>
        <v>0</v>
      </c>
      <c r="AF97" s="48">
        <f t="shared" si="110"/>
        <v>0</v>
      </c>
      <c r="AG97" s="48">
        <f t="shared" si="110"/>
        <v>0</v>
      </c>
      <c r="AH97" s="48">
        <f t="shared" si="110"/>
        <v>0</v>
      </c>
      <c r="AI97" s="48">
        <f t="shared" si="110"/>
        <v>0</v>
      </c>
      <c r="AJ97" s="48">
        <f t="shared" si="110"/>
        <v>0</v>
      </c>
      <c r="AK97" s="48">
        <f t="shared" si="110"/>
        <v>0</v>
      </c>
      <c r="AL97" s="48">
        <f t="shared" si="110"/>
        <v>0</v>
      </c>
      <c r="AM97" s="48">
        <f t="shared" si="110"/>
        <v>0</v>
      </c>
      <c r="AN97" s="42"/>
      <c r="AO97" s="42"/>
      <c r="AP97" s="42"/>
      <c r="AQ97" s="42"/>
      <c r="AR97" s="42"/>
      <c r="AS97" s="42"/>
      <c r="AT97" s="42"/>
    </row>
    <row r="98" spans="1:46" x14ac:dyDescent="0.3">
      <c r="A98" s="1" t="s">
        <v>65</v>
      </c>
      <c r="D98" s="47"/>
      <c r="E98" s="48">
        <f t="shared" ref="E98:AM98" si="111">E25*E12/100</f>
        <v>0</v>
      </c>
      <c r="F98" s="48">
        <f t="shared" si="111"/>
        <v>0</v>
      </c>
      <c r="G98" s="48">
        <f t="shared" si="111"/>
        <v>0</v>
      </c>
      <c r="H98" s="48">
        <f t="shared" si="111"/>
        <v>0</v>
      </c>
      <c r="I98" s="48">
        <f t="shared" si="111"/>
        <v>36991.35</v>
      </c>
      <c r="J98" s="48">
        <f t="shared" si="111"/>
        <v>36991.35</v>
      </c>
      <c r="K98" s="48">
        <f t="shared" si="111"/>
        <v>36991.35</v>
      </c>
      <c r="L98" s="48">
        <f t="shared" si="111"/>
        <v>36991.35</v>
      </c>
      <c r="M98" s="48">
        <f t="shared" si="111"/>
        <v>43841.599999999999</v>
      </c>
      <c r="N98" s="48">
        <f t="shared" si="111"/>
        <v>43841.599999999999</v>
      </c>
      <c r="O98" s="48">
        <f t="shared" si="111"/>
        <v>43841.599999999999</v>
      </c>
      <c r="P98" s="48">
        <f t="shared" si="111"/>
        <v>43841.599999999999</v>
      </c>
      <c r="Q98" s="48">
        <f t="shared" si="111"/>
        <v>73982.7</v>
      </c>
      <c r="R98" s="48">
        <f t="shared" si="111"/>
        <v>73982.7</v>
      </c>
      <c r="S98" s="48">
        <f t="shared" si="111"/>
        <v>92478.375</v>
      </c>
      <c r="T98" s="48">
        <f t="shared" si="111"/>
        <v>92478.375</v>
      </c>
      <c r="U98" s="48">
        <f t="shared" si="111"/>
        <v>34251.25</v>
      </c>
      <c r="V98" s="48">
        <f t="shared" si="111"/>
        <v>34251.25</v>
      </c>
      <c r="W98" s="48">
        <f t="shared" si="111"/>
        <v>37676.375</v>
      </c>
      <c r="X98" s="48">
        <f t="shared" si="111"/>
        <v>37676.375</v>
      </c>
      <c r="Y98" s="48">
        <f t="shared" si="111"/>
        <v>0</v>
      </c>
      <c r="Z98" s="48">
        <f t="shared" si="111"/>
        <v>0</v>
      </c>
      <c r="AA98" s="48">
        <f t="shared" si="111"/>
        <v>0</v>
      </c>
      <c r="AB98" s="48">
        <f t="shared" si="111"/>
        <v>0</v>
      </c>
      <c r="AC98" s="48">
        <f t="shared" si="111"/>
        <v>0</v>
      </c>
      <c r="AD98" s="48">
        <f t="shared" si="111"/>
        <v>0</v>
      </c>
      <c r="AE98" s="48">
        <f t="shared" si="111"/>
        <v>0</v>
      </c>
      <c r="AF98" s="48">
        <f t="shared" si="111"/>
        <v>0</v>
      </c>
      <c r="AG98" s="48">
        <f t="shared" si="111"/>
        <v>0</v>
      </c>
      <c r="AH98" s="48">
        <f t="shared" si="111"/>
        <v>0</v>
      </c>
      <c r="AI98" s="48">
        <f t="shared" si="111"/>
        <v>0</v>
      </c>
      <c r="AJ98" s="48">
        <f t="shared" si="111"/>
        <v>0</v>
      </c>
      <c r="AK98" s="48">
        <f t="shared" si="111"/>
        <v>0</v>
      </c>
      <c r="AL98" s="48">
        <f t="shared" si="111"/>
        <v>0</v>
      </c>
      <c r="AM98" s="48">
        <f t="shared" si="111"/>
        <v>0</v>
      </c>
      <c r="AN98" s="42"/>
      <c r="AO98" s="42"/>
      <c r="AP98" s="42"/>
      <c r="AQ98" s="42"/>
      <c r="AR98" s="42"/>
      <c r="AS98" s="42"/>
      <c r="AT98" s="42"/>
    </row>
    <row r="100" spans="1:46" x14ac:dyDescent="0.3">
      <c r="G100" s="12">
        <f t="shared" ref="G100:X100" si="112">G24*SUM(G14:G21)/100</f>
        <v>0</v>
      </c>
      <c r="H100" s="12">
        <f t="shared" si="112"/>
        <v>0</v>
      </c>
      <c r="I100" s="12">
        <f t="shared" si="112"/>
        <v>75521.250000000015</v>
      </c>
      <c r="J100" s="12">
        <f t="shared" si="112"/>
        <v>75521.250000000015</v>
      </c>
      <c r="K100" s="12">
        <f t="shared" si="112"/>
        <v>75521.250000000015</v>
      </c>
      <c r="L100" s="12">
        <f t="shared" si="112"/>
        <v>75521.250000000015</v>
      </c>
      <c r="M100" s="12">
        <f t="shared" si="112"/>
        <v>71925.000000000015</v>
      </c>
      <c r="N100" s="12">
        <f t="shared" si="112"/>
        <v>71925.000000000015</v>
      </c>
      <c r="O100" s="12">
        <f t="shared" si="112"/>
        <v>71925.000000000015</v>
      </c>
      <c r="P100" s="12">
        <f t="shared" si="112"/>
        <v>71925.000000000015</v>
      </c>
      <c r="Q100" s="12">
        <f t="shared" si="112"/>
        <v>113025</v>
      </c>
      <c r="R100" s="12">
        <f t="shared" si="112"/>
        <v>113025</v>
      </c>
      <c r="S100" s="12">
        <f t="shared" si="112"/>
        <v>127153.125</v>
      </c>
      <c r="T100" s="12">
        <f t="shared" si="112"/>
        <v>127153.125</v>
      </c>
      <c r="U100" s="12">
        <f t="shared" si="112"/>
        <v>138712.5</v>
      </c>
      <c r="V100" s="12">
        <f t="shared" si="112"/>
        <v>138712.5</v>
      </c>
      <c r="W100" s="12">
        <f t="shared" si="112"/>
        <v>47470.5</v>
      </c>
      <c r="X100" s="12">
        <f t="shared" si="112"/>
        <v>47470.5</v>
      </c>
      <c r="Y100" s="12">
        <f t="shared" ref="Y100:AA100" si="113">Y24*SUM(Y14:Y21)/100</f>
        <v>51786</v>
      </c>
      <c r="Z100" s="12">
        <f t="shared" si="113"/>
        <v>51786</v>
      </c>
      <c r="AA100" s="12">
        <f t="shared" si="113"/>
        <v>0</v>
      </c>
    </row>
    <row r="101" spans="1:46" x14ac:dyDescent="0.3">
      <c r="G101" s="12">
        <f t="shared" ref="G101:X101" si="114">G25*SUM(G14:G21)/100</f>
        <v>0</v>
      </c>
      <c r="H101" s="12">
        <f t="shared" si="114"/>
        <v>0</v>
      </c>
      <c r="I101" s="12">
        <f t="shared" si="114"/>
        <v>129469.72500000001</v>
      </c>
      <c r="J101" s="12">
        <f t="shared" si="114"/>
        <v>129469.72500000001</v>
      </c>
      <c r="K101" s="12">
        <f t="shared" si="114"/>
        <v>129469.72500000001</v>
      </c>
      <c r="L101" s="12">
        <f t="shared" si="114"/>
        <v>129469.72500000001</v>
      </c>
      <c r="M101" s="12">
        <f t="shared" si="114"/>
        <v>131524.79999999999</v>
      </c>
      <c r="N101" s="12">
        <f t="shared" si="114"/>
        <v>131524.79999999999</v>
      </c>
      <c r="O101" s="12">
        <f t="shared" si="114"/>
        <v>131524.79999999999</v>
      </c>
      <c r="P101" s="12">
        <f t="shared" si="114"/>
        <v>131524.79999999999</v>
      </c>
      <c r="Q101" s="12">
        <f t="shared" si="114"/>
        <v>221948.1</v>
      </c>
      <c r="R101" s="12">
        <f t="shared" si="114"/>
        <v>221948.1</v>
      </c>
      <c r="S101" s="12">
        <f t="shared" si="114"/>
        <v>166461.07500000001</v>
      </c>
      <c r="T101" s="12">
        <f t="shared" si="114"/>
        <v>166461.07500000001</v>
      </c>
      <c r="U101" s="12">
        <f t="shared" si="114"/>
        <v>61652.25</v>
      </c>
      <c r="V101" s="12">
        <f t="shared" si="114"/>
        <v>61652.25</v>
      </c>
      <c r="W101" s="12">
        <f t="shared" si="114"/>
        <v>52746.925000000003</v>
      </c>
      <c r="X101" s="12">
        <f t="shared" si="114"/>
        <v>52746.925000000003</v>
      </c>
      <c r="Y101" s="12">
        <f t="shared" ref="Y101:AA101" si="115">Y25*SUM(Y14:Y21)/100</f>
        <v>0</v>
      </c>
      <c r="Z101" s="12">
        <f t="shared" si="115"/>
        <v>0</v>
      </c>
      <c r="AA101" s="12">
        <f t="shared" si="115"/>
        <v>0</v>
      </c>
    </row>
  </sheetData>
  <phoneticPr fontId="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C775E-1347-4A9B-A72F-B62C8A1400A0}">
  <dimension ref="A1:CO1005"/>
  <sheetViews>
    <sheetView showGridLines="0" zoomScale="70" zoomScaleNormal="70" workbookViewId="0">
      <pane xSplit="3" ySplit="4" topLeftCell="D23" activePane="bottomRight" state="frozen"/>
      <selection pane="topRight" activeCell="D1" sqref="D1"/>
      <selection pane="bottomLeft" activeCell="A5" sqref="A5"/>
      <selection pane="bottomRight" activeCell="AD4" sqref="AD4:BW4"/>
    </sheetView>
  </sheetViews>
  <sheetFormatPr defaultColWidth="14.44140625" defaultRowHeight="14.4" x14ac:dyDescent="0.3"/>
  <cols>
    <col min="1" max="1" width="6" style="346" customWidth="1"/>
    <col min="2" max="2" width="42.5546875" style="346" bestFit="1" customWidth="1"/>
    <col min="3" max="57" width="12" style="346" customWidth="1"/>
    <col min="58" max="16384" width="14.44140625" style="346"/>
  </cols>
  <sheetData>
    <row r="1" spans="1:75" ht="19.5" customHeight="1" x14ac:dyDescent="0.4">
      <c r="A1" s="421" t="s">
        <v>560</v>
      </c>
      <c r="B1" s="421"/>
      <c r="C1" s="421"/>
      <c r="D1" s="421"/>
      <c r="E1" s="421"/>
      <c r="F1" s="421"/>
      <c r="G1" s="421"/>
    </row>
    <row r="2" spans="1:75" ht="15" customHeight="1" x14ac:dyDescent="0.3">
      <c r="A2" s="422" t="s">
        <v>559</v>
      </c>
      <c r="B2" s="422"/>
      <c r="C2" s="422"/>
      <c r="D2" s="422"/>
      <c r="E2" s="422"/>
      <c r="F2" s="422"/>
      <c r="G2" s="422"/>
      <c r="H2" s="422"/>
      <c r="I2" s="422"/>
      <c r="J2" s="422"/>
      <c r="K2" s="422"/>
      <c r="L2" s="422"/>
      <c r="M2" s="422"/>
      <c r="N2" s="422"/>
      <c r="O2" s="422"/>
    </row>
    <row r="3" spans="1:75" ht="15" customHeight="1" x14ac:dyDescent="0.3"/>
    <row r="4" spans="1:75" ht="15" customHeight="1" x14ac:dyDescent="0.3">
      <c r="A4" s="356" t="s">
        <v>558</v>
      </c>
      <c r="B4" s="356" t="s">
        <v>557</v>
      </c>
      <c r="C4" s="355"/>
      <c r="D4" s="355">
        <v>1</v>
      </c>
      <c r="E4" s="355">
        <v>2</v>
      </c>
      <c r="F4" s="355">
        <v>3</v>
      </c>
      <c r="G4" s="355">
        <v>4</v>
      </c>
      <c r="H4" s="355">
        <v>5</v>
      </c>
      <c r="I4" s="355">
        <v>6</v>
      </c>
      <c r="J4" s="355">
        <v>7</v>
      </c>
      <c r="K4" s="355">
        <v>8</v>
      </c>
      <c r="L4" s="355">
        <v>9</v>
      </c>
      <c r="M4" s="355">
        <v>10</v>
      </c>
      <c r="N4" s="355">
        <v>11</v>
      </c>
      <c r="O4" s="355">
        <v>12</v>
      </c>
      <c r="P4" s="355">
        <v>13</v>
      </c>
      <c r="Q4" s="355">
        <v>14</v>
      </c>
      <c r="R4" s="355">
        <v>15</v>
      </c>
      <c r="S4" s="355">
        <v>16</v>
      </c>
      <c r="T4" s="355">
        <v>17</v>
      </c>
      <c r="U4" s="355">
        <v>18</v>
      </c>
      <c r="V4" s="355">
        <v>19</v>
      </c>
      <c r="W4" s="355">
        <v>20</v>
      </c>
      <c r="X4" s="355">
        <v>21</v>
      </c>
      <c r="Y4" s="355">
        <v>22</v>
      </c>
      <c r="Z4" s="355">
        <v>23</v>
      </c>
      <c r="AA4" s="355">
        <v>24</v>
      </c>
      <c r="AB4" s="355">
        <v>25</v>
      </c>
      <c r="AC4" s="355">
        <v>26</v>
      </c>
      <c r="AD4" s="355">
        <v>27</v>
      </c>
      <c r="AE4" s="355">
        <v>28</v>
      </c>
      <c r="AF4" s="355">
        <v>29</v>
      </c>
      <c r="AG4" s="355">
        <v>30</v>
      </c>
      <c r="AH4" s="355">
        <v>31</v>
      </c>
      <c r="AI4" s="355">
        <v>32</v>
      </c>
      <c r="AJ4" s="355">
        <v>33</v>
      </c>
      <c r="AK4" s="355">
        <v>34</v>
      </c>
      <c r="AL4" s="355">
        <v>35</v>
      </c>
      <c r="AM4" s="355">
        <v>36</v>
      </c>
      <c r="AN4" s="355">
        <v>37</v>
      </c>
      <c r="AO4" s="355">
        <v>38</v>
      </c>
      <c r="AP4" s="355">
        <v>39</v>
      </c>
      <c r="AQ4" s="355">
        <v>40</v>
      </c>
      <c r="AR4" s="355">
        <v>41</v>
      </c>
      <c r="AS4" s="355">
        <v>42</v>
      </c>
      <c r="AT4" s="355">
        <v>43</v>
      </c>
      <c r="AU4" s="355">
        <v>44</v>
      </c>
      <c r="AV4" s="355">
        <v>45</v>
      </c>
      <c r="AW4" s="355">
        <v>46</v>
      </c>
      <c r="AX4" s="355">
        <v>47</v>
      </c>
      <c r="AY4" s="355">
        <v>48</v>
      </c>
      <c r="AZ4" s="355">
        <v>49</v>
      </c>
      <c r="BA4" s="355">
        <v>50</v>
      </c>
      <c r="BB4" s="355">
        <v>51</v>
      </c>
      <c r="BC4" s="355">
        <v>52</v>
      </c>
      <c r="BD4" s="355">
        <v>53</v>
      </c>
      <c r="BE4" s="355">
        <v>54</v>
      </c>
      <c r="BF4" s="355">
        <v>55</v>
      </c>
      <c r="BG4" s="355">
        <v>56</v>
      </c>
      <c r="BH4" s="355">
        <v>57</v>
      </c>
      <c r="BI4" s="355">
        <v>58</v>
      </c>
      <c r="BJ4" s="355">
        <v>59</v>
      </c>
      <c r="BK4" s="355">
        <v>60</v>
      </c>
      <c r="BL4" s="355">
        <v>61</v>
      </c>
      <c r="BM4" s="355">
        <v>62</v>
      </c>
      <c r="BN4" s="355">
        <v>63</v>
      </c>
      <c r="BO4" s="355">
        <v>64</v>
      </c>
      <c r="BP4" s="355">
        <v>65</v>
      </c>
      <c r="BQ4" s="355">
        <v>66</v>
      </c>
      <c r="BR4" s="355">
        <v>67</v>
      </c>
      <c r="BS4" s="355">
        <v>68</v>
      </c>
      <c r="BT4" s="355">
        <v>69</v>
      </c>
      <c r="BU4" s="355">
        <v>70</v>
      </c>
      <c r="BV4" s="355">
        <v>71</v>
      </c>
      <c r="BW4" s="355">
        <v>72</v>
      </c>
    </row>
    <row r="5" spans="1:75" ht="15" customHeight="1" x14ac:dyDescent="0.3">
      <c r="A5" s="351">
        <f>'Stage Schedule &amp; Costs (2)'!A5</f>
        <v>1</v>
      </c>
      <c r="B5" s="350" t="str">
        <f>'Stage Schedule &amp; Costs (2)'!B5&amp;" - "&amp;'Stage Schedule &amp; Costs (2)'!C5</f>
        <v>Excavation - Excavation</v>
      </c>
      <c r="C5" s="349">
        <f t="shared" ref="C5:C24" si="0">SUM(P5:BQ5)</f>
        <v>2500000</v>
      </c>
      <c r="D5" s="349"/>
      <c r="E5" s="349"/>
      <c r="F5" s="349"/>
      <c r="G5" s="349"/>
      <c r="H5" s="349"/>
      <c r="I5" s="349"/>
      <c r="J5" s="349"/>
      <c r="K5" s="349"/>
      <c r="L5" s="349"/>
      <c r="M5" s="349"/>
      <c r="N5" s="349"/>
      <c r="O5" s="349"/>
      <c r="P5" s="349">
        <f>MAX(0,MIN('Stage Schedule &amp; Costs (2)'!$F5,D$4)-MAX('Stage Schedule &amp; Costs (2)'!$E5,D$4-1))*'Stage Schedule &amp; Costs (2)'!$H5</f>
        <v>833333.33333333337</v>
      </c>
      <c r="Q5" s="349">
        <f>MAX(0,MIN('Stage Schedule &amp; Costs (2)'!$F5,E$4)-MAX('Stage Schedule &amp; Costs (2)'!$E5,E$4-1))*'Stage Schedule &amp; Costs (2)'!$H5</f>
        <v>833333.33333333337</v>
      </c>
      <c r="R5" s="349">
        <f>MAX(0,MIN('Stage Schedule &amp; Costs (2)'!$F5,F$4)-MAX('Stage Schedule &amp; Costs (2)'!$E5,F$4-1))*'Stage Schedule &amp; Costs (2)'!$H5</f>
        <v>833333.33333333337</v>
      </c>
      <c r="S5" s="349">
        <f>MAX(0,MIN('Stage Schedule &amp; Costs (2)'!$F5,G$4)-MAX('Stage Schedule &amp; Costs (2)'!$E5,G$4-1))*'Stage Schedule &amp; Costs (2)'!$H5</f>
        <v>0</v>
      </c>
      <c r="T5" s="349">
        <f>MAX(0,MIN('Stage Schedule &amp; Costs (2)'!$F5,H$4)-MAX('Stage Schedule &amp; Costs (2)'!$E5,H$4-1))*'Stage Schedule &amp; Costs (2)'!$H5</f>
        <v>0</v>
      </c>
      <c r="U5" s="349">
        <f>MAX(0,MIN('Stage Schedule &amp; Costs (2)'!$F5,I$4)-MAX('Stage Schedule &amp; Costs (2)'!$E5,I$4-1))*'Stage Schedule &amp; Costs (2)'!$H5</f>
        <v>0</v>
      </c>
      <c r="V5" s="349">
        <f>MAX(0,MIN('Stage Schedule &amp; Costs (2)'!$F5,J$4)-MAX('Stage Schedule &amp; Costs (2)'!$E5,J$4-1))*'Stage Schedule &amp; Costs (2)'!$H5</f>
        <v>0</v>
      </c>
      <c r="W5" s="349">
        <f>MAX(0,MIN('Stage Schedule &amp; Costs (2)'!$F5,K$4)-MAX('Stage Schedule &amp; Costs (2)'!$E5,K$4-1))*'Stage Schedule &amp; Costs (2)'!$H5</f>
        <v>0</v>
      </c>
      <c r="X5" s="349">
        <f>MAX(0,MIN('Stage Schedule &amp; Costs (2)'!$F5,L$4)-MAX('Stage Schedule &amp; Costs (2)'!$E5,L$4-1))*'Stage Schedule &amp; Costs (2)'!$H5</f>
        <v>0</v>
      </c>
      <c r="Y5" s="349">
        <f>MAX(0,MIN('Stage Schedule &amp; Costs (2)'!$F5,M$4)-MAX('Stage Schedule &amp; Costs (2)'!$E5,M$4-1))*'Stage Schedule &amp; Costs (2)'!$H5</f>
        <v>0</v>
      </c>
      <c r="Z5" s="349">
        <f>MAX(0,MIN('Stage Schedule &amp; Costs (2)'!$F5,N$4)-MAX('Stage Schedule &amp; Costs (2)'!$E5,N$4-1))*'Stage Schedule &amp; Costs (2)'!$H5</f>
        <v>0</v>
      </c>
      <c r="AA5" s="349">
        <f>MAX(0,MIN('Stage Schedule &amp; Costs (2)'!$F5,O$4)-MAX('Stage Schedule &amp; Costs (2)'!$E5,O$4-1))*'Stage Schedule &amp; Costs (2)'!$H5</f>
        <v>0</v>
      </c>
      <c r="AB5" s="349">
        <f>MAX(0,MIN('Stage Schedule &amp; Costs (2)'!$F5,P$4)-MAX('Stage Schedule &amp; Costs (2)'!$E5,P$4-1))*'Stage Schedule &amp; Costs (2)'!$H5</f>
        <v>0</v>
      </c>
      <c r="AC5" s="349">
        <f>MAX(0,MIN('Stage Schedule &amp; Costs (2)'!$F5,Q$4)-MAX('Stage Schedule &amp; Costs (2)'!$E5,Q$4-1))*'Stage Schedule &amp; Costs (2)'!$H5</f>
        <v>0</v>
      </c>
      <c r="AD5" s="349">
        <f>MAX(0,MIN('Stage Schedule &amp; Costs (2)'!$F5,R$4)-MAX('Stage Schedule &amp; Costs (2)'!$E5,R$4-1))*'Stage Schedule &amp; Costs (2)'!$H5</f>
        <v>0</v>
      </c>
      <c r="AE5" s="349">
        <f>MAX(0,MIN('Stage Schedule &amp; Costs (2)'!$F5,S$4)-MAX('Stage Schedule &amp; Costs (2)'!$E5,S$4-1))*'Stage Schedule &amp; Costs (2)'!$H5</f>
        <v>0</v>
      </c>
      <c r="AF5" s="349">
        <f>MAX(0,MIN('Stage Schedule &amp; Costs (2)'!$F5,T$4)-MAX('Stage Schedule &amp; Costs (2)'!$E5,T$4-1))*'Stage Schedule &amp; Costs (2)'!$H5</f>
        <v>0</v>
      </c>
      <c r="AG5" s="349">
        <f>MAX(0,MIN('Stage Schedule &amp; Costs (2)'!$F5,U$4)-MAX('Stage Schedule &amp; Costs (2)'!$E5,U$4-1))*'Stage Schedule &amp; Costs (2)'!$H5</f>
        <v>0</v>
      </c>
      <c r="AH5" s="349">
        <f>MAX(0,MIN('Stage Schedule &amp; Costs (2)'!$F5,V$4)-MAX('Stage Schedule &amp; Costs (2)'!$E5,V$4-1))*'Stage Schedule &amp; Costs (2)'!$H5</f>
        <v>0</v>
      </c>
      <c r="AI5" s="349">
        <f>MAX(0,MIN('Stage Schedule &amp; Costs (2)'!$F5,W$4)-MAX('Stage Schedule &amp; Costs (2)'!$E5,W$4-1))*'Stage Schedule &amp; Costs (2)'!$H5</f>
        <v>0</v>
      </c>
      <c r="AJ5" s="349">
        <f>MAX(0,MIN('Stage Schedule &amp; Costs (2)'!$F5,X$4)-MAX('Stage Schedule &amp; Costs (2)'!$E5,X$4-1))*'Stage Schedule &amp; Costs (2)'!$H5</f>
        <v>0</v>
      </c>
      <c r="AK5" s="349">
        <f>MAX(0,MIN('Stage Schedule &amp; Costs (2)'!$F5,Y$4)-MAX('Stage Schedule &amp; Costs (2)'!$E5,Y$4-1))*'Stage Schedule &amp; Costs (2)'!$H5</f>
        <v>0</v>
      </c>
      <c r="AL5" s="349">
        <f>MAX(0,MIN('Stage Schedule &amp; Costs (2)'!$F5,Z$4)-MAX('Stage Schedule &amp; Costs (2)'!$E5,Z$4-1))*'Stage Schedule &amp; Costs (2)'!$H5</f>
        <v>0</v>
      </c>
      <c r="AM5" s="349">
        <f>MAX(0,MIN('Stage Schedule &amp; Costs (2)'!$F5,AA$4)-MAX('Stage Schedule &amp; Costs (2)'!$E5,AA$4-1))*'Stage Schedule &amp; Costs (2)'!$H5</f>
        <v>0</v>
      </c>
      <c r="AN5" s="349">
        <f>MAX(0,MIN('Stage Schedule &amp; Costs (2)'!$F5,AB$4)-MAX('Stage Schedule &amp; Costs (2)'!$E5,AB$4-1))*'Stage Schedule &amp; Costs (2)'!$H5</f>
        <v>0</v>
      </c>
      <c r="AO5" s="349">
        <f>MAX(0,MIN('Stage Schedule &amp; Costs (2)'!$F5,AC$4)-MAX('Stage Schedule &amp; Costs (2)'!$E5,AC$4-1))*'Stage Schedule &amp; Costs (2)'!$H5</f>
        <v>0</v>
      </c>
      <c r="AP5" s="349">
        <f>MAX(0,MIN('Stage Schedule &amp; Costs (2)'!$F5,AD$4)-MAX('Stage Schedule &amp; Costs (2)'!$E5,AD$4-1))*'Stage Schedule &amp; Costs (2)'!$H5</f>
        <v>0</v>
      </c>
      <c r="AQ5" s="349">
        <f>MAX(0,MIN('Stage Schedule &amp; Costs (2)'!$F5,AE$4)-MAX('Stage Schedule &amp; Costs (2)'!$E5,AE$4-1))*'Stage Schedule &amp; Costs (2)'!$H5</f>
        <v>0</v>
      </c>
      <c r="AR5" s="349">
        <f>MAX(0,MIN('Stage Schedule &amp; Costs (2)'!$F5,AF$4)-MAX('Stage Schedule &amp; Costs (2)'!$E5,AF$4-1))*'Stage Schedule &amp; Costs (2)'!$H5</f>
        <v>0</v>
      </c>
      <c r="AS5" s="349">
        <f>MAX(0,MIN('Stage Schedule &amp; Costs (2)'!$F5,AG$4)-MAX('Stage Schedule &amp; Costs (2)'!$E5,AG$4-1))*'Stage Schedule &amp; Costs (2)'!$H5</f>
        <v>0</v>
      </c>
      <c r="AT5" s="349">
        <f>MAX(0,MIN('Stage Schedule &amp; Costs (2)'!$F5,AH$4)-MAX('Stage Schedule &amp; Costs (2)'!$E5,AH$4-1))*'Stage Schedule &amp; Costs (2)'!$H5</f>
        <v>0</v>
      </c>
      <c r="AU5" s="349">
        <f>MAX(0,MIN('Stage Schedule &amp; Costs (2)'!$F5,AI$4)-MAX('Stage Schedule &amp; Costs (2)'!$E5,AI$4-1))*'Stage Schedule &amp; Costs (2)'!$H5</f>
        <v>0</v>
      </c>
      <c r="AV5" s="349">
        <f>MAX(0,MIN('Stage Schedule &amp; Costs (2)'!$F5,AJ$4)-MAX('Stage Schedule &amp; Costs (2)'!$E5,AJ$4-1))*'Stage Schedule &amp; Costs (2)'!$H5</f>
        <v>0</v>
      </c>
      <c r="AW5" s="349">
        <f>MAX(0,MIN('Stage Schedule &amp; Costs (2)'!$F5,AK$4)-MAX('Stage Schedule &amp; Costs (2)'!$E5,AK$4-1))*'Stage Schedule &amp; Costs (2)'!$H5</f>
        <v>0</v>
      </c>
      <c r="AX5" s="349">
        <f>MAX(0,MIN('Stage Schedule &amp; Costs (2)'!$F5,AL$4)-MAX('Stage Schedule &amp; Costs (2)'!$E5,AL$4-1))*'Stage Schedule &amp; Costs (2)'!$H5</f>
        <v>0</v>
      </c>
      <c r="AY5" s="349">
        <f>MAX(0,MIN('Stage Schedule &amp; Costs (2)'!$F5,AM$4)-MAX('Stage Schedule &amp; Costs (2)'!$E5,AM$4-1))*'Stage Schedule &amp; Costs (2)'!$H5</f>
        <v>0</v>
      </c>
      <c r="AZ5" s="349">
        <f>MAX(0,MIN('Stage Schedule &amp; Costs (2)'!$F5,AN$4)-MAX('Stage Schedule &amp; Costs (2)'!$E5,AN$4-1))*'Stage Schedule &amp; Costs (2)'!$H5</f>
        <v>0</v>
      </c>
      <c r="BA5" s="349">
        <f>MAX(0,MIN('Stage Schedule &amp; Costs (2)'!$F5,AO$4)-MAX('Stage Schedule &amp; Costs (2)'!$E5,AO$4-1))*'Stage Schedule &amp; Costs (2)'!$H5</f>
        <v>0</v>
      </c>
      <c r="BB5" s="349">
        <f>MAX(0,MIN('Stage Schedule &amp; Costs (2)'!$F5,AP$4)-MAX('Stage Schedule &amp; Costs (2)'!$E5,AP$4-1))*'Stage Schedule &amp; Costs (2)'!$H5</f>
        <v>0</v>
      </c>
      <c r="BC5" s="349">
        <f>MAX(0,MIN('Stage Schedule &amp; Costs (2)'!$F5,AQ$4)-MAX('Stage Schedule &amp; Costs (2)'!$E5,AQ$4-1))*'Stage Schedule &amp; Costs (2)'!$H5</f>
        <v>0</v>
      </c>
      <c r="BD5" s="349">
        <f>MAX(0,MIN('Stage Schedule &amp; Costs (2)'!$F5,AR$4)-MAX('Stage Schedule &amp; Costs (2)'!$E5,AR$4-1))*'Stage Schedule &amp; Costs (2)'!$H5</f>
        <v>0</v>
      </c>
      <c r="BE5" s="349">
        <f>MAX(0,MIN('Stage Schedule &amp; Costs (2)'!$F5,AS$4)-MAX('Stage Schedule &amp; Costs (2)'!$E5,AS$4-1))*'Stage Schedule &amp; Costs (2)'!$H5</f>
        <v>0</v>
      </c>
      <c r="BF5" s="349">
        <f>MAX(0,MIN('Stage Schedule &amp; Costs (2)'!$F5,AT$4)-MAX('Stage Schedule &amp; Costs (2)'!$E5,AT$4-1))*'Stage Schedule &amp; Costs (2)'!$H5</f>
        <v>0</v>
      </c>
      <c r="BG5" s="349">
        <f>MAX(0,MIN('Stage Schedule &amp; Costs (2)'!$F5,AU$4)-MAX('Stage Schedule &amp; Costs (2)'!$E5,AU$4-1))*'Stage Schedule &amp; Costs (2)'!$H5</f>
        <v>0</v>
      </c>
      <c r="BH5" s="349">
        <f>MAX(0,MIN('Stage Schedule &amp; Costs (2)'!$F5,AV$4)-MAX('Stage Schedule &amp; Costs (2)'!$E5,AV$4-1))*'Stage Schedule &amp; Costs (2)'!$H5</f>
        <v>0</v>
      </c>
      <c r="BI5" s="349">
        <f>MAX(0,MIN('Stage Schedule &amp; Costs (2)'!$F5,AW$4)-MAX('Stage Schedule &amp; Costs (2)'!$E5,AW$4-1))*'Stage Schedule &amp; Costs (2)'!$H5</f>
        <v>0</v>
      </c>
      <c r="BJ5" s="349">
        <f>MAX(0,MIN('Stage Schedule &amp; Costs (2)'!$F5,AX$4)-MAX('Stage Schedule &amp; Costs (2)'!$E5,AX$4-1))*'Stage Schedule &amp; Costs (2)'!$H5</f>
        <v>0</v>
      </c>
      <c r="BK5" s="349">
        <f>MAX(0,MIN('Stage Schedule &amp; Costs (2)'!$F5,AY$4)-MAX('Stage Schedule &amp; Costs (2)'!$E5,AY$4-1))*'Stage Schedule &amp; Costs (2)'!$H5</f>
        <v>0</v>
      </c>
      <c r="BL5" s="349">
        <f>MAX(0,MIN('Stage Schedule &amp; Costs (2)'!$F5,AZ$4)-MAX('Stage Schedule &amp; Costs (2)'!$E5,AZ$4-1))*'Stage Schedule &amp; Costs (2)'!$H5</f>
        <v>0</v>
      </c>
      <c r="BM5" s="349">
        <f>MAX(0,MIN('Stage Schedule &amp; Costs (2)'!$F5,BA$4)-MAX('Stage Schedule &amp; Costs (2)'!$E5,BA$4-1))*'Stage Schedule &amp; Costs (2)'!$H5</f>
        <v>0</v>
      </c>
      <c r="BN5" s="349">
        <f>MAX(0,MIN('Stage Schedule &amp; Costs (2)'!$F5,BB$4)-MAX('Stage Schedule &amp; Costs (2)'!$E5,BB$4-1))*'Stage Schedule &amp; Costs (2)'!$H5</f>
        <v>0</v>
      </c>
      <c r="BO5" s="349">
        <f>MAX(0,MIN('Stage Schedule &amp; Costs (2)'!$F5,BC$4)-MAX('Stage Schedule &amp; Costs (2)'!$E5,BC$4-1))*'Stage Schedule &amp; Costs (2)'!$H5</f>
        <v>0</v>
      </c>
      <c r="BP5" s="349">
        <f>MAX(0,MIN('Stage Schedule &amp; Costs (2)'!$F5,BD$4)-MAX('Stage Schedule &amp; Costs (2)'!$E5,BD$4-1))*'Stage Schedule &amp; Costs (2)'!$H5</f>
        <v>0</v>
      </c>
      <c r="BQ5" s="349">
        <f>MAX(0,MIN('Stage Schedule &amp; Costs (2)'!$F5,BE$4)-MAX('Stage Schedule &amp; Costs (2)'!$E5,BE$4-1))*'Stage Schedule &amp; Costs (2)'!$H5</f>
        <v>0</v>
      </c>
    </row>
    <row r="6" spans="1:75" ht="15" customHeight="1" x14ac:dyDescent="0.3">
      <c r="A6" s="354">
        <f>'Stage Schedule &amp; Costs (2)'!A6</f>
        <v>2</v>
      </c>
      <c r="B6" s="353" t="str">
        <f>'Stage Schedule &amp; Costs (2)'!B6&amp;" - "&amp;'Stage Schedule &amp; Costs (2)'!C6</f>
        <v>Replacement - Replacement (Backfill)</v>
      </c>
      <c r="C6" s="352">
        <f t="shared" si="0"/>
        <v>3300000</v>
      </c>
      <c r="D6" s="352"/>
      <c r="E6" s="352"/>
      <c r="F6" s="352"/>
      <c r="G6" s="352"/>
      <c r="H6" s="352"/>
      <c r="I6" s="352"/>
      <c r="J6" s="352"/>
      <c r="K6" s="352"/>
      <c r="L6" s="352"/>
      <c r="M6" s="352"/>
      <c r="N6" s="352"/>
      <c r="O6" s="352"/>
      <c r="P6" s="352">
        <f>MAX(0,MIN('Stage Schedule &amp; Costs (2)'!$F6,D$4)-MAX('Stage Schedule &amp; Costs (2)'!$E6,D$4-1))*'Stage Schedule &amp; Costs (2)'!$H6</f>
        <v>0</v>
      </c>
      <c r="Q6" s="352">
        <f>MAX(0,MIN('Stage Schedule &amp; Costs (2)'!$F6,E$4)-MAX('Stage Schedule &amp; Costs (2)'!$E6,E$4-1))*'Stage Schedule &amp; Costs (2)'!$H6</f>
        <v>0</v>
      </c>
      <c r="R6" s="352">
        <f>MAX(0,MIN('Stage Schedule &amp; Costs (2)'!$F6,F$4)-MAX('Stage Schedule &amp; Costs (2)'!$E6,F$4-1))*'Stage Schedule &amp; Costs (2)'!$H6</f>
        <v>0</v>
      </c>
      <c r="S6" s="352">
        <f>MAX(0,MIN('Stage Schedule &amp; Costs (2)'!$F6,G$4)-MAX('Stage Schedule &amp; Costs (2)'!$E6,G$4-1))*'Stage Schedule &amp; Costs (2)'!$H6</f>
        <v>1100000</v>
      </c>
      <c r="T6" s="352">
        <f>MAX(0,MIN('Stage Schedule &amp; Costs (2)'!$F6,H$4)-MAX('Stage Schedule &amp; Costs (2)'!$E6,H$4-1))*'Stage Schedule &amp; Costs (2)'!$H6</f>
        <v>1100000</v>
      </c>
      <c r="U6" s="352">
        <f>MAX(0,MIN('Stage Schedule &amp; Costs (2)'!$F6,I$4)-MAX('Stage Schedule &amp; Costs (2)'!$E6,I$4-1))*'Stage Schedule &amp; Costs (2)'!$H6</f>
        <v>1100000</v>
      </c>
      <c r="V6" s="352">
        <f>MAX(0,MIN('Stage Schedule &amp; Costs (2)'!$F6,J$4)-MAX('Stage Schedule &amp; Costs (2)'!$E6,J$4-1))*'Stage Schedule &amp; Costs (2)'!$H6</f>
        <v>0</v>
      </c>
      <c r="W6" s="352">
        <f>MAX(0,MIN('Stage Schedule &amp; Costs (2)'!$F6,K$4)-MAX('Stage Schedule &amp; Costs (2)'!$E6,K$4-1))*'Stage Schedule &amp; Costs (2)'!$H6</f>
        <v>0</v>
      </c>
      <c r="X6" s="352">
        <f>MAX(0,MIN('Stage Schedule &amp; Costs (2)'!$F6,L$4)-MAX('Stage Schedule &amp; Costs (2)'!$E6,L$4-1))*'Stage Schedule &amp; Costs (2)'!$H6</f>
        <v>0</v>
      </c>
      <c r="Y6" s="352">
        <f>MAX(0,MIN('Stage Schedule &amp; Costs (2)'!$F6,M$4)-MAX('Stage Schedule &amp; Costs (2)'!$E6,M$4-1))*'Stage Schedule &amp; Costs (2)'!$H6</f>
        <v>0</v>
      </c>
      <c r="Z6" s="352">
        <f>MAX(0,MIN('Stage Schedule &amp; Costs (2)'!$F6,N$4)-MAX('Stage Schedule &amp; Costs (2)'!$E6,N$4-1))*'Stage Schedule &amp; Costs (2)'!$H6</f>
        <v>0</v>
      </c>
      <c r="AA6" s="352">
        <f>MAX(0,MIN('Stage Schedule &amp; Costs (2)'!$F6,O$4)-MAX('Stage Schedule &amp; Costs (2)'!$E6,O$4-1))*'Stage Schedule &amp; Costs (2)'!$H6</f>
        <v>0</v>
      </c>
      <c r="AB6" s="352">
        <f>MAX(0,MIN('Stage Schedule &amp; Costs (2)'!$F6,P$4)-MAX('Stage Schedule &amp; Costs (2)'!$E6,P$4-1))*'Stage Schedule &amp; Costs (2)'!$H6</f>
        <v>0</v>
      </c>
      <c r="AC6" s="352">
        <f>MAX(0,MIN('Stage Schedule &amp; Costs (2)'!$F6,Q$4)-MAX('Stage Schedule &amp; Costs (2)'!$E6,Q$4-1))*'Stage Schedule &amp; Costs (2)'!$H6</f>
        <v>0</v>
      </c>
      <c r="AD6" s="352">
        <f>MAX(0,MIN('Stage Schedule &amp; Costs (2)'!$F6,R$4)-MAX('Stage Schedule &amp; Costs (2)'!$E6,R$4-1))*'Stage Schedule &amp; Costs (2)'!$H6</f>
        <v>0</v>
      </c>
      <c r="AE6" s="352">
        <f>MAX(0,MIN('Stage Schedule &amp; Costs (2)'!$F6,S$4)-MAX('Stage Schedule &amp; Costs (2)'!$E6,S$4-1))*'Stage Schedule &amp; Costs (2)'!$H6</f>
        <v>0</v>
      </c>
      <c r="AF6" s="352">
        <f>MAX(0,MIN('Stage Schedule &amp; Costs (2)'!$F6,T$4)-MAX('Stage Schedule &amp; Costs (2)'!$E6,T$4-1))*'Stage Schedule &amp; Costs (2)'!$H6</f>
        <v>0</v>
      </c>
      <c r="AG6" s="352">
        <f>MAX(0,MIN('Stage Schedule &amp; Costs (2)'!$F6,U$4)-MAX('Stage Schedule &amp; Costs (2)'!$E6,U$4-1))*'Stage Schedule &amp; Costs (2)'!$H6</f>
        <v>0</v>
      </c>
      <c r="AH6" s="352">
        <f>MAX(0,MIN('Stage Schedule &amp; Costs (2)'!$F6,V$4)-MAX('Stage Schedule &amp; Costs (2)'!$E6,V$4-1))*'Stage Schedule &amp; Costs (2)'!$H6</f>
        <v>0</v>
      </c>
      <c r="AI6" s="352">
        <f>MAX(0,MIN('Stage Schedule &amp; Costs (2)'!$F6,W$4)-MAX('Stage Schedule &amp; Costs (2)'!$E6,W$4-1))*'Stage Schedule &amp; Costs (2)'!$H6</f>
        <v>0</v>
      </c>
      <c r="AJ6" s="352">
        <f>MAX(0,MIN('Stage Schedule &amp; Costs (2)'!$F6,X$4)-MAX('Stage Schedule &amp; Costs (2)'!$E6,X$4-1))*'Stage Schedule &amp; Costs (2)'!$H6</f>
        <v>0</v>
      </c>
      <c r="AK6" s="352">
        <f>MAX(0,MIN('Stage Schedule &amp; Costs (2)'!$F6,Y$4)-MAX('Stage Schedule &amp; Costs (2)'!$E6,Y$4-1))*'Stage Schedule &amp; Costs (2)'!$H6</f>
        <v>0</v>
      </c>
      <c r="AL6" s="352">
        <f>MAX(0,MIN('Stage Schedule &amp; Costs (2)'!$F6,Z$4)-MAX('Stage Schedule &amp; Costs (2)'!$E6,Z$4-1))*'Stage Schedule &amp; Costs (2)'!$H6</f>
        <v>0</v>
      </c>
      <c r="AM6" s="352">
        <f>MAX(0,MIN('Stage Schedule &amp; Costs (2)'!$F6,AA$4)-MAX('Stage Schedule &amp; Costs (2)'!$E6,AA$4-1))*'Stage Schedule &amp; Costs (2)'!$H6</f>
        <v>0</v>
      </c>
      <c r="AN6" s="352">
        <f>MAX(0,MIN('Stage Schedule &amp; Costs (2)'!$F6,AB$4)-MAX('Stage Schedule &amp; Costs (2)'!$E6,AB$4-1))*'Stage Schedule &amp; Costs (2)'!$H6</f>
        <v>0</v>
      </c>
      <c r="AO6" s="352">
        <f>MAX(0,MIN('Stage Schedule &amp; Costs (2)'!$F6,AC$4)-MAX('Stage Schedule &amp; Costs (2)'!$E6,AC$4-1))*'Stage Schedule &amp; Costs (2)'!$H6</f>
        <v>0</v>
      </c>
      <c r="AP6" s="352">
        <f>MAX(0,MIN('Stage Schedule &amp; Costs (2)'!$F6,AD$4)-MAX('Stage Schedule &amp; Costs (2)'!$E6,AD$4-1))*'Stage Schedule &amp; Costs (2)'!$H6</f>
        <v>0</v>
      </c>
      <c r="AQ6" s="352">
        <f>MAX(0,MIN('Stage Schedule &amp; Costs (2)'!$F6,AE$4)-MAX('Stage Schedule &amp; Costs (2)'!$E6,AE$4-1))*'Stage Schedule &amp; Costs (2)'!$H6</f>
        <v>0</v>
      </c>
      <c r="AR6" s="352">
        <f>MAX(0,MIN('Stage Schedule &amp; Costs (2)'!$F6,AF$4)-MAX('Stage Schedule &amp; Costs (2)'!$E6,AF$4-1))*'Stage Schedule &amp; Costs (2)'!$H6</f>
        <v>0</v>
      </c>
      <c r="AS6" s="352">
        <f>MAX(0,MIN('Stage Schedule &amp; Costs (2)'!$F6,AG$4)-MAX('Stage Schedule &amp; Costs (2)'!$E6,AG$4-1))*'Stage Schedule &amp; Costs (2)'!$H6</f>
        <v>0</v>
      </c>
      <c r="AT6" s="352">
        <f>MAX(0,MIN('Stage Schedule &amp; Costs (2)'!$F6,AH$4)-MAX('Stage Schedule &amp; Costs (2)'!$E6,AH$4-1))*'Stage Schedule &amp; Costs (2)'!$H6</f>
        <v>0</v>
      </c>
      <c r="AU6" s="352">
        <f>MAX(0,MIN('Stage Schedule &amp; Costs (2)'!$F6,AI$4)-MAX('Stage Schedule &amp; Costs (2)'!$E6,AI$4-1))*'Stage Schedule &amp; Costs (2)'!$H6</f>
        <v>0</v>
      </c>
      <c r="AV6" s="352">
        <f>MAX(0,MIN('Stage Schedule &amp; Costs (2)'!$F6,AJ$4)-MAX('Stage Schedule &amp; Costs (2)'!$E6,AJ$4-1))*'Stage Schedule &amp; Costs (2)'!$H6</f>
        <v>0</v>
      </c>
      <c r="AW6" s="352">
        <f>MAX(0,MIN('Stage Schedule &amp; Costs (2)'!$F6,AK$4)-MAX('Stage Schedule &amp; Costs (2)'!$E6,AK$4-1))*'Stage Schedule &amp; Costs (2)'!$H6</f>
        <v>0</v>
      </c>
      <c r="AX6" s="352">
        <f>MAX(0,MIN('Stage Schedule &amp; Costs (2)'!$F6,AL$4)-MAX('Stage Schedule &amp; Costs (2)'!$E6,AL$4-1))*'Stage Schedule &amp; Costs (2)'!$H6</f>
        <v>0</v>
      </c>
      <c r="AY6" s="352">
        <f>MAX(0,MIN('Stage Schedule &amp; Costs (2)'!$F6,AM$4)-MAX('Stage Schedule &amp; Costs (2)'!$E6,AM$4-1))*'Stage Schedule &amp; Costs (2)'!$H6</f>
        <v>0</v>
      </c>
      <c r="AZ6" s="352">
        <f>MAX(0,MIN('Stage Schedule &amp; Costs (2)'!$F6,AN$4)-MAX('Stage Schedule &amp; Costs (2)'!$E6,AN$4-1))*'Stage Schedule &amp; Costs (2)'!$H6</f>
        <v>0</v>
      </c>
      <c r="BA6" s="352">
        <f>MAX(0,MIN('Stage Schedule &amp; Costs (2)'!$F6,AO$4)-MAX('Stage Schedule &amp; Costs (2)'!$E6,AO$4-1))*'Stage Schedule &amp; Costs (2)'!$H6</f>
        <v>0</v>
      </c>
      <c r="BB6" s="352">
        <f>MAX(0,MIN('Stage Schedule &amp; Costs (2)'!$F6,AP$4)-MAX('Stage Schedule &amp; Costs (2)'!$E6,AP$4-1))*'Stage Schedule &amp; Costs (2)'!$H6</f>
        <v>0</v>
      </c>
      <c r="BC6" s="352">
        <f>MAX(0,MIN('Stage Schedule &amp; Costs (2)'!$F6,AQ$4)-MAX('Stage Schedule &amp; Costs (2)'!$E6,AQ$4-1))*'Stage Schedule &amp; Costs (2)'!$H6</f>
        <v>0</v>
      </c>
      <c r="BD6" s="352">
        <f>MAX(0,MIN('Stage Schedule &amp; Costs (2)'!$F6,AR$4)-MAX('Stage Schedule &amp; Costs (2)'!$E6,AR$4-1))*'Stage Schedule &amp; Costs (2)'!$H6</f>
        <v>0</v>
      </c>
      <c r="BE6" s="352">
        <f>MAX(0,MIN('Stage Schedule &amp; Costs (2)'!$F6,AS$4)-MAX('Stage Schedule &amp; Costs (2)'!$E6,AS$4-1))*'Stage Schedule &amp; Costs (2)'!$H6</f>
        <v>0</v>
      </c>
      <c r="BF6" s="352">
        <f>MAX(0,MIN('Stage Schedule &amp; Costs (2)'!$F6,AT$4)-MAX('Stage Schedule &amp; Costs (2)'!$E6,AT$4-1))*'Stage Schedule &amp; Costs (2)'!$H6</f>
        <v>0</v>
      </c>
      <c r="BG6" s="352">
        <f>MAX(0,MIN('Stage Schedule &amp; Costs (2)'!$F6,AU$4)-MAX('Stage Schedule &amp; Costs (2)'!$E6,AU$4-1))*'Stage Schedule &amp; Costs (2)'!$H6</f>
        <v>0</v>
      </c>
      <c r="BH6" s="352">
        <f>MAX(0,MIN('Stage Schedule &amp; Costs (2)'!$F6,AV$4)-MAX('Stage Schedule &amp; Costs (2)'!$E6,AV$4-1))*'Stage Schedule &amp; Costs (2)'!$H6</f>
        <v>0</v>
      </c>
      <c r="BI6" s="352">
        <f>MAX(0,MIN('Stage Schedule &amp; Costs (2)'!$F6,AW$4)-MAX('Stage Schedule &amp; Costs (2)'!$E6,AW$4-1))*'Stage Schedule &amp; Costs (2)'!$H6</f>
        <v>0</v>
      </c>
      <c r="BJ6" s="352">
        <f>MAX(0,MIN('Stage Schedule &amp; Costs (2)'!$F6,AX$4)-MAX('Stage Schedule &amp; Costs (2)'!$E6,AX$4-1))*'Stage Schedule &amp; Costs (2)'!$H6</f>
        <v>0</v>
      </c>
      <c r="BK6" s="352">
        <f>MAX(0,MIN('Stage Schedule &amp; Costs (2)'!$F6,AY$4)-MAX('Stage Schedule &amp; Costs (2)'!$E6,AY$4-1))*'Stage Schedule &amp; Costs (2)'!$H6</f>
        <v>0</v>
      </c>
      <c r="BL6" s="352">
        <f>MAX(0,MIN('Stage Schedule &amp; Costs (2)'!$F6,AZ$4)-MAX('Stage Schedule &amp; Costs (2)'!$E6,AZ$4-1))*'Stage Schedule &amp; Costs (2)'!$H6</f>
        <v>0</v>
      </c>
      <c r="BM6" s="352">
        <f>MAX(0,MIN('Stage Schedule &amp; Costs (2)'!$F6,BA$4)-MAX('Stage Schedule &amp; Costs (2)'!$E6,BA$4-1))*'Stage Schedule &amp; Costs (2)'!$H6</f>
        <v>0</v>
      </c>
      <c r="BN6" s="352">
        <f>MAX(0,MIN('Stage Schedule &amp; Costs (2)'!$F6,BB$4)-MAX('Stage Schedule &amp; Costs (2)'!$E6,BB$4-1))*'Stage Schedule &amp; Costs (2)'!$H6</f>
        <v>0</v>
      </c>
      <c r="BO6" s="352">
        <f>MAX(0,MIN('Stage Schedule &amp; Costs (2)'!$F6,BC$4)-MAX('Stage Schedule &amp; Costs (2)'!$E6,BC$4-1))*'Stage Schedule &amp; Costs (2)'!$H6</f>
        <v>0</v>
      </c>
      <c r="BP6" s="352">
        <f>MAX(0,MIN('Stage Schedule &amp; Costs (2)'!$F6,BD$4)-MAX('Stage Schedule &amp; Costs (2)'!$E6,BD$4-1))*'Stage Schedule &amp; Costs (2)'!$H6</f>
        <v>0</v>
      </c>
      <c r="BQ6" s="352">
        <f>MAX(0,MIN('Stage Schedule &amp; Costs (2)'!$F6,BE$4)-MAX('Stage Schedule &amp; Costs (2)'!$E6,BE$4-1))*'Stage Schedule &amp; Costs (2)'!$H6</f>
        <v>0</v>
      </c>
    </row>
    <row r="7" spans="1:75" ht="15" customHeight="1" x14ac:dyDescent="0.3">
      <c r="A7" s="351">
        <f>'Stage Schedule &amp; Costs (2)'!A7</f>
        <v>3</v>
      </c>
      <c r="B7" s="350" t="str">
        <f>'Stage Schedule &amp; Costs (2)'!B7&amp;" - "&amp;'Stage Schedule &amp; Costs (2)'!C7</f>
        <v>Concrete Structure - Basement Floor</v>
      </c>
      <c r="C7" s="349">
        <f t="shared" si="0"/>
        <v>5000000</v>
      </c>
      <c r="D7" s="349"/>
      <c r="E7" s="349"/>
      <c r="F7" s="349"/>
      <c r="G7" s="349"/>
      <c r="H7" s="349"/>
      <c r="I7" s="349"/>
      <c r="J7" s="349"/>
      <c r="K7" s="349"/>
      <c r="L7" s="349"/>
      <c r="M7" s="349"/>
      <c r="N7" s="349"/>
      <c r="O7" s="349"/>
      <c r="P7" s="349">
        <f>MAX(0,MIN('Stage Schedule &amp; Costs (2)'!$F7,D$4)-MAX('Stage Schedule &amp; Costs (2)'!$E7,D$4-1))*'Stage Schedule &amp; Costs (2)'!$H7</f>
        <v>0</v>
      </c>
      <c r="Q7" s="349">
        <f>MAX(0,MIN('Stage Schedule &amp; Costs (2)'!$F7,E$4)-MAX('Stage Schedule &amp; Costs (2)'!$E7,E$4-1))*'Stage Schedule &amp; Costs (2)'!$H7</f>
        <v>0</v>
      </c>
      <c r="R7" s="349">
        <f>MAX(0,MIN('Stage Schedule &amp; Costs (2)'!$F7,F$4)-MAX('Stage Schedule &amp; Costs (2)'!$E7,F$4-1))*'Stage Schedule &amp; Costs (2)'!$H7</f>
        <v>0</v>
      </c>
      <c r="S7" s="349">
        <f>MAX(0,MIN('Stage Schedule &amp; Costs (2)'!$F7,G$4)-MAX('Stage Schedule &amp; Costs (2)'!$E7,G$4-1))*'Stage Schedule &amp; Costs (2)'!$H7</f>
        <v>0</v>
      </c>
      <c r="T7" s="349">
        <f>MAX(0,MIN('Stage Schedule &amp; Costs (2)'!$F7,H$4)-MAX('Stage Schedule &amp; Costs (2)'!$E7,H$4-1))*'Stage Schedule &amp; Costs (2)'!$H7</f>
        <v>0</v>
      </c>
      <c r="U7" s="349">
        <f>MAX(0,MIN('Stage Schedule &amp; Costs (2)'!$F7,I$4)-MAX('Stage Schedule &amp; Costs (2)'!$E7,I$4-1))*'Stage Schedule &amp; Costs (2)'!$H7</f>
        <v>0</v>
      </c>
      <c r="V7" s="349">
        <f>MAX(0,MIN('Stage Schedule &amp; Costs (2)'!$F7,J$4)-MAX('Stage Schedule &amp; Costs (2)'!$E7,J$4-1))*'Stage Schedule &amp; Costs (2)'!$H7</f>
        <v>1666666.6666666667</v>
      </c>
      <c r="W7" s="349">
        <f>MAX(0,MIN('Stage Schedule &amp; Costs (2)'!$F7,K$4)-MAX('Stage Schedule &amp; Costs (2)'!$E7,K$4-1))*'Stage Schedule &amp; Costs (2)'!$H7</f>
        <v>1666666.6666666667</v>
      </c>
      <c r="X7" s="349">
        <f>MAX(0,MIN('Stage Schedule &amp; Costs (2)'!$F7,L$4)-MAX('Stage Schedule &amp; Costs (2)'!$E7,L$4-1))*'Stage Schedule &amp; Costs (2)'!$H7</f>
        <v>1666666.6666666667</v>
      </c>
      <c r="Y7" s="349">
        <f>MAX(0,MIN('Stage Schedule &amp; Costs (2)'!$F7,M$4)-MAX('Stage Schedule &amp; Costs (2)'!$E7,M$4-1))*'Stage Schedule &amp; Costs (2)'!$H7</f>
        <v>0</v>
      </c>
      <c r="Z7" s="349">
        <f>MAX(0,MIN('Stage Schedule &amp; Costs (2)'!$F7,N$4)-MAX('Stage Schedule &amp; Costs (2)'!$E7,N$4-1))*'Stage Schedule &amp; Costs (2)'!$H7</f>
        <v>0</v>
      </c>
      <c r="AA7" s="349">
        <f>MAX(0,MIN('Stage Schedule &amp; Costs (2)'!$F7,O$4)-MAX('Stage Schedule &amp; Costs (2)'!$E7,O$4-1))*'Stage Schedule &amp; Costs (2)'!$H7</f>
        <v>0</v>
      </c>
      <c r="AB7" s="349">
        <f>MAX(0,MIN('Stage Schedule &amp; Costs (2)'!$F7,P$4)-MAX('Stage Schedule &amp; Costs (2)'!$E7,P$4-1))*'Stage Schedule &amp; Costs (2)'!$H7</f>
        <v>0</v>
      </c>
      <c r="AC7" s="349">
        <f>MAX(0,MIN('Stage Schedule &amp; Costs (2)'!$F7,Q$4)-MAX('Stage Schedule &amp; Costs (2)'!$E7,Q$4-1))*'Stage Schedule &amp; Costs (2)'!$H7</f>
        <v>0</v>
      </c>
      <c r="AD7" s="349">
        <f>MAX(0,MIN('Stage Schedule &amp; Costs (2)'!$F7,R$4)-MAX('Stage Schedule &amp; Costs (2)'!$E7,R$4-1))*'Stage Schedule &amp; Costs (2)'!$H7</f>
        <v>0</v>
      </c>
      <c r="AE7" s="349">
        <f>MAX(0,MIN('Stage Schedule &amp; Costs (2)'!$F7,S$4)-MAX('Stage Schedule &amp; Costs (2)'!$E7,S$4-1))*'Stage Schedule &amp; Costs (2)'!$H7</f>
        <v>0</v>
      </c>
      <c r="AF7" s="349">
        <f>MAX(0,MIN('Stage Schedule &amp; Costs (2)'!$F7,T$4)-MAX('Stage Schedule &amp; Costs (2)'!$E7,T$4-1))*'Stage Schedule &amp; Costs (2)'!$H7</f>
        <v>0</v>
      </c>
      <c r="AG7" s="349">
        <f>MAX(0,MIN('Stage Schedule &amp; Costs (2)'!$F7,U$4)-MAX('Stage Schedule &amp; Costs (2)'!$E7,U$4-1))*'Stage Schedule &amp; Costs (2)'!$H7</f>
        <v>0</v>
      </c>
      <c r="AH7" s="349">
        <f>MAX(0,MIN('Stage Schedule &amp; Costs (2)'!$F7,V$4)-MAX('Stage Schedule &amp; Costs (2)'!$E7,V$4-1))*'Stage Schedule &amp; Costs (2)'!$H7</f>
        <v>0</v>
      </c>
      <c r="AI7" s="349">
        <f>MAX(0,MIN('Stage Schedule &amp; Costs (2)'!$F7,W$4)-MAX('Stage Schedule &amp; Costs (2)'!$E7,W$4-1))*'Stage Schedule &amp; Costs (2)'!$H7</f>
        <v>0</v>
      </c>
      <c r="AJ7" s="349">
        <f>MAX(0,MIN('Stage Schedule &amp; Costs (2)'!$F7,X$4)-MAX('Stage Schedule &amp; Costs (2)'!$E7,X$4-1))*'Stage Schedule &amp; Costs (2)'!$H7</f>
        <v>0</v>
      </c>
      <c r="AK7" s="349">
        <f>MAX(0,MIN('Stage Schedule &amp; Costs (2)'!$F7,Y$4)-MAX('Stage Schedule &amp; Costs (2)'!$E7,Y$4-1))*'Stage Schedule &amp; Costs (2)'!$H7</f>
        <v>0</v>
      </c>
      <c r="AL7" s="349">
        <f>MAX(0,MIN('Stage Schedule &amp; Costs (2)'!$F7,Z$4)-MAX('Stage Schedule &amp; Costs (2)'!$E7,Z$4-1))*'Stage Schedule &amp; Costs (2)'!$H7</f>
        <v>0</v>
      </c>
      <c r="AM7" s="349">
        <f>MAX(0,MIN('Stage Schedule &amp; Costs (2)'!$F7,AA$4)-MAX('Stage Schedule &amp; Costs (2)'!$E7,AA$4-1))*'Stage Schedule &amp; Costs (2)'!$H7</f>
        <v>0</v>
      </c>
      <c r="AN7" s="349">
        <f>MAX(0,MIN('Stage Schedule &amp; Costs (2)'!$F7,AB$4)-MAX('Stage Schedule &amp; Costs (2)'!$E7,AB$4-1))*'Stage Schedule &amp; Costs (2)'!$H7</f>
        <v>0</v>
      </c>
      <c r="AO7" s="349">
        <f>MAX(0,MIN('Stage Schedule &amp; Costs (2)'!$F7,AC$4)-MAX('Stage Schedule &amp; Costs (2)'!$E7,AC$4-1))*'Stage Schedule &amp; Costs (2)'!$H7</f>
        <v>0</v>
      </c>
      <c r="AP7" s="349">
        <f>MAX(0,MIN('Stage Schedule &amp; Costs (2)'!$F7,AD$4)-MAX('Stage Schedule &amp; Costs (2)'!$E7,AD$4-1))*'Stage Schedule &amp; Costs (2)'!$H7</f>
        <v>0</v>
      </c>
      <c r="AQ7" s="349">
        <f>MAX(0,MIN('Stage Schedule &amp; Costs (2)'!$F7,AE$4)-MAX('Stage Schedule &amp; Costs (2)'!$E7,AE$4-1))*'Stage Schedule &amp; Costs (2)'!$H7</f>
        <v>0</v>
      </c>
      <c r="AR7" s="349">
        <f>MAX(0,MIN('Stage Schedule &amp; Costs (2)'!$F7,AF$4)-MAX('Stage Schedule &amp; Costs (2)'!$E7,AF$4-1))*'Stage Schedule &amp; Costs (2)'!$H7</f>
        <v>0</v>
      </c>
      <c r="AS7" s="349">
        <f>MAX(0,MIN('Stage Schedule &amp; Costs (2)'!$F7,AG$4)-MAX('Stage Schedule &amp; Costs (2)'!$E7,AG$4-1))*'Stage Schedule &amp; Costs (2)'!$H7</f>
        <v>0</v>
      </c>
      <c r="AT7" s="349">
        <f>MAX(0,MIN('Stage Schedule &amp; Costs (2)'!$F7,AH$4)-MAX('Stage Schedule &amp; Costs (2)'!$E7,AH$4-1))*'Stage Schedule &amp; Costs (2)'!$H7</f>
        <v>0</v>
      </c>
      <c r="AU7" s="349">
        <f>MAX(0,MIN('Stage Schedule &amp; Costs (2)'!$F7,AI$4)-MAX('Stage Schedule &amp; Costs (2)'!$E7,AI$4-1))*'Stage Schedule &amp; Costs (2)'!$H7</f>
        <v>0</v>
      </c>
      <c r="AV7" s="349">
        <f>MAX(0,MIN('Stage Schedule &amp; Costs (2)'!$F7,AJ$4)-MAX('Stage Schedule &amp; Costs (2)'!$E7,AJ$4-1))*'Stage Schedule &amp; Costs (2)'!$H7</f>
        <v>0</v>
      </c>
      <c r="AW7" s="349">
        <f>MAX(0,MIN('Stage Schedule &amp; Costs (2)'!$F7,AK$4)-MAX('Stage Schedule &amp; Costs (2)'!$E7,AK$4-1))*'Stage Schedule &amp; Costs (2)'!$H7</f>
        <v>0</v>
      </c>
      <c r="AX7" s="349">
        <f>MAX(0,MIN('Stage Schedule &amp; Costs (2)'!$F7,AL$4)-MAX('Stage Schedule &amp; Costs (2)'!$E7,AL$4-1))*'Stage Schedule &amp; Costs (2)'!$H7</f>
        <v>0</v>
      </c>
      <c r="AY7" s="349">
        <f>MAX(0,MIN('Stage Schedule &amp; Costs (2)'!$F7,AM$4)-MAX('Stage Schedule &amp; Costs (2)'!$E7,AM$4-1))*'Stage Schedule &amp; Costs (2)'!$H7</f>
        <v>0</v>
      </c>
      <c r="AZ7" s="349">
        <f>MAX(0,MIN('Stage Schedule &amp; Costs (2)'!$F7,AN$4)-MAX('Stage Schedule &amp; Costs (2)'!$E7,AN$4-1))*'Stage Schedule &amp; Costs (2)'!$H7</f>
        <v>0</v>
      </c>
      <c r="BA7" s="349">
        <f>MAX(0,MIN('Stage Schedule &amp; Costs (2)'!$F7,AO$4)-MAX('Stage Schedule &amp; Costs (2)'!$E7,AO$4-1))*'Stage Schedule &amp; Costs (2)'!$H7</f>
        <v>0</v>
      </c>
      <c r="BB7" s="349">
        <f>MAX(0,MIN('Stage Schedule &amp; Costs (2)'!$F7,AP$4)-MAX('Stage Schedule &amp; Costs (2)'!$E7,AP$4-1))*'Stage Schedule &amp; Costs (2)'!$H7</f>
        <v>0</v>
      </c>
      <c r="BC7" s="349">
        <f>MAX(0,MIN('Stage Schedule &amp; Costs (2)'!$F7,AQ$4)-MAX('Stage Schedule &amp; Costs (2)'!$E7,AQ$4-1))*'Stage Schedule &amp; Costs (2)'!$H7</f>
        <v>0</v>
      </c>
      <c r="BD7" s="349">
        <f>MAX(0,MIN('Stage Schedule &amp; Costs (2)'!$F7,AR$4)-MAX('Stage Schedule &amp; Costs (2)'!$E7,AR$4-1))*'Stage Schedule &amp; Costs (2)'!$H7</f>
        <v>0</v>
      </c>
      <c r="BE7" s="349">
        <f>MAX(0,MIN('Stage Schedule &amp; Costs (2)'!$F7,AS$4)-MAX('Stage Schedule &amp; Costs (2)'!$E7,AS$4-1))*'Stage Schedule &amp; Costs (2)'!$H7</f>
        <v>0</v>
      </c>
      <c r="BF7" s="349">
        <f>MAX(0,MIN('Stage Schedule &amp; Costs (2)'!$F7,AT$4)-MAX('Stage Schedule &amp; Costs (2)'!$E7,AT$4-1))*'Stage Schedule &amp; Costs (2)'!$H7</f>
        <v>0</v>
      </c>
      <c r="BG7" s="349">
        <f>MAX(0,MIN('Stage Schedule &amp; Costs (2)'!$F7,AU$4)-MAX('Stage Schedule &amp; Costs (2)'!$E7,AU$4-1))*'Stage Schedule &amp; Costs (2)'!$H7</f>
        <v>0</v>
      </c>
      <c r="BH7" s="349">
        <f>MAX(0,MIN('Stage Schedule &amp; Costs (2)'!$F7,AV$4)-MAX('Stage Schedule &amp; Costs (2)'!$E7,AV$4-1))*'Stage Schedule &amp; Costs (2)'!$H7</f>
        <v>0</v>
      </c>
      <c r="BI7" s="349">
        <f>MAX(0,MIN('Stage Schedule &amp; Costs (2)'!$F7,AW$4)-MAX('Stage Schedule &amp; Costs (2)'!$E7,AW$4-1))*'Stage Schedule &amp; Costs (2)'!$H7</f>
        <v>0</v>
      </c>
      <c r="BJ7" s="349">
        <f>MAX(0,MIN('Stage Schedule &amp; Costs (2)'!$F7,AX$4)-MAX('Stage Schedule &amp; Costs (2)'!$E7,AX$4-1))*'Stage Schedule &amp; Costs (2)'!$H7</f>
        <v>0</v>
      </c>
      <c r="BK7" s="349">
        <f>MAX(0,MIN('Stage Schedule &amp; Costs (2)'!$F7,AY$4)-MAX('Stage Schedule &amp; Costs (2)'!$E7,AY$4-1))*'Stage Schedule &amp; Costs (2)'!$H7</f>
        <v>0</v>
      </c>
      <c r="BL7" s="349">
        <f>MAX(0,MIN('Stage Schedule &amp; Costs (2)'!$F7,AZ$4)-MAX('Stage Schedule &amp; Costs (2)'!$E7,AZ$4-1))*'Stage Schedule &amp; Costs (2)'!$H7</f>
        <v>0</v>
      </c>
      <c r="BM7" s="349">
        <f>MAX(0,MIN('Stage Schedule &amp; Costs (2)'!$F7,BA$4)-MAX('Stage Schedule &amp; Costs (2)'!$E7,BA$4-1))*'Stage Schedule &amp; Costs (2)'!$H7</f>
        <v>0</v>
      </c>
      <c r="BN7" s="349">
        <f>MAX(0,MIN('Stage Schedule &amp; Costs (2)'!$F7,BB$4)-MAX('Stage Schedule &amp; Costs (2)'!$E7,BB$4-1))*'Stage Schedule &amp; Costs (2)'!$H7</f>
        <v>0</v>
      </c>
      <c r="BO7" s="349">
        <f>MAX(0,MIN('Stage Schedule &amp; Costs (2)'!$F7,BC$4)-MAX('Stage Schedule &amp; Costs (2)'!$E7,BC$4-1))*'Stage Schedule &amp; Costs (2)'!$H7</f>
        <v>0</v>
      </c>
      <c r="BP7" s="349">
        <f>MAX(0,MIN('Stage Schedule &amp; Costs (2)'!$F7,BD$4)-MAX('Stage Schedule &amp; Costs (2)'!$E7,BD$4-1))*'Stage Schedule &amp; Costs (2)'!$H7</f>
        <v>0</v>
      </c>
      <c r="BQ7" s="349">
        <f>MAX(0,MIN('Stage Schedule &amp; Costs (2)'!$F7,BE$4)-MAX('Stage Schedule &amp; Costs (2)'!$E7,BE$4-1))*'Stage Schedule &amp; Costs (2)'!$H7</f>
        <v>0</v>
      </c>
    </row>
    <row r="8" spans="1:75" ht="15" customHeight="1" x14ac:dyDescent="0.3">
      <c r="A8" s="354">
        <f>'Stage Schedule &amp; Costs (2)'!A8</f>
        <v>4</v>
      </c>
      <c r="B8" s="353" t="str">
        <f>'Stage Schedule &amp; Costs (2)'!B8&amp;" - "&amp;'Stage Schedule &amp; Costs (2)'!C8</f>
        <v xml:space="preserve"> - Ground Floor</v>
      </c>
      <c r="C8" s="352">
        <f t="shared" si="0"/>
        <v>3300000</v>
      </c>
      <c r="D8" s="352"/>
      <c r="E8" s="352"/>
      <c r="F8" s="352"/>
      <c r="G8" s="352"/>
      <c r="H8" s="352"/>
      <c r="I8" s="352"/>
      <c r="J8" s="352"/>
      <c r="K8" s="352"/>
      <c r="L8" s="352"/>
      <c r="M8" s="352"/>
      <c r="N8" s="352"/>
      <c r="O8" s="352"/>
      <c r="P8" s="352">
        <f>MAX(0,MIN('Stage Schedule &amp; Costs (2)'!$F8,D$4)-MAX('Stage Schedule &amp; Costs (2)'!$E8,D$4-1))*'Stage Schedule &amp; Costs (2)'!$H8</f>
        <v>0</v>
      </c>
      <c r="Q8" s="352">
        <f>MAX(0,MIN('Stage Schedule &amp; Costs (2)'!$F8,E$4)-MAX('Stage Schedule &amp; Costs (2)'!$E8,E$4-1))*'Stage Schedule &amp; Costs (2)'!$H8</f>
        <v>0</v>
      </c>
      <c r="R8" s="352">
        <f>MAX(0,MIN('Stage Schedule &amp; Costs (2)'!$F8,F$4)-MAX('Stage Schedule &amp; Costs (2)'!$E8,F$4-1))*'Stage Schedule &amp; Costs (2)'!$H8</f>
        <v>0</v>
      </c>
      <c r="S8" s="352">
        <f>MAX(0,MIN('Stage Schedule &amp; Costs (2)'!$F8,G$4)-MAX('Stage Schedule &amp; Costs (2)'!$E8,G$4-1))*'Stage Schedule &amp; Costs (2)'!$H8</f>
        <v>0</v>
      </c>
      <c r="T8" s="352">
        <f>MAX(0,MIN('Stage Schedule &amp; Costs (2)'!$F8,H$4)-MAX('Stage Schedule &amp; Costs (2)'!$E8,H$4-1))*'Stage Schedule &amp; Costs (2)'!$H8</f>
        <v>0</v>
      </c>
      <c r="U8" s="352">
        <f>MAX(0,MIN('Stage Schedule &amp; Costs (2)'!$F8,I$4)-MAX('Stage Schedule &amp; Costs (2)'!$E8,I$4-1))*'Stage Schedule &amp; Costs (2)'!$H8</f>
        <v>0</v>
      </c>
      <c r="V8" s="352">
        <f>MAX(0,MIN('Stage Schedule &amp; Costs (2)'!$F8,J$4)-MAX('Stage Schedule &amp; Costs (2)'!$E8,J$4-1))*'Stage Schedule &amp; Costs (2)'!$H8</f>
        <v>0</v>
      </c>
      <c r="W8" s="352">
        <f>MAX(0,MIN('Stage Schedule &amp; Costs (2)'!$F8,K$4)-MAX('Stage Schedule &amp; Costs (2)'!$E8,K$4-1))*'Stage Schedule &amp; Costs (2)'!$H8</f>
        <v>0</v>
      </c>
      <c r="X8" s="352">
        <f>MAX(0,MIN('Stage Schedule &amp; Costs (2)'!$F8,L$4)-MAX('Stage Schedule &amp; Costs (2)'!$E8,L$4-1))*'Stage Schedule &amp; Costs (2)'!$H8</f>
        <v>0</v>
      </c>
      <c r="Y8" s="352">
        <f>MAX(0,MIN('Stage Schedule &amp; Costs (2)'!$F8,M$4)-MAX('Stage Schedule &amp; Costs (2)'!$E8,M$4-1))*'Stage Schedule &amp; Costs (2)'!$H8</f>
        <v>1100000</v>
      </c>
      <c r="Z8" s="352">
        <f>MAX(0,MIN('Stage Schedule &amp; Costs (2)'!$F8,N$4)-MAX('Stage Schedule &amp; Costs (2)'!$E8,N$4-1))*'Stage Schedule &amp; Costs (2)'!$H8</f>
        <v>1100000</v>
      </c>
      <c r="AA8" s="352">
        <f>MAX(0,MIN('Stage Schedule &amp; Costs (2)'!$F8,O$4)-MAX('Stage Schedule &amp; Costs (2)'!$E8,O$4-1))*'Stage Schedule &amp; Costs (2)'!$H8</f>
        <v>1100000</v>
      </c>
      <c r="AB8" s="352">
        <f>MAX(0,MIN('Stage Schedule &amp; Costs (2)'!$F8,P$4)-MAX('Stage Schedule &amp; Costs (2)'!$E8,P$4-1))*'Stage Schedule &amp; Costs (2)'!$H8</f>
        <v>0</v>
      </c>
      <c r="AC8" s="352">
        <f>MAX(0,MIN('Stage Schedule &amp; Costs (2)'!$F8,Q$4)-MAX('Stage Schedule &amp; Costs (2)'!$E8,Q$4-1))*'Stage Schedule &amp; Costs (2)'!$H8</f>
        <v>0</v>
      </c>
      <c r="AD8" s="352">
        <f>MAX(0,MIN('Stage Schedule &amp; Costs (2)'!$F8,R$4)-MAX('Stage Schedule &amp; Costs (2)'!$E8,R$4-1))*'Stage Schedule &amp; Costs (2)'!$H8</f>
        <v>0</v>
      </c>
      <c r="AE8" s="352">
        <f>MAX(0,MIN('Stage Schedule &amp; Costs (2)'!$F8,S$4)-MAX('Stage Schedule &amp; Costs (2)'!$E8,S$4-1))*'Stage Schedule &amp; Costs (2)'!$H8</f>
        <v>0</v>
      </c>
      <c r="AF8" s="352">
        <f>MAX(0,MIN('Stage Schedule &amp; Costs (2)'!$F8,T$4)-MAX('Stage Schedule &amp; Costs (2)'!$E8,T$4-1))*'Stage Schedule &amp; Costs (2)'!$H8</f>
        <v>0</v>
      </c>
      <c r="AG8" s="352">
        <f>MAX(0,MIN('Stage Schedule &amp; Costs (2)'!$F8,U$4)-MAX('Stage Schedule &amp; Costs (2)'!$E8,U$4-1))*'Stage Schedule &amp; Costs (2)'!$H8</f>
        <v>0</v>
      </c>
      <c r="AH8" s="352">
        <f>MAX(0,MIN('Stage Schedule &amp; Costs (2)'!$F8,V$4)-MAX('Stage Schedule &amp; Costs (2)'!$E8,V$4-1))*'Stage Schedule &amp; Costs (2)'!$H8</f>
        <v>0</v>
      </c>
      <c r="AI8" s="352">
        <f>MAX(0,MIN('Stage Schedule &amp; Costs (2)'!$F8,W$4)-MAX('Stage Schedule &amp; Costs (2)'!$E8,W$4-1))*'Stage Schedule &amp; Costs (2)'!$H8</f>
        <v>0</v>
      </c>
      <c r="AJ8" s="352">
        <f>MAX(0,MIN('Stage Schedule &amp; Costs (2)'!$F8,X$4)-MAX('Stage Schedule &amp; Costs (2)'!$E8,X$4-1))*'Stage Schedule &amp; Costs (2)'!$H8</f>
        <v>0</v>
      </c>
      <c r="AK8" s="352">
        <f>MAX(0,MIN('Stage Schedule &amp; Costs (2)'!$F8,Y$4)-MAX('Stage Schedule &amp; Costs (2)'!$E8,Y$4-1))*'Stage Schedule &amp; Costs (2)'!$H8</f>
        <v>0</v>
      </c>
      <c r="AL8" s="352">
        <f>MAX(0,MIN('Stage Schedule &amp; Costs (2)'!$F8,Z$4)-MAX('Stage Schedule &amp; Costs (2)'!$E8,Z$4-1))*'Stage Schedule &amp; Costs (2)'!$H8</f>
        <v>0</v>
      </c>
      <c r="AM8" s="352">
        <f>MAX(0,MIN('Stage Schedule &amp; Costs (2)'!$F8,AA$4)-MAX('Stage Schedule &amp; Costs (2)'!$E8,AA$4-1))*'Stage Schedule &amp; Costs (2)'!$H8</f>
        <v>0</v>
      </c>
      <c r="AN8" s="352">
        <f>MAX(0,MIN('Stage Schedule &amp; Costs (2)'!$F8,AB$4)-MAX('Stage Schedule &amp; Costs (2)'!$E8,AB$4-1))*'Stage Schedule &amp; Costs (2)'!$H8</f>
        <v>0</v>
      </c>
      <c r="AO8" s="352">
        <f>MAX(0,MIN('Stage Schedule &amp; Costs (2)'!$F8,AC$4)-MAX('Stage Schedule &amp; Costs (2)'!$E8,AC$4-1))*'Stage Schedule &amp; Costs (2)'!$H8</f>
        <v>0</v>
      </c>
      <c r="AP8" s="352">
        <f>MAX(0,MIN('Stage Schedule &amp; Costs (2)'!$F8,AD$4)-MAX('Stage Schedule &amp; Costs (2)'!$E8,AD$4-1))*'Stage Schedule &amp; Costs (2)'!$H8</f>
        <v>0</v>
      </c>
      <c r="AQ8" s="352">
        <f>MAX(0,MIN('Stage Schedule &amp; Costs (2)'!$F8,AE$4)-MAX('Stage Schedule &amp; Costs (2)'!$E8,AE$4-1))*'Stage Schedule &amp; Costs (2)'!$H8</f>
        <v>0</v>
      </c>
      <c r="AR8" s="352">
        <f>MAX(0,MIN('Stage Schedule &amp; Costs (2)'!$F8,AF$4)-MAX('Stage Schedule &amp; Costs (2)'!$E8,AF$4-1))*'Stage Schedule &amp; Costs (2)'!$H8</f>
        <v>0</v>
      </c>
      <c r="AS8" s="352">
        <f>MAX(0,MIN('Stage Schedule &amp; Costs (2)'!$F8,AG$4)-MAX('Stage Schedule &amp; Costs (2)'!$E8,AG$4-1))*'Stage Schedule &amp; Costs (2)'!$H8</f>
        <v>0</v>
      </c>
      <c r="AT8" s="352">
        <f>MAX(0,MIN('Stage Schedule &amp; Costs (2)'!$F8,AH$4)-MAX('Stage Schedule &amp; Costs (2)'!$E8,AH$4-1))*'Stage Schedule &amp; Costs (2)'!$H8</f>
        <v>0</v>
      </c>
      <c r="AU8" s="352">
        <f>MAX(0,MIN('Stage Schedule &amp; Costs (2)'!$F8,AI$4)-MAX('Stage Schedule &amp; Costs (2)'!$E8,AI$4-1))*'Stage Schedule &amp; Costs (2)'!$H8</f>
        <v>0</v>
      </c>
      <c r="AV8" s="352">
        <f>MAX(0,MIN('Stage Schedule &amp; Costs (2)'!$F8,AJ$4)-MAX('Stage Schedule &amp; Costs (2)'!$E8,AJ$4-1))*'Stage Schedule &amp; Costs (2)'!$H8</f>
        <v>0</v>
      </c>
      <c r="AW8" s="352">
        <f>MAX(0,MIN('Stage Schedule &amp; Costs (2)'!$F8,AK$4)-MAX('Stage Schedule &amp; Costs (2)'!$E8,AK$4-1))*'Stage Schedule &amp; Costs (2)'!$H8</f>
        <v>0</v>
      </c>
      <c r="AX8" s="352">
        <f>MAX(0,MIN('Stage Schedule &amp; Costs (2)'!$F8,AL$4)-MAX('Stage Schedule &amp; Costs (2)'!$E8,AL$4-1))*'Stage Schedule &amp; Costs (2)'!$H8</f>
        <v>0</v>
      </c>
      <c r="AY8" s="352">
        <f>MAX(0,MIN('Stage Schedule &amp; Costs (2)'!$F8,AM$4)-MAX('Stage Schedule &amp; Costs (2)'!$E8,AM$4-1))*'Stage Schedule &amp; Costs (2)'!$H8</f>
        <v>0</v>
      </c>
      <c r="AZ8" s="352">
        <f>MAX(0,MIN('Stage Schedule &amp; Costs (2)'!$F8,AN$4)-MAX('Stage Schedule &amp; Costs (2)'!$E8,AN$4-1))*'Stage Schedule &amp; Costs (2)'!$H8</f>
        <v>0</v>
      </c>
      <c r="BA8" s="352">
        <f>MAX(0,MIN('Stage Schedule &amp; Costs (2)'!$F8,AO$4)-MAX('Stage Schedule &amp; Costs (2)'!$E8,AO$4-1))*'Stage Schedule &amp; Costs (2)'!$H8</f>
        <v>0</v>
      </c>
      <c r="BB8" s="352">
        <f>MAX(0,MIN('Stage Schedule &amp; Costs (2)'!$F8,AP$4)-MAX('Stage Schedule &amp; Costs (2)'!$E8,AP$4-1))*'Stage Schedule &amp; Costs (2)'!$H8</f>
        <v>0</v>
      </c>
      <c r="BC8" s="352">
        <f>MAX(0,MIN('Stage Schedule &amp; Costs (2)'!$F8,AQ$4)-MAX('Stage Schedule &amp; Costs (2)'!$E8,AQ$4-1))*'Stage Schedule &amp; Costs (2)'!$H8</f>
        <v>0</v>
      </c>
      <c r="BD8" s="352">
        <f>MAX(0,MIN('Stage Schedule &amp; Costs (2)'!$F8,AR$4)-MAX('Stage Schedule &amp; Costs (2)'!$E8,AR$4-1))*'Stage Schedule &amp; Costs (2)'!$H8</f>
        <v>0</v>
      </c>
      <c r="BE8" s="352">
        <f>MAX(0,MIN('Stage Schedule &amp; Costs (2)'!$F8,AS$4)-MAX('Stage Schedule &amp; Costs (2)'!$E8,AS$4-1))*'Stage Schedule &amp; Costs (2)'!$H8</f>
        <v>0</v>
      </c>
      <c r="BF8" s="352">
        <f>MAX(0,MIN('Stage Schedule &amp; Costs (2)'!$F8,AT$4)-MAX('Stage Schedule &amp; Costs (2)'!$E8,AT$4-1))*'Stage Schedule &amp; Costs (2)'!$H8</f>
        <v>0</v>
      </c>
      <c r="BG8" s="352">
        <f>MAX(0,MIN('Stage Schedule &amp; Costs (2)'!$F8,AU$4)-MAX('Stage Schedule &amp; Costs (2)'!$E8,AU$4-1))*'Stage Schedule &amp; Costs (2)'!$H8</f>
        <v>0</v>
      </c>
      <c r="BH8" s="352">
        <f>MAX(0,MIN('Stage Schedule &amp; Costs (2)'!$F8,AV$4)-MAX('Stage Schedule &amp; Costs (2)'!$E8,AV$4-1))*'Stage Schedule &amp; Costs (2)'!$H8</f>
        <v>0</v>
      </c>
      <c r="BI8" s="352">
        <f>MAX(0,MIN('Stage Schedule &amp; Costs (2)'!$F8,AW$4)-MAX('Stage Schedule &amp; Costs (2)'!$E8,AW$4-1))*'Stage Schedule &amp; Costs (2)'!$H8</f>
        <v>0</v>
      </c>
      <c r="BJ8" s="352">
        <f>MAX(0,MIN('Stage Schedule &amp; Costs (2)'!$F8,AX$4)-MAX('Stage Schedule &amp; Costs (2)'!$E8,AX$4-1))*'Stage Schedule &amp; Costs (2)'!$H8</f>
        <v>0</v>
      </c>
      <c r="BK8" s="352">
        <f>MAX(0,MIN('Stage Schedule &amp; Costs (2)'!$F8,AY$4)-MAX('Stage Schedule &amp; Costs (2)'!$E8,AY$4-1))*'Stage Schedule &amp; Costs (2)'!$H8</f>
        <v>0</v>
      </c>
      <c r="BL8" s="352">
        <f>MAX(0,MIN('Stage Schedule &amp; Costs (2)'!$F8,AZ$4)-MAX('Stage Schedule &amp; Costs (2)'!$E8,AZ$4-1))*'Stage Schedule &amp; Costs (2)'!$H8</f>
        <v>0</v>
      </c>
      <c r="BM8" s="352">
        <f>MAX(0,MIN('Stage Schedule &amp; Costs (2)'!$F8,BA$4)-MAX('Stage Schedule &amp; Costs (2)'!$E8,BA$4-1))*'Stage Schedule &amp; Costs (2)'!$H8</f>
        <v>0</v>
      </c>
      <c r="BN8" s="352">
        <f>MAX(0,MIN('Stage Schedule &amp; Costs (2)'!$F8,BB$4)-MAX('Stage Schedule &amp; Costs (2)'!$E8,BB$4-1))*'Stage Schedule &amp; Costs (2)'!$H8</f>
        <v>0</v>
      </c>
      <c r="BO8" s="352">
        <f>MAX(0,MIN('Stage Schedule &amp; Costs (2)'!$F8,BC$4)-MAX('Stage Schedule &amp; Costs (2)'!$E8,BC$4-1))*'Stage Schedule &amp; Costs (2)'!$H8</f>
        <v>0</v>
      </c>
      <c r="BP8" s="352">
        <f>MAX(0,MIN('Stage Schedule &amp; Costs (2)'!$F8,BD$4)-MAX('Stage Schedule &amp; Costs (2)'!$E8,BD$4-1))*'Stage Schedule &amp; Costs (2)'!$H8</f>
        <v>0</v>
      </c>
      <c r="BQ8" s="352">
        <f>MAX(0,MIN('Stage Schedule &amp; Costs (2)'!$F8,BE$4)-MAX('Stage Schedule &amp; Costs (2)'!$E8,BE$4-1))*'Stage Schedule &amp; Costs (2)'!$H8</f>
        <v>0</v>
      </c>
    </row>
    <row r="9" spans="1:75" ht="15" customHeight="1" x14ac:dyDescent="0.3">
      <c r="A9" s="351">
        <f>'Stage Schedule &amp; Costs (2)'!A9</f>
        <v>5</v>
      </c>
      <c r="B9" s="350" t="str">
        <f>'Stage Schedule &amp; Costs (2)'!B9&amp;" - "&amp;'Stage Schedule &amp; Costs (2)'!C9</f>
        <v xml:space="preserve"> - 1st Floor</v>
      </c>
      <c r="C9" s="349">
        <f t="shared" si="0"/>
        <v>3300000</v>
      </c>
      <c r="D9" s="349"/>
      <c r="E9" s="349"/>
      <c r="F9" s="349"/>
      <c r="G9" s="349"/>
      <c r="H9" s="349"/>
      <c r="I9" s="349"/>
      <c r="J9" s="349"/>
      <c r="K9" s="349"/>
      <c r="L9" s="349"/>
      <c r="M9" s="349"/>
      <c r="N9" s="349"/>
      <c r="O9" s="349"/>
      <c r="P9" s="349">
        <f>MAX(0,MIN('Stage Schedule &amp; Costs (2)'!$F9,D$4)-MAX('Stage Schedule &amp; Costs (2)'!$E9,D$4-1))*'Stage Schedule &amp; Costs (2)'!$H9</f>
        <v>0</v>
      </c>
      <c r="Q9" s="349">
        <f>MAX(0,MIN('Stage Schedule &amp; Costs (2)'!$F9,E$4)-MAX('Stage Schedule &amp; Costs (2)'!$E9,E$4-1))*'Stage Schedule &amp; Costs (2)'!$H9</f>
        <v>0</v>
      </c>
      <c r="R9" s="349">
        <f>MAX(0,MIN('Stage Schedule &amp; Costs (2)'!$F9,F$4)-MAX('Stage Schedule &amp; Costs (2)'!$E9,F$4-1))*'Stage Schedule &amp; Costs (2)'!$H9</f>
        <v>0</v>
      </c>
      <c r="S9" s="349">
        <f>MAX(0,MIN('Stage Schedule &amp; Costs (2)'!$F9,G$4)-MAX('Stage Schedule &amp; Costs (2)'!$E9,G$4-1))*'Stage Schedule &amp; Costs (2)'!$H9</f>
        <v>0</v>
      </c>
      <c r="T9" s="349">
        <f>MAX(0,MIN('Stage Schedule &amp; Costs (2)'!$F9,H$4)-MAX('Stage Schedule &amp; Costs (2)'!$E9,H$4-1))*'Stage Schedule &amp; Costs (2)'!$H9</f>
        <v>0</v>
      </c>
      <c r="U9" s="349">
        <f>MAX(0,MIN('Stage Schedule &amp; Costs (2)'!$F9,I$4)-MAX('Stage Schedule &amp; Costs (2)'!$E9,I$4-1))*'Stage Schedule &amp; Costs (2)'!$H9</f>
        <v>0</v>
      </c>
      <c r="V9" s="349">
        <f>MAX(0,MIN('Stage Schedule &amp; Costs (2)'!$F9,J$4)-MAX('Stage Schedule &amp; Costs (2)'!$E9,J$4-1))*'Stage Schedule &amp; Costs (2)'!$H9</f>
        <v>0</v>
      </c>
      <c r="W9" s="349">
        <f>MAX(0,MIN('Stage Schedule &amp; Costs (2)'!$F9,K$4)-MAX('Stage Schedule &amp; Costs (2)'!$E9,K$4-1))*'Stage Schedule &amp; Costs (2)'!$H9</f>
        <v>0</v>
      </c>
      <c r="X9" s="349">
        <f>MAX(0,MIN('Stage Schedule &amp; Costs (2)'!$F9,L$4)-MAX('Stage Schedule &amp; Costs (2)'!$E9,L$4-1))*'Stage Schedule &amp; Costs (2)'!$H9</f>
        <v>0</v>
      </c>
      <c r="Y9" s="349">
        <f>MAX(0,MIN('Stage Schedule &amp; Costs (2)'!$F9,M$4)-MAX('Stage Schedule &amp; Costs (2)'!$E9,M$4-1))*'Stage Schedule &amp; Costs (2)'!$H9</f>
        <v>0</v>
      </c>
      <c r="Z9" s="349">
        <f>MAX(0,MIN('Stage Schedule &amp; Costs (2)'!$F9,N$4)-MAX('Stage Schedule &amp; Costs (2)'!$E9,N$4-1))*'Stage Schedule &amp; Costs (2)'!$H9</f>
        <v>0</v>
      </c>
      <c r="AA9" s="349">
        <f>MAX(0,MIN('Stage Schedule &amp; Costs (2)'!$F9,O$4)-MAX('Stage Schedule &amp; Costs (2)'!$E9,O$4-1))*'Stage Schedule &amp; Costs (2)'!$H9</f>
        <v>0</v>
      </c>
      <c r="AB9" s="349">
        <f>MAX(0,MIN('Stage Schedule &amp; Costs (2)'!$F9,P$4)-MAX('Stage Schedule &amp; Costs (2)'!$E9,P$4-1))*'Stage Schedule &amp; Costs (2)'!$H9</f>
        <v>1100000</v>
      </c>
      <c r="AC9" s="349">
        <f>MAX(0,MIN('Stage Schedule &amp; Costs (2)'!$F9,Q$4)-MAX('Stage Schedule &amp; Costs (2)'!$E9,Q$4-1))*'Stage Schedule &amp; Costs (2)'!$H9</f>
        <v>1100000</v>
      </c>
      <c r="AD9" s="349">
        <f>MAX(0,MIN('Stage Schedule &amp; Costs (2)'!$F9,R$4)-MAX('Stage Schedule &amp; Costs (2)'!$E9,R$4-1))*'Stage Schedule &amp; Costs (2)'!$H9</f>
        <v>1100000</v>
      </c>
      <c r="AE9" s="349">
        <f>MAX(0,MIN('Stage Schedule &amp; Costs (2)'!$F9,S$4)-MAX('Stage Schedule &amp; Costs (2)'!$E9,S$4-1))*'Stage Schedule &amp; Costs (2)'!$H9</f>
        <v>0</v>
      </c>
      <c r="AF9" s="349">
        <f>MAX(0,MIN('Stage Schedule &amp; Costs (2)'!$F9,T$4)-MAX('Stage Schedule &amp; Costs (2)'!$E9,T$4-1))*'Stage Schedule &amp; Costs (2)'!$H9</f>
        <v>0</v>
      </c>
      <c r="AG9" s="349">
        <f>MAX(0,MIN('Stage Schedule &amp; Costs (2)'!$F9,U$4)-MAX('Stage Schedule &amp; Costs (2)'!$E9,U$4-1))*'Stage Schedule &amp; Costs (2)'!$H9</f>
        <v>0</v>
      </c>
      <c r="AH9" s="349">
        <f>MAX(0,MIN('Stage Schedule &amp; Costs (2)'!$F9,V$4)-MAX('Stage Schedule &amp; Costs (2)'!$E9,V$4-1))*'Stage Schedule &amp; Costs (2)'!$H9</f>
        <v>0</v>
      </c>
      <c r="AI9" s="349">
        <f>MAX(0,MIN('Stage Schedule &amp; Costs (2)'!$F9,W$4)-MAX('Stage Schedule &amp; Costs (2)'!$E9,W$4-1))*'Stage Schedule &amp; Costs (2)'!$H9</f>
        <v>0</v>
      </c>
      <c r="AJ9" s="349">
        <f>MAX(0,MIN('Stage Schedule &amp; Costs (2)'!$F9,X$4)-MAX('Stage Schedule &amp; Costs (2)'!$E9,X$4-1))*'Stage Schedule &amp; Costs (2)'!$H9</f>
        <v>0</v>
      </c>
      <c r="AK9" s="349">
        <f>MAX(0,MIN('Stage Schedule &amp; Costs (2)'!$F9,Y$4)-MAX('Stage Schedule &amp; Costs (2)'!$E9,Y$4-1))*'Stage Schedule &amp; Costs (2)'!$H9</f>
        <v>0</v>
      </c>
      <c r="AL9" s="349">
        <f>MAX(0,MIN('Stage Schedule &amp; Costs (2)'!$F9,Z$4)-MAX('Stage Schedule &amp; Costs (2)'!$E9,Z$4-1))*'Stage Schedule &amp; Costs (2)'!$H9</f>
        <v>0</v>
      </c>
      <c r="AM9" s="349">
        <f>MAX(0,MIN('Stage Schedule &amp; Costs (2)'!$F9,AA$4)-MAX('Stage Schedule &amp; Costs (2)'!$E9,AA$4-1))*'Stage Schedule &amp; Costs (2)'!$H9</f>
        <v>0</v>
      </c>
      <c r="AN9" s="349">
        <f>MAX(0,MIN('Stage Schedule &amp; Costs (2)'!$F9,AB$4)-MAX('Stage Schedule &amp; Costs (2)'!$E9,AB$4-1))*'Stage Schedule &amp; Costs (2)'!$H9</f>
        <v>0</v>
      </c>
      <c r="AO9" s="349">
        <f>MAX(0,MIN('Stage Schedule &amp; Costs (2)'!$F9,AC$4)-MAX('Stage Schedule &amp; Costs (2)'!$E9,AC$4-1))*'Stage Schedule &amp; Costs (2)'!$H9</f>
        <v>0</v>
      </c>
      <c r="AP9" s="349">
        <f>MAX(0,MIN('Stage Schedule &amp; Costs (2)'!$F9,AD$4)-MAX('Stage Schedule &amp; Costs (2)'!$E9,AD$4-1))*'Stage Schedule &amp; Costs (2)'!$H9</f>
        <v>0</v>
      </c>
      <c r="AQ9" s="349">
        <f>MAX(0,MIN('Stage Schedule &amp; Costs (2)'!$F9,AE$4)-MAX('Stage Schedule &amp; Costs (2)'!$E9,AE$4-1))*'Stage Schedule &amp; Costs (2)'!$H9</f>
        <v>0</v>
      </c>
      <c r="AR9" s="349">
        <f>MAX(0,MIN('Stage Schedule &amp; Costs (2)'!$F9,AF$4)-MAX('Stage Schedule &amp; Costs (2)'!$E9,AF$4-1))*'Stage Schedule &amp; Costs (2)'!$H9</f>
        <v>0</v>
      </c>
      <c r="AS9" s="349">
        <f>MAX(0,MIN('Stage Schedule &amp; Costs (2)'!$F9,AG$4)-MAX('Stage Schedule &amp; Costs (2)'!$E9,AG$4-1))*'Stage Schedule &amp; Costs (2)'!$H9</f>
        <v>0</v>
      </c>
      <c r="AT9" s="349">
        <f>MAX(0,MIN('Stage Schedule &amp; Costs (2)'!$F9,AH$4)-MAX('Stage Schedule &amp; Costs (2)'!$E9,AH$4-1))*'Stage Schedule &amp; Costs (2)'!$H9</f>
        <v>0</v>
      </c>
      <c r="AU9" s="349">
        <f>MAX(0,MIN('Stage Schedule &amp; Costs (2)'!$F9,AI$4)-MAX('Stage Schedule &amp; Costs (2)'!$E9,AI$4-1))*'Stage Schedule &amp; Costs (2)'!$H9</f>
        <v>0</v>
      </c>
      <c r="AV9" s="349">
        <f>MAX(0,MIN('Stage Schedule &amp; Costs (2)'!$F9,AJ$4)-MAX('Stage Schedule &amp; Costs (2)'!$E9,AJ$4-1))*'Stage Schedule &amp; Costs (2)'!$H9</f>
        <v>0</v>
      </c>
      <c r="AW9" s="349">
        <f>MAX(0,MIN('Stage Schedule &amp; Costs (2)'!$F9,AK$4)-MAX('Stage Schedule &amp; Costs (2)'!$E9,AK$4-1))*'Stage Schedule &amp; Costs (2)'!$H9</f>
        <v>0</v>
      </c>
      <c r="AX9" s="349">
        <f>MAX(0,MIN('Stage Schedule &amp; Costs (2)'!$F9,AL$4)-MAX('Stage Schedule &amp; Costs (2)'!$E9,AL$4-1))*'Stage Schedule &amp; Costs (2)'!$H9</f>
        <v>0</v>
      </c>
      <c r="AY9" s="349">
        <f>MAX(0,MIN('Stage Schedule &amp; Costs (2)'!$F9,AM$4)-MAX('Stage Schedule &amp; Costs (2)'!$E9,AM$4-1))*'Stage Schedule &amp; Costs (2)'!$H9</f>
        <v>0</v>
      </c>
      <c r="AZ9" s="349">
        <f>MAX(0,MIN('Stage Schedule &amp; Costs (2)'!$F9,AN$4)-MAX('Stage Schedule &amp; Costs (2)'!$E9,AN$4-1))*'Stage Schedule &amp; Costs (2)'!$H9</f>
        <v>0</v>
      </c>
      <c r="BA9" s="349">
        <f>MAX(0,MIN('Stage Schedule &amp; Costs (2)'!$F9,AO$4)-MAX('Stage Schedule &amp; Costs (2)'!$E9,AO$4-1))*'Stage Schedule &amp; Costs (2)'!$H9</f>
        <v>0</v>
      </c>
      <c r="BB9" s="349">
        <f>MAX(0,MIN('Stage Schedule &amp; Costs (2)'!$F9,AP$4)-MAX('Stage Schedule &amp; Costs (2)'!$E9,AP$4-1))*'Stage Schedule &amp; Costs (2)'!$H9</f>
        <v>0</v>
      </c>
      <c r="BC9" s="349">
        <f>MAX(0,MIN('Stage Schedule &amp; Costs (2)'!$F9,AQ$4)-MAX('Stage Schedule &amp; Costs (2)'!$E9,AQ$4-1))*'Stage Schedule &amp; Costs (2)'!$H9</f>
        <v>0</v>
      </c>
      <c r="BD9" s="349">
        <f>MAX(0,MIN('Stage Schedule &amp; Costs (2)'!$F9,AR$4)-MAX('Stage Schedule &amp; Costs (2)'!$E9,AR$4-1))*'Stage Schedule &amp; Costs (2)'!$H9</f>
        <v>0</v>
      </c>
      <c r="BE9" s="349">
        <f>MAX(0,MIN('Stage Schedule &amp; Costs (2)'!$F9,AS$4)-MAX('Stage Schedule &amp; Costs (2)'!$E9,AS$4-1))*'Stage Schedule &amp; Costs (2)'!$H9</f>
        <v>0</v>
      </c>
      <c r="BF9" s="349">
        <f>MAX(0,MIN('Stage Schedule &amp; Costs (2)'!$F9,AT$4)-MAX('Stage Schedule &amp; Costs (2)'!$E9,AT$4-1))*'Stage Schedule &amp; Costs (2)'!$H9</f>
        <v>0</v>
      </c>
      <c r="BG9" s="349">
        <f>MAX(0,MIN('Stage Schedule &amp; Costs (2)'!$F9,AU$4)-MAX('Stage Schedule &amp; Costs (2)'!$E9,AU$4-1))*'Stage Schedule &amp; Costs (2)'!$H9</f>
        <v>0</v>
      </c>
      <c r="BH9" s="349">
        <f>MAX(0,MIN('Stage Schedule &amp; Costs (2)'!$F9,AV$4)-MAX('Stage Schedule &amp; Costs (2)'!$E9,AV$4-1))*'Stage Schedule &amp; Costs (2)'!$H9</f>
        <v>0</v>
      </c>
      <c r="BI9" s="349">
        <f>MAX(0,MIN('Stage Schedule &amp; Costs (2)'!$F9,AW$4)-MAX('Stage Schedule &amp; Costs (2)'!$E9,AW$4-1))*'Stage Schedule &amp; Costs (2)'!$H9</f>
        <v>0</v>
      </c>
      <c r="BJ9" s="349">
        <f>MAX(0,MIN('Stage Schedule &amp; Costs (2)'!$F9,AX$4)-MAX('Stage Schedule &amp; Costs (2)'!$E9,AX$4-1))*'Stage Schedule &amp; Costs (2)'!$H9</f>
        <v>0</v>
      </c>
      <c r="BK9" s="349">
        <f>MAX(0,MIN('Stage Schedule &amp; Costs (2)'!$F9,AY$4)-MAX('Stage Schedule &amp; Costs (2)'!$E9,AY$4-1))*'Stage Schedule &amp; Costs (2)'!$H9</f>
        <v>0</v>
      </c>
      <c r="BL9" s="349">
        <f>MAX(0,MIN('Stage Schedule &amp; Costs (2)'!$F9,AZ$4)-MAX('Stage Schedule &amp; Costs (2)'!$E9,AZ$4-1))*'Stage Schedule &amp; Costs (2)'!$H9</f>
        <v>0</v>
      </c>
      <c r="BM9" s="349">
        <f>MAX(0,MIN('Stage Schedule &amp; Costs (2)'!$F9,BA$4)-MAX('Stage Schedule &amp; Costs (2)'!$E9,BA$4-1))*'Stage Schedule &amp; Costs (2)'!$H9</f>
        <v>0</v>
      </c>
      <c r="BN9" s="349">
        <f>MAX(0,MIN('Stage Schedule &amp; Costs (2)'!$F9,BB$4)-MAX('Stage Schedule &amp; Costs (2)'!$E9,BB$4-1))*'Stage Schedule &amp; Costs (2)'!$H9</f>
        <v>0</v>
      </c>
      <c r="BO9" s="349">
        <f>MAX(0,MIN('Stage Schedule &amp; Costs (2)'!$F9,BC$4)-MAX('Stage Schedule &amp; Costs (2)'!$E9,BC$4-1))*'Stage Schedule &amp; Costs (2)'!$H9</f>
        <v>0</v>
      </c>
      <c r="BP9" s="349">
        <f>MAX(0,MIN('Stage Schedule &amp; Costs (2)'!$F9,BD$4)-MAX('Stage Schedule &amp; Costs (2)'!$E9,BD$4-1))*'Stage Schedule &amp; Costs (2)'!$H9</f>
        <v>0</v>
      </c>
      <c r="BQ9" s="349">
        <f>MAX(0,MIN('Stage Schedule &amp; Costs (2)'!$F9,BE$4)-MAX('Stage Schedule &amp; Costs (2)'!$E9,BE$4-1))*'Stage Schedule &amp; Costs (2)'!$H9</f>
        <v>0</v>
      </c>
    </row>
    <row r="10" spans="1:75" ht="15" customHeight="1" x14ac:dyDescent="0.3">
      <c r="A10" s="354">
        <f>'Stage Schedule &amp; Costs (2)'!A10</f>
        <v>6</v>
      </c>
      <c r="B10" s="353" t="str">
        <f>'Stage Schedule &amp; Costs (2)'!B10&amp;" - "&amp;'Stage Schedule &amp; Costs (2)'!C10</f>
        <v xml:space="preserve"> - 2nd Floor</v>
      </c>
      <c r="C10" s="352">
        <f t="shared" si="0"/>
        <v>3300000</v>
      </c>
      <c r="D10" s="352"/>
      <c r="E10" s="352"/>
      <c r="F10" s="352"/>
      <c r="G10" s="352"/>
      <c r="H10" s="352"/>
      <c r="I10" s="352"/>
      <c r="J10" s="352"/>
      <c r="K10" s="352"/>
      <c r="L10" s="352"/>
      <c r="M10" s="352"/>
      <c r="N10" s="352"/>
      <c r="O10" s="352"/>
      <c r="P10" s="352">
        <f>MAX(0,MIN('Stage Schedule &amp; Costs (2)'!$F10,D$4)-MAX('Stage Schedule &amp; Costs (2)'!$E10,D$4-1))*'Stage Schedule &amp; Costs (2)'!$H10</f>
        <v>0</v>
      </c>
      <c r="Q10" s="352">
        <f>MAX(0,MIN('Stage Schedule &amp; Costs (2)'!$F10,E$4)-MAX('Stage Schedule &amp; Costs (2)'!$E10,E$4-1))*'Stage Schedule &amp; Costs (2)'!$H10</f>
        <v>0</v>
      </c>
      <c r="R10" s="352">
        <f>MAX(0,MIN('Stage Schedule &amp; Costs (2)'!$F10,F$4)-MAX('Stage Schedule &amp; Costs (2)'!$E10,F$4-1))*'Stage Schedule &amp; Costs (2)'!$H10</f>
        <v>0</v>
      </c>
      <c r="S10" s="352">
        <f>MAX(0,MIN('Stage Schedule &amp; Costs (2)'!$F10,G$4)-MAX('Stage Schedule &amp; Costs (2)'!$E10,G$4-1))*'Stage Schedule &amp; Costs (2)'!$H10</f>
        <v>0</v>
      </c>
      <c r="T10" s="352">
        <f>MAX(0,MIN('Stage Schedule &amp; Costs (2)'!$F10,H$4)-MAX('Stage Schedule &amp; Costs (2)'!$E10,H$4-1))*'Stage Schedule &amp; Costs (2)'!$H10</f>
        <v>0</v>
      </c>
      <c r="U10" s="352">
        <f>MAX(0,MIN('Stage Schedule &amp; Costs (2)'!$F10,I$4)-MAX('Stage Schedule &amp; Costs (2)'!$E10,I$4-1))*'Stage Schedule &amp; Costs (2)'!$H10</f>
        <v>0</v>
      </c>
      <c r="V10" s="352">
        <f>MAX(0,MIN('Stage Schedule &amp; Costs (2)'!$F10,J$4)-MAX('Stage Schedule &amp; Costs (2)'!$E10,J$4-1))*'Stage Schedule &amp; Costs (2)'!$H10</f>
        <v>0</v>
      </c>
      <c r="W10" s="352">
        <f>MAX(0,MIN('Stage Schedule &amp; Costs (2)'!$F10,K$4)-MAX('Stage Schedule &amp; Costs (2)'!$E10,K$4-1))*'Stage Schedule &amp; Costs (2)'!$H10</f>
        <v>0</v>
      </c>
      <c r="X10" s="352">
        <f>MAX(0,MIN('Stage Schedule &amp; Costs (2)'!$F10,L$4)-MAX('Stage Schedule &amp; Costs (2)'!$E10,L$4-1))*'Stage Schedule &amp; Costs (2)'!$H10</f>
        <v>0</v>
      </c>
      <c r="Y10" s="352">
        <f>MAX(0,MIN('Stage Schedule &amp; Costs (2)'!$F10,M$4)-MAX('Stage Schedule &amp; Costs (2)'!$E10,M$4-1))*'Stage Schedule &amp; Costs (2)'!$H10</f>
        <v>0</v>
      </c>
      <c r="Z10" s="352">
        <f>MAX(0,MIN('Stage Schedule &amp; Costs (2)'!$F10,N$4)-MAX('Stage Schedule &amp; Costs (2)'!$E10,N$4-1))*'Stage Schedule &amp; Costs (2)'!$H10</f>
        <v>0</v>
      </c>
      <c r="AA10" s="352">
        <f>MAX(0,MIN('Stage Schedule &amp; Costs (2)'!$F10,O$4)-MAX('Stage Schedule &amp; Costs (2)'!$E10,O$4-1))*'Stage Schedule &amp; Costs (2)'!$H10</f>
        <v>0</v>
      </c>
      <c r="AB10" s="352">
        <f>MAX(0,MIN('Stage Schedule &amp; Costs (2)'!$F10,P$4)-MAX('Stage Schedule &amp; Costs (2)'!$E10,P$4-1))*'Stage Schedule &amp; Costs (2)'!$H10</f>
        <v>0</v>
      </c>
      <c r="AC10" s="352">
        <f>MAX(0,MIN('Stage Schedule &amp; Costs (2)'!$F10,Q$4)-MAX('Stage Schedule &amp; Costs (2)'!$E10,Q$4-1))*'Stage Schedule &amp; Costs (2)'!$H10</f>
        <v>0</v>
      </c>
      <c r="AD10" s="352">
        <f>MAX(0,MIN('Stage Schedule &amp; Costs (2)'!$F10,R$4)-MAX('Stage Schedule &amp; Costs (2)'!$E10,R$4-1))*'Stage Schedule &amp; Costs (2)'!$H10</f>
        <v>0</v>
      </c>
      <c r="AE10" s="352">
        <f>MAX(0,MIN('Stage Schedule &amp; Costs (2)'!$F10,S$4)-MAX('Stage Schedule &amp; Costs (2)'!$E10,S$4-1))*'Stage Schedule &amp; Costs (2)'!$H10</f>
        <v>1100000</v>
      </c>
      <c r="AF10" s="352">
        <f>MAX(0,MIN('Stage Schedule &amp; Costs (2)'!$F10,T$4)-MAX('Stage Schedule &amp; Costs (2)'!$E10,T$4-1))*'Stage Schedule &amp; Costs (2)'!$H10</f>
        <v>1100000</v>
      </c>
      <c r="AG10" s="352">
        <f>MAX(0,MIN('Stage Schedule &amp; Costs (2)'!$F10,U$4)-MAX('Stage Schedule &amp; Costs (2)'!$E10,U$4-1))*'Stage Schedule &amp; Costs (2)'!$H10</f>
        <v>1100000</v>
      </c>
      <c r="AH10" s="352">
        <f>MAX(0,MIN('Stage Schedule &amp; Costs (2)'!$F10,V$4)-MAX('Stage Schedule &amp; Costs (2)'!$E10,V$4-1))*'Stage Schedule &amp; Costs (2)'!$H10</f>
        <v>0</v>
      </c>
      <c r="AI10" s="352">
        <f>MAX(0,MIN('Stage Schedule &amp; Costs (2)'!$F10,W$4)-MAX('Stage Schedule &amp; Costs (2)'!$E10,W$4-1))*'Stage Schedule &amp; Costs (2)'!$H10</f>
        <v>0</v>
      </c>
      <c r="AJ10" s="352">
        <f>MAX(0,MIN('Stage Schedule &amp; Costs (2)'!$F10,X$4)-MAX('Stage Schedule &amp; Costs (2)'!$E10,X$4-1))*'Stage Schedule &amp; Costs (2)'!$H10</f>
        <v>0</v>
      </c>
      <c r="AK10" s="352">
        <f>MAX(0,MIN('Stage Schedule &amp; Costs (2)'!$F10,Y$4)-MAX('Stage Schedule &amp; Costs (2)'!$E10,Y$4-1))*'Stage Schedule &amp; Costs (2)'!$H10</f>
        <v>0</v>
      </c>
      <c r="AL10" s="352">
        <f>MAX(0,MIN('Stage Schedule &amp; Costs (2)'!$F10,Z$4)-MAX('Stage Schedule &amp; Costs (2)'!$E10,Z$4-1))*'Stage Schedule &amp; Costs (2)'!$H10</f>
        <v>0</v>
      </c>
      <c r="AM10" s="352">
        <f>MAX(0,MIN('Stage Schedule &amp; Costs (2)'!$F10,AA$4)-MAX('Stage Schedule &amp; Costs (2)'!$E10,AA$4-1))*'Stage Schedule &amp; Costs (2)'!$H10</f>
        <v>0</v>
      </c>
      <c r="AN10" s="352">
        <f>MAX(0,MIN('Stage Schedule &amp; Costs (2)'!$F10,AB$4)-MAX('Stage Schedule &amp; Costs (2)'!$E10,AB$4-1))*'Stage Schedule &amp; Costs (2)'!$H10</f>
        <v>0</v>
      </c>
      <c r="AO10" s="352">
        <f>MAX(0,MIN('Stage Schedule &amp; Costs (2)'!$F10,AC$4)-MAX('Stage Schedule &amp; Costs (2)'!$E10,AC$4-1))*'Stage Schedule &amp; Costs (2)'!$H10</f>
        <v>0</v>
      </c>
      <c r="AP10" s="352">
        <f>MAX(0,MIN('Stage Schedule &amp; Costs (2)'!$F10,AD$4)-MAX('Stage Schedule &amp; Costs (2)'!$E10,AD$4-1))*'Stage Schedule &amp; Costs (2)'!$H10</f>
        <v>0</v>
      </c>
      <c r="AQ10" s="352">
        <f>MAX(0,MIN('Stage Schedule &amp; Costs (2)'!$F10,AE$4)-MAX('Stage Schedule &amp; Costs (2)'!$E10,AE$4-1))*'Stage Schedule &amp; Costs (2)'!$H10</f>
        <v>0</v>
      </c>
      <c r="AR10" s="352">
        <f>MAX(0,MIN('Stage Schedule &amp; Costs (2)'!$F10,AF$4)-MAX('Stage Schedule &amp; Costs (2)'!$E10,AF$4-1))*'Stage Schedule &amp; Costs (2)'!$H10</f>
        <v>0</v>
      </c>
      <c r="AS10" s="352">
        <f>MAX(0,MIN('Stage Schedule &amp; Costs (2)'!$F10,AG$4)-MAX('Stage Schedule &amp; Costs (2)'!$E10,AG$4-1))*'Stage Schedule &amp; Costs (2)'!$H10</f>
        <v>0</v>
      </c>
      <c r="AT10" s="352">
        <f>MAX(0,MIN('Stage Schedule &amp; Costs (2)'!$F10,AH$4)-MAX('Stage Schedule &amp; Costs (2)'!$E10,AH$4-1))*'Stage Schedule &amp; Costs (2)'!$H10</f>
        <v>0</v>
      </c>
      <c r="AU10" s="352">
        <f>MAX(0,MIN('Stage Schedule &amp; Costs (2)'!$F10,AI$4)-MAX('Stage Schedule &amp; Costs (2)'!$E10,AI$4-1))*'Stage Schedule &amp; Costs (2)'!$H10</f>
        <v>0</v>
      </c>
      <c r="AV10" s="352">
        <f>MAX(0,MIN('Stage Schedule &amp; Costs (2)'!$F10,AJ$4)-MAX('Stage Schedule &amp; Costs (2)'!$E10,AJ$4-1))*'Stage Schedule &amp; Costs (2)'!$H10</f>
        <v>0</v>
      </c>
      <c r="AW10" s="352">
        <f>MAX(0,MIN('Stage Schedule &amp; Costs (2)'!$F10,AK$4)-MAX('Stage Schedule &amp; Costs (2)'!$E10,AK$4-1))*'Stage Schedule &amp; Costs (2)'!$H10</f>
        <v>0</v>
      </c>
      <c r="AX10" s="352">
        <f>MAX(0,MIN('Stage Schedule &amp; Costs (2)'!$F10,AL$4)-MAX('Stage Schedule &amp; Costs (2)'!$E10,AL$4-1))*'Stage Schedule &amp; Costs (2)'!$H10</f>
        <v>0</v>
      </c>
      <c r="AY10" s="352">
        <f>MAX(0,MIN('Stage Schedule &amp; Costs (2)'!$F10,AM$4)-MAX('Stage Schedule &amp; Costs (2)'!$E10,AM$4-1))*'Stage Schedule &amp; Costs (2)'!$H10</f>
        <v>0</v>
      </c>
      <c r="AZ10" s="352">
        <f>MAX(0,MIN('Stage Schedule &amp; Costs (2)'!$F10,AN$4)-MAX('Stage Schedule &amp; Costs (2)'!$E10,AN$4-1))*'Stage Schedule &amp; Costs (2)'!$H10</f>
        <v>0</v>
      </c>
      <c r="BA10" s="352">
        <f>MAX(0,MIN('Stage Schedule &amp; Costs (2)'!$F10,AO$4)-MAX('Stage Schedule &amp; Costs (2)'!$E10,AO$4-1))*'Stage Schedule &amp; Costs (2)'!$H10</f>
        <v>0</v>
      </c>
      <c r="BB10" s="352">
        <f>MAX(0,MIN('Stage Schedule &amp; Costs (2)'!$F10,AP$4)-MAX('Stage Schedule &amp; Costs (2)'!$E10,AP$4-1))*'Stage Schedule &amp; Costs (2)'!$H10</f>
        <v>0</v>
      </c>
      <c r="BC10" s="352">
        <f>MAX(0,MIN('Stage Schedule &amp; Costs (2)'!$F10,AQ$4)-MAX('Stage Schedule &amp; Costs (2)'!$E10,AQ$4-1))*'Stage Schedule &amp; Costs (2)'!$H10</f>
        <v>0</v>
      </c>
      <c r="BD10" s="352">
        <f>MAX(0,MIN('Stage Schedule &amp; Costs (2)'!$F10,AR$4)-MAX('Stage Schedule &amp; Costs (2)'!$E10,AR$4-1))*'Stage Schedule &amp; Costs (2)'!$H10</f>
        <v>0</v>
      </c>
      <c r="BE10" s="352">
        <f>MAX(0,MIN('Stage Schedule &amp; Costs (2)'!$F10,AS$4)-MAX('Stage Schedule &amp; Costs (2)'!$E10,AS$4-1))*'Stage Schedule &amp; Costs (2)'!$H10</f>
        <v>0</v>
      </c>
      <c r="BF10" s="352">
        <f>MAX(0,MIN('Stage Schedule &amp; Costs (2)'!$F10,AT$4)-MAX('Stage Schedule &amp; Costs (2)'!$E10,AT$4-1))*'Stage Schedule &amp; Costs (2)'!$H10</f>
        <v>0</v>
      </c>
      <c r="BG10" s="352">
        <f>MAX(0,MIN('Stage Schedule &amp; Costs (2)'!$F10,AU$4)-MAX('Stage Schedule &amp; Costs (2)'!$E10,AU$4-1))*'Stage Schedule &amp; Costs (2)'!$H10</f>
        <v>0</v>
      </c>
      <c r="BH10" s="352">
        <f>MAX(0,MIN('Stage Schedule &amp; Costs (2)'!$F10,AV$4)-MAX('Stage Schedule &amp; Costs (2)'!$E10,AV$4-1))*'Stage Schedule &amp; Costs (2)'!$H10</f>
        <v>0</v>
      </c>
      <c r="BI10" s="352">
        <f>MAX(0,MIN('Stage Schedule &amp; Costs (2)'!$F10,AW$4)-MAX('Stage Schedule &amp; Costs (2)'!$E10,AW$4-1))*'Stage Schedule &amp; Costs (2)'!$H10</f>
        <v>0</v>
      </c>
      <c r="BJ10" s="352">
        <f>MAX(0,MIN('Stage Schedule &amp; Costs (2)'!$F10,AX$4)-MAX('Stage Schedule &amp; Costs (2)'!$E10,AX$4-1))*'Stage Schedule &amp; Costs (2)'!$H10</f>
        <v>0</v>
      </c>
      <c r="BK10" s="352">
        <f>MAX(0,MIN('Stage Schedule &amp; Costs (2)'!$F10,AY$4)-MAX('Stage Schedule &amp; Costs (2)'!$E10,AY$4-1))*'Stage Schedule &amp; Costs (2)'!$H10</f>
        <v>0</v>
      </c>
      <c r="BL10" s="352">
        <f>MAX(0,MIN('Stage Schedule &amp; Costs (2)'!$F10,AZ$4)-MAX('Stage Schedule &amp; Costs (2)'!$E10,AZ$4-1))*'Stage Schedule &amp; Costs (2)'!$H10</f>
        <v>0</v>
      </c>
      <c r="BM10" s="352">
        <f>MAX(0,MIN('Stage Schedule &amp; Costs (2)'!$F10,BA$4)-MAX('Stage Schedule &amp; Costs (2)'!$E10,BA$4-1))*'Stage Schedule &amp; Costs (2)'!$H10</f>
        <v>0</v>
      </c>
      <c r="BN10" s="352">
        <f>MAX(0,MIN('Stage Schedule &amp; Costs (2)'!$F10,BB$4)-MAX('Stage Schedule &amp; Costs (2)'!$E10,BB$4-1))*'Stage Schedule &amp; Costs (2)'!$H10</f>
        <v>0</v>
      </c>
      <c r="BO10" s="352">
        <f>MAX(0,MIN('Stage Schedule &amp; Costs (2)'!$F10,BC$4)-MAX('Stage Schedule &amp; Costs (2)'!$E10,BC$4-1))*'Stage Schedule &amp; Costs (2)'!$H10</f>
        <v>0</v>
      </c>
      <c r="BP10" s="352">
        <f>MAX(0,MIN('Stage Schedule &amp; Costs (2)'!$F10,BD$4)-MAX('Stage Schedule &amp; Costs (2)'!$E10,BD$4-1))*'Stage Schedule &amp; Costs (2)'!$H10</f>
        <v>0</v>
      </c>
      <c r="BQ10" s="352">
        <f>MAX(0,MIN('Stage Schedule &amp; Costs (2)'!$F10,BE$4)-MAX('Stage Schedule &amp; Costs (2)'!$E10,BE$4-1))*'Stage Schedule &amp; Costs (2)'!$H10</f>
        <v>0</v>
      </c>
    </row>
    <row r="11" spans="1:75" ht="15" customHeight="1" x14ac:dyDescent="0.3">
      <c r="A11" s="351">
        <f>'Stage Schedule &amp; Costs (2)'!A11</f>
        <v>7</v>
      </c>
      <c r="B11" s="350" t="str">
        <f>'Stage Schedule &amp; Costs (2)'!B11&amp;" - "&amp;'Stage Schedule &amp; Costs (2)'!C11</f>
        <v xml:space="preserve"> - 3rd Floor</v>
      </c>
      <c r="C11" s="349">
        <f t="shared" si="0"/>
        <v>0</v>
      </c>
      <c r="D11" s="349"/>
      <c r="E11" s="349"/>
      <c r="F11" s="349"/>
      <c r="G11" s="349"/>
      <c r="H11" s="349"/>
      <c r="I11" s="349"/>
      <c r="J11" s="349"/>
      <c r="K11" s="349"/>
      <c r="L11" s="349"/>
      <c r="M11" s="349"/>
      <c r="N11" s="349"/>
      <c r="O11" s="349"/>
      <c r="P11" s="349">
        <f>MAX(0,MIN('Stage Schedule &amp; Costs (2)'!$F11,D$4)-MAX('Stage Schedule &amp; Costs (2)'!$E11,D$4-1))*'Stage Schedule &amp; Costs (2)'!$H11</f>
        <v>0</v>
      </c>
      <c r="Q11" s="349">
        <f>MAX(0,MIN('Stage Schedule &amp; Costs (2)'!$F11,E$4)-MAX('Stage Schedule &amp; Costs (2)'!$E11,E$4-1))*'Stage Schedule &amp; Costs (2)'!$H11</f>
        <v>0</v>
      </c>
      <c r="R11" s="349">
        <f>MAX(0,MIN('Stage Schedule &amp; Costs (2)'!$F11,F$4)-MAX('Stage Schedule &amp; Costs (2)'!$E11,F$4-1))*'Stage Schedule &amp; Costs (2)'!$H11</f>
        <v>0</v>
      </c>
      <c r="S11" s="349">
        <f>MAX(0,MIN('Stage Schedule &amp; Costs (2)'!$F11,G$4)-MAX('Stage Schedule &amp; Costs (2)'!$E11,G$4-1))*'Stage Schedule &amp; Costs (2)'!$H11</f>
        <v>0</v>
      </c>
      <c r="T11" s="349">
        <f>MAX(0,MIN('Stage Schedule &amp; Costs (2)'!$F11,H$4)-MAX('Stage Schedule &amp; Costs (2)'!$E11,H$4-1))*'Stage Schedule &amp; Costs (2)'!$H11</f>
        <v>0</v>
      </c>
      <c r="U11" s="349">
        <f>MAX(0,MIN('Stage Schedule &amp; Costs (2)'!$F11,I$4)-MAX('Stage Schedule &amp; Costs (2)'!$E11,I$4-1))*'Stage Schedule &amp; Costs (2)'!$H11</f>
        <v>0</v>
      </c>
      <c r="V11" s="349">
        <f>MAX(0,MIN('Stage Schedule &amp; Costs (2)'!$F11,J$4)-MAX('Stage Schedule &amp; Costs (2)'!$E11,J$4-1))*'Stage Schedule &amp; Costs (2)'!$H11</f>
        <v>0</v>
      </c>
      <c r="W11" s="349">
        <f>MAX(0,MIN('Stage Schedule &amp; Costs (2)'!$F11,K$4)-MAX('Stage Schedule &amp; Costs (2)'!$E11,K$4-1))*'Stage Schedule &amp; Costs (2)'!$H11</f>
        <v>0</v>
      </c>
      <c r="X11" s="349">
        <f>MAX(0,MIN('Stage Schedule &amp; Costs (2)'!$F11,L$4)-MAX('Stage Schedule &amp; Costs (2)'!$E11,L$4-1))*'Stage Schedule &amp; Costs (2)'!$H11</f>
        <v>0</v>
      </c>
      <c r="Y11" s="349">
        <f>MAX(0,MIN('Stage Schedule &amp; Costs (2)'!$F11,M$4)-MAX('Stage Schedule &amp; Costs (2)'!$E11,M$4-1))*'Stage Schedule &amp; Costs (2)'!$H11</f>
        <v>0</v>
      </c>
      <c r="Z11" s="349">
        <f>MAX(0,MIN('Stage Schedule &amp; Costs (2)'!$F11,N$4)-MAX('Stage Schedule &amp; Costs (2)'!$E11,N$4-1))*'Stage Schedule &amp; Costs (2)'!$H11</f>
        <v>0</v>
      </c>
      <c r="AA11" s="349">
        <f>MAX(0,MIN('Stage Schedule &amp; Costs (2)'!$F11,O$4)-MAX('Stage Schedule &amp; Costs (2)'!$E11,O$4-1))*'Stage Schedule &amp; Costs (2)'!$H11</f>
        <v>0</v>
      </c>
      <c r="AB11" s="349">
        <f>MAX(0,MIN('Stage Schedule &amp; Costs (2)'!$F11,P$4)-MAX('Stage Schedule &amp; Costs (2)'!$E11,P$4-1))*'Stage Schedule &amp; Costs (2)'!$H11</f>
        <v>0</v>
      </c>
      <c r="AC11" s="349">
        <f>MAX(0,MIN('Stage Schedule &amp; Costs (2)'!$F11,Q$4)-MAX('Stage Schedule &amp; Costs (2)'!$E11,Q$4-1))*'Stage Schedule &amp; Costs (2)'!$H11</f>
        <v>0</v>
      </c>
      <c r="AD11" s="349">
        <f>MAX(0,MIN('Stage Schedule &amp; Costs (2)'!$F11,R$4)-MAX('Stage Schedule &amp; Costs (2)'!$E11,R$4-1))*'Stage Schedule &amp; Costs (2)'!$H11</f>
        <v>0</v>
      </c>
      <c r="AE11" s="349">
        <f>MAX(0,MIN('Stage Schedule &amp; Costs (2)'!$F11,S$4)-MAX('Stage Schedule &amp; Costs (2)'!$E11,S$4-1))*'Stage Schedule &amp; Costs (2)'!$H11</f>
        <v>0</v>
      </c>
      <c r="AF11" s="349">
        <f>MAX(0,MIN('Stage Schedule &amp; Costs (2)'!$F11,T$4)-MAX('Stage Schedule &amp; Costs (2)'!$E11,T$4-1))*'Stage Schedule &amp; Costs (2)'!$H11</f>
        <v>0</v>
      </c>
      <c r="AG11" s="349">
        <f>MAX(0,MIN('Stage Schedule &amp; Costs (2)'!$F11,U$4)-MAX('Stage Schedule &amp; Costs (2)'!$E11,U$4-1))*'Stage Schedule &amp; Costs (2)'!$H11</f>
        <v>0</v>
      </c>
      <c r="AH11" s="349">
        <f>MAX(0,MIN('Stage Schedule &amp; Costs (2)'!$F11,V$4)-MAX('Stage Schedule &amp; Costs (2)'!$E11,V$4-1))*'Stage Schedule &amp; Costs (2)'!$H11</f>
        <v>0</v>
      </c>
      <c r="AI11" s="349">
        <f>MAX(0,MIN('Stage Schedule &amp; Costs (2)'!$F11,W$4)-MAX('Stage Schedule &amp; Costs (2)'!$E11,W$4-1))*'Stage Schedule &amp; Costs (2)'!$H11</f>
        <v>0</v>
      </c>
      <c r="AJ11" s="349">
        <f>MAX(0,MIN('Stage Schedule &amp; Costs (2)'!$F11,X$4)-MAX('Stage Schedule &amp; Costs (2)'!$E11,X$4-1))*'Stage Schedule &amp; Costs (2)'!$H11</f>
        <v>0</v>
      </c>
      <c r="AK11" s="349">
        <f>MAX(0,MIN('Stage Schedule &amp; Costs (2)'!$F11,Y$4)-MAX('Stage Schedule &amp; Costs (2)'!$E11,Y$4-1))*'Stage Schedule &amp; Costs (2)'!$H11</f>
        <v>0</v>
      </c>
      <c r="AL11" s="349">
        <f>MAX(0,MIN('Stage Schedule &amp; Costs (2)'!$F11,Z$4)-MAX('Stage Schedule &amp; Costs (2)'!$E11,Z$4-1))*'Stage Schedule &amp; Costs (2)'!$H11</f>
        <v>0</v>
      </c>
      <c r="AM11" s="349">
        <f>MAX(0,MIN('Stage Schedule &amp; Costs (2)'!$F11,AA$4)-MAX('Stage Schedule &amp; Costs (2)'!$E11,AA$4-1))*'Stage Schedule &amp; Costs (2)'!$H11</f>
        <v>0</v>
      </c>
      <c r="AN11" s="349">
        <f>MAX(0,MIN('Stage Schedule &amp; Costs (2)'!$F11,AB$4)-MAX('Stage Schedule &amp; Costs (2)'!$E11,AB$4-1))*'Stage Schedule &amp; Costs (2)'!$H11</f>
        <v>0</v>
      </c>
      <c r="AO11" s="349">
        <f>MAX(0,MIN('Stage Schedule &amp; Costs (2)'!$F11,AC$4)-MAX('Stage Schedule &amp; Costs (2)'!$E11,AC$4-1))*'Stage Schedule &amp; Costs (2)'!$H11</f>
        <v>0</v>
      </c>
      <c r="AP11" s="349">
        <f>MAX(0,MIN('Stage Schedule &amp; Costs (2)'!$F11,AD$4)-MAX('Stage Schedule &amp; Costs (2)'!$E11,AD$4-1))*'Stage Schedule &amp; Costs (2)'!$H11</f>
        <v>0</v>
      </c>
      <c r="AQ11" s="349">
        <f>MAX(0,MIN('Stage Schedule &amp; Costs (2)'!$F11,AE$4)-MAX('Stage Schedule &amp; Costs (2)'!$E11,AE$4-1))*'Stage Schedule &amp; Costs (2)'!$H11</f>
        <v>0</v>
      </c>
      <c r="AR11" s="349">
        <f>MAX(0,MIN('Stage Schedule &amp; Costs (2)'!$F11,AF$4)-MAX('Stage Schedule &amp; Costs (2)'!$E11,AF$4-1))*'Stage Schedule &amp; Costs (2)'!$H11</f>
        <v>0</v>
      </c>
      <c r="AS11" s="349">
        <f>MAX(0,MIN('Stage Schedule &amp; Costs (2)'!$F11,AG$4)-MAX('Stage Schedule &amp; Costs (2)'!$E11,AG$4-1))*'Stage Schedule &amp; Costs (2)'!$H11</f>
        <v>0</v>
      </c>
      <c r="AT11" s="349">
        <f>MAX(0,MIN('Stage Schedule &amp; Costs (2)'!$F11,AH$4)-MAX('Stage Schedule &amp; Costs (2)'!$E11,AH$4-1))*'Stage Schedule &amp; Costs (2)'!$H11</f>
        <v>0</v>
      </c>
      <c r="AU11" s="349">
        <f>MAX(0,MIN('Stage Schedule &amp; Costs (2)'!$F11,AI$4)-MAX('Stage Schedule &amp; Costs (2)'!$E11,AI$4-1))*'Stage Schedule &amp; Costs (2)'!$H11</f>
        <v>0</v>
      </c>
      <c r="AV11" s="349">
        <f>MAX(0,MIN('Stage Schedule &amp; Costs (2)'!$F11,AJ$4)-MAX('Stage Schedule &amp; Costs (2)'!$E11,AJ$4-1))*'Stage Schedule &amp; Costs (2)'!$H11</f>
        <v>0</v>
      </c>
      <c r="AW11" s="349">
        <f>MAX(0,MIN('Stage Schedule &amp; Costs (2)'!$F11,AK$4)-MAX('Stage Schedule &amp; Costs (2)'!$E11,AK$4-1))*'Stage Schedule &amp; Costs (2)'!$H11</f>
        <v>0</v>
      </c>
      <c r="AX11" s="349">
        <f>MAX(0,MIN('Stage Schedule &amp; Costs (2)'!$F11,AL$4)-MAX('Stage Schedule &amp; Costs (2)'!$E11,AL$4-1))*'Stage Schedule &amp; Costs (2)'!$H11</f>
        <v>0</v>
      </c>
      <c r="AY11" s="349">
        <f>MAX(0,MIN('Stage Schedule &amp; Costs (2)'!$F11,AM$4)-MAX('Stage Schedule &amp; Costs (2)'!$E11,AM$4-1))*'Stage Schedule &amp; Costs (2)'!$H11</f>
        <v>0</v>
      </c>
      <c r="AZ11" s="349">
        <f>MAX(0,MIN('Stage Schedule &amp; Costs (2)'!$F11,AN$4)-MAX('Stage Schedule &amp; Costs (2)'!$E11,AN$4-1))*'Stage Schedule &amp; Costs (2)'!$H11</f>
        <v>0</v>
      </c>
      <c r="BA11" s="349">
        <f>MAX(0,MIN('Stage Schedule &amp; Costs (2)'!$F11,AO$4)-MAX('Stage Schedule &amp; Costs (2)'!$E11,AO$4-1))*'Stage Schedule &amp; Costs (2)'!$H11</f>
        <v>0</v>
      </c>
      <c r="BB11" s="349">
        <f>MAX(0,MIN('Stage Schedule &amp; Costs (2)'!$F11,AP$4)-MAX('Stage Schedule &amp; Costs (2)'!$E11,AP$4-1))*'Stage Schedule &amp; Costs (2)'!$H11</f>
        <v>0</v>
      </c>
      <c r="BC11" s="349">
        <f>MAX(0,MIN('Stage Schedule &amp; Costs (2)'!$F11,AQ$4)-MAX('Stage Schedule &amp; Costs (2)'!$E11,AQ$4-1))*'Stage Schedule &amp; Costs (2)'!$H11</f>
        <v>0</v>
      </c>
      <c r="BD11" s="349">
        <f>MAX(0,MIN('Stage Schedule &amp; Costs (2)'!$F11,AR$4)-MAX('Stage Schedule &amp; Costs (2)'!$E11,AR$4-1))*'Stage Schedule &amp; Costs (2)'!$H11</f>
        <v>0</v>
      </c>
      <c r="BE11" s="349">
        <f>MAX(0,MIN('Stage Schedule &amp; Costs (2)'!$F11,AS$4)-MAX('Stage Schedule &amp; Costs (2)'!$E11,AS$4-1))*'Stage Schedule &amp; Costs (2)'!$H11</f>
        <v>0</v>
      </c>
      <c r="BF11" s="349">
        <f>MAX(0,MIN('Stage Schedule &amp; Costs (2)'!$F11,AT$4)-MAX('Stage Schedule &amp; Costs (2)'!$E11,AT$4-1))*'Stage Schedule &amp; Costs (2)'!$H11</f>
        <v>0</v>
      </c>
      <c r="BG11" s="349">
        <f>MAX(0,MIN('Stage Schedule &amp; Costs (2)'!$F11,AU$4)-MAX('Stage Schedule &amp; Costs (2)'!$E11,AU$4-1))*'Stage Schedule &amp; Costs (2)'!$H11</f>
        <v>0</v>
      </c>
      <c r="BH11" s="349">
        <f>MAX(0,MIN('Stage Schedule &amp; Costs (2)'!$F11,AV$4)-MAX('Stage Schedule &amp; Costs (2)'!$E11,AV$4-1))*'Stage Schedule &amp; Costs (2)'!$H11</f>
        <v>0</v>
      </c>
      <c r="BI11" s="349">
        <f>MAX(0,MIN('Stage Schedule &amp; Costs (2)'!$F11,AW$4)-MAX('Stage Schedule &amp; Costs (2)'!$E11,AW$4-1))*'Stage Schedule &amp; Costs (2)'!$H11</f>
        <v>0</v>
      </c>
      <c r="BJ11" s="349">
        <f>MAX(0,MIN('Stage Schedule &amp; Costs (2)'!$F11,AX$4)-MAX('Stage Schedule &amp; Costs (2)'!$E11,AX$4-1))*'Stage Schedule &amp; Costs (2)'!$H11</f>
        <v>0</v>
      </c>
      <c r="BK11" s="349">
        <f>MAX(0,MIN('Stage Schedule &amp; Costs (2)'!$F11,AY$4)-MAX('Stage Schedule &amp; Costs (2)'!$E11,AY$4-1))*'Stage Schedule &amp; Costs (2)'!$H11</f>
        <v>0</v>
      </c>
      <c r="BL11" s="349">
        <f>MAX(0,MIN('Stage Schedule &amp; Costs (2)'!$F11,AZ$4)-MAX('Stage Schedule &amp; Costs (2)'!$E11,AZ$4-1))*'Stage Schedule &amp; Costs (2)'!$H11</f>
        <v>0</v>
      </c>
      <c r="BM11" s="349">
        <f>MAX(0,MIN('Stage Schedule &amp; Costs (2)'!$F11,BA$4)-MAX('Stage Schedule &amp; Costs (2)'!$E11,BA$4-1))*'Stage Schedule &amp; Costs (2)'!$H11</f>
        <v>0</v>
      </c>
      <c r="BN11" s="349">
        <f>MAX(0,MIN('Stage Schedule &amp; Costs (2)'!$F11,BB$4)-MAX('Stage Schedule &amp; Costs (2)'!$E11,BB$4-1))*'Stage Schedule &amp; Costs (2)'!$H11</f>
        <v>0</v>
      </c>
      <c r="BO11" s="349">
        <f>MAX(0,MIN('Stage Schedule &amp; Costs (2)'!$F11,BC$4)-MAX('Stage Schedule &amp; Costs (2)'!$E11,BC$4-1))*'Stage Schedule &amp; Costs (2)'!$H11</f>
        <v>0</v>
      </c>
      <c r="BP11" s="349">
        <f>MAX(0,MIN('Stage Schedule &amp; Costs (2)'!$F11,BD$4)-MAX('Stage Schedule &amp; Costs (2)'!$E11,BD$4-1))*'Stage Schedule &amp; Costs (2)'!$H11</f>
        <v>0</v>
      </c>
      <c r="BQ11" s="349">
        <f>MAX(0,MIN('Stage Schedule &amp; Costs (2)'!$F11,BE$4)-MAX('Stage Schedule &amp; Costs (2)'!$E11,BE$4-1))*'Stage Schedule &amp; Costs (2)'!$H11</f>
        <v>0</v>
      </c>
    </row>
    <row r="12" spans="1:75" ht="15" customHeight="1" x14ac:dyDescent="0.3">
      <c r="A12" s="354">
        <f>'Stage Schedule &amp; Costs (2)'!A12</f>
        <v>8</v>
      </c>
      <c r="B12" s="353" t="str">
        <f>'Stage Schedule &amp; Costs (2)'!B12&amp;" - "&amp;'Stage Schedule &amp; Costs (2)'!C12</f>
        <v>Building Works - Basement Floor</v>
      </c>
      <c r="C12" s="352">
        <f t="shared" si="0"/>
        <v>330000</v>
      </c>
      <c r="D12" s="352"/>
      <c r="E12" s="352"/>
      <c r="F12" s="352"/>
      <c r="G12" s="352"/>
      <c r="H12" s="352"/>
      <c r="I12" s="352"/>
      <c r="J12" s="352"/>
      <c r="K12" s="352"/>
      <c r="L12" s="352"/>
      <c r="M12" s="352"/>
      <c r="N12" s="352"/>
      <c r="O12" s="352"/>
      <c r="P12" s="352">
        <f>MAX(0,MIN('Stage Schedule &amp; Costs (2)'!$F12,D$4)-MAX('Stage Schedule &amp; Costs (2)'!$E12,D$4-1))*'Stage Schedule &amp; Costs (2)'!$H12</f>
        <v>0</v>
      </c>
      <c r="Q12" s="352">
        <f>MAX(0,MIN('Stage Schedule &amp; Costs (2)'!$F12,E$4)-MAX('Stage Schedule &amp; Costs (2)'!$E12,E$4-1))*'Stage Schedule &amp; Costs (2)'!$H12</f>
        <v>0</v>
      </c>
      <c r="R12" s="352">
        <f>MAX(0,MIN('Stage Schedule &amp; Costs (2)'!$F12,F$4)-MAX('Stage Schedule &amp; Costs (2)'!$E12,F$4-1))*'Stage Schedule &amp; Costs (2)'!$H12</f>
        <v>0</v>
      </c>
      <c r="S12" s="352">
        <f>MAX(0,MIN('Stage Schedule &amp; Costs (2)'!$F12,G$4)-MAX('Stage Schedule &amp; Costs (2)'!$E12,G$4-1))*'Stage Schedule &amp; Costs (2)'!$H12</f>
        <v>0</v>
      </c>
      <c r="T12" s="352">
        <f>MAX(0,MIN('Stage Schedule &amp; Costs (2)'!$F12,H$4)-MAX('Stage Schedule &amp; Costs (2)'!$E12,H$4-1))*'Stage Schedule &amp; Costs (2)'!$H12</f>
        <v>0</v>
      </c>
      <c r="U12" s="352">
        <f>MAX(0,MIN('Stage Schedule &amp; Costs (2)'!$F12,I$4)-MAX('Stage Schedule &amp; Costs (2)'!$E12,I$4-1))*'Stage Schedule &amp; Costs (2)'!$H12</f>
        <v>0</v>
      </c>
      <c r="V12" s="352">
        <f>MAX(0,MIN('Stage Schedule &amp; Costs (2)'!$F12,J$4)-MAX('Stage Schedule &amp; Costs (2)'!$E12,J$4-1))*'Stage Schedule &amp; Costs (2)'!$H12</f>
        <v>0</v>
      </c>
      <c r="W12" s="352">
        <f>MAX(0,MIN('Stage Schedule &amp; Costs (2)'!$F12,K$4)-MAX('Stage Schedule &amp; Costs (2)'!$E12,K$4-1))*'Stage Schedule &amp; Costs (2)'!$H12</f>
        <v>0</v>
      </c>
      <c r="X12" s="352">
        <f>MAX(0,MIN('Stage Schedule &amp; Costs (2)'!$F12,L$4)-MAX('Stage Schedule &amp; Costs (2)'!$E12,L$4-1))*'Stage Schedule &amp; Costs (2)'!$H12</f>
        <v>0</v>
      </c>
      <c r="Y12" s="352">
        <f>MAX(0,MIN('Stage Schedule &amp; Costs (2)'!$F12,M$4)-MAX('Stage Schedule &amp; Costs (2)'!$E12,M$4-1))*'Stage Schedule &amp; Costs (2)'!$H12</f>
        <v>0</v>
      </c>
      <c r="Z12" s="352">
        <f>MAX(0,MIN('Stage Schedule &amp; Costs (2)'!$F12,N$4)-MAX('Stage Schedule &amp; Costs (2)'!$E12,N$4-1))*'Stage Schedule &amp; Costs (2)'!$H12</f>
        <v>0</v>
      </c>
      <c r="AA12" s="352">
        <f>MAX(0,MIN('Stage Schedule &amp; Costs (2)'!$F12,O$4)-MAX('Stage Schedule &amp; Costs (2)'!$E12,O$4-1))*'Stage Schedule &amp; Costs (2)'!$H12</f>
        <v>0</v>
      </c>
      <c r="AB12" s="352">
        <f>MAX(0,MIN('Stage Schedule &amp; Costs (2)'!$F12,P$4)-MAX('Stage Schedule &amp; Costs (2)'!$E12,P$4-1))*'Stage Schedule &amp; Costs (2)'!$H12</f>
        <v>0</v>
      </c>
      <c r="AC12" s="352">
        <f>MAX(0,MIN('Stage Schedule &amp; Costs (2)'!$F12,Q$4)-MAX('Stage Schedule &amp; Costs (2)'!$E12,Q$4-1))*'Stage Schedule &amp; Costs (2)'!$H12</f>
        <v>0</v>
      </c>
      <c r="AD12" s="352">
        <f>MAX(0,MIN('Stage Schedule &amp; Costs (2)'!$F12,R$4)-MAX('Stage Schedule &amp; Costs (2)'!$E12,R$4-1))*'Stage Schedule &amp; Costs (2)'!$H12</f>
        <v>0</v>
      </c>
      <c r="AE12" s="352">
        <f>MAX(0,MIN('Stage Schedule &amp; Costs (2)'!$F12,S$4)-MAX('Stage Schedule &amp; Costs (2)'!$E12,S$4-1))*'Stage Schedule &amp; Costs (2)'!$H12</f>
        <v>0</v>
      </c>
      <c r="AF12" s="352">
        <f>MAX(0,MIN('Stage Schedule &amp; Costs (2)'!$F12,T$4)-MAX('Stage Schedule &amp; Costs (2)'!$E12,T$4-1))*'Stage Schedule &amp; Costs (2)'!$H12</f>
        <v>0</v>
      </c>
      <c r="AG12" s="352">
        <f>MAX(0,MIN('Stage Schedule &amp; Costs (2)'!$F12,U$4)-MAX('Stage Schedule &amp; Costs (2)'!$E12,U$4-1))*'Stage Schedule &amp; Costs (2)'!$H12</f>
        <v>0</v>
      </c>
      <c r="AH12" s="352">
        <f>MAX(0,MIN('Stage Schedule &amp; Costs (2)'!$F12,V$4)-MAX('Stage Schedule &amp; Costs (2)'!$E12,V$4-1))*'Stage Schedule &amp; Costs (2)'!$H12</f>
        <v>220000</v>
      </c>
      <c r="AI12" s="352">
        <f>MAX(0,MIN('Stage Schedule &amp; Costs (2)'!$F12,W$4)-MAX('Stage Schedule &amp; Costs (2)'!$E12,W$4-1))*'Stage Schedule &amp; Costs (2)'!$H12</f>
        <v>110000</v>
      </c>
      <c r="AJ12" s="352">
        <f>MAX(0,MIN('Stage Schedule &amp; Costs (2)'!$F12,X$4)-MAX('Stage Schedule &amp; Costs (2)'!$E12,X$4-1))*'Stage Schedule &amp; Costs (2)'!$H12</f>
        <v>0</v>
      </c>
      <c r="AK12" s="352">
        <f>MAX(0,MIN('Stage Schedule &amp; Costs (2)'!$F12,Y$4)-MAX('Stage Schedule &amp; Costs (2)'!$E12,Y$4-1))*'Stage Schedule &amp; Costs (2)'!$H12</f>
        <v>0</v>
      </c>
      <c r="AL12" s="352">
        <f>MAX(0,MIN('Stage Schedule &amp; Costs (2)'!$F12,Z$4)-MAX('Stage Schedule &amp; Costs (2)'!$E12,Z$4-1))*'Stage Schedule &amp; Costs (2)'!$H12</f>
        <v>0</v>
      </c>
      <c r="AM12" s="352">
        <f>MAX(0,MIN('Stage Schedule &amp; Costs (2)'!$F12,AA$4)-MAX('Stage Schedule &amp; Costs (2)'!$E12,AA$4-1))*'Stage Schedule &amp; Costs (2)'!$H12</f>
        <v>0</v>
      </c>
      <c r="AN12" s="352">
        <f>MAX(0,MIN('Stage Schedule &amp; Costs (2)'!$F12,AB$4)-MAX('Stage Schedule &amp; Costs (2)'!$E12,AB$4-1))*'Stage Schedule &amp; Costs (2)'!$H12</f>
        <v>0</v>
      </c>
      <c r="AO12" s="352">
        <f>MAX(0,MIN('Stage Schedule &amp; Costs (2)'!$F12,AC$4)-MAX('Stage Schedule &amp; Costs (2)'!$E12,AC$4-1))*'Stage Schedule &amp; Costs (2)'!$H12</f>
        <v>0</v>
      </c>
      <c r="AP12" s="352">
        <f>MAX(0,MIN('Stage Schedule &amp; Costs (2)'!$F12,AD$4)-MAX('Stage Schedule &amp; Costs (2)'!$E12,AD$4-1))*'Stage Schedule &amp; Costs (2)'!$H12</f>
        <v>0</v>
      </c>
      <c r="AQ12" s="352">
        <f>MAX(0,MIN('Stage Schedule &amp; Costs (2)'!$F12,AE$4)-MAX('Stage Schedule &amp; Costs (2)'!$E12,AE$4-1))*'Stage Schedule &amp; Costs (2)'!$H12</f>
        <v>0</v>
      </c>
      <c r="AR12" s="352">
        <f>MAX(0,MIN('Stage Schedule &amp; Costs (2)'!$F12,AF$4)-MAX('Stage Schedule &amp; Costs (2)'!$E12,AF$4-1))*'Stage Schedule &amp; Costs (2)'!$H12</f>
        <v>0</v>
      </c>
      <c r="AS12" s="352">
        <f>MAX(0,MIN('Stage Schedule &amp; Costs (2)'!$F12,AG$4)-MAX('Stage Schedule &amp; Costs (2)'!$E12,AG$4-1))*'Stage Schedule &amp; Costs (2)'!$H12</f>
        <v>0</v>
      </c>
      <c r="AT12" s="352">
        <f>MAX(0,MIN('Stage Schedule &amp; Costs (2)'!$F12,AH$4)-MAX('Stage Schedule &amp; Costs (2)'!$E12,AH$4-1))*'Stage Schedule &amp; Costs (2)'!$H12</f>
        <v>0</v>
      </c>
      <c r="AU12" s="352">
        <f>MAX(0,MIN('Stage Schedule &amp; Costs (2)'!$F12,AI$4)-MAX('Stage Schedule &amp; Costs (2)'!$E12,AI$4-1))*'Stage Schedule &amp; Costs (2)'!$H12</f>
        <v>0</v>
      </c>
      <c r="AV12" s="352">
        <f>MAX(0,MIN('Stage Schedule &amp; Costs (2)'!$F12,AJ$4)-MAX('Stage Schedule &amp; Costs (2)'!$E12,AJ$4-1))*'Stage Schedule &amp; Costs (2)'!$H12</f>
        <v>0</v>
      </c>
      <c r="AW12" s="352">
        <f>MAX(0,MIN('Stage Schedule &amp; Costs (2)'!$F12,AK$4)-MAX('Stage Schedule &amp; Costs (2)'!$E12,AK$4-1))*'Stage Schedule &amp; Costs (2)'!$H12</f>
        <v>0</v>
      </c>
      <c r="AX12" s="352">
        <f>MAX(0,MIN('Stage Schedule &amp; Costs (2)'!$F12,AL$4)-MAX('Stage Schedule &amp; Costs (2)'!$E12,AL$4-1))*'Stage Schedule &amp; Costs (2)'!$H12</f>
        <v>0</v>
      </c>
      <c r="AY12" s="352">
        <f>MAX(0,MIN('Stage Schedule &amp; Costs (2)'!$F12,AM$4)-MAX('Stage Schedule &amp; Costs (2)'!$E12,AM$4-1))*'Stage Schedule &amp; Costs (2)'!$H12</f>
        <v>0</v>
      </c>
      <c r="AZ12" s="352">
        <f>MAX(0,MIN('Stage Schedule &amp; Costs (2)'!$F12,AN$4)-MAX('Stage Schedule &amp; Costs (2)'!$E12,AN$4-1))*'Stage Schedule &amp; Costs (2)'!$H12</f>
        <v>0</v>
      </c>
      <c r="BA12" s="352">
        <f>MAX(0,MIN('Stage Schedule &amp; Costs (2)'!$F12,AO$4)-MAX('Stage Schedule &amp; Costs (2)'!$E12,AO$4-1))*'Stage Schedule &amp; Costs (2)'!$H12</f>
        <v>0</v>
      </c>
      <c r="BB12" s="352">
        <f>MAX(0,MIN('Stage Schedule &amp; Costs (2)'!$F12,AP$4)-MAX('Stage Schedule &amp; Costs (2)'!$E12,AP$4-1))*'Stage Schedule &amp; Costs (2)'!$H12</f>
        <v>0</v>
      </c>
      <c r="BC12" s="352">
        <f>MAX(0,MIN('Stage Schedule &amp; Costs (2)'!$F12,AQ$4)-MAX('Stage Schedule &amp; Costs (2)'!$E12,AQ$4-1))*'Stage Schedule &amp; Costs (2)'!$H12</f>
        <v>0</v>
      </c>
      <c r="BD12" s="352">
        <f>MAX(0,MIN('Stage Schedule &amp; Costs (2)'!$F12,AR$4)-MAX('Stage Schedule &amp; Costs (2)'!$E12,AR$4-1))*'Stage Schedule &amp; Costs (2)'!$H12</f>
        <v>0</v>
      </c>
      <c r="BE12" s="352">
        <f>MAX(0,MIN('Stage Schedule &amp; Costs (2)'!$F12,AS$4)-MAX('Stage Schedule &amp; Costs (2)'!$E12,AS$4-1))*'Stage Schedule &amp; Costs (2)'!$H12</f>
        <v>0</v>
      </c>
      <c r="BF12" s="352">
        <f>MAX(0,MIN('Stage Schedule &amp; Costs (2)'!$F12,AT$4)-MAX('Stage Schedule &amp; Costs (2)'!$E12,AT$4-1))*'Stage Schedule &amp; Costs (2)'!$H12</f>
        <v>0</v>
      </c>
      <c r="BG12" s="352">
        <f>MAX(0,MIN('Stage Schedule &amp; Costs (2)'!$F12,AU$4)-MAX('Stage Schedule &amp; Costs (2)'!$E12,AU$4-1))*'Stage Schedule &amp; Costs (2)'!$H12</f>
        <v>0</v>
      </c>
      <c r="BH12" s="352">
        <f>MAX(0,MIN('Stage Schedule &amp; Costs (2)'!$F12,AV$4)-MAX('Stage Schedule &amp; Costs (2)'!$E12,AV$4-1))*'Stage Schedule &amp; Costs (2)'!$H12</f>
        <v>0</v>
      </c>
      <c r="BI12" s="352">
        <f>MAX(0,MIN('Stage Schedule &amp; Costs (2)'!$F12,AW$4)-MAX('Stage Schedule &amp; Costs (2)'!$E12,AW$4-1))*'Stage Schedule &amp; Costs (2)'!$H12</f>
        <v>0</v>
      </c>
      <c r="BJ12" s="352">
        <f>MAX(0,MIN('Stage Schedule &amp; Costs (2)'!$F12,AX$4)-MAX('Stage Schedule &amp; Costs (2)'!$E12,AX$4-1))*'Stage Schedule &amp; Costs (2)'!$H12</f>
        <v>0</v>
      </c>
      <c r="BK12" s="352">
        <f>MAX(0,MIN('Stage Schedule &amp; Costs (2)'!$F12,AY$4)-MAX('Stage Schedule &amp; Costs (2)'!$E12,AY$4-1))*'Stage Schedule &amp; Costs (2)'!$H12</f>
        <v>0</v>
      </c>
      <c r="BL12" s="352">
        <f>MAX(0,MIN('Stage Schedule &amp; Costs (2)'!$F12,AZ$4)-MAX('Stage Schedule &amp; Costs (2)'!$E12,AZ$4-1))*'Stage Schedule &amp; Costs (2)'!$H12</f>
        <v>0</v>
      </c>
      <c r="BM12" s="352">
        <f>MAX(0,MIN('Stage Schedule &amp; Costs (2)'!$F12,BA$4)-MAX('Stage Schedule &amp; Costs (2)'!$E12,BA$4-1))*'Stage Schedule &amp; Costs (2)'!$H12</f>
        <v>0</v>
      </c>
      <c r="BN12" s="352">
        <f>MAX(0,MIN('Stage Schedule &amp; Costs (2)'!$F12,BB$4)-MAX('Stage Schedule &amp; Costs (2)'!$E12,BB$4-1))*'Stage Schedule &amp; Costs (2)'!$H12</f>
        <v>0</v>
      </c>
      <c r="BO12" s="352">
        <f>MAX(0,MIN('Stage Schedule &amp; Costs (2)'!$F12,BC$4)-MAX('Stage Schedule &amp; Costs (2)'!$E12,BC$4-1))*'Stage Schedule &amp; Costs (2)'!$H12</f>
        <v>0</v>
      </c>
      <c r="BP12" s="352">
        <f>MAX(0,MIN('Stage Schedule &amp; Costs (2)'!$F12,BD$4)-MAX('Stage Schedule &amp; Costs (2)'!$E12,BD$4-1))*'Stage Schedule &amp; Costs (2)'!$H12</f>
        <v>0</v>
      </c>
      <c r="BQ12" s="352">
        <f>MAX(0,MIN('Stage Schedule &amp; Costs (2)'!$F12,BE$4)-MAX('Stage Schedule &amp; Costs (2)'!$E12,BE$4-1))*'Stage Schedule &amp; Costs (2)'!$H12</f>
        <v>0</v>
      </c>
    </row>
    <row r="13" spans="1:75" ht="15" customHeight="1" x14ac:dyDescent="0.3">
      <c r="A13" s="351">
        <f>'Stage Schedule &amp; Costs (2)'!A13</f>
        <v>9</v>
      </c>
      <c r="B13" s="350" t="str">
        <f>'Stage Schedule &amp; Costs (2)'!B13&amp;" - "&amp;'Stage Schedule &amp; Costs (2)'!C13</f>
        <v xml:space="preserve"> - Ground Floor</v>
      </c>
      <c r="C13" s="349">
        <f t="shared" si="0"/>
        <v>330000</v>
      </c>
      <c r="D13" s="349"/>
      <c r="E13" s="349"/>
      <c r="F13" s="349"/>
      <c r="G13" s="349"/>
      <c r="H13" s="349"/>
      <c r="I13" s="349"/>
      <c r="J13" s="349"/>
      <c r="K13" s="349"/>
      <c r="L13" s="349"/>
      <c r="M13" s="349"/>
      <c r="N13" s="349"/>
      <c r="O13" s="349"/>
      <c r="P13" s="349">
        <f>MAX(0,MIN('Stage Schedule &amp; Costs (2)'!$F13,D$4)-MAX('Stage Schedule &amp; Costs (2)'!$E13,D$4-1))*'Stage Schedule &amp; Costs (2)'!$H13</f>
        <v>0</v>
      </c>
      <c r="Q13" s="349">
        <f>MAX(0,MIN('Stage Schedule &amp; Costs (2)'!$F13,E$4)-MAX('Stage Schedule &amp; Costs (2)'!$E13,E$4-1))*'Stage Schedule &amp; Costs (2)'!$H13</f>
        <v>0</v>
      </c>
      <c r="R13" s="349">
        <f>MAX(0,MIN('Stage Schedule &amp; Costs (2)'!$F13,F$4)-MAX('Stage Schedule &amp; Costs (2)'!$E13,F$4-1))*'Stage Schedule &amp; Costs (2)'!$H13</f>
        <v>0</v>
      </c>
      <c r="S13" s="349">
        <f>MAX(0,MIN('Stage Schedule &amp; Costs (2)'!$F13,G$4)-MAX('Stage Schedule &amp; Costs (2)'!$E13,G$4-1))*'Stage Schedule &amp; Costs (2)'!$H13</f>
        <v>0</v>
      </c>
      <c r="T13" s="349">
        <f>MAX(0,MIN('Stage Schedule &amp; Costs (2)'!$F13,H$4)-MAX('Stage Schedule &amp; Costs (2)'!$E13,H$4-1))*'Stage Schedule &amp; Costs (2)'!$H13</f>
        <v>0</v>
      </c>
      <c r="U13" s="349">
        <f>MAX(0,MIN('Stage Schedule &amp; Costs (2)'!$F13,I$4)-MAX('Stage Schedule &amp; Costs (2)'!$E13,I$4-1))*'Stage Schedule &amp; Costs (2)'!$H13</f>
        <v>0</v>
      </c>
      <c r="V13" s="349">
        <f>MAX(0,MIN('Stage Schedule &amp; Costs (2)'!$F13,J$4)-MAX('Stage Schedule &amp; Costs (2)'!$E13,J$4-1))*'Stage Schedule &amp; Costs (2)'!$H13</f>
        <v>0</v>
      </c>
      <c r="W13" s="349">
        <f>MAX(0,MIN('Stage Schedule &amp; Costs (2)'!$F13,K$4)-MAX('Stage Schedule &amp; Costs (2)'!$E13,K$4-1))*'Stage Schedule &amp; Costs (2)'!$H13</f>
        <v>0</v>
      </c>
      <c r="X13" s="349">
        <f>MAX(0,MIN('Stage Schedule &amp; Costs (2)'!$F13,L$4)-MAX('Stage Schedule &amp; Costs (2)'!$E13,L$4-1))*'Stage Schedule &amp; Costs (2)'!$H13</f>
        <v>0</v>
      </c>
      <c r="Y13" s="349">
        <f>MAX(0,MIN('Stage Schedule &amp; Costs (2)'!$F13,M$4)-MAX('Stage Schedule &amp; Costs (2)'!$E13,M$4-1))*'Stage Schedule &amp; Costs (2)'!$H13</f>
        <v>0</v>
      </c>
      <c r="Z13" s="349">
        <f>MAX(0,MIN('Stage Schedule &amp; Costs (2)'!$F13,N$4)-MAX('Stage Schedule &amp; Costs (2)'!$E13,N$4-1))*'Stage Schedule &amp; Costs (2)'!$H13</f>
        <v>0</v>
      </c>
      <c r="AA13" s="349">
        <f>MAX(0,MIN('Stage Schedule &amp; Costs (2)'!$F13,O$4)-MAX('Stage Schedule &amp; Costs (2)'!$E13,O$4-1))*'Stage Schedule &amp; Costs (2)'!$H13</f>
        <v>0</v>
      </c>
      <c r="AB13" s="349">
        <f>MAX(0,MIN('Stage Schedule &amp; Costs (2)'!$F13,P$4)-MAX('Stage Schedule &amp; Costs (2)'!$E13,P$4-1))*'Stage Schedule &amp; Costs (2)'!$H13</f>
        <v>0</v>
      </c>
      <c r="AC13" s="349">
        <f>MAX(0,MIN('Stage Schedule &amp; Costs (2)'!$F13,Q$4)-MAX('Stage Schedule &amp; Costs (2)'!$E13,Q$4-1))*'Stage Schedule &amp; Costs (2)'!$H13</f>
        <v>0</v>
      </c>
      <c r="AD13" s="349">
        <f>MAX(0,MIN('Stage Schedule &amp; Costs (2)'!$F13,R$4)-MAX('Stage Schedule &amp; Costs (2)'!$E13,R$4-1))*'Stage Schedule &amp; Costs (2)'!$H13</f>
        <v>0</v>
      </c>
      <c r="AE13" s="349">
        <f>MAX(0,MIN('Stage Schedule &amp; Costs (2)'!$F13,S$4)-MAX('Stage Schedule &amp; Costs (2)'!$E13,S$4-1))*'Stage Schedule &amp; Costs (2)'!$H13</f>
        <v>0</v>
      </c>
      <c r="AF13" s="349">
        <f>MAX(0,MIN('Stage Schedule &amp; Costs (2)'!$F13,T$4)-MAX('Stage Schedule &amp; Costs (2)'!$E13,T$4-1))*'Stage Schedule &amp; Costs (2)'!$H13</f>
        <v>0</v>
      </c>
      <c r="AG13" s="349">
        <f>MAX(0,MIN('Stage Schedule &amp; Costs (2)'!$F13,U$4)-MAX('Stage Schedule &amp; Costs (2)'!$E13,U$4-1))*'Stage Schedule &amp; Costs (2)'!$H13</f>
        <v>0</v>
      </c>
      <c r="AH13" s="349">
        <f>MAX(0,MIN('Stage Schedule &amp; Costs (2)'!$F13,V$4)-MAX('Stage Schedule &amp; Costs (2)'!$E13,V$4-1))*'Stage Schedule &amp; Costs (2)'!$H13</f>
        <v>0</v>
      </c>
      <c r="AI13" s="349">
        <f>MAX(0,MIN('Stage Schedule &amp; Costs (2)'!$F13,W$4)-MAX('Stage Schedule &amp; Costs (2)'!$E13,W$4-1))*'Stage Schedule &amp; Costs (2)'!$H13</f>
        <v>110000</v>
      </c>
      <c r="AJ13" s="349">
        <f>MAX(0,MIN('Stage Schedule &amp; Costs (2)'!$F13,X$4)-MAX('Stage Schedule &amp; Costs (2)'!$E13,X$4-1))*'Stage Schedule &amp; Costs (2)'!$H13</f>
        <v>220000</v>
      </c>
      <c r="AK13" s="349">
        <f>MAX(0,MIN('Stage Schedule &amp; Costs (2)'!$F13,Y$4)-MAX('Stage Schedule &amp; Costs (2)'!$E13,Y$4-1))*'Stage Schedule &amp; Costs (2)'!$H13</f>
        <v>0</v>
      </c>
      <c r="AL13" s="349">
        <f>MAX(0,MIN('Stage Schedule &amp; Costs (2)'!$F13,Z$4)-MAX('Stage Schedule &amp; Costs (2)'!$E13,Z$4-1))*'Stage Schedule &amp; Costs (2)'!$H13</f>
        <v>0</v>
      </c>
      <c r="AM13" s="349">
        <f>MAX(0,MIN('Stage Schedule &amp; Costs (2)'!$F13,AA$4)-MAX('Stage Schedule &amp; Costs (2)'!$E13,AA$4-1))*'Stage Schedule &amp; Costs (2)'!$H13</f>
        <v>0</v>
      </c>
      <c r="AN13" s="349">
        <f>MAX(0,MIN('Stage Schedule &amp; Costs (2)'!$F13,AB$4)-MAX('Stage Schedule &amp; Costs (2)'!$E13,AB$4-1))*'Stage Schedule &amp; Costs (2)'!$H13</f>
        <v>0</v>
      </c>
      <c r="AO13" s="349">
        <f>MAX(0,MIN('Stage Schedule &amp; Costs (2)'!$F13,AC$4)-MAX('Stage Schedule &amp; Costs (2)'!$E13,AC$4-1))*'Stage Schedule &amp; Costs (2)'!$H13</f>
        <v>0</v>
      </c>
      <c r="AP13" s="349">
        <f>MAX(0,MIN('Stage Schedule &amp; Costs (2)'!$F13,AD$4)-MAX('Stage Schedule &amp; Costs (2)'!$E13,AD$4-1))*'Stage Schedule &amp; Costs (2)'!$H13</f>
        <v>0</v>
      </c>
      <c r="AQ13" s="349">
        <f>MAX(0,MIN('Stage Schedule &amp; Costs (2)'!$F13,AE$4)-MAX('Stage Schedule &amp; Costs (2)'!$E13,AE$4-1))*'Stage Schedule &amp; Costs (2)'!$H13</f>
        <v>0</v>
      </c>
      <c r="AR13" s="349">
        <f>MAX(0,MIN('Stage Schedule &amp; Costs (2)'!$F13,AF$4)-MAX('Stage Schedule &amp; Costs (2)'!$E13,AF$4-1))*'Stage Schedule &amp; Costs (2)'!$H13</f>
        <v>0</v>
      </c>
      <c r="AS13" s="349">
        <f>MAX(0,MIN('Stage Schedule &amp; Costs (2)'!$F13,AG$4)-MAX('Stage Schedule &amp; Costs (2)'!$E13,AG$4-1))*'Stage Schedule &amp; Costs (2)'!$H13</f>
        <v>0</v>
      </c>
      <c r="AT13" s="349">
        <f>MAX(0,MIN('Stage Schedule &amp; Costs (2)'!$F13,AH$4)-MAX('Stage Schedule &amp; Costs (2)'!$E13,AH$4-1))*'Stage Schedule &amp; Costs (2)'!$H13</f>
        <v>0</v>
      </c>
      <c r="AU13" s="349">
        <f>MAX(0,MIN('Stage Schedule &amp; Costs (2)'!$F13,AI$4)-MAX('Stage Schedule &amp; Costs (2)'!$E13,AI$4-1))*'Stage Schedule &amp; Costs (2)'!$H13</f>
        <v>0</v>
      </c>
      <c r="AV13" s="349">
        <f>MAX(0,MIN('Stage Schedule &amp; Costs (2)'!$F13,AJ$4)-MAX('Stage Schedule &amp; Costs (2)'!$E13,AJ$4-1))*'Stage Schedule &amp; Costs (2)'!$H13</f>
        <v>0</v>
      </c>
      <c r="AW13" s="349">
        <f>MAX(0,MIN('Stage Schedule &amp; Costs (2)'!$F13,AK$4)-MAX('Stage Schedule &amp; Costs (2)'!$E13,AK$4-1))*'Stage Schedule &amp; Costs (2)'!$H13</f>
        <v>0</v>
      </c>
      <c r="AX13" s="349">
        <f>MAX(0,MIN('Stage Schedule &amp; Costs (2)'!$F13,AL$4)-MAX('Stage Schedule &amp; Costs (2)'!$E13,AL$4-1))*'Stage Schedule &amp; Costs (2)'!$H13</f>
        <v>0</v>
      </c>
      <c r="AY13" s="349">
        <f>MAX(0,MIN('Stage Schedule &amp; Costs (2)'!$F13,AM$4)-MAX('Stage Schedule &amp; Costs (2)'!$E13,AM$4-1))*'Stage Schedule &amp; Costs (2)'!$H13</f>
        <v>0</v>
      </c>
      <c r="AZ13" s="349">
        <f>MAX(0,MIN('Stage Schedule &amp; Costs (2)'!$F13,AN$4)-MAX('Stage Schedule &amp; Costs (2)'!$E13,AN$4-1))*'Stage Schedule &amp; Costs (2)'!$H13</f>
        <v>0</v>
      </c>
      <c r="BA13" s="349">
        <f>MAX(0,MIN('Stage Schedule &amp; Costs (2)'!$F13,AO$4)-MAX('Stage Schedule &amp; Costs (2)'!$E13,AO$4-1))*'Stage Schedule &amp; Costs (2)'!$H13</f>
        <v>0</v>
      </c>
      <c r="BB13" s="349">
        <f>MAX(0,MIN('Stage Schedule &amp; Costs (2)'!$F13,AP$4)-MAX('Stage Schedule &amp; Costs (2)'!$E13,AP$4-1))*'Stage Schedule &amp; Costs (2)'!$H13</f>
        <v>0</v>
      </c>
      <c r="BC13" s="349">
        <f>MAX(0,MIN('Stage Schedule &amp; Costs (2)'!$F13,AQ$4)-MAX('Stage Schedule &amp; Costs (2)'!$E13,AQ$4-1))*'Stage Schedule &amp; Costs (2)'!$H13</f>
        <v>0</v>
      </c>
      <c r="BD13" s="349">
        <f>MAX(0,MIN('Stage Schedule &amp; Costs (2)'!$F13,AR$4)-MAX('Stage Schedule &amp; Costs (2)'!$E13,AR$4-1))*'Stage Schedule &amp; Costs (2)'!$H13</f>
        <v>0</v>
      </c>
      <c r="BE13" s="349">
        <f>MAX(0,MIN('Stage Schedule &amp; Costs (2)'!$F13,AS$4)-MAX('Stage Schedule &amp; Costs (2)'!$E13,AS$4-1))*'Stage Schedule &amp; Costs (2)'!$H13</f>
        <v>0</v>
      </c>
      <c r="BF13" s="349">
        <f>MAX(0,MIN('Stage Schedule &amp; Costs (2)'!$F13,AT$4)-MAX('Stage Schedule &amp; Costs (2)'!$E13,AT$4-1))*'Stage Schedule &amp; Costs (2)'!$H13</f>
        <v>0</v>
      </c>
      <c r="BG13" s="349">
        <f>MAX(0,MIN('Stage Schedule &amp; Costs (2)'!$F13,AU$4)-MAX('Stage Schedule &amp; Costs (2)'!$E13,AU$4-1))*'Stage Schedule &amp; Costs (2)'!$H13</f>
        <v>0</v>
      </c>
      <c r="BH13" s="349">
        <f>MAX(0,MIN('Stage Schedule &amp; Costs (2)'!$F13,AV$4)-MAX('Stage Schedule &amp; Costs (2)'!$E13,AV$4-1))*'Stage Schedule &amp; Costs (2)'!$H13</f>
        <v>0</v>
      </c>
      <c r="BI13" s="349">
        <f>MAX(0,MIN('Stage Schedule &amp; Costs (2)'!$F13,AW$4)-MAX('Stage Schedule &amp; Costs (2)'!$E13,AW$4-1))*'Stage Schedule &amp; Costs (2)'!$H13</f>
        <v>0</v>
      </c>
      <c r="BJ13" s="349">
        <f>MAX(0,MIN('Stage Schedule &amp; Costs (2)'!$F13,AX$4)-MAX('Stage Schedule &amp; Costs (2)'!$E13,AX$4-1))*'Stage Schedule &amp; Costs (2)'!$H13</f>
        <v>0</v>
      </c>
      <c r="BK13" s="349">
        <f>MAX(0,MIN('Stage Schedule &amp; Costs (2)'!$F13,AY$4)-MAX('Stage Schedule &amp; Costs (2)'!$E13,AY$4-1))*'Stage Schedule &amp; Costs (2)'!$H13</f>
        <v>0</v>
      </c>
      <c r="BL13" s="349">
        <f>MAX(0,MIN('Stage Schedule &amp; Costs (2)'!$F13,AZ$4)-MAX('Stage Schedule &amp; Costs (2)'!$E13,AZ$4-1))*'Stage Schedule &amp; Costs (2)'!$H13</f>
        <v>0</v>
      </c>
      <c r="BM13" s="349">
        <f>MAX(0,MIN('Stage Schedule &amp; Costs (2)'!$F13,BA$4)-MAX('Stage Schedule &amp; Costs (2)'!$E13,BA$4-1))*'Stage Schedule &amp; Costs (2)'!$H13</f>
        <v>0</v>
      </c>
      <c r="BN13" s="349">
        <f>MAX(0,MIN('Stage Schedule &amp; Costs (2)'!$F13,BB$4)-MAX('Stage Schedule &amp; Costs (2)'!$E13,BB$4-1))*'Stage Schedule &amp; Costs (2)'!$H13</f>
        <v>0</v>
      </c>
      <c r="BO13" s="349">
        <f>MAX(0,MIN('Stage Schedule &amp; Costs (2)'!$F13,BC$4)-MAX('Stage Schedule &amp; Costs (2)'!$E13,BC$4-1))*'Stage Schedule &amp; Costs (2)'!$H13</f>
        <v>0</v>
      </c>
      <c r="BP13" s="349">
        <f>MAX(0,MIN('Stage Schedule &amp; Costs (2)'!$F13,BD$4)-MAX('Stage Schedule &amp; Costs (2)'!$E13,BD$4-1))*'Stage Schedule &amp; Costs (2)'!$H13</f>
        <v>0</v>
      </c>
      <c r="BQ13" s="349">
        <f>MAX(0,MIN('Stage Schedule &amp; Costs (2)'!$F13,BE$4)-MAX('Stage Schedule &amp; Costs (2)'!$E13,BE$4-1))*'Stage Schedule &amp; Costs (2)'!$H13</f>
        <v>0</v>
      </c>
    </row>
    <row r="14" spans="1:75" ht="15" customHeight="1" x14ac:dyDescent="0.3">
      <c r="A14" s="354">
        <f>'Stage Schedule &amp; Costs (2)'!A14</f>
        <v>10</v>
      </c>
      <c r="B14" s="353" t="str">
        <f>'Stage Schedule &amp; Costs (2)'!B14&amp;" - "&amp;'Stage Schedule &amp; Costs (2)'!C14</f>
        <v xml:space="preserve"> - 1st Floor</v>
      </c>
      <c r="C14" s="352">
        <f t="shared" si="0"/>
        <v>330000</v>
      </c>
      <c r="D14" s="352"/>
      <c r="E14" s="352"/>
      <c r="F14" s="352"/>
      <c r="G14" s="352"/>
      <c r="H14" s="352"/>
      <c r="I14" s="352"/>
      <c r="J14" s="352"/>
      <c r="K14" s="352"/>
      <c r="L14" s="352"/>
      <c r="M14" s="352"/>
      <c r="N14" s="352"/>
      <c r="O14" s="352"/>
      <c r="P14" s="352">
        <f>MAX(0,MIN('Stage Schedule &amp; Costs (2)'!$F14,D$4)-MAX('Stage Schedule &amp; Costs (2)'!$E14,D$4-1))*'Stage Schedule &amp; Costs (2)'!$H14</f>
        <v>0</v>
      </c>
      <c r="Q14" s="352">
        <f>MAX(0,MIN('Stage Schedule &amp; Costs (2)'!$F14,E$4)-MAX('Stage Schedule &amp; Costs (2)'!$E14,E$4-1))*'Stage Schedule &amp; Costs (2)'!$H14</f>
        <v>0</v>
      </c>
      <c r="R14" s="352">
        <f>MAX(0,MIN('Stage Schedule &amp; Costs (2)'!$F14,F$4)-MAX('Stage Schedule &amp; Costs (2)'!$E14,F$4-1))*'Stage Schedule &amp; Costs (2)'!$H14</f>
        <v>0</v>
      </c>
      <c r="S14" s="352">
        <f>MAX(0,MIN('Stage Schedule &amp; Costs (2)'!$F14,G$4)-MAX('Stage Schedule &amp; Costs (2)'!$E14,G$4-1))*'Stage Schedule &amp; Costs (2)'!$H14</f>
        <v>0</v>
      </c>
      <c r="T14" s="352">
        <f>MAX(0,MIN('Stage Schedule &amp; Costs (2)'!$F14,H$4)-MAX('Stage Schedule &amp; Costs (2)'!$E14,H$4-1))*'Stage Schedule &amp; Costs (2)'!$H14</f>
        <v>0</v>
      </c>
      <c r="U14" s="352">
        <f>MAX(0,MIN('Stage Schedule &amp; Costs (2)'!$F14,I$4)-MAX('Stage Schedule &amp; Costs (2)'!$E14,I$4-1))*'Stage Schedule &amp; Costs (2)'!$H14</f>
        <v>0</v>
      </c>
      <c r="V14" s="352">
        <f>MAX(0,MIN('Stage Schedule &amp; Costs (2)'!$F14,J$4)-MAX('Stage Schedule &amp; Costs (2)'!$E14,J$4-1))*'Stage Schedule &amp; Costs (2)'!$H14</f>
        <v>0</v>
      </c>
      <c r="W14" s="352">
        <f>MAX(0,MIN('Stage Schedule &amp; Costs (2)'!$F14,K$4)-MAX('Stage Schedule &amp; Costs (2)'!$E14,K$4-1))*'Stage Schedule &amp; Costs (2)'!$H14</f>
        <v>0</v>
      </c>
      <c r="X14" s="352">
        <f>MAX(0,MIN('Stage Schedule &amp; Costs (2)'!$F14,L$4)-MAX('Stage Schedule &amp; Costs (2)'!$E14,L$4-1))*'Stage Schedule &amp; Costs (2)'!$H14</f>
        <v>0</v>
      </c>
      <c r="Y14" s="352">
        <f>MAX(0,MIN('Stage Schedule &amp; Costs (2)'!$F14,M$4)-MAX('Stage Schedule &amp; Costs (2)'!$E14,M$4-1))*'Stage Schedule &amp; Costs (2)'!$H14</f>
        <v>0</v>
      </c>
      <c r="Z14" s="352">
        <f>MAX(0,MIN('Stage Schedule &amp; Costs (2)'!$F14,N$4)-MAX('Stage Schedule &amp; Costs (2)'!$E14,N$4-1))*'Stage Schedule &amp; Costs (2)'!$H14</f>
        <v>0</v>
      </c>
      <c r="AA14" s="352">
        <f>MAX(0,MIN('Stage Schedule &amp; Costs (2)'!$F14,O$4)-MAX('Stage Schedule &amp; Costs (2)'!$E14,O$4-1))*'Stage Schedule &amp; Costs (2)'!$H14</f>
        <v>0</v>
      </c>
      <c r="AB14" s="352">
        <f>MAX(0,MIN('Stage Schedule &amp; Costs (2)'!$F14,P$4)-MAX('Stage Schedule &amp; Costs (2)'!$E14,P$4-1))*'Stage Schedule &amp; Costs (2)'!$H14</f>
        <v>0</v>
      </c>
      <c r="AC14" s="352">
        <f>MAX(0,MIN('Stage Schedule &amp; Costs (2)'!$F14,Q$4)-MAX('Stage Schedule &amp; Costs (2)'!$E14,Q$4-1))*'Stage Schedule &amp; Costs (2)'!$H14</f>
        <v>0</v>
      </c>
      <c r="AD14" s="352">
        <f>MAX(0,MIN('Stage Schedule &amp; Costs (2)'!$F14,R$4)-MAX('Stage Schedule &amp; Costs (2)'!$E14,R$4-1))*'Stage Schedule &amp; Costs (2)'!$H14</f>
        <v>0</v>
      </c>
      <c r="AE14" s="352">
        <f>MAX(0,MIN('Stage Schedule &amp; Costs (2)'!$F14,S$4)-MAX('Stage Schedule &amp; Costs (2)'!$E14,S$4-1))*'Stage Schedule &amp; Costs (2)'!$H14</f>
        <v>0</v>
      </c>
      <c r="AF14" s="352">
        <f>MAX(0,MIN('Stage Schedule &amp; Costs (2)'!$F14,T$4)-MAX('Stage Schedule &amp; Costs (2)'!$E14,T$4-1))*'Stage Schedule &amp; Costs (2)'!$H14</f>
        <v>0</v>
      </c>
      <c r="AG14" s="352">
        <f>MAX(0,MIN('Stage Schedule &amp; Costs (2)'!$F14,U$4)-MAX('Stage Schedule &amp; Costs (2)'!$E14,U$4-1))*'Stage Schedule &amp; Costs (2)'!$H14</f>
        <v>0</v>
      </c>
      <c r="AH14" s="352">
        <f>MAX(0,MIN('Stage Schedule &amp; Costs (2)'!$F14,V$4)-MAX('Stage Schedule &amp; Costs (2)'!$E14,V$4-1))*'Stage Schedule &amp; Costs (2)'!$H14</f>
        <v>0</v>
      </c>
      <c r="AI14" s="352">
        <f>MAX(0,MIN('Stage Schedule &amp; Costs (2)'!$F14,W$4)-MAX('Stage Schedule &amp; Costs (2)'!$E14,W$4-1))*'Stage Schedule &amp; Costs (2)'!$H14</f>
        <v>0</v>
      </c>
      <c r="AJ14" s="352">
        <f>MAX(0,MIN('Stage Schedule &amp; Costs (2)'!$F14,X$4)-MAX('Stage Schedule &amp; Costs (2)'!$E14,X$4-1))*'Stage Schedule &amp; Costs (2)'!$H14</f>
        <v>0</v>
      </c>
      <c r="AK14" s="352">
        <f>MAX(0,MIN('Stage Schedule &amp; Costs (2)'!$F14,Y$4)-MAX('Stage Schedule &amp; Costs (2)'!$E14,Y$4-1))*'Stage Schedule &amp; Costs (2)'!$H14</f>
        <v>220000</v>
      </c>
      <c r="AL14" s="352">
        <f>MAX(0,MIN('Stage Schedule &amp; Costs (2)'!$F14,Z$4)-MAX('Stage Schedule &amp; Costs (2)'!$E14,Z$4-1))*'Stage Schedule &amp; Costs (2)'!$H14</f>
        <v>110000</v>
      </c>
      <c r="AM14" s="352">
        <f>MAX(0,MIN('Stage Schedule &amp; Costs (2)'!$F14,AA$4)-MAX('Stage Schedule &amp; Costs (2)'!$E14,AA$4-1))*'Stage Schedule &amp; Costs (2)'!$H14</f>
        <v>0</v>
      </c>
      <c r="AN14" s="352">
        <f>MAX(0,MIN('Stage Schedule &amp; Costs (2)'!$F14,AB$4)-MAX('Stage Schedule &amp; Costs (2)'!$E14,AB$4-1))*'Stage Schedule &amp; Costs (2)'!$H14</f>
        <v>0</v>
      </c>
      <c r="AO14" s="352">
        <f>MAX(0,MIN('Stage Schedule &amp; Costs (2)'!$F14,AC$4)-MAX('Stage Schedule &amp; Costs (2)'!$E14,AC$4-1))*'Stage Schedule &amp; Costs (2)'!$H14</f>
        <v>0</v>
      </c>
      <c r="AP14" s="352">
        <f>MAX(0,MIN('Stage Schedule &amp; Costs (2)'!$F14,AD$4)-MAX('Stage Schedule &amp; Costs (2)'!$E14,AD$4-1))*'Stage Schedule &amp; Costs (2)'!$H14</f>
        <v>0</v>
      </c>
      <c r="AQ14" s="352">
        <f>MAX(0,MIN('Stage Schedule &amp; Costs (2)'!$F14,AE$4)-MAX('Stage Schedule &amp; Costs (2)'!$E14,AE$4-1))*'Stage Schedule &amp; Costs (2)'!$H14</f>
        <v>0</v>
      </c>
      <c r="AR14" s="352">
        <f>MAX(0,MIN('Stage Schedule &amp; Costs (2)'!$F14,AF$4)-MAX('Stage Schedule &amp; Costs (2)'!$E14,AF$4-1))*'Stage Schedule &amp; Costs (2)'!$H14</f>
        <v>0</v>
      </c>
      <c r="AS14" s="352">
        <f>MAX(0,MIN('Stage Schedule &amp; Costs (2)'!$F14,AG$4)-MAX('Stage Schedule &amp; Costs (2)'!$E14,AG$4-1))*'Stage Schedule &amp; Costs (2)'!$H14</f>
        <v>0</v>
      </c>
      <c r="AT14" s="352">
        <f>MAX(0,MIN('Stage Schedule &amp; Costs (2)'!$F14,AH$4)-MAX('Stage Schedule &amp; Costs (2)'!$E14,AH$4-1))*'Stage Schedule &amp; Costs (2)'!$H14</f>
        <v>0</v>
      </c>
      <c r="AU14" s="352">
        <f>MAX(0,MIN('Stage Schedule &amp; Costs (2)'!$F14,AI$4)-MAX('Stage Schedule &amp; Costs (2)'!$E14,AI$4-1))*'Stage Schedule &amp; Costs (2)'!$H14</f>
        <v>0</v>
      </c>
      <c r="AV14" s="352">
        <f>MAX(0,MIN('Stage Schedule &amp; Costs (2)'!$F14,AJ$4)-MAX('Stage Schedule &amp; Costs (2)'!$E14,AJ$4-1))*'Stage Schedule &amp; Costs (2)'!$H14</f>
        <v>0</v>
      </c>
      <c r="AW14" s="352">
        <f>MAX(0,MIN('Stage Schedule &amp; Costs (2)'!$F14,AK$4)-MAX('Stage Schedule &amp; Costs (2)'!$E14,AK$4-1))*'Stage Schedule &amp; Costs (2)'!$H14</f>
        <v>0</v>
      </c>
      <c r="AX14" s="352">
        <f>MAX(0,MIN('Stage Schedule &amp; Costs (2)'!$F14,AL$4)-MAX('Stage Schedule &amp; Costs (2)'!$E14,AL$4-1))*'Stage Schedule &amp; Costs (2)'!$H14</f>
        <v>0</v>
      </c>
      <c r="AY14" s="352">
        <f>MAX(0,MIN('Stage Schedule &amp; Costs (2)'!$F14,AM$4)-MAX('Stage Schedule &amp; Costs (2)'!$E14,AM$4-1))*'Stage Schedule &amp; Costs (2)'!$H14</f>
        <v>0</v>
      </c>
      <c r="AZ14" s="352">
        <f>MAX(0,MIN('Stage Schedule &amp; Costs (2)'!$F14,AN$4)-MAX('Stage Schedule &amp; Costs (2)'!$E14,AN$4-1))*'Stage Schedule &amp; Costs (2)'!$H14</f>
        <v>0</v>
      </c>
      <c r="BA14" s="352">
        <f>MAX(0,MIN('Stage Schedule &amp; Costs (2)'!$F14,AO$4)-MAX('Stage Schedule &amp; Costs (2)'!$E14,AO$4-1))*'Stage Schedule &amp; Costs (2)'!$H14</f>
        <v>0</v>
      </c>
      <c r="BB14" s="352">
        <f>MAX(0,MIN('Stage Schedule &amp; Costs (2)'!$F14,AP$4)-MAX('Stage Schedule &amp; Costs (2)'!$E14,AP$4-1))*'Stage Schedule &amp; Costs (2)'!$H14</f>
        <v>0</v>
      </c>
      <c r="BC14" s="352">
        <f>MAX(0,MIN('Stage Schedule &amp; Costs (2)'!$F14,AQ$4)-MAX('Stage Schedule &amp; Costs (2)'!$E14,AQ$4-1))*'Stage Schedule &amp; Costs (2)'!$H14</f>
        <v>0</v>
      </c>
      <c r="BD14" s="352">
        <f>MAX(0,MIN('Stage Schedule &amp; Costs (2)'!$F14,AR$4)-MAX('Stage Schedule &amp; Costs (2)'!$E14,AR$4-1))*'Stage Schedule &amp; Costs (2)'!$H14</f>
        <v>0</v>
      </c>
      <c r="BE14" s="352">
        <f>MAX(0,MIN('Stage Schedule &amp; Costs (2)'!$F14,AS$4)-MAX('Stage Schedule &amp; Costs (2)'!$E14,AS$4-1))*'Stage Schedule &amp; Costs (2)'!$H14</f>
        <v>0</v>
      </c>
      <c r="BF14" s="352">
        <f>MAX(0,MIN('Stage Schedule &amp; Costs (2)'!$F14,AT$4)-MAX('Stage Schedule &amp; Costs (2)'!$E14,AT$4-1))*'Stage Schedule &amp; Costs (2)'!$H14</f>
        <v>0</v>
      </c>
      <c r="BG14" s="352">
        <f>MAX(0,MIN('Stage Schedule &amp; Costs (2)'!$F14,AU$4)-MAX('Stage Schedule &amp; Costs (2)'!$E14,AU$4-1))*'Stage Schedule &amp; Costs (2)'!$H14</f>
        <v>0</v>
      </c>
      <c r="BH14" s="352">
        <f>MAX(0,MIN('Stage Schedule &amp; Costs (2)'!$F14,AV$4)-MAX('Stage Schedule &amp; Costs (2)'!$E14,AV$4-1))*'Stage Schedule &amp; Costs (2)'!$H14</f>
        <v>0</v>
      </c>
      <c r="BI14" s="352">
        <f>MAX(0,MIN('Stage Schedule &amp; Costs (2)'!$F14,AW$4)-MAX('Stage Schedule &amp; Costs (2)'!$E14,AW$4-1))*'Stage Schedule &amp; Costs (2)'!$H14</f>
        <v>0</v>
      </c>
      <c r="BJ14" s="352">
        <f>MAX(0,MIN('Stage Schedule &amp; Costs (2)'!$F14,AX$4)-MAX('Stage Schedule &amp; Costs (2)'!$E14,AX$4-1))*'Stage Schedule &amp; Costs (2)'!$H14</f>
        <v>0</v>
      </c>
      <c r="BK14" s="352">
        <f>MAX(0,MIN('Stage Schedule &amp; Costs (2)'!$F14,AY$4)-MAX('Stage Schedule &amp; Costs (2)'!$E14,AY$4-1))*'Stage Schedule &amp; Costs (2)'!$H14</f>
        <v>0</v>
      </c>
      <c r="BL14" s="352">
        <f>MAX(0,MIN('Stage Schedule &amp; Costs (2)'!$F14,AZ$4)-MAX('Stage Schedule &amp; Costs (2)'!$E14,AZ$4-1))*'Stage Schedule &amp; Costs (2)'!$H14</f>
        <v>0</v>
      </c>
      <c r="BM14" s="352">
        <f>MAX(0,MIN('Stage Schedule &amp; Costs (2)'!$F14,BA$4)-MAX('Stage Schedule &amp; Costs (2)'!$E14,BA$4-1))*'Stage Schedule &amp; Costs (2)'!$H14</f>
        <v>0</v>
      </c>
      <c r="BN14" s="352">
        <f>MAX(0,MIN('Stage Schedule &amp; Costs (2)'!$F14,BB$4)-MAX('Stage Schedule &amp; Costs (2)'!$E14,BB$4-1))*'Stage Schedule &amp; Costs (2)'!$H14</f>
        <v>0</v>
      </c>
      <c r="BO14" s="352">
        <f>MAX(0,MIN('Stage Schedule &amp; Costs (2)'!$F14,BC$4)-MAX('Stage Schedule &amp; Costs (2)'!$E14,BC$4-1))*'Stage Schedule &amp; Costs (2)'!$H14</f>
        <v>0</v>
      </c>
      <c r="BP14" s="352">
        <f>MAX(0,MIN('Stage Schedule &amp; Costs (2)'!$F14,BD$4)-MAX('Stage Schedule &amp; Costs (2)'!$E14,BD$4-1))*'Stage Schedule &amp; Costs (2)'!$H14</f>
        <v>0</v>
      </c>
      <c r="BQ14" s="352">
        <f>MAX(0,MIN('Stage Schedule &amp; Costs (2)'!$F14,BE$4)-MAX('Stage Schedule &amp; Costs (2)'!$E14,BE$4-1))*'Stage Schedule &amp; Costs (2)'!$H14</f>
        <v>0</v>
      </c>
    </row>
    <row r="15" spans="1:75" ht="15" customHeight="1" x14ac:dyDescent="0.3">
      <c r="A15" s="351">
        <f>'Stage Schedule &amp; Costs (2)'!A15</f>
        <v>11</v>
      </c>
      <c r="B15" s="350" t="str">
        <f>'Stage Schedule &amp; Costs (2)'!B15&amp;" - "&amp;'Stage Schedule &amp; Costs (2)'!C15</f>
        <v xml:space="preserve"> - 2nd Floor</v>
      </c>
      <c r="C15" s="349">
        <f t="shared" si="0"/>
        <v>330000</v>
      </c>
      <c r="D15" s="349"/>
      <c r="E15" s="349"/>
      <c r="F15" s="349"/>
      <c r="G15" s="349"/>
      <c r="H15" s="349"/>
      <c r="I15" s="349"/>
      <c r="J15" s="349"/>
      <c r="K15" s="349"/>
      <c r="L15" s="349"/>
      <c r="M15" s="349"/>
      <c r="N15" s="349"/>
      <c r="O15" s="349"/>
      <c r="P15" s="349">
        <f>MAX(0,MIN('Stage Schedule &amp; Costs (2)'!$F15,D$4)-MAX('Stage Schedule &amp; Costs (2)'!$E15,D$4-1))*'Stage Schedule &amp; Costs (2)'!$H15</f>
        <v>0</v>
      </c>
      <c r="Q15" s="349">
        <f>MAX(0,MIN('Stage Schedule &amp; Costs (2)'!$F15,E$4)-MAX('Stage Schedule &amp; Costs (2)'!$E15,E$4-1))*'Stage Schedule &amp; Costs (2)'!$H15</f>
        <v>0</v>
      </c>
      <c r="R15" s="349">
        <f>MAX(0,MIN('Stage Schedule &amp; Costs (2)'!$F15,F$4)-MAX('Stage Schedule &amp; Costs (2)'!$E15,F$4-1))*'Stage Schedule &amp; Costs (2)'!$H15</f>
        <v>0</v>
      </c>
      <c r="S15" s="349">
        <f>MAX(0,MIN('Stage Schedule &amp; Costs (2)'!$F15,G$4)-MAX('Stage Schedule &amp; Costs (2)'!$E15,G$4-1))*'Stage Schedule &amp; Costs (2)'!$H15</f>
        <v>0</v>
      </c>
      <c r="T15" s="349">
        <f>MAX(0,MIN('Stage Schedule &amp; Costs (2)'!$F15,H$4)-MAX('Stage Schedule &amp; Costs (2)'!$E15,H$4-1))*'Stage Schedule &amp; Costs (2)'!$H15</f>
        <v>0</v>
      </c>
      <c r="U15" s="349">
        <f>MAX(0,MIN('Stage Schedule &amp; Costs (2)'!$F15,I$4)-MAX('Stage Schedule &amp; Costs (2)'!$E15,I$4-1))*'Stage Schedule &amp; Costs (2)'!$H15</f>
        <v>0</v>
      </c>
      <c r="V15" s="349">
        <f>MAX(0,MIN('Stage Schedule &amp; Costs (2)'!$F15,J$4)-MAX('Stage Schedule &amp; Costs (2)'!$E15,J$4-1))*'Stage Schedule &amp; Costs (2)'!$H15</f>
        <v>0</v>
      </c>
      <c r="W15" s="349">
        <f>MAX(0,MIN('Stage Schedule &amp; Costs (2)'!$F15,K$4)-MAX('Stage Schedule &amp; Costs (2)'!$E15,K$4-1))*'Stage Schedule &amp; Costs (2)'!$H15</f>
        <v>0</v>
      </c>
      <c r="X15" s="349">
        <f>MAX(0,MIN('Stage Schedule &amp; Costs (2)'!$F15,L$4)-MAX('Stage Schedule &amp; Costs (2)'!$E15,L$4-1))*'Stage Schedule &amp; Costs (2)'!$H15</f>
        <v>0</v>
      </c>
      <c r="Y15" s="349">
        <f>MAX(0,MIN('Stage Schedule &amp; Costs (2)'!$F15,M$4)-MAX('Stage Schedule &amp; Costs (2)'!$E15,M$4-1))*'Stage Schedule &amp; Costs (2)'!$H15</f>
        <v>0</v>
      </c>
      <c r="Z15" s="349">
        <f>MAX(0,MIN('Stage Schedule &amp; Costs (2)'!$F15,N$4)-MAX('Stage Schedule &amp; Costs (2)'!$E15,N$4-1))*'Stage Schedule &amp; Costs (2)'!$H15</f>
        <v>0</v>
      </c>
      <c r="AA15" s="349">
        <f>MAX(0,MIN('Stage Schedule &amp; Costs (2)'!$F15,O$4)-MAX('Stage Schedule &amp; Costs (2)'!$E15,O$4-1))*'Stage Schedule &amp; Costs (2)'!$H15</f>
        <v>0</v>
      </c>
      <c r="AB15" s="349">
        <f>MAX(0,MIN('Stage Schedule &amp; Costs (2)'!$F15,P$4)-MAX('Stage Schedule &amp; Costs (2)'!$E15,P$4-1))*'Stage Schedule &amp; Costs (2)'!$H15</f>
        <v>0</v>
      </c>
      <c r="AC15" s="349">
        <f>MAX(0,MIN('Stage Schedule &amp; Costs (2)'!$F15,Q$4)-MAX('Stage Schedule &amp; Costs (2)'!$E15,Q$4-1))*'Stage Schedule &amp; Costs (2)'!$H15</f>
        <v>0</v>
      </c>
      <c r="AD15" s="349">
        <f>MAX(0,MIN('Stage Schedule &amp; Costs (2)'!$F15,R$4)-MAX('Stage Schedule &amp; Costs (2)'!$E15,R$4-1))*'Stage Schedule &amp; Costs (2)'!$H15</f>
        <v>0</v>
      </c>
      <c r="AE15" s="349">
        <f>MAX(0,MIN('Stage Schedule &amp; Costs (2)'!$F15,S$4)-MAX('Stage Schedule &amp; Costs (2)'!$E15,S$4-1))*'Stage Schedule &amp; Costs (2)'!$H15</f>
        <v>0</v>
      </c>
      <c r="AF15" s="349">
        <f>MAX(0,MIN('Stage Schedule &amp; Costs (2)'!$F15,T$4)-MAX('Stage Schedule &amp; Costs (2)'!$E15,T$4-1))*'Stage Schedule &amp; Costs (2)'!$H15</f>
        <v>0</v>
      </c>
      <c r="AG15" s="349">
        <f>MAX(0,MIN('Stage Schedule &amp; Costs (2)'!$F15,U$4)-MAX('Stage Schedule &amp; Costs (2)'!$E15,U$4-1))*'Stage Schedule &amp; Costs (2)'!$H15</f>
        <v>0</v>
      </c>
      <c r="AH15" s="349">
        <f>MAX(0,MIN('Stage Schedule &amp; Costs (2)'!$F15,V$4)-MAX('Stage Schedule &amp; Costs (2)'!$E15,V$4-1))*'Stage Schedule &amp; Costs (2)'!$H15</f>
        <v>0</v>
      </c>
      <c r="AI15" s="349">
        <f>MAX(0,MIN('Stage Schedule &amp; Costs (2)'!$F15,W$4)-MAX('Stage Schedule &amp; Costs (2)'!$E15,W$4-1))*'Stage Schedule &amp; Costs (2)'!$H15</f>
        <v>0</v>
      </c>
      <c r="AJ15" s="349">
        <f>MAX(0,MIN('Stage Schedule &amp; Costs (2)'!$F15,X$4)-MAX('Stage Schedule &amp; Costs (2)'!$E15,X$4-1))*'Stage Schedule &amp; Costs (2)'!$H15</f>
        <v>0</v>
      </c>
      <c r="AK15" s="349">
        <f>MAX(0,MIN('Stage Schedule &amp; Costs (2)'!$F15,Y$4)-MAX('Stage Schedule &amp; Costs (2)'!$E15,Y$4-1))*'Stage Schedule &amp; Costs (2)'!$H15</f>
        <v>0</v>
      </c>
      <c r="AL15" s="349">
        <f>MAX(0,MIN('Stage Schedule &amp; Costs (2)'!$F15,Z$4)-MAX('Stage Schedule &amp; Costs (2)'!$E15,Z$4-1))*'Stage Schedule &amp; Costs (2)'!$H15</f>
        <v>110000</v>
      </c>
      <c r="AM15" s="349">
        <f>MAX(0,MIN('Stage Schedule &amp; Costs (2)'!$F15,AA$4)-MAX('Stage Schedule &amp; Costs (2)'!$E15,AA$4-1))*'Stage Schedule &amp; Costs (2)'!$H15</f>
        <v>220000</v>
      </c>
      <c r="AN15" s="349">
        <f>MAX(0,MIN('Stage Schedule &amp; Costs (2)'!$F15,AB$4)-MAX('Stage Schedule &amp; Costs (2)'!$E15,AB$4-1))*'Stage Schedule &amp; Costs (2)'!$H15</f>
        <v>0</v>
      </c>
      <c r="AO15" s="349">
        <f>MAX(0,MIN('Stage Schedule &amp; Costs (2)'!$F15,AC$4)-MAX('Stage Schedule &amp; Costs (2)'!$E15,AC$4-1))*'Stage Schedule &amp; Costs (2)'!$H15</f>
        <v>0</v>
      </c>
      <c r="AP15" s="349">
        <f>MAX(0,MIN('Stage Schedule &amp; Costs (2)'!$F15,AD$4)-MAX('Stage Schedule &amp; Costs (2)'!$E15,AD$4-1))*'Stage Schedule &amp; Costs (2)'!$H15</f>
        <v>0</v>
      </c>
      <c r="AQ15" s="349">
        <f>MAX(0,MIN('Stage Schedule &amp; Costs (2)'!$F15,AE$4)-MAX('Stage Schedule &amp; Costs (2)'!$E15,AE$4-1))*'Stage Schedule &amp; Costs (2)'!$H15</f>
        <v>0</v>
      </c>
      <c r="AR15" s="349">
        <f>MAX(0,MIN('Stage Schedule &amp; Costs (2)'!$F15,AF$4)-MAX('Stage Schedule &amp; Costs (2)'!$E15,AF$4-1))*'Stage Schedule &amp; Costs (2)'!$H15</f>
        <v>0</v>
      </c>
      <c r="AS15" s="349">
        <f>MAX(0,MIN('Stage Schedule &amp; Costs (2)'!$F15,AG$4)-MAX('Stage Schedule &amp; Costs (2)'!$E15,AG$4-1))*'Stage Schedule &amp; Costs (2)'!$H15</f>
        <v>0</v>
      </c>
      <c r="AT15" s="349">
        <f>MAX(0,MIN('Stage Schedule &amp; Costs (2)'!$F15,AH$4)-MAX('Stage Schedule &amp; Costs (2)'!$E15,AH$4-1))*'Stage Schedule &amp; Costs (2)'!$H15</f>
        <v>0</v>
      </c>
      <c r="AU15" s="349">
        <f>MAX(0,MIN('Stage Schedule &amp; Costs (2)'!$F15,AI$4)-MAX('Stage Schedule &amp; Costs (2)'!$E15,AI$4-1))*'Stage Schedule &amp; Costs (2)'!$H15</f>
        <v>0</v>
      </c>
      <c r="AV15" s="349">
        <f>MAX(0,MIN('Stage Schedule &amp; Costs (2)'!$F15,AJ$4)-MAX('Stage Schedule &amp; Costs (2)'!$E15,AJ$4-1))*'Stage Schedule &amp; Costs (2)'!$H15</f>
        <v>0</v>
      </c>
      <c r="AW15" s="349">
        <f>MAX(0,MIN('Stage Schedule &amp; Costs (2)'!$F15,AK$4)-MAX('Stage Schedule &amp; Costs (2)'!$E15,AK$4-1))*'Stage Schedule &amp; Costs (2)'!$H15</f>
        <v>0</v>
      </c>
      <c r="AX15" s="349">
        <f>MAX(0,MIN('Stage Schedule &amp; Costs (2)'!$F15,AL$4)-MAX('Stage Schedule &amp; Costs (2)'!$E15,AL$4-1))*'Stage Schedule &amp; Costs (2)'!$H15</f>
        <v>0</v>
      </c>
      <c r="AY15" s="349">
        <f>MAX(0,MIN('Stage Schedule &amp; Costs (2)'!$F15,AM$4)-MAX('Stage Schedule &amp; Costs (2)'!$E15,AM$4-1))*'Stage Schedule &amp; Costs (2)'!$H15</f>
        <v>0</v>
      </c>
      <c r="AZ15" s="349">
        <f>MAX(0,MIN('Stage Schedule &amp; Costs (2)'!$F15,AN$4)-MAX('Stage Schedule &amp; Costs (2)'!$E15,AN$4-1))*'Stage Schedule &amp; Costs (2)'!$H15</f>
        <v>0</v>
      </c>
      <c r="BA15" s="349">
        <f>MAX(0,MIN('Stage Schedule &amp; Costs (2)'!$F15,AO$4)-MAX('Stage Schedule &amp; Costs (2)'!$E15,AO$4-1))*'Stage Schedule &amp; Costs (2)'!$H15</f>
        <v>0</v>
      </c>
      <c r="BB15" s="349">
        <f>MAX(0,MIN('Stage Schedule &amp; Costs (2)'!$F15,AP$4)-MAX('Stage Schedule &amp; Costs (2)'!$E15,AP$4-1))*'Stage Schedule &amp; Costs (2)'!$H15</f>
        <v>0</v>
      </c>
      <c r="BC15" s="349">
        <f>MAX(0,MIN('Stage Schedule &amp; Costs (2)'!$F15,AQ$4)-MAX('Stage Schedule &amp; Costs (2)'!$E15,AQ$4-1))*'Stage Schedule &amp; Costs (2)'!$H15</f>
        <v>0</v>
      </c>
      <c r="BD15" s="349">
        <f>MAX(0,MIN('Stage Schedule &amp; Costs (2)'!$F15,AR$4)-MAX('Stage Schedule &amp; Costs (2)'!$E15,AR$4-1))*'Stage Schedule &amp; Costs (2)'!$H15</f>
        <v>0</v>
      </c>
      <c r="BE15" s="349">
        <f>MAX(0,MIN('Stage Schedule &amp; Costs (2)'!$F15,AS$4)-MAX('Stage Schedule &amp; Costs (2)'!$E15,AS$4-1))*'Stage Schedule &amp; Costs (2)'!$H15</f>
        <v>0</v>
      </c>
      <c r="BF15" s="349">
        <f>MAX(0,MIN('Stage Schedule &amp; Costs (2)'!$F15,AT$4)-MAX('Stage Schedule &amp; Costs (2)'!$E15,AT$4-1))*'Stage Schedule &amp; Costs (2)'!$H15</f>
        <v>0</v>
      </c>
      <c r="BG15" s="349">
        <f>MAX(0,MIN('Stage Schedule &amp; Costs (2)'!$F15,AU$4)-MAX('Stage Schedule &amp; Costs (2)'!$E15,AU$4-1))*'Stage Schedule &amp; Costs (2)'!$H15</f>
        <v>0</v>
      </c>
      <c r="BH15" s="349">
        <f>MAX(0,MIN('Stage Schedule &amp; Costs (2)'!$F15,AV$4)-MAX('Stage Schedule &amp; Costs (2)'!$E15,AV$4-1))*'Stage Schedule &amp; Costs (2)'!$H15</f>
        <v>0</v>
      </c>
      <c r="BI15" s="349">
        <f>MAX(0,MIN('Stage Schedule &amp; Costs (2)'!$F15,AW$4)-MAX('Stage Schedule &amp; Costs (2)'!$E15,AW$4-1))*'Stage Schedule &amp; Costs (2)'!$H15</f>
        <v>0</v>
      </c>
      <c r="BJ15" s="349">
        <f>MAX(0,MIN('Stage Schedule &amp; Costs (2)'!$F15,AX$4)-MAX('Stage Schedule &amp; Costs (2)'!$E15,AX$4-1))*'Stage Schedule &amp; Costs (2)'!$H15</f>
        <v>0</v>
      </c>
      <c r="BK15" s="349">
        <f>MAX(0,MIN('Stage Schedule &amp; Costs (2)'!$F15,AY$4)-MAX('Stage Schedule &amp; Costs (2)'!$E15,AY$4-1))*'Stage Schedule &amp; Costs (2)'!$H15</f>
        <v>0</v>
      </c>
      <c r="BL15" s="349">
        <f>MAX(0,MIN('Stage Schedule &amp; Costs (2)'!$F15,AZ$4)-MAX('Stage Schedule &amp; Costs (2)'!$E15,AZ$4-1))*'Stage Schedule &amp; Costs (2)'!$H15</f>
        <v>0</v>
      </c>
      <c r="BM15" s="349">
        <f>MAX(0,MIN('Stage Schedule &amp; Costs (2)'!$F15,BA$4)-MAX('Stage Schedule &amp; Costs (2)'!$E15,BA$4-1))*'Stage Schedule &amp; Costs (2)'!$H15</f>
        <v>0</v>
      </c>
      <c r="BN15" s="349">
        <f>MAX(0,MIN('Stage Schedule &amp; Costs (2)'!$F15,BB$4)-MAX('Stage Schedule &amp; Costs (2)'!$E15,BB$4-1))*'Stage Schedule &amp; Costs (2)'!$H15</f>
        <v>0</v>
      </c>
      <c r="BO15" s="349">
        <f>MAX(0,MIN('Stage Schedule &amp; Costs (2)'!$F15,BC$4)-MAX('Stage Schedule &amp; Costs (2)'!$E15,BC$4-1))*'Stage Schedule &amp; Costs (2)'!$H15</f>
        <v>0</v>
      </c>
      <c r="BP15" s="349">
        <f>MAX(0,MIN('Stage Schedule &amp; Costs (2)'!$F15,BD$4)-MAX('Stage Schedule &amp; Costs (2)'!$E15,BD$4-1))*'Stage Schedule &amp; Costs (2)'!$H15</f>
        <v>0</v>
      </c>
      <c r="BQ15" s="349">
        <f>MAX(0,MIN('Stage Schedule &amp; Costs (2)'!$F15,BE$4)-MAX('Stage Schedule &amp; Costs (2)'!$E15,BE$4-1))*'Stage Schedule &amp; Costs (2)'!$H15</f>
        <v>0</v>
      </c>
    </row>
    <row r="16" spans="1:75" ht="15" customHeight="1" x14ac:dyDescent="0.3">
      <c r="A16" s="354">
        <f>'Stage Schedule &amp; Costs (2)'!A16</f>
        <v>12</v>
      </c>
      <c r="B16" s="353" t="str">
        <f>'Stage Schedule &amp; Costs (2)'!B16&amp;" - "&amp;'Stage Schedule &amp; Costs (2)'!C16</f>
        <v xml:space="preserve"> - 3rd Floor</v>
      </c>
      <c r="C16" s="352">
        <f t="shared" si="0"/>
        <v>0</v>
      </c>
      <c r="D16" s="352"/>
      <c r="E16" s="352"/>
      <c r="F16" s="352"/>
      <c r="G16" s="352"/>
      <c r="H16" s="352"/>
      <c r="I16" s="352"/>
      <c r="J16" s="352"/>
      <c r="K16" s="352"/>
      <c r="L16" s="352"/>
      <c r="M16" s="352"/>
      <c r="N16" s="352"/>
      <c r="O16" s="352"/>
      <c r="P16" s="352">
        <f>MAX(0,MIN('Stage Schedule &amp; Costs (2)'!$F16,D$4)-MAX('Stage Schedule &amp; Costs (2)'!$E16,D$4-1))*'Stage Schedule &amp; Costs (2)'!$H16</f>
        <v>0</v>
      </c>
      <c r="Q16" s="352">
        <f>MAX(0,MIN('Stage Schedule &amp; Costs (2)'!$F16,E$4)-MAX('Stage Schedule &amp; Costs (2)'!$E16,E$4-1))*'Stage Schedule &amp; Costs (2)'!$H16</f>
        <v>0</v>
      </c>
      <c r="R16" s="352">
        <f>MAX(0,MIN('Stage Schedule &amp; Costs (2)'!$F16,F$4)-MAX('Stage Schedule &amp; Costs (2)'!$E16,F$4-1))*'Stage Schedule &amp; Costs (2)'!$H16</f>
        <v>0</v>
      </c>
      <c r="S16" s="352">
        <f>MAX(0,MIN('Stage Schedule &amp; Costs (2)'!$F16,G$4)-MAX('Stage Schedule &amp; Costs (2)'!$E16,G$4-1))*'Stage Schedule &amp; Costs (2)'!$H16</f>
        <v>0</v>
      </c>
      <c r="T16" s="352">
        <f>MAX(0,MIN('Stage Schedule &amp; Costs (2)'!$F16,H$4)-MAX('Stage Schedule &amp; Costs (2)'!$E16,H$4-1))*'Stage Schedule &amp; Costs (2)'!$H16</f>
        <v>0</v>
      </c>
      <c r="U16" s="352">
        <f>MAX(0,MIN('Stage Schedule &amp; Costs (2)'!$F16,I$4)-MAX('Stage Schedule &amp; Costs (2)'!$E16,I$4-1))*'Stage Schedule &amp; Costs (2)'!$H16</f>
        <v>0</v>
      </c>
      <c r="V16" s="352">
        <f>MAX(0,MIN('Stage Schedule &amp; Costs (2)'!$F16,J$4)-MAX('Stage Schedule &amp; Costs (2)'!$E16,J$4-1))*'Stage Schedule &amp; Costs (2)'!$H16</f>
        <v>0</v>
      </c>
      <c r="W16" s="352">
        <f>MAX(0,MIN('Stage Schedule &amp; Costs (2)'!$F16,K$4)-MAX('Stage Schedule &amp; Costs (2)'!$E16,K$4-1))*'Stage Schedule &amp; Costs (2)'!$H16</f>
        <v>0</v>
      </c>
      <c r="X16" s="352">
        <f>MAX(0,MIN('Stage Schedule &amp; Costs (2)'!$F16,L$4)-MAX('Stage Schedule &amp; Costs (2)'!$E16,L$4-1))*'Stage Schedule &amp; Costs (2)'!$H16</f>
        <v>0</v>
      </c>
      <c r="Y16" s="352">
        <f>MAX(0,MIN('Stage Schedule &amp; Costs (2)'!$F16,M$4)-MAX('Stage Schedule &amp; Costs (2)'!$E16,M$4-1))*'Stage Schedule &amp; Costs (2)'!$H16</f>
        <v>0</v>
      </c>
      <c r="Z16" s="352">
        <f>MAX(0,MIN('Stage Schedule &amp; Costs (2)'!$F16,N$4)-MAX('Stage Schedule &amp; Costs (2)'!$E16,N$4-1))*'Stage Schedule &amp; Costs (2)'!$H16</f>
        <v>0</v>
      </c>
      <c r="AA16" s="352">
        <f>MAX(0,MIN('Stage Schedule &amp; Costs (2)'!$F16,O$4)-MAX('Stage Schedule &amp; Costs (2)'!$E16,O$4-1))*'Stage Schedule &amp; Costs (2)'!$H16</f>
        <v>0</v>
      </c>
      <c r="AB16" s="352">
        <f>MAX(0,MIN('Stage Schedule &amp; Costs (2)'!$F16,P$4)-MAX('Stage Schedule &amp; Costs (2)'!$E16,P$4-1))*'Stage Schedule &amp; Costs (2)'!$H16</f>
        <v>0</v>
      </c>
      <c r="AC16" s="352">
        <f>MAX(0,MIN('Stage Schedule &amp; Costs (2)'!$F16,Q$4)-MAX('Stage Schedule &amp; Costs (2)'!$E16,Q$4-1))*'Stage Schedule &amp; Costs (2)'!$H16</f>
        <v>0</v>
      </c>
      <c r="AD16" s="352">
        <f>MAX(0,MIN('Stage Schedule &amp; Costs (2)'!$F16,R$4)-MAX('Stage Schedule &amp; Costs (2)'!$E16,R$4-1))*'Stage Schedule &amp; Costs (2)'!$H16</f>
        <v>0</v>
      </c>
      <c r="AE16" s="352">
        <f>MAX(0,MIN('Stage Schedule &amp; Costs (2)'!$F16,S$4)-MAX('Stage Schedule &amp; Costs (2)'!$E16,S$4-1))*'Stage Schedule &amp; Costs (2)'!$H16</f>
        <v>0</v>
      </c>
      <c r="AF16" s="352">
        <f>MAX(0,MIN('Stage Schedule &amp; Costs (2)'!$F16,T$4)-MAX('Stage Schedule &amp; Costs (2)'!$E16,T$4-1))*'Stage Schedule &amp; Costs (2)'!$H16</f>
        <v>0</v>
      </c>
      <c r="AG16" s="352">
        <f>MAX(0,MIN('Stage Schedule &amp; Costs (2)'!$F16,U$4)-MAX('Stage Schedule &amp; Costs (2)'!$E16,U$4-1))*'Stage Schedule &amp; Costs (2)'!$H16</f>
        <v>0</v>
      </c>
      <c r="AH16" s="352">
        <f>MAX(0,MIN('Stage Schedule &amp; Costs (2)'!$F16,V$4)-MAX('Stage Schedule &amp; Costs (2)'!$E16,V$4-1))*'Stage Schedule &amp; Costs (2)'!$H16</f>
        <v>0</v>
      </c>
      <c r="AI16" s="352">
        <f>MAX(0,MIN('Stage Schedule &amp; Costs (2)'!$F16,W$4)-MAX('Stage Schedule &amp; Costs (2)'!$E16,W$4-1))*'Stage Schedule &amp; Costs (2)'!$H16</f>
        <v>0</v>
      </c>
      <c r="AJ16" s="352">
        <f>MAX(0,MIN('Stage Schedule &amp; Costs (2)'!$F16,X$4)-MAX('Stage Schedule &amp; Costs (2)'!$E16,X$4-1))*'Stage Schedule &amp; Costs (2)'!$H16</f>
        <v>0</v>
      </c>
      <c r="AK16" s="352">
        <f>MAX(0,MIN('Stage Schedule &amp; Costs (2)'!$F16,Y$4)-MAX('Stage Schedule &amp; Costs (2)'!$E16,Y$4-1))*'Stage Schedule &amp; Costs (2)'!$H16</f>
        <v>0</v>
      </c>
      <c r="AL16" s="352">
        <f>MAX(0,MIN('Stage Schedule &amp; Costs (2)'!$F16,Z$4)-MAX('Stage Schedule &amp; Costs (2)'!$E16,Z$4-1))*'Stage Schedule &amp; Costs (2)'!$H16</f>
        <v>0</v>
      </c>
      <c r="AM16" s="352">
        <f>MAX(0,MIN('Stage Schedule &amp; Costs (2)'!$F16,AA$4)-MAX('Stage Schedule &amp; Costs (2)'!$E16,AA$4-1))*'Stage Schedule &amp; Costs (2)'!$H16</f>
        <v>0</v>
      </c>
      <c r="AN16" s="352">
        <f>MAX(0,MIN('Stage Schedule &amp; Costs (2)'!$F16,AB$4)-MAX('Stage Schedule &amp; Costs (2)'!$E16,AB$4-1))*'Stage Schedule &amp; Costs (2)'!$H16</f>
        <v>0</v>
      </c>
      <c r="AO16" s="352">
        <f>MAX(0,MIN('Stage Schedule &amp; Costs (2)'!$F16,AC$4)-MAX('Stage Schedule &amp; Costs (2)'!$E16,AC$4-1))*'Stage Schedule &amp; Costs (2)'!$H16</f>
        <v>0</v>
      </c>
      <c r="AP16" s="352">
        <f>MAX(0,MIN('Stage Schedule &amp; Costs (2)'!$F16,AD$4)-MAX('Stage Schedule &amp; Costs (2)'!$E16,AD$4-1))*'Stage Schedule &amp; Costs (2)'!$H16</f>
        <v>0</v>
      </c>
      <c r="AQ16" s="352">
        <f>MAX(0,MIN('Stage Schedule &amp; Costs (2)'!$F16,AE$4)-MAX('Stage Schedule &amp; Costs (2)'!$E16,AE$4-1))*'Stage Schedule &amp; Costs (2)'!$H16</f>
        <v>0</v>
      </c>
      <c r="AR16" s="352">
        <f>MAX(0,MIN('Stage Schedule &amp; Costs (2)'!$F16,AF$4)-MAX('Stage Schedule &amp; Costs (2)'!$E16,AF$4-1))*'Stage Schedule &amp; Costs (2)'!$H16</f>
        <v>0</v>
      </c>
      <c r="AS16" s="352">
        <f>MAX(0,MIN('Stage Schedule &amp; Costs (2)'!$F16,AG$4)-MAX('Stage Schedule &amp; Costs (2)'!$E16,AG$4-1))*'Stage Schedule &amp; Costs (2)'!$H16</f>
        <v>0</v>
      </c>
      <c r="AT16" s="352">
        <f>MAX(0,MIN('Stage Schedule &amp; Costs (2)'!$F16,AH$4)-MAX('Stage Schedule &amp; Costs (2)'!$E16,AH$4-1))*'Stage Schedule &amp; Costs (2)'!$H16</f>
        <v>0</v>
      </c>
      <c r="AU16" s="352">
        <f>MAX(0,MIN('Stage Schedule &amp; Costs (2)'!$F16,AI$4)-MAX('Stage Schedule &amp; Costs (2)'!$E16,AI$4-1))*'Stage Schedule &amp; Costs (2)'!$H16</f>
        <v>0</v>
      </c>
      <c r="AV16" s="352">
        <f>MAX(0,MIN('Stage Schedule &amp; Costs (2)'!$F16,AJ$4)-MAX('Stage Schedule &amp; Costs (2)'!$E16,AJ$4-1))*'Stage Schedule &amp; Costs (2)'!$H16</f>
        <v>0</v>
      </c>
      <c r="AW16" s="352">
        <f>MAX(0,MIN('Stage Schedule &amp; Costs (2)'!$F16,AK$4)-MAX('Stage Schedule &amp; Costs (2)'!$E16,AK$4-1))*'Stage Schedule &amp; Costs (2)'!$H16</f>
        <v>0</v>
      </c>
      <c r="AX16" s="352">
        <f>MAX(0,MIN('Stage Schedule &amp; Costs (2)'!$F16,AL$4)-MAX('Stage Schedule &amp; Costs (2)'!$E16,AL$4-1))*'Stage Schedule &amp; Costs (2)'!$H16</f>
        <v>0</v>
      </c>
      <c r="AY16" s="352">
        <f>MAX(0,MIN('Stage Schedule &amp; Costs (2)'!$F16,AM$4)-MAX('Stage Schedule &amp; Costs (2)'!$E16,AM$4-1))*'Stage Schedule &amp; Costs (2)'!$H16</f>
        <v>0</v>
      </c>
      <c r="AZ16" s="352">
        <f>MAX(0,MIN('Stage Schedule &amp; Costs (2)'!$F16,AN$4)-MAX('Stage Schedule &amp; Costs (2)'!$E16,AN$4-1))*'Stage Schedule &amp; Costs (2)'!$H16</f>
        <v>0</v>
      </c>
      <c r="BA16" s="352">
        <f>MAX(0,MIN('Stage Schedule &amp; Costs (2)'!$F16,AO$4)-MAX('Stage Schedule &amp; Costs (2)'!$E16,AO$4-1))*'Stage Schedule &amp; Costs (2)'!$H16</f>
        <v>0</v>
      </c>
      <c r="BB16" s="352">
        <f>MAX(0,MIN('Stage Schedule &amp; Costs (2)'!$F16,AP$4)-MAX('Stage Schedule &amp; Costs (2)'!$E16,AP$4-1))*'Stage Schedule &amp; Costs (2)'!$H16</f>
        <v>0</v>
      </c>
      <c r="BC16" s="352">
        <f>MAX(0,MIN('Stage Schedule &amp; Costs (2)'!$F16,AQ$4)-MAX('Stage Schedule &amp; Costs (2)'!$E16,AQ$4-1))*'Stage Schedule &amp; Costs (2)'!$H16</f>
        <v>0</v>
      </c>
      <c r="BD16" s="352">
        <f>MAX(0,MIN('Stage Schedule &amp; Costs (2)'!$F16,AR$4)-MAX('Stage Schedule &amp; Costs (2)'!$E16,AR$4-1))*'Stage Schedule &amp; Costs (2)'!$H16</f>
        <v>0</v>
      </c>
      <c r="BE16" s="352">
        <f>MAX(0,MIN('Stage Schedule &amp; Costs (2)'!$F16,AS$4)-MAX('Stage Schedule &amp; Costs (2)'!$E16,AS$4-1))*'Stage Schedule &amp; Costs (2)'!$H16</f>
        <v>0</v>
      </c>
      <c r="BF16" s="352">
        <f>MAX(0,MIN('Stage Schedule &amp; Costs (2)'!$F16,AT$4)-MAX('Stage Schedule &amp; Costs (2)'!$E16,AT$4-1))*'Stage Schedule &amp; Costs (2)'!$H16</f>
        <v>0</v>
      </c>
      <c r="BG16" s="352">
        <f>MAX(0,MIN('Stage Schedule &amp; Costs (2)'!$F16,AU$4)-MAX('Stage Schedule &amp; Costs (2)'!$E16,AU$4-1))*'Stage Schedule &amp; Costs (2)'!$H16</f>
        <v>0</v>
      </c>
      <c r="BH16" s="352">
        <f>MAX(0,MIN('Stage Schedule &amp; Costs (2)'!$F16,AV$4)-MAX('Stage Schedule &amp; Costs (2)'!$E16,AV$4-1))*'Stage Schedule &amp; Costs (2)'!$H16</f>
        <v>0</v>
      </c>
      <c r="BI16" s="352">
        <f>MAX(0,MIN('Stage Schedule &amp; Costs (2)'!$F16,AW$4)-MAX('Stage Schedule &amp; Costs (2)'!$E16,AW$4-1))*'Stage Schedule &amp; Costs (2)'!$H16</f>
        <v>0</v>
      </c>
      <c r="BJ16" s="352">
        <f>MAX(0,MIN('Stage Schedule &amp; Costs (2)'!$F16,AX$4)-MAX('Stage Schedule &amp; Costs (2)'!$E16,AX$4-1))*'Stage Schedule &amp; Costs (2)'!$H16</f>
        <v>0</v>
      </c>
      <c r="BK16" s="352">
        <f>MAX(0,MIN('Stage Schedule &amp; Costs (2)'!$F16,AY$4)-MAX('Stage Schedule &amp; Costs (2)'!$E16,AY$4-1))*'Stage Schedule &amp; Costs (2)'!$H16</f>
        <v>0</v>
      </c>
      <c r="BL16" s="352">
        <f>MAX(0,MIN('Stage Schedule &amp; Costs (2)'!$F16,AZ$4)-MAX('Stage Schedule &amp; Costs (2)'!$E16,AZ$4-1))*'Stage Schedule &amp; Costs (2)'!$H16</f>
        <v>0</v>
      </c>
      <c r="BM16" s="352">
        <f>MAX(0,MIN('Stage Schedule &amp; Costs (2)'!$F16,BA$4)-MAX('Stage Schedule &amp; Costs (2)'!$E16,BA$4-1))*'Stage Schedule &amp; Costs (2)'!$H16</f>
        <v>0</v>
      </c>
      <c r="BN16" s="352">
        <f>MAX(0,MIN('Stage Schedule &amp; Costs (2)'!$F16,BB$4)-MAX('Stage Schedule &amp; Costs (2)'!$E16,BB$4-1))*'Stage Schedule &amp; Costs (2)'!$H16</f>
        <v>0</v>
      </c>
      <c r="BO16" s="352">
        <f>MAX(0,MIN('Stage Schedule &amp; Costs (2)'!$F16,BC$4)-MAX('Stage Schedule &amp; Costs (2)'!$E16,BC$4-1))*'Stage Schedule &amp; Costs (2)'!$H16</f>
        <v>0</v>
      </c>
      <c r="BP16" s="352">
        <f>MAX(0,MIN('Stage Schedule &amp; Costs (2)'!$F16,BD$4)-MAX('Stage Schedule &amp; Costs (2)'!$E16,BD$4-1))*'Stage Schedule &amp; Costs (2)'!$H16</f>
        <v>0</v>
      </c>
      <c r="BQ16" s="352">
        <f>MAX(0,MIN('Stage Schedule &amp; Costs (2)'!$F16,BE$4)-MAX('Stage Schedule &amp; Costs (2)'!$E16,BE$4-1))*'Stage Schedule &amp; Costs (2)'!$H16</f>
        <v>0</v>
      </c>
    </row>
    <row r="17" spans="1:75" ht="15" customHeight="1" x14ac:dyDescent="0.3">
      <c r="A17" s="351">
        <f>'Stage Schedule &amp; Costs (2)'!A17</f>
        <v>13</v>
      </c>
      <c r="B17" s="350" t="str">
        <f>'Stage Schedule &amp; Costs (2)'!B17&amp;" - "&amp;'Stage Schedule &amp; Costs (2)'!C17</f>
        <v>MEP &amp; Plumbing - Basement Floor</v>
      </c>
      <c r="C17" s="349">
        <f t="shared" si="0"/>
        <v>10000000</v>
      </c>
      <c r="D17" s="349"/>
      <c r="E17" s="349"/>
      <c r="F17" s="349"/>
      <c r="G17" s="349"/>
      <c r="H17" s="349"/>
      <c r="I17" s="349"/>
      <c r="J17" s="349"/>
      <c r="K17" s="349"/>
      <c r="L17" s="349"/>
      <c r="M17" s="349"/>
      <c r="N17" s="349"/>
      <c r="O17" s="349"/>
      <c r="P17" s="349">
        <f>MAX(0,MIN('Stage Schedule &amp; Costs (2)'!$F17,D$4)-MAX('Stage Schedule &amp; Costs (2)'!$E17,D$4-1))*'Stage Schedule &amp; Costs (2)'!$H17</f>
        <v>0</v>
      </c>
      <c r="Q17" s="349">
        <f>MAX(0,MIN('Stage Schedule &amp; Costs (2)'!$F17,E$4)-MAX('Stage Schedule &amp; Costs (2)'!$E17,E$4-1))*'Stage Schedule &amp; Costs (2)'!$H17</f>
        <v>0</v>
      </c>
      <c r="R17" s="349">
        <f>MAX(0,MIN('Stage Schedule &amp; Costs (2)'!$F17,F$4)-MAX('Stage Schedule &amp; Costs (2)'!$E17,F$4-1))*'Stage Schedule &amp; Costs (2)'!$H17</f>
        <v>0</v>
      </c>
      <c r="S17" s="349">
        <f>MAX(0,MIN('Stage Schedule &amp; Costs (2)'!$F17,G$4)-MAX('Stage Schedule &amp; Costs (2)'!$E17,G$4-1))*'Stage Schedule &amp; Costs (2)'!$H17</f>
        <v>0</v>
      </c>
      <c r="T17" s="349">
        <f>MAX(0,MIN('Stage Schedule &amp; Costs (2)'!$F17,H$4)-MAX('Stage Schedule &amp; Costs (2)'!$E17,H$4-1))*'Stage Schedule &amp; Costs (2)'!$H17</f>
        <v>0</v>
      </c>
      <c r="U17" s="349">
        <f>MAX(0,MIN('Stage Schedule &amp; Costs (2)'!$F17,I$4)-MAX('Stage Schedule &amp; Costs (2)'!$E17,I$4-1))*'Stage Schedule &amp; Costs (2)'!$H17</f>
        <v>0</v>
      </c>
      <c r="V17" s="349">
        <f>MAX(0,MIN('Stage Schedule &amp; Costs (2)'!$F17,J$4)-MAX('Stage Schedule &amp; Costs (2)'!$E17,J$4-1))*'Stage Schedule &amp; Costs (2)'!$H17</f>
        <v>0</v>
      </c>
      <c r="W17" s="349">
        <f>MAX(0,MIN('Stage Schedule &amp; Costs (2)'!$F17,K$4)-MAX('Stage Schedule &amp; Costs (2)'!$E17,K$4-1))*'Stage Schedule &amp; Costs (2)'!$H17</f>
        <v>0</v>
      </c>
      <c r="X17" s="349">
        <f>MAX(0,MIN('Stage Schedule &amp; Costs (2)'!$F17,L$4)-MAX('Stage Schedule &amp; Costs (2)'!$E17,L$4-1))*'Stage Schedule &amp; Costs (2)'!$H17</f>
        <v>0</v>
      </c>
      <c r="Y17" s="349">
        <f>MAX(0,MIN('Stage Schedule &amp; Costs (2)'!$F17,M$4)-MAX('Stage Schedule &amp; Costs (2)'!$E17,M$4-1))*'Stage Schedule &amp; Costs (2)'!$H17</f>
        <v>0</v>
      </c>
      <c r="Z17" s="349">
        <f>MAX(0,MIN('Stage Schedule &amp; Costs (2)'!$F17,N$4)-MAX('Stage Schedule &amp; Costs (2)'!$E17,N$4-1))*'Stage Schedule &amp; Costs (2)'!$H17</f>
        <v>0</v>
      </c>
      <c r="AA17" s="349">
        <f>MAX(0,MIN('Stage Schedule &amp; Costs (2)'!$F17,O$4)-MAX('Stage Schedule &amp; Costs (2)'!$E17,O$4-1))*'Stage Schedule &amp; Costs (2)'!$H17</f>
        <v>0</v>
      </c>
      <c r="AB17" s="349">
        <f>MAX(0,MIN('Stage Schedule &amp; Costs (2)'!$F17,P$4)-MAX('Stage Schedule &amp; Costs (2)'!$E17,P$4-1))*'Stage Schedule &amp; Costs (2)'!$H17</f>
        <v>0</v>
      </c>
      <c r="AC17" s="349">
        <f>MAX(0,MIN('Stage Schedule &amp; Costs (2)'!$F17,Q$4)-MAX('Stage Schedule &amp; Costs (2)'!$E17,Q$4-1))*'Stage Schedule &amp; Costs (2)'!$H17</f>
        <v>0</v>
      </c>
      <c r="AD17" s="349">
        <f>MAX(0,MIN('Stage Schedule &amp; Costs (2)'!$F17,R$4)-MAX('Stage Schedule &amp; Costs (2)'!$E17,R$4-1))*'Stage Schedule &amp; Costs (2)'!$H17</f>
        <v>0</v>
      </c>
      <c r="AE17" s="349">
        <f>MAX(0,MIN('Stage Schedule &amp; Costs (2)'!$F17,S$4)-MAX('Stage Schedule &amp; Costs (2)'!$E17,S$4-1))*'Stage Schedule &amp; Costs (2)'!$H17</f>
        <v>0</v>
      </c>
      <c r="AF17" s="349">
        <f>MAX(0,MIN('Stage Schedule &amp; Costs (2)'!$F17,T$4)-MAX('Stage Schedule &amp; Costs (2)'!$E17,T$4-1))*'Stage Schedule &amp; Costs (2)'!$H17</f>
        <v>0</v>
      </c>
      <c r="AG17" s="349">
        <f>MAX(0,MIN('Stage Schedule &amp; Costs (2)'!$F17,U$4)-MAX('Stage Schedule &amp; Costs (2)'!$E17,U$4-1))*'Stage Schedule &amp; Costs (2)'!$H17</f>
        <v>0</v>
      </c>
      <c r="AH17" s="349">
        <f>MAX(0,MIN('Stage Schedule &amp; Costs (2)'!$F17,V$4)-MAX('Stage Schedule &amp; Costs (2)'!$E17,V$4-1))*'Stage Schedule &amp; Costs (2)'!$H17</f>
        <v>0</v>
      </c>
      <c r="AI17" s="349">
        <f>MAX(0,MIN('Stage Schedule &amp; Costs (2)'!$F17,W$4)-MAX('Stage Schedule &amp; Costs (2)'!$E17,W$4-1))*'Stage Schedule &amp; Costs (2)'!$H17</f>
        <v>0</v>
      </c>
      <c r="AJ17" s="349">
        <f>MAX(0,MIN('Stage Schedule &amp; Costs (2)'!$F17,X$4)-MAX('Stage Schedule &amp; Costs (2)'!$E17,X$4-1))*'Stage Schedule &amp; Costs (2)'!$H17</f>
        <v>0</v>
      </c>
      <c r="AK17" s="349">
        <f>MAX(0,MIN('Stage Schedule &amp; Costs (2)'!$F17,Y$4)-MAX('Stage Schedule &amp; Costs (2)'!$E17,Y$4-1))*'Stage Schedule &amp; Costs (2)'!$H17</f>
        <v>0</v>
      </c>
      <c r="AL17" s="349">
        <f>MAX(0,MIN('Stage Schedule &amp; Costs (2)'!$F17,Z$4)-MAX('Stage Schedule &amp; Costs (2)'!$E17,Z$4-1))*'Stage Schedule &amp; Costs (2)'!$H17</f>
        <v>0</v>
      </c>
      <c r="AM17" s="349">
        <f>MAX(0,MIN('Stage Schedule &amp; Costs (2)'!$F17,AA$4)-MAX('Stage Schedule &amp; Costs (2)'!$E17,AA$4-1))*'Stage Schedule &amp; Costs (2)'!$H17</f>
        <v>0</v>
      </c>
      <c r="AN17" s="349">
        <f>MAX(0,MIN('Stage Schedule &amp; Costs (2)'!$F17,AB$4)-MAX('Stage Schedule &amp; Costs (2)'!$E17,AB$4-1))*'Stage Schedule &amp; Costs (2)'!$H17</f>
        <v>5000000</v>
      </c>
      <c r="AO17" s="349">
        <f>MAX(0,MIN('Stage Schedule &amp; Costs (2)'!$F17,AC$4)-MAX('Stage Schedule &amp; Costs (2)'!$E17,AC$4-1))*'Stage Schedule &amp; Costs (2)'!$H17</f>
        <v>5000000</v>
      </c>
      <c r="AP17" s="349">
        <f>MAX(0,MIN('Stage Schedule &amp; Costs (2)'!$F17,AD$4)-MAX('Stage Schedule &amp; Costs (2)'!$E17,AD$4-1))*'Stage Schedule &amp; Costs (2)'!$H17</f>
        <v>0</v>
      </c>
      <c r="AQ17" s="349">
        <f>MAX(0,MIN('Stage Schedule &amp; Costs (2)'!$F17,AE$4)-MAX('Stage Schedule &amp; Costs (2)'!$E17,AE$4-1))*'Stage Schedule &amp; Costs (2)'!$H17</f>
        <v>0</v>
      </c>
      <c r="AR17" s="349">
        <f>MAX(0,MIN('Stage Schedule &amp; Costs (2)'!$F17,AF$4)-MAX('Stage Schedule &amp; Costs (2)'!$E17,AF$4-1))*'Stage Schedule &amp; Costs (2)'!$H17</f>
        <v>0</v>
      </c>
      <c r="AS17" s="349">
        <f>MAX(0,MIN('Stage Schedule &amp; Costs (2)'!$F17,AG$4)-MAX('Stage Schedule &amp; Costs (2)'!$E17,AG$4-1))*'Stage Schedule &amp; Costs (2)'!$H17</f>
        <v>0</v>
      </c>
      <c r="AT17" s="349">
        <f>MAX(0,MIN('Stage Schedule &amp; Costs (2)'!$F17,AH$4)-MAX('Stage Schedule &amp; Costs (2)'!$E17,AH$4-1))*'Stage Schedule &amp; Costs (2)'!$H17</f>
        <v>0</v>
      </c>
      <c r="AU17" s="349">
        <f>MAX(0,MIN('Stage Schedule &amp; Costs (2)'!$F17,AI$4)-MAX('Stage Schedule &amp; Costs (2)'!$E17,AI$4-1))*'Stage Schedule &amp; Costs (2)'!$H17</f>
        <v>0</v>
      </c>
      <c r="AV17" s="349">
        <f>MAX(0,MIN('Stage Schedule &amp; Costs (2)'!$F17,AJ$4)-MAX('Stage Schedule &amp; Costs (2)'!$E17,AJ$4-1))*'Stage Schedule &amp; Costs (2)'!$H17</f>
        <v>0</v>
      </c>
      <c r="AW17" s="349">
        <f>MAX(0,MIN('Stage Schedule &amp; Costs (2)'!$F17,AK$4)-MAX('Stage Schedule &amp; Costs (2)'!$E17,AK$4-1))*'Stage Schedule &amp; Costs (2)'!$H17</f>
        <v>0</v>
      </c>
      <c r="AX17" s="349">
        <f>MAX(0,MIN('Stage Schedule &amp; Costs (2)'!$F17,AL$4)-MAX('Stage Schedule &amp; Costs (2)'!$E17,AL$4-1))*'Stage Schedule &amp; Costs (2)'!$H17</f>
        <v>0</v>
      </c>
      <c r="AY17" s="349">
        <f>MAX(0,MIN('Stage Schedule &amp; Costs (2)'!$F17,AM$4)-MAX('Stage Schedule &amp; Costs (2)'!$E17,AM$4-1))*'Stage Schedule &amp; Costs (2)'!$H17</f>
        <v>0</v>
      </c>
      <c r="AZ17" s="349">
        <f>MAX(0,MIN('Stage Schedule &amp; Costs (2)'!$F17,AN$4)-MAX('Stage Schedule &amp; Costs (2)'!$E17,AN$4-1))*'Stage Schedule &amp; Costs (2)'!$H17</f>
        <v>0</v>
      </c>
      <c r="BA17" s="349">
        <f>MAX(0,MIN('Stage Schedule &amp; Costs (2)'!$F17,AO$4)-MAX('Stage Schedule &amp; Costs (2)'!$E17,AO$4-1))*'Stage Schedule &amp; Costs (2)'!$H17</f>
        <v>0</v>
      </c>
      <c r="BB17" s="349">
        <f>MAX(0,MIN('Stage Schedule &amp; Costs (2)'!$F17,AP$4)-MAX('Stage Schedule &amp; Costs (2)'!$E17,AP$4-1))*'Stage Schedule &amp; Costs (2)'!$H17</f>
        <v>0</v>
      </c>
      <c r="BC17" s="349">
        <f>MAX(0,MIN('Stage Schedule &amp; Costs (2)'!$F17,AQ$4)-MAX('Stage Schedule &amp; Costs (2)'!$E17,AQ$4-1))*'Stage Schedule &amp; Costs (2)'!$H17</f>
        <v>0</v>
      </c>
      <c r="BD17" s="349">
        <f>MAX(0,MIN('Stage Schedule &amp; Costs (2)'!$F17,AR$4)-MAX('Stage Schedule &amp; Costs (2)'!$E17,AR$4-1))*'Stage Schedule &amp; Costs (2)'!$H17</f>
        <v>0</v>
      </c>
      <c r="BE17" s="349">
        <f>MAX(0,MIN('Stage Schedule &amp; Costs (2)'!$F17,AS$4)-MAX('Stage Schedule &amp; Costs (2)'!$E17,AS$4-1))*'Stage Schedule &amp; Costs (2)'!$H17</f>
        <v>0</v>
      </c>
      <c r="BF17" s="349">
        <f>MAX(0,MIN('Stage Schedule &amp; Costs (2)'!$F17,AT$4)-MAX('Stage Schedule &amp; Costs (2)'!$E17,AT$4-1))*'Stage Schedule &amp; Costs (2)'!$H17</f>
        <v>0</v>
      </c>
      <c r="BG17" s="349">
        <f>MAX(0,MIN('Stage Schedule &amp; Costs (2)'!$F17,AU$4)-MAX('Stage Schedule &amp; Costs (2)'!$E17,AU$4-1))*'Stage Schedule &amp; Costs (2)'!$H17</f>
        <v>0</v>
      </c>
      <c r="BH17" s="349">
        <f>MAX(0,MIN('Stage Schedule &amp; Costs (2)'!$F17,AV$4)-MAX('Stage Schedule &amp; Costs (2)'!$E17,AV$4-1))*'Stage Schedule &amp; Costs (2)'!$H17</f>
        <v>0</v>
      </c>
      <c r="BI17" s="349">
        <f>MAX(0,MIN('Stage Schedule &amp; Costs (2)'!$F17,AW$4)-MAX('Stage Schedule &amp; Costs (2)'!$E17,AW$4-1))*'Stage Schedule &amp; Costs (2)'!$H17</f>
        <v>0</v>
      </c>
      <c r="BJ17" s="349">
        <f>MAX(0,MIN('Stage Schedule &amp; Costs (2)'!$F17,AX$4)-MAX('Stage Schedule &amp; Costs (2)'!$E17,AX$4-1))*'Stage Schedule &amp; Costs (2)'!$H17</f>
        <v>0</v>
      </c>
      <c r="BK17" s="349">
        <f>MAX(0,MIN('Stage Schedule &amp; Costs (2)'!$F17,AY$4)-MAX('Stage Schedule &amp; Costs (2)'!$E17,AY$4-1))*'Stage Schedule &amp; Costs (2)'!$H17</f>
        <v>0</v>
      </c>
      <c r="BL17" s="349">
        <f>MAX(0,MIN('Stage Schedule &amp; Costs (2)'!$F17,AZ$4)-MAX('Stage Schedule &amp; Costs (2)'!$E17,AZ$4-1))*'Stage Schedule &amp; Costs (2)'!$H17</f>
        <v>0</v>
      </c>
      <c r="BM17" s="349">
        <f>MAX(0,MIN('Stage Schedule &amp; Costs (2)'!$F17,BA$4)-MAX('Stage Schedule &amp; Costs (2)'!$E17,BA$4-1))*'Stage Schedule &amp; Costs (2)'!$H17</f>
        <v>0</v>
      </c>
      <c r="BN17" s="349">
        <f>MAX(0,MIN('Stage Schedule &amp; Costs (2)'!$F17,BB$4)-MAX('Stage Schedule &amp; Costs (2)'!$E17,BB$4-1))*'Stage Schedule &amp; Costs (2)'!$H17</f>
        <v>0</v>
      </c>
      <c r="BO17" s="349">
        <f>MAX(0,MIN('Stage Schedule &amp; Costs (2)'!$F17,BC$4)-MAX('Stage Schedule &amp; Costs (2)'!$E17,BC$4-1))*'Stage Schedule &amp; Costs (2)'!$H17</f>
        <v>0</v>
      </c>
      <c r="BP17" s="349">
        <f>MAX(0,MIN('Stage Schedule &amp; Costs (2)'!$F17,BD$4)-MAX('Stage Schedule &amp; Costs (2)'!$E17,BD$4-1))*'Stage Schedule &amp; Costs (2)'!$H17</f>
        <v>0</v>
      </c>
      <c r="BQ17" s="349">
        <f>MAX(0,MIN('Stage Schedule &amp; Costs (2)'!$F17,BE$4)-MAX('Stage Schedule &amp; Costs (2)'!$E17,BE$4-1))*'Stage Schedule &amp; Costs (2)'!$H17</f>
        <v>0</v>
      </c>
    </row>
    <row r="18" spans="1:75" ht="15" customHeight="1" x14ac:dyDescent="0.3">
      <c r="A18" s="354">
        <f>'Stage Schedule &amp; Costs (2)'!A18</f>
        <v>14</v>
      </c>
      <c r="B18" s="353" t="str">
        <f>'Stage Schedule &amp; Costs (2)'!B18&amp;" - "&amp;'Stage Schedule &amp; Costs (2)'!C18</f>
        <v xml:space="preserve"> - Ground Floor</v>
      </c>
      <c r="C18" s="352">
        <f t="shared" si="0"/>
        <v>10000000</v>
      </c>
      <c r="D18" s="352"/>
      <c r="E18" s="352"/>
      <c r="F18" s="352"/>
      <c r="G18" s="352"/>
      <c r="H18" s="352"/>
      <c r="I18" s="352"/>
      <c r="J18" s="352"/>
      <c r="K18" s="352"/>
      <c r="L18" s="352"/>
      <c r="M18" s="352"/>
      <c r="N18" s="352"/>
      <c r="O18" s="352"/>
      <c r="P18" s="352">
        <f>MAX(0,MIN('Stage Schedule &amp; Costs (2)'!$F18,D$4)-MAX('Stage Schedule &amp; Costs (2)'!$E18,D$4-1))*'Stage Schedule &amp; Costs (2)'!$H18</f>
        <v>0</v>
      </c>
      <c r="Q18" s="352">
        <f>MAX(0,MIN('Stage Schedule &amp; Costs (2)'!$F18,E$4)-MAX('Stage Schedule &amp; Costs (2)'!$E18,E$4-1))*'Stage Schedule &amp; Costs (2)'!$H18</f>
        <v>0</v>
      </c>
      <c r="R18" s="352">
        <f>MAX(0,MIN('Stage Schedule &amp; Costs (2)'!$F18,F$4)-MAX('Stage Schedule &amp; Costs (2)'!$E18,F$4-1))*'Stage Schedule &amp; Costs (2)'!$H18</f>
        <v>0</v>
      </c>
      <c r="S18" s="352">
        <f>MAX(0,MIN('Stage Schedule &amp; Costs (2)'!$F18,G$4)-MAX('Stage Schedule &amp; Costs (2)'!$E18,G$4-1))*'Stage Schedule &amp; Costs (2)'!$H18</f>
        <v>0</v>
      </c>
      <c r="T18" s="352">
        <f>MAX(0,MIN('Stage Schedule &amp; Costs (2)'!$F18,H$4)-MAX('Stage Schedule &amp; Costs (2)'!$E18,H$4-1))*'Stage Schedule &amp; Costs (2)'!$H18</f>
        <v>0</v>
      </c>
      <c r="U18" s="352">
        <f>MAX(0,MIN('Stage Schedule &amp; Costs (2)'!$F18,I$4)-MAX('Stage Schedule &amp; Costs (2)'!$E18,I$4-1))*'Stage Schedule &amp; Costs (2)'!$H18</f>
        <v>0</v>
      </c>
      <c r="V18" s="352">
        <f>MAX(0,MIN('Stage Schedule &amp; Costs (2)'!$F18,J$4)-MAX('Stage Schedule &amp; Costs (2)'!$E18,J$4-1))*'Stage Schedule &amp; Costs (2)'!$H18</f>
        <v>0</v>
      </c>
      <c r="W18" s="352">
        <f>MAX(0,MIN('Stage Schedule &amp; Costs (2)'!$F18,K$4)-MAX('Stage Schedule &amp; Costs (2)'!$E18,K$4-1))*'Stage Schedule &amp; Costs (2)'!$H18</f>
        <v>0</v>
      </c>
      <c r="X18" s="352">
        <f>MAX(0,MIN('Stage Schedule &amp; Costs (2)'!$F18,L$4)-MAX('Stage Schedule &amp; Costs (2)'!$E18,L$4-1))*'Stage Schedule &amp; Costs (2)'!$H18</f>
        <v>0</v>
      </c>
      <c r="Y18" s="352">
        <f>MAX(0,MIN('Stage Schedule &amp; Costs (2)'!$F18,M$4)-MAX('Stage Schedule &amp; Costs (2)'!$E18,M$4-1))*'Stage Schedule &amp; Costs (2)'!$H18</f>
        <v>0</v>
      </c>
      <c r="Z18" s="352">
        <f>MAX(0,MIN('Stage Schedule &amp; Costs (2)'!$F18,N$4)-MAX('Stage Schedule &amp; Costs (2)'!$E18,N$4-1))*'Stage Schedule &amp; Costs (2)'!$H18</f>
        <v>0</v>
      </c>
      <c r="AA18" s="352">
        <f>MAX(0,MIN('Stage Schedule &amp; Costs (2)'!$F18,O$4)-MAX('Stage Schedule &amp; Costs (2)'!$E18,O$4-1))*'Stage Schedule &amp; Costs (2)'!$H18</f>
        <v>0</v>
      </c>
      <c r="AB18" s="352">
        <f>MAX(0,MIN('Stage Schedule &amp; Costs (2)'!$F18,P$4)-MAX('Stage Schedule &amp; Costs (2)'!$E18,P$4-1))*'Stage Schedule &amp; Costs (2)'!$H18</f>
        <v>0</v>
      </c>
      <c r="AC18" s="352">
        <f>MAX(0,MIN('Stage Schedule &amp; Costs (2)'!$F18,Q$4)-MAX('Stage Schedule &amp; Costs (2)'!$E18,Q$4-1))*'Stage Schedule &amp; Costs (2)'!$H18</f>
        <v>0</v>
      </c>
      <c r="AD18" s="352">
        <f>MAX(0,MIN('Stage Schedule &amp; Costs (2)'!$F18,R$4)-MAX('Stage Schedule &amp; Costs (2)'!$E18,R$4-1))*'Stage Schedule &amp; Costs (2)'!$H18</f>
        <v>0</v>
      </c>
      <c r="AE18" s="352">
        <f>MAX(0,MIN('Stage Schedule &amp; Costs (2)'!$F18,S$4)-MAX('Stage Schedule &amp; Costs (2)'!$E18,S$4-1))*'Stage Schedule &amp; Costs (2)'!$H18</f>
        <v>0</v>
      </c>
      <c r="AF18" s="352">
        <f>MAX(0,MIN('Stage Schedule &amp; Costs (2)'!$F18,T$4)-MAX('Stage Schedule &amp; Costs (2)'!$E18,T$4-1))*'Stage Schedule &amp; Costs (2)'!$H18</f>
        <v>0</v>
      </c>
      <c r="AG18" s="352">
        <f>MAX(0,MIN('Stage Schedule &amp; Costs (2)'!$F18,U$4)-MAX('Stage Schedule &amp; Costs (2)'!$E18,U$4-1))*'Stage Schedule &amp; Costs (2)'!$H18</f>
        <v>0</v>
      </c>
      <c r="AH18" s="352">
        <f>MAX(0,MIN('Stage Schedule &amp; Costs (2)'!$F18,V$4)-MAX('Stage Schedule &amp; Costs (2)'!$E18,V$4-1))*'Stage Schedule &amp; Costs (2)'!$H18</f>
        <v>0</v>
      </c>
      <c r="AI18" s="352">
        <f>MAX(0,MIN('Stage Schedule &amp; Costs (2)'!$F18,W$4)-MAX('Stage Schedule &amp; Costs (2)'!$E18,W$4-1))*'Stage Schedule &amp; Costs (2)'!$H18</f>
        <v>0</v>
      </c>
      <c r="AJ18" s="352">
        <f>MAX(0,MIN('Stage Schedule &amp; Costs (2)'!$F18,X$4)-MAX('Stage Schedule &amp; Costs (2)'!$E18,X$4-1))*'Stage Schedule &amp; Costs (2)'!$H18</f>
        <v>0</v>
      </c>
      <c r="AK18" s="352">
        <f>MAX(0,MIN('Stage Schedule &amp; Costs (2)'!$F18,Y$4)-MAX('Stage Schedule &amp; Costs (2)'!$E18,Y$4-1))*'Stage Schedule &amp; Costs (2)'!$H18</f>
        <v>0</v>
      </c>
      <c r="AL18" s="352">
        <f>MAX(0,MIN('Stage Schedule &amp; Costs (2)'!$F18,Z$4)-MAX('Stage Schedule &amp; Costs (2)'!$E18,Z$4-1))*'Stage Schedule &amp; Costs (2)'!$H18</f>
        <v>0</v>
      </c>
      <c r="AM18" s="352">
        <f>MAX(0,MIN('Stage Schedule &amp; Costs (2)'!$F18,AA$4)-MAX('Stage Schedule &amp; Costs (2)'!$E18,AA$4-1))*'Stage Schedule &amp; Costs (2)'!$H18</f>
        <v>0</v>
      </c>
      <c r="AN18" s="352">
        <f>MAX(0,MIN('Stage Schedule &amp; Costs (2)'!$F18,AB$4)-MAX('Stage Schedule &amp; Costs (2)'!$E18,AB$4-1))*'Stage Schedule &amp; Costs (2)'!$H18</f>
        <v>0</v>
      </c>
      <c r="AO18" s="352">
        <f>MAX(0,MIN('Stage Schedule &amp; Costs (2)'!$F18,AC$4)-MAX('Stage Schedule &amp; Costs (2)'!$E18,AC$4-1))*'Stage Schedule &amp; Costs (2)'!$H18</f>
        <v>0</v>
      </c>
      <c r="AP18" s="352">
        <f>MAX(0,MIN('Stage Schedule &amp; Costs (2)'!$F18,AD$4)-MAX('Stage Schedule &amp; Costs (2)'!$E18,AD$4-1))*'Stage Schedule &amp; Costs (2)'!$H18</f>
        <v>5000000</v>
      </c>
      <c r="AQ18" s="352">
        <f>MAX(0,MIN('Stage Schedule &amp; Costs (2)'!$F18,AE$4)-MAX('Stage Schedule &amp; Costs (2)'!$E18,AE$4-1))*'Stage Schedule &amp; Costs (2)'!$H18</f>
        <v>5000000</v>
      </c>
      <c r="AR18" s="352">
        <f>MAX(0,MIN('Stage Schedule &amp; Costs (2)'!$F18,AF$4)-MAX('Stage Schedule &amp; Costs (2)'!$E18,AF$4-1))*'Stage Schedule &amp; Costs (2)'!$H18</f>
        <v>0</v>
      </c>
      <c r="AS18" s="352">
        <f>MAX(0,MIN('Stage Schedule &amp; Costs (2)'!$F18,AG$4)-MAX('Stage Schedule &amp; Costs (2)'!$E18,AG$4-1))*'Stage Schedule &amp; Costs (2)'!$H18</f>
        <v>0</v>
      </c>
      <c r="AT18" s="352">
        <f>MAX(0,MIN('Stage Schedule &amp; Costs (2)'!$F18,AH$4)-MAX('Stage Schedule &amp; Costs (2)'!$E18,AH$4-1))*'Stage Schedule &amp; Costs (2)'!$H18</f>
        <v>0</v>
      </c>
      <c r="AU18" s="352">
        <f>MAX(0,MIN('Stage Schedule &amp; Costs (2)'!$F18,AI$4)-MAX('Stage Schedule &amp; Costs (2)'!$E18,AI$4-1))*'Stage Schedule &amp; Costs (2)'!$H18</f>
        <v>0</v>
      </c>
      <c r="AV18" s="352">
        <f>MAX(0,MIN('Stage Schedule &amp; Costs (2)'!$F18,AJ$4)-MAX('Stage Schedule &amp; Costs (2)'!$E18,AJ$4-1))*'Stage Schedule &amp; Costs (2)'!$H18</f>
        <v>0</v>
      </c>
      <c r="AW18" s="352">
        <f>MAX(0,MIN('Stage Schedule &amp; Costs (2)'!$F18,AK$4)-MAX('Stage Schedule &amp; Costs (2)'!$E18,AK$4-1))*'Stage Schedule &amp; Costs (2)'!$H18</f>
        <v>0</v>
      </c>
      <c r="AX18" s="352">
        <f>MAX(0,MIN('Stage Schedule &amp; Costs (2)'!$F18,AL$4)-MAX('Stage Schedule &amp; Costs (2)'!$E18,AL$4-1))*'Stage Schedule &amp; Costs (2)'!$H18</f>
        <v>0</v>
      </c>
      <c r="AY18" s="352">
        <f>MAX(0,MIN('Stage Schedule &amp; Costs (2)'!$F18,AM$4)-MAX('Stage Schedule &amp; Costs (2)'!$E18,AM$4-1))*'Stage Schedule &amp; Costs (2)'!$H18</f>
        <v>0</v>
      </c>
      <c r="AZ18" s="352">
        <f>MAX(0,MIN('Stage Schedule &amp; Costs (2)'!$F18,AN$4)-MAX('Stage Schedule &amp; Costs (2)'!$E18,AN$4-1))*'Stage Schedule &amp; Costs (2)'!$H18</f>
        <v>0</v>
      </c>
      <c r="BA18" s="352">
        <f>MAX(0,MIN('Stage Schedule &amp; Costs (2)'!$F18,AO$4)-MAX('Stage Schedule &amp; Costs (2)'!$E18,AO$4-1))*'Stage Schedule &amp; Costs (2)'!$H18</f>
        <v>0</v>
      </c>
      <c r="BB18" s="352">
        <f>MAX(0,MIN('Stage Schedule &amp; Costs (2)'!$F18,AP$4)-MAX('Stage Schedule &amp; Costs (2)'!$E18,AP$4-1))*'Stage Schedule &amp; Costs (2)'!$H18</f>
        <v>0</v>
      </c>
      <c r="BC18" s="352">
        <f>MAX(0,MIN('Stage Schedule &amp; Costs (2)'!$F18,AQ$4)-MAX('Stage Schedule &amp; Costs (2)'!$E18,AQ$4-1))*'Stage Schedule &amp; Costs (2)'!$H18</f>
        <v>0</v>
      </c>
      <c r="BD18" s="352">
        <f>MAX(0,MIN('Stage Schedule &amp; Costs (2)'!$F18,AR$4)-MAX('Stage Schedule &amp; Costs (2)'!$E18,AR$4-1))*'Stage Schedule &amp; Costs (2)'!$H18</f>
        <v>0</v>
      </c>
      <c r="BE18" s="352">
        <f>MAX(0,MIN('Stage Schedule &amp; Costs (2)'!$F18,AS$4)-MAX('Stage Schedule &amp; Costs (2)'!$E18,AS$4-1))*'Stage Schedule &amp; Costs (2)'!$H18</f>
        <v>0</v>
      </c>
      <c r="BF18" s="352">
        <f>MAX(0,MIN('Stage Schedule &amp; Costs (2)'!$F18,AT$4)-MAX('Stage Schedule &amp; Costs (2)'!$E18,AT$4-1))*'Stage Schedule &amp; Costs (2)'!$H18</f>
        <v>0</v>
      </c>
      <c r="BG18" s="352">
        <f>MAX(0,MIN('Stage Schedule &amp; Costs (2)'!$F18,AU$4)-MAX('Stage Schedule &amp; Costs (2)'!$E18,AU$4-1))*'Stage Schedule &amp; Costs (2)'!$H18</f>
        <v>0</v>
      </c>
      <c r="BH18" s="352">
        <f>MAX(0,MIN('Stage Schedule &amp; Costs (2)'!$F18,AV$4)-MAX('Stage Schedule &amp; Costs (2)'!$E18,AV$4-1))*'Stage Schedule &amp; Costs (2)'!$H18</f>
        <v>0</v>
      </c>
      <c r="BI18" s="352">
        <f>MAX(0,MIN('Stage Schedule &amp; Costs (2)'!$F18,AW$4)-MAX('Stage Schedule &amp; Costs (2)'!$E18,AW$4-1))*'Stage Schedule &amp; Costs (2)'!$H18</f>
        <v>0</v>
      </c>
      <c r="BJ18" s="352">
        <f>MAX(0,MIN('Stage Schedule &amp; Costs (2)'!$F18,AX$4)-MAX('Stage Schedule &amp; Costs (2)'!$E18,AX$4-1))*'Stage Schedule &amp; Costs (2)'!$H18</f>
        <v>0</v>
      </c>
      <c r="BK18" s="352">
        <f>MAX(0,MIN('Stage Schedule &amp; Costs (2)'!$F18,AY$4)-MAX('Stage Schedule &amp; Costs (2)'!$E18,AY$4-1))*'Stage Schedule &amp; Costs (2)'!$H18</f>
        <v>0</v>
      </c>
      <c r="BL18" s="352">
        <f>MAX(0,MIN('Stage Schedule &amp; Costs (2)'!$F18,AZ$4)-MAX('Stage Schedule &amp; Costs (2)'!$E18,AZ$4-1))*'Stage Schedule &amp; Costs (2)'!$H18</f>
        <v>0</v>
      </c>
      <c r="BM18" s="352">
        <f>MAX(0,MIN('Stage Schedule &amp; Costs (2)'!$F18,BA$4)-MAX('Stage Schedule &amp; Costs (2)'!$E18,BA$4-1))*'Stage Schedule &amp; Costs (2)'!$H18</f>
        <v>0</v>
      </c>
      <c r="BN18" s="352">
        <f>MAX(0,MIN('Stage Schedule &amp; Costs (2)'!$F18,BB$4)-MAX('Stage Schedule &amp; Costs (2)'!$E18,BB$4-1))*'Stage Schedule &amp; Costs (2)'!$H18</f>
        <v>0</v>
      </c>
      <c r="BO18" s="352">
        <f>MAX(0,MIN('Stage Schedule &amp; Costs (2)'!$F18,BC$4)-MAX('Stage Schedule &amp; Costs (2)'!$E18,BC$4-1))*'Stage Schedule &amp; Costs (2)'!$H18</f>
        <v>0</v>
      </c>
      <c r="BP18" s="352">
        <f>MAX(0,MIN('Stage Schedule &amp; Costs (2)'!$F18,BD$4)-MAX('Stage Schedule &amp; Costs (2)'!$E18,BD$4-1))*'Stage Schedule &amp; Costs (2)'!$H18</f>
        <v>0</v>
      </c>
      <c r="BQ18" s="352">
        <f>MAX(0,MIN('Stage Schedule &amp; Costs (2)'!$F18,BE$4)-MAX('Stage Schedule &amp; Costs (2)'!$E18,BE$4-1))*'Stage Schedule &amp; Costs (2)'!$H18</f>
        <v>0</v>
      </c>
    </row>
    <row r="19" spans="1:75" ht="15" customHeight="1" x14ac:dyDescent="0.3">
      <c r="A19" s="351">
        <f>'Stage Schedule &amp; Costs (2)'!A19</f>
        <v>15</v>
      </c>
      <c r="B19" s="350" t="str">
        <f>'Stage Schedule &amp; Costs (2)'!B19&amp;" - "&amp;'Stage Schedule &amp; Costs (2)'!C19</f>
        <v xml:space="preserve"> - 1st Floor</v>
      </c>
      <c r="C19" s="349">
        <f t="shared" si="0"/>
        <v>10000000</v>
      </c>
      <c r="D19" s="349"/>
      <c r="E19" s="349"/>
      <c r="F19" s="349"/>
      <c r="G19" s="349"/>
      <c r="H19" s="349"/>
      <c r="I19" s="349"/>
      <c r="J19" s="349"/>
      <c r="K19" s="349"/>
      <c r="L19" s="349"/>
      <c r="M19" s="349"/>
      <c r="N19" s="349"/>
      <c r="O19" s="349"/>
      <c r="P19" s="349">
        <f>MAX(0,MIN('Stage Schedule &amp; Costs (2)'!$F19,D$4)-MAX('Stage Schedule &amp; Costs (2)'!$E19,D$4-1))*'Stage Schedule &amp; Costs (2)'!$H19</f>
        <v>0</v>
      </c>
      <c r="Q19" s="349">
        <f>MAX(0,MIN('Stage Schedule &amp; Costs (2)'!$F19,E$4)-MAX('Stage Schedule &amp; Costs (2)'!$E19,E$4-1))*'Stage Schedule &amp; Costs (2)'!$H19</f>
        <v>0</v>
      </c>
      <c r="R19" s="349">
        <f>MAX(0,MIN('Stage Schedule &amp; Costs (2)'!$F19,F$4)-MAX('Stage Schedule &amp; Costs (2)'!$E19,F$4-1))*'Stage Schedule &amp; Costs (2)'!$H19</f>
        <v>0</v>
      </c>
      <c r="S19" s="349">
        <f>MAX(0,MIN('Stage Schedule &amp; Costs (2)'!$F19,G$4)-MAX('Stage Schedule &amp; Costs (2)'!$E19,G$4-1))*'Stage Schedule &amp; Costs (2)'!$H19</f>
        <v>0</v>
      </c>
      <c r="T19" s="349">
        <f>MAX(0,MIN('Stage Schedule &amp; Costs (2)'!$F19,H$4)-MAX('Stage Schedule &amp; Costs (2)'!$E19,H$4-1))*'Stage Schedule &amp; Costs (2)'!$H19</f>
        <v>0</v>
      </c>
      <c r="U19" s="349">
        <f>MAX(0,MIN('Stage Schedule &amp; Costs (2)'!$F19,I$4)-MAX('Stage Schedule &amp; Costs (2)'!$E19,I$4-1))*'Stage Schedule &amp; Costs (2)'!$H19</f>
        <v>0</v>
      </c>
      <c r="V19" s="349">
        <f>MAX(0,MIN('Stage Schedule &amp; Costs (2)'!$F19,J$4)-MAX('Stage Schedule &amp; Costs (2)'!$E19,J$4-1))*'Stage Schedule &amp; Costs (2)'!$H19</f>
        <v>0</v>
      </c>
      <c r="W19" s="349">
        <f>MAX(0,MIN('Stage Schedule &amp; Costs (2)'!$F19,K$4)-MAX('Stage Schedule &amp; Costs (2)'!$E19,K$4-1))*'Stage Schedule &amp; Costs (2)'!$H19</f>
        <v>0</v>
      </c>
      <c r="X19" s="349">
        <f>MAX(0,MIN('Stage Schedule &amp; Costs (2)'!$F19,L$4)-MAX('Stage Schedule &amp; Costs (2)'!$E19,L$4-1))*'Stage Schedule &amp; Costs (2)'!$H19</f>
        <v>0</v>
      </c>
      <c r="Y19" s="349">
        <f>MAX(0,MIN('Stage Schedule &amp; Costs (2)'!$F19,M$4)-MAX('Stage Schedule &amp; Costs (2)'!$E19,M$4-1))*'Stage Schedule &amp; Costs (2)'!$H19</f>
        <v>0</v>
      </c>
      <c r="Z19" s="349">
        <f>MAX(0,MIN('Stage Schedule &amp; Costs (2)'!$F19,N$4)-MAX('Stage Schedule &amp; Costs (2)'!$E19,N$4-1))*'Stage Schedule &amp; Costs (2)'!$H19</f>
        <v>0</v>
      </c>
      <c r="AA19" s="349">
        <f>MAX(0,MIN('Stage Schedule &amp; Costs (2)'!$F19,O$4)-MAX('Stage Schedule &amp; Costs (2)'!$E19,O$4-1))*'Stage Schedule &amp; Costs (2)'!$H19</f>
        <v>0</v>
      </c>
      <c r="AB19" s="349">
        <f>MAX(0,MIN('Stage Schedule &amp; Costs (2)'!$F19,P$4)-MAX('Stage Schedule &amp; Costs (2)'!$E19,P$4-1))*'Stage Schedule &amp; Costs (2)'!$H19</f>
        <v>0</v>
      </c>
      <c r="AC19" s="349">
        <f>MAX(0,MIN('Stage Schedule &amp; Costs (2)'!$F19,Q$4)-MAX('Stage Schedule &amp; Costs (2)'!$E19,Q$4-1))*'Stage Schedule &amp; Costs (2)'!$H19</f>
        <v>0</v>
      </c>
      <c r="AD19" s="349">
        <f>MAX(0,MIN('Stage Schedule &amp; Costs (2)'!$F19,R$4)-MAX('Stage Schedule &amp; Costs (2)'!$E19,R$4-1))*'Stage Schedule &amp; Costs (2)'!$H19</f>
        <v>0</v>
      </c>
      <c r="AE19" s="349">
        <f>MAX(0,MIN('Stage Schedule &amp; Costs (2)'!$F19,S$4)-MAX('Stage Schedule &amp; Costs (2)'!$E19,S$4-1))*'Stage Schedule &amp; Costs (2)'!$H19</f>
        <v>0</v>
      </c>
      <c r="AF19" s="349">
        <f>MAX(0,MIN('Stage Schedule &amp; Costs (2)'!$F19,T$4)-MAX('Stage Schedule &amp; Costs (2)'!$E19,T$4-1))*'Stage Schedule &amp; Costs (2)'!$H19</f>
        <v>0</v>
      </c>
      <c r="AG19" s="349">
        <f>MAX(0,MIN('Stage Schedule &amp; Costs (2)'!$F19,U$4)-MAX('Stage Schedule &amp; Costs (2)'!$E19,U$4-1))*'Stage Schedule &amp; Costs (2)'!$H19</f>
        <v>0</v>
      </c>
      <c r="AH19" s="349">
        <f>MAX(0,MIN('Stage Schedule &amp; Costs (2)'!$F19,V$4)-MAX('Stage Schedule &amp; Costs (2)'!$E19,V$4-1))*'Stage Schedule &amp; Costs (2)'!$H19</f>
        <v>0</v>
      </c>
      <c r="AI19" s="349">
        <f>MAX(0,MIN('Stage Schedule &amp; Costs (2)'!$F19,W$4)-MAX('Stage Schedule &amp; Costs (2)'!$E19,W$4-1))*'Stage Schedule &amp; Costs (2)'!$H19</f>
        <v>0</v>
      </c>
      <c r="AJ19" s="349">
        <f>MAX(0,MIN('Stage Schedule &amp; Costs (2)'!$F19,X$4)-MAX('Stage Schedule &amp; Costs (2)'!$E19,X$4-1))*'Stage Schedule &amp; Costs (2)'!$H19</f>
        <v>0</v>
      </c>
      <c r="AK19" s="349">
        <f>MAX(0,MIN('Stage Schedule &amp; Costs (2)'!$F19,Y$4)-MAX('Stage Schedule &amp; Costs (2)'!$E19,Y$4-1))*'Stage Schedule &amp; Costs (2)'!$H19</f>
        <v>0</v>
      </c>
      <c r="AL19" s="349">
        <f>MAX(0,MIN('Stage Schedule &amp; Costs (2)'!$F19,Z$4)-MAX('Stage Schedule &amp; Costs (2)'!$E19,Z$4-1))*'Stage Schedule &amp; Costs (2)'!$H19</f>
        <v>0</v>
      </c>
      <c r="AM19" s="349">
        <f>MAX(0,MIN('Stage Schedule &amp; Costs (2)'!$F19,AA$4)-MAX('Stage Schedule &amp; Costs (2)'!$E19,AA$4-1))*'Stage Schedule &amp; Costs (2)'!$H19</f>
        <v>0</v>
      </c>
      <c r="AN19" s="349">
        <f>MAX(0,MIN('Stage Schedule &amp; Costs (2)'!$F19,AB$4)-MAX('Stage Schedule &amp; Costs (2)'!$E19,AB$4-1))*'Stage Schedule &amp; Costs (2)'!$H19</f>
        <v>0</v>
      </c>
      <c r="AO19" s="349">
        <f>MAX(0,MIN('Stage Schedule &amp; Costs (2)'!$F19,AC$4)-MAX('Stage Schedule &amp; Costs (2)'!$E19,AC$4-1))*'Stage Schedule &amp; Costs (2)'!$H19</f>
        <v>0</v>
      </c>
      <c r="AP19" s="349">
        <f>MAX(0,MIN('Stage Schedule &amp; Costs (2)'!$F19,AD$4)-MAX('Stage Schedule &amp; Costs (2)'!$E19,AD$4-1))*'Stage Schedule &amp; Costs (2)'!$H19</f>
        <v>0</v>
      </c>
      <c r="AQ19" s="349">
        <f>MAX(0,MIN('Stage Schedule &amp; Costs (2)'!$F19,AE$4)-MAX('Stage Schedule &amp; Costs (2)'!$E19,AE$4-1))*'Stage Schedule &amp; Costs (2)'!$H19</f>
        <v>0</v>
      </c>
      <c r="AR19" s="349">
        <f>MAX(0,MIN('Stage Schedule &amp; Costs (2)'!$F19,AF$4)-MAX('Stage Schedule &amp; Costs (2)'!$E19,AF$4-1))*'Stage Schedule &amp; Costs (2)'!$H19</f>
        <v>5000000</v>
      </c>
      <c r="AS19" s="349">
        <f>MAX(0,MIN('Stage Schedule &amp; Costs (2)'!$F19,AG$4)-MAX('Stage Schedule &amp; Costs (2)'!$E19,AG$4-1))*'Stage Schedule &amp; Costs (2)'!$H19</f>
        <v>5000000</v>
      </c>
      <c r="AT19" s="349">
        <f>MAX(0,MIN('Stage Schedule &amp; Costs (2)'!$F19,AH$4)-MAX('Stage Schedule &amp; Costs (2)'!$E19,AH$4-1))*'Stage Schedule &amp; Costs (2)'!$H19</f>
        <v>0</v>
      </c>
      <c r="AU19" s="349">
        <f>MAX(0,MIN('Stage Schedule &amp; Costs (2)'!$F19,AI$4)-MAX('Stage Schedule &amp; Costs (2)'!$E19,AI$4-1))*'Stage Schedule &amp; Costs (2)'!$H19</f>
        <v>0</v>
      </c>
      <c r="AV19" s="349">
        <f>MAX(0,MIN('Stage Schedule &amp; Costs (2)'!$F19,AJ$4)-MAX('Stage Schedule &amp; Costs (2)'!$E19,AJ$4-1))*'Stage Schedule &amp; Costs (2)'!$H19</f>
        <v>0</v>
      </c>
      <c r="AW19" s="349">
        <f>MAX(0,MIN('Stage Schedule &amp; Costs (2)'!$F19,AK$4)-MAX('Stage Schedule &amp; Costs (2)'!$E19,AK$4-1))*'Stage Schedule &amp; Costs (2)'!$H19</f>
        <v>0</v>
      </c>
      <c r="AX19" s="349">
        <f>MAX(0,MIN('Stage Schedule &amp; Costs (2)'!$F19,AL$4)-MAX('Stage Schedule &amp; Costs (2)'!$E19,AL$4-1))*'Stage Schedule &amp; Costs (2)'!$H19</f>
        <v>0</v>
      </c>
      <c r="AY19" s="349">
        <f>MAX(0,MIN('Stage Schedule &amp; Costs (2)'!$F19,AM$4)-MAX('Stage Schedule &amp; Costs (2)'!$E19,AM$4-1))*'Stage Schedule &amp; Costs (2)'!$H19</f>
        <v>0</v>
      </c>
      <c r="AZ19" s="349">
        <f>MAX(0,MIN('Stage Schedule &amp; Costs (2)'!$F19,AN$4)-MAX('Stage Schedule &amp; Costs (2)'!$E19,AN$4-1))*'Stage Schedule &amp; Costs (2)'!$H19</f>
        <v>0</v>
      </c>
      <c r="BA19" s="349">
        <f>MAX(0,MIN('Stage Schedule &amp; Costs (2)'!$F19,AO$4)-MAX('Stage Schedule &amp; Costs (2)'!$E19,AO$4-1))*'Stage Schedule &amp; Costs (2)'!$H19</f>
        <v>0</v>
      </c>
      <c r="BB19" s="349">
        <f>MAX(0,MIN('Stage Schedule &amp; Costs (2)'!$F19,AP$4)-MAX('Stage Schedule &amp; Costs (2)'!$E19,AP$4-1))*'Stage Schedule &amp; Costs (2)'!$H19</f>
        <v>0</v>
      </c>
      <c r="BC19" s="349">
        <f>MAX(0,MIN('Stage Schedule &amp; Costs (2)'!$F19,AQ$4)-MAX('Stage Schedule &amp; Costs (2)'!$E19,AQ$4-1))*'Stage Schedule &amp; Costs (2)'!$H19</f>
        <v>0</v>
      </c>
      <c r="BD19" s="349">
        <f>MAX(0,MIN('Stage Schedule &amp; Costs (2)'!$F19,AR$4)-MAX('Stage Schedule &amp; Costs (2)'!$E19,AR$4-1))*'Stage Schedule &amp; Costs (2)'!$H19</f>
        <v>0</v>
      </c>
      <c r="BE19" s="349">
        <f>MAX(0,MIN('Stage Schedule &amp; Costs (2)'!$F19,AS$4)-MAX('Stage Schedule &amp; Costs (2)'!$E19,AS$4-1))*'Stage Schedule &amp; Costs (2)'!$H19</f>
        <v>0</v>
      </c>
      <c r="BF19" s="349">
        <f>MAX(0,MIN('Stage Schedule &amp; Costs (2)'!$F19,AT$4)-MAX('Stage Schedule &amp; Costs (2)'!$E19,AT$4-1))*'Stage Schedule &amp; Costs (2)'!$H19</f>
        <v>0</v>
      </c>
      <c r="BG19" s="349">
        <f>MAX(0,MIN('Stage Schedule &amp; Costs (2)'!$F19,AU$4)-MAX('Stage Schedule &amp; Costs (2)'!$E19,AU$4-1))*'Stage Schedule &amp; Costs (2)'!$H19</f>
        <v>0</v>
      </c>
      <c r="BH19" s="349">
        <f>MAX(0,MIN('Stage Schedule &amp; Costs (2)'!$F19,AV$4)-MAX('Stage Schedule &amp; Costs (2)'!$E19,AV$4-1))*'Stage Schedule &amp; Costs (2)'!$H19</f>
        <v>0</v>
      </c>
      <c r="BI19" s="349">
        <f>MAX(0,MIN('Stage Schedule &amp; Costs (2)'!$F19,AW$4)-MAX('Stage Schedule &amp; Costs (2)'!$E19,AW$4-1))*'Stage Schedule &amp; Costs (2)'!$H19</f>
        <v>0</v>
      </c>
      <c r="BJ19" s="349">
        <f>MAX(0,MIN('Stage Schedule &amp; Costs (2)'!$F19,AX$4)-MAX('Stage Schedule &amp; Costs (2)'!$E19,AX$4-1))*'Stage Schedule &amp; Costs (2)'!$H19</f>
        <v>0</v>
      </c>
      <c r="BK19" s="349">
        <f>MAX(0,MIN('Stage Schedule &amp; Costs (2)'!$F19,AY$4)-MAX('Stage Schedule &amp; Costs (2)'!$E19,AY$4-1))*'Stage Schedule &amp; Costs (2)'!$H19</f>
        <v>0</v>
      </c>
      <c r="BL19" s="349">
        <f>MAX(0,MIN('Stage Schedule &amp; Costs (2)'!$F19,AZ$4)-MAX('Stage Schedule &amp; Costs (2)'!$E19,AZ$4-1))*'Stage Schedule &amp; Costs (2)'!$H19</f>
        <v>0</v>
      </c>
      <c r="BM19" s="349">
        <f>MAX(0,MIN('Stage Schedule &amp; Costs (2)'!$F19,BA$4)-MAX('Stage Schedule &amp; Costs (2)'!$E19,BA$4-1))*'Stage Schedule &amp; Costs (2)'!$H19</f>
        <v>0</v>
      </c>
      <c r="BN19" s="349">
        <f>MAX(0,MIN('Stage Schedule &amp; Costs (2)'!$F19,BB$4)-MAX('Stage Schedule &amp; Costs (2)'!$E19,BB$4-1))*'Stage Schedule &amp; Costs (2)'!$H19</f>
        <v>0</v>
      </c>
      <c r="BO19" s="349">
        <f>MAX(0,MIN('Stage Schedule &amp; Costs (2)'!$F19,BC$4)-MAX('Stage Schedule &amp; Costs (2)'!$E19,BC$4-1))*'Stage Schedule &amp; Costs (2)'!$H19</f>
        <v>0</v>
      </c>
      <c r="BP19" s="349">
        <f>MAX(0,MIN('Stage Schedule &amp; Costs (2)'!$F19,BD$4)-MAX('Stage Schedule &amp; Costs (2)'!$E19,BD$4-1))*'Stage Schedule &amp; Costs (2)'!$H19</f>
        <v>0</v>
      </c>
      <c r="BQ19" s="349">
        <f>MAX(0,MIN('Stage Schedule &amp; Costs (2)'!$F19,BE$4)-MAX('Stage Schedule &amp; Costs (2)'!$E19,BE$4-1))*'Stage Schedule &amp; Costs (2)'!$H19</f>
        <v>0</v>
      </c>
    </row>
    <row r="20" spans="1:75" ht="15" customHeight="1" x14ac:dyDescent="0.3">
      <c r="A20" s="354">
        <f>'Stage Schedule &amp; Costs (2)'!A20</f>
        <v>16</v>
      </c>
      <c r="B20" s="353" t="str">
        <f>'Stage Schedule &amp; Costs (2)'!B20&amp;" - "&amp;'Stage Schedule &amp; Costs (2)'!C20</f>
        <v xml:space="preserve"> - 2nd Floor</v>
      </c>
      <c r="C20" s="352">
        <f t="shared" si="0"/>
        <v>10000000</v>
      </c>
      <c r="D20" s="352"/>
      <c r="E20" s="352"/>
      <c r="F20" s="352"/>
      <c r="G20" s="352"/>
      <c r="H20" s="352"/>
      <c r="I20" s="352"/>
      <c r="J20" s="352"/>
      <c r="K20" s="352"/>
      <c r="L20" s="352"/>
      <c r="M20" s="352"/>
      <c r="N20" s="352"/>
      <c r="O20" s="352"/>
      <c r="P20" s="352">
        <f>MAX(0,MIN('Stage Schedule &amp; Costs (2)'!$F20,D$4)-MAX('Stage Schedule &amp; Costs (2)'!$E20,D$4-1))*'Stage Schedule &amp; Costs (2)'!$H20</f>
        <v>0</v>
      </c>
      <c r="Q20" s="352">
        <f>MAX(0,MIN('Stage Schedule &amp; Costs (2)'!$F20,E$4)-MAX('Stage Schedule &amp; Costs (2)'!$E20,E$4-1))*'Stage Schedule &amp; Costs (2)'!$H20</f>
        <v>0</v>
      </c>
      <c r="R20" s="352">
        <f>MAX(0,MIN('Stage Schedule &amp; Costs (2)'!$F20,F$4)-MAX('Stage Schedule &amp; Costs (2)'!$E20,F$4-1))*'Stage Schedule &amp; Costs (2)'!$H20</f>
        <v>0</v>
      </c>
      <c r="S20" s="352">
        <f>MAX(0,MIN('Stage Schedule &amp; Costs (2)'!$F20,G$4)-MAX('Stage Schedule &amp; Costs (2)'!$E20,G$4-1))*'Stage Schedule &amp; Costs (2)'!$H20</f>
        <v>0</v>
      </c>
      <c r="T20" s="352">
        <f>MAX(0,MIN('Stage Schedule &amp; Costs (2)'!$F20,H$4)-MAX('Stage Schedule &amp; Costs (2)'!$E20,H$4-1))*'Stage Schedule &amp; Costs (2)'!$H20</f>
        <v>0</v>
      </c>
      <c r="U20" s="352">
        <f>MAX(0,MIN('Stage Schedule &amp; Costs (2)'!$F20,I$4)-MAX('Stage Schedule &amp; Costs (2)'!$E20,I$4-1))*'Stage Schedule &amp; Costs (2)'!$H20</f>
        <v>0</v>
      </c>
      <c r="V20" s="352">
        <f>MAX(0,MIN('Stage Schedule &amp; Costs (2)'!$F20,J$4)-MAX('Stage Schedule &amp; Costs (2)'!$E20,J$4-1))*'Stage Schedule &amp; Costs (2)'!$H20</f>
        <v>0</v>
      </c>
      <c r="W20" s="352">
        <f>MAX(0,MIN('Stage Schedule &amp; Costs (2)'!$F20,K$4)-MAX('Stage Schedule &amp; Costs (2)'!$E20,K$4-1))*'Stage Schedule &amp; Costs (2)'!$H20</f>
        <v>0</v>
      </c>
      <c r="X20" s="352">
        <f>MAX(0,MIN('Stage Schedule &amp; Costs (2)'!$F20,L$4)-MAX('Stage Schedule &amp; Costs (2)'!$E20,L$4-1))*'Stage Schedule &amp; Costs (2)'!$H20</f>
        <v>0</v>
      </c>
      <c r="Y20" s="352">
        <f>MAX(0,MIN('Stage Schedule &amp; Costs (2)'!$F20,M$4)-MAX('Stage Schedule &amp; Costs (2)'!$E20,M$4-1))*'Stage Schedule &amp; Costs (2)'!$H20</f>
        <v>0</v>
      </c>
      <c r="Z20" s="352">
        <f>MAX(0,MIN('Stage Schedule &amp; Costs (2)'!$F20,N$4)-MAX('Stage Schedule &amp; Costs (2)'!$E20,N$4-1))*'Stage Schedule &amp; Costs (2)'!$H20</f>
        <v>0</v>
      </c>
      <c r="AA20" s="352">
        <f>MAX(0,MIN('Stage Schedule &amp; Costs (2)'!$F20,O$4)-MAX('Stage Schedule &amp; Costs (2)'!$E20,O$4-1))*'Stage Schedule &amp; Costs (2)'!$H20</f>
        <v>0</v>
      </c>
      <c r="AB20" s="352">
        <f>MAX(0,MIN('Stage Schedule &amp; Costs (2)'!$F20,P$4)-MAX('Stage Schedule &amp; Costs (2)'!$E20,P$4-1))*'Stage Schedule &amp; Costs (2)'!$H20</f>
        <v>0</v>
      </c>
      <c r="AC20" s="352">
        <f>MAX(0,MIN('Stage Schedule &amp; Costs (2)'!$F20,Q$4)-MAX('Stage Schedule &amp; Costs (2)'!$E20,Q$4-1))*'Stage Schedule &amp; Costs (2)'!$H20</f>
        <v>0</v>
      </c>
      <c r="AD20" s="352">
        <f>MAX(0,MIN('Stage Schedule &amp; Costs (2)'!$F20,R$4)-MAX('Stage Schedule &amp; Costs (2)'!$E20,R$4-1))*'Stage Schedule &amp; Costs (2)'!$H20</f>
        <v>0</v>
      </c>
      <c r="AE20" s="352">
        <f>MAX(0,MIN('Stage Schedule &amp; Costs (2)'!$F20,S$4)-MAX('Stage Schedule &amp; Costs (2)'!$E20,S$4-1))*'Stage Schedule &amp; Costs (2)'!$H20</f>
        <v>0</v>
      </c>
      <c r="AF20" s="352">
        <f>MAX(0,MIN('Stage Schedule &amp; Costs (2)'!$F20,T$4)-MAX('Stage Schedule &amp; Costs (2)'!$E20,T$4-1))*'Stage Schedule &amp; Costs (2)'!$H20</f>
        <v>0</v>
      </c>
      <c r="AG20" s="352">
        <f>MAX(0,MIN('Stage Schedule &amp; Costs (2)'!$F20,U$4)-MAX('Stage Schedule &amp; Costs (2)'!$E20,U$4-1))*'Stage Schedule &amp; Costs (2)'!$H20</f>
        <v>0</v>
      </c>
      <c r="AH20" s="352">
        <f>MAX(0,MIN('Stage Schedule &amp; Costs (2)'!$F20,V$4)-MAX('Stage Schedule &amp; Costs (2)'!$E20,V$4-1))*'Stage Schedule &amp; Costs (2)'!$H20</f>
        <v>0</v>
      </c>
      <c r="AI20" s="352">
        <f>MAX(0,MIN('Stage Schedule &amp; Costs (2)'!$F20,W$4)-MAX('Stage Schedule &amp; Costs (2)'!$E20,W$4-1))*'Stage Schedule &amp; Costs (2)'!$H20</f>
        <v>0</v>
      </c>
      <c r="AJ20" s="352">
        <f>MAX(0,MIN('Stage Schedule &amp; Costs (2)'!$F20,X$4)-MAX('Stage Schedule &amp; Costs (2)'!$E20,X$4-1))*'Stage Schedule &amp; Costs (2)'!$H20</f>
        <v>0</v>
      </c>
      <c r="AK20" s="352">
        <f>MAX(0,MIN('Stage Schedule &amp; Costs (2)'!$F20,Y$4)-MAX('Stage Schedule &amp; Costs (2)'!$E20,Y$4-1))*'Stage Schedule &amp; Costs (2)'!$H20</f>
        <v>0</v>
      </c>
      <c r="AL20" s="352">
        <f>MAX(0,MIN('Stage Schedule &amp; Costs (2)'!$F20,Z$4)-MAX('Stage Schedule &amp; Costs (2)'!$E20,Z$4-1))*'Stage Schedule &amp; Costs (2)'!$H20</f>
        <v>0</v>
      </c>
      <c r="AM20" s="352">
        <f>MAX(0,MIN('Stage Schedule &amp; Costs (2)'!$F20,AA$4)-MAX('Stage Schedule &amp; Costs (2)'!$E20,AA$4-1))*'Stage Schedule &amp; Costs (2)'!$H20</f>
        <v>0</v>
      </c>
      <c r="AN20" s="352">
        <f>MAX(0,MIN('Stage Schedule &amp; Costs (2)'!$F20,AB$4)-MAX('Stage Schedule &amp; Costs (2)'!$E20,AB$4-1))*'Stage Schedule &amp; Costs (2)'!$H20</f>
        <v>0</v>
      </c>
      <c r="AO20" s="352">
        <f>MAX(0,MIN('Stage Schedule &amp; Costs (2)'!$F20,AC$4)-MAX('Stage Schedule &amp; Costs (2)'!$E20,AC$4-1))*'Stage Schedule &amp; Costs (2)'!$H20</f>
        <v>0</v>
      </c>
      <c r="AP20" s="352">
        <f>MAX(0,MIN('Stage Schedule &amp; Costs (2)'!$F20,AD$4)-MAX('Stage Schedule &amp; Costs (2)'!$E20,AD$4-1))*'Stage Schedule &amp; Costs (2)'!$H20</f>
        <v>0</v>
      </c>
      <c r="AQ20" s="352">
        <f>MAX(0,MIN('Stage Schedule &amp; Costs (2)'!$F20,AE$4)-MAX('Stage Schedule &amp; Costs (2)'!$E20,AE$4-1))*'Stage Schedule &amp; Costs (2)'!$H20</f>
        <v>0</v>
      </c>
      <c r="AR20" s="352">
        <f>MAX(0,MIN('Stage Schedule &amp; Costs (2)'!$F20,AF$4)-MAX('Stage Schedule &amp; Costs (2)'!$E20,AF$4-1))*'Stage Schedule &amp; Costs (2)'!$H20</f>
        <v>0</v>
      </c>
      <c r="AS20" s="352">
        <f>MAX(0,MIN('Stage Schedule &amp; Costs (2)'!$F20,AG$4)-MAX('Stage Schedule &amp; Costs (2)'!$E20,AG$4-1))*'Stage Schedule &amp; Costs (2)'!$H20</f>
        <v>0</v>
      </c>
      <c r="AT20" s="352">
        <f>MAX(0,MIN('Stage Schedule &amp; Costs (2)'!$F20,AH$4)-MAX('Stage Schedule &amp; Costs (2)'!$E20,AH$4-1))*'Stage Schedule &amp; Costs (2)'!$H20</f>
        <v>5000000</v>
      </c>
      <c r="AU20" s="352">
        <f>MAX(0,MIN('Stage Schedule &amp; Costs (2)'!$F20,AI$4)-MAX('Stage Schedule &amp; Costs (2)'!$E20,AI$4-1))*'Stage Schedule &amp; Costs (2)'!$H20</f>
        <v>5000000</v>
      </c>
      <c r="AV20" s="352">
        <f>MAX(0,MIN('Stage Schedule &amp; Costs (2)'!$F20,AJ$4)-MAX('Stage Schedule &amp; Costs (2)'!$E20,AJ$4-1))*'Stage Schedule &amp; Costs (2)'!$H20</f>
        <v>0</v>
      </c>
      <c r="AW20" s="352">
        <f>MAX(0,MIN('Stage Schedule &amp; Costs (2)'!$F20,AK$4)-MAX('Stage Schedule &amp; Costs (2)'!$E20,AK$4-1))*'Stage Schedule &amp; Costs (2)'!$H20</f>
        <v>0</v>
      </c>
      <c r="AX20" s="352">
        <f>MAX(0,MIN('Stage Schedule &amp; Costs (2)'!$F20,AL$4)-MAX('Stage Schedule &amp; Costs (2)'!$E20,AL$4-1))*'Stage Schedule &amp; Costs (2)'!$H20</f>
        <v>0</v>
      </c>
      <c r="AY20" s="352">
        <f>MAX(0,MIN('Stage Schedule &amp; Costs (2)'!$F20,AM$4)-MAX('Stage Schedule &amp; Costs (2)'!$E20,AM$4-1))*'Stage Schedule &amp; Costs (2)'!$H20</f>
        <v>0</v>
      </c>
      <c r="AZ20" s="352">
        <f>MAX(0,MIN('Stage Schedule &amp; Costs (2)'!$F20,AN$4)-MAX('Stage Schedule &amp; Costs (2)'!$E20,AN$4-1))*'Stage Schedule &amp; Costs (2)'!$H20</f>
        <v>0</v>
      </c>
      <c r="BA20" s="352">
        <f>MAX(0,MIN('Stage Schedule &amp; Costs (2)'!$F20,AO$4)-MAX('Stage Schedule &amp; Costs (2)'!$E20,AO$4-1))*'Stage Schedule &amp; Costs (2)'!$H20</f>
        <v>0</v>
      </c>
      <c r="BB20" s="352">
        <f>MAX(0,MIN('Stage Schedule &amp; Costs (2)'!$F20,AP$4)-MAX('Stage Schedule &amp; Costs (2)'!$E20,AP$4-1))*'Stage Schedule &amp; Costs (2)'!$H20</f>
        <v>0</v>
      </c>
      <c r="BC20" s="352">
        <f>MAX(0,MIN('Stage Schedule &amp; Costs (2)'!$F20,AQ$4)-MAX('Stage Schedule &amp; Costs (2)'!$E20,AQ$4-1))*'Stage Schedule &amp; Costs (2)'!$H20</f>
        <v>0</v>
      </c>
      <c r="BD20" s="352">
        <f>MAX(0,MIN('Stage Schedule &amp; Costs (2)'!$F20,AR$4)-MAX('Stage Schedule &amp; Costs (2)'!$E20,AR$4-1))*'Stage Schedule &amp; Costs (2)'!$H20</f>
        <v>0</v>
      </c>
      <c r="BE20" s="352">
        <f>MAX(0,MIN('Stage Schedule &amp; Costs (2)'!$F20,AS$4)-MAX('Stage Schedule &amp; Costs (2)'!$E20,AS$4-1))*'Stage Schedule &amp; Costs (2)'!$H20</f>
        <v>0</v>
      </c>
      <c r="BF20" s="352">
        <f>MAX(0,MIN('Stage Schedule &amp; Costs (2)'!$F20,AT$4)-MAX('Stage Schedule &amp; Costs (2)'!$E20,AT$4-1))*'Stage Schedule &amp; Costs (2)'!$H20</f>
        <v>0</v>
      </c>
      <c r="BG20" s="352">
        <f>MAX(0,MIN('Stage Schedule &amp; Costs (2)'!$F20,AU$4)-MAX('Stage Schedule &amp; Costs (2)'!$E20,AU$4-1))*'Stage Schedule &amp; Costs (2)'!$H20</f>
        <v>0</v>
      </c>
      <c r="BH20" s="352">
        <f>MAX(0,MIN('Stage Schedule &amp; Costs (2)'!$F20,AV$4)-MAX('Stage Schedule &amp; Costs (2)'!$E20,AV$4-1))*'Stage Schedule &amp; Costs (2)'!$H20</f>
        <v>0</v>
      </c>
      <c r="BI20" s="352">
        <f>MAX(0,MIN('Stage Schedule &amp; Costs (2)'!$F20,AW$4)-MAX('Stage Schedule &amp; Costs (2)'!$E20,AW$4-1))*'Stage Schedule &amp; Costs (2)'!$H20</f>
        <v>0</v>
      </c>
      <c r="BJ20" s="352">
        <f>MAX(0,MIN('Stage Schedule &amp; Costs (2)'!$F20,AX$4)-MAX('Stage Schedule &amp; Costs (2)'!$E20,AX$4-1))*'Stage Schedule &amp; Costs (2)'!$H20</f>
        <v>0</v>
      </c>
      <c r="BK20" s="352">
        <f>MAX(0,MIN('Stage Schedule &amp; Costs (2)'!$F20,AY$4)-MAX('Stage Schedule &amp; Costs (2)'!$E20,AY$4-1))*'Stage Schedule &amp; Costs (2)'!$H20</f>
        <v>0</v>
      </c>
      <c r="BL20" s="352">
        <f>MAX(0,MIN('Stage Schedule &amp; Costs (2)'!$F20,AZ$4)-MAX('Stage Schedule &amp; Costs (2)'!$E20,AZ$4-1))*'Stage Schedule &amp; Costs (2)'!$H20</f>
        <v>0</v>
      </c>
      <c r="BM20" s="352">
        <f>MAX(0,MIN('Stage Schedule &amp; Costs (2)'!$F20,BA$4)-MAX('Stage Schedule &amp; Costs (2)'!$E20,BA$4-1))*'Stage Schedule &amp; Costs (2)'!$H20</f>
        <v>0</v>
      </c>
      <c r="BN20" s="352">
        <f>MAX(0,MIN('Stage Schedule &amp; Costs (2)'!$F20,BB$4)-MAX('Stage Schedule &amp; Costs (2)'!$E20,BB$4-1))*'Stage Schedule &amp; Costs (2)'!$H20</f>
        <v>0</v>
      </c>
      <c r="BO20" s="352">
        <f>MAX(0,MIN('Stage Schedule &amp; Costs (2)'!$F20,BC$4)-MAX('Stage Schedule &amp; Costs (2)'!$E20,BC$4-1))*'Stage Schedule &amp; Costs (2)'!$H20</f>
        <v>0</v>
      </c>
      <c r="BP20" s="352">
        <f>MAX(0,MIN('Stage Schedule &amp; Costs (2)'!$F20,BD$4)-MAX('Stage Schedule &amp; Costs (2)'!$E20,BD$4-1))*'Stage Schedule &amp; Costs (2)'!$H20</f>
        <v>0</v>
      </c>
      <c r="BQ20" s="352">
        <f>MAX(0,MIN('Stage Schedule &amp; Costs (2)'!$F20,BE$4)-MAX('Stage Schedule &amp; Costs (2)'!$E20,BE$4-1))*'Stage Schedule &amp; Costs (2)'!$H20</f>
        <v>0</v>
      </c>
    </row>
    <row r="21" spans="1:75" ht="15" customHeight="1" x14ac:dyDescent="0.3">
      <c r="A21" s="351">
        <f>'Stage Schedule &amp; Costs (2)'!A21</f>
        <v>17</v>
      </c>
      <c r="B21" s="350" t="str">
        <f>'Stage Schedule &amp; Costs (2)'!B21&amp;" - "&amp;'Stage Schedule &amp; Costs (2)'!C21</f>
        <v xml:space="preserve"> - 3rd Floor</v>
      </c>
      <c r="C21" s="349">
        <f t="shared" si="0"/>
        <v>0</v>
      </c>
      <c r="D21" s="349"/>
      <c r="E21" s="349"/>
      <c r="F21" s="349"/>
      <c r="G21" s="349"/>
      <c r="H21" s="349"/>
      <c r="I21" s="349"/>
      <c r="J21" s="349"/>
      <c r="K21" s="349"/>
      <c r="L21" s="349"/>
      <c r="M21" s="349"/>
      <c r="N21" s="349"/>
      <c r="O21" s="349"/>
      <c r="P21" s="349">
        <f>MAX(0,MIN('Stage Schedule &amp; Costs (2)'!$F21,D$4)-MAX('Stage Schedule &amp; Costs (2)'!$E21,D$4-1))*'Stage Schedule &amp; Costs (2)'!$H21</f>
        <v>0</v>
      </c>
      <c r="Q21" s="349">
        <f>MAX(0,MIN('Stage Schedule &amp; Costs (2)'!$F21,E$4)-MAX('Stage Schedule &amp; Costs (2)'!$E21,E$4-1))*'Stage Schedule &amp; Costs (2)'!$H21</f>
        <v>0</v>
      </c>
      <c r="R21" s="349">
        <f>MAX(0,MIN('Stage Schedule &amp; Costs (2)'!$F21,F$4)-MAX('Stage Schedule &amp; Costs (2)'!$E21,F$4-1))*'Stage Schedule &amp; Costs (2)'!$H21</f>
        <v>0</v>
      </c>
      <c r="S21" s="349">
        <f>MAX(0,MIN('Stage Schedule &amp; Costs (2)'!$F21,G$4)-MAX('Stage Schedule &amp; Costs (2)'!$E21,G$4-1))*'Stage Schedule &amp; Costs (2)'!$H21</f>
        <v>0</v>
      </c>
      <c r="T21" s="349">
        <f>MAX(0,MIN('Stage Schedule &amp; Costs (2)'!$F21,H$4)-MAX('Stage Schedule &amp; Costs (2)'!$E21,H$4-1))*'Stage Schedule &amp; Costs (2)'!$H21</f>
        <v>0</v>
      </c>
      <c r="U21" s="349">
        <f>MAX(0,MIN('Stage Schedule &amp; Costs (2)'!$F21,I$4)-MAX('Stage Schedule &amp; Costs (2)'!$E21,I$4-1))*'Stage Schedule &amp; Costs (2)'!$H21</f>
        <v>0</v>
      </c>
      <c r="V21" s="349">
        <f>MAX(0,MIN('Stage Schedule &amp; Costs (2)'!$F21,J$4)-MAX('Stage Schedule &amp; Costs (2)'!$E21,J$4-1))*'Stage Schedule &amp; Costs (2)'!$H21</f>
        <v>0</v>
      </c>
      <c r="W21" s="349">
        <f>MAX(0,MIN('Stage Schedule &amp; Costs (2)'!$F21,K$4)-MAX('Stage Schedule &amp; Costs (2)'!$E21,K$4-1))*'Stage Schedule &amp; Costs (2)'!$H21</f>
        <v>0</v>
      </c>
      <c r="X21" s="349">
        <f>MAX(0,MIN('Stage Schedule &amp; Costs (2)'!$F21,L$4)-MAX('Stage Schedule &amp; Costs (2)'!$E21,L$4-1))*'Stage Schedule &amp; Costs (2)'!$H21</f>
        <v>0</v>
      </c>
      <c r="Y21" s="349">
        <f>MAX(0,MIN('Stage Schedule &amp; Costs (2)'!$F21,M$4)-MAX('Stage Schedule &amp; Costs (2)'!$E21,M$4-1))*'Stage Schedule &amp; Costs (2)'!$H21</f>
        <v>0</v>
      </c>
      <c r="Z21" s="349">
        <f>MAX(0,MIN('Stage Schedule &amp; Costs (2)'!$F21,N$4)-MAX('Stage Schedule &amp; Costs (2)'!$E21,N$4-1))*'Stage Schedule &amp; Costs (2)'!$H21</f>
        <v>0</v>
      </c>
      <c r="AA21" s="349">
        <f>MAX(0,MIN('Stage Schedule &amp; Costs (2)'!$F21,O$4)-MAX('Stage Schedule &amp; Costs (2)'!$E21,O$4-1))*'Stage Schedule &amp; Costs (2)'!$H21</f>
        <v>0</v>
      </c>
      <c r="AB21" s="349">
        <f>MAX(0,MIN('Stage Schedule &amp; Costs (2)'!$F21,P$4)-MAX('Stage Schedule &amp; Costs (2)'!$E21,P$4-1))*'Stage Schedule &amp; Costs (2)'!$H21</f>
        <v>0</v>
      </c>
      <c r="AC21" s="349">
        <f>MAX(0,MIN('Stage Schedule &amp; Costs (2)'!$F21,Q$4)-MAX('Stage Schedule &amp; Costs (2)'!$E21,Q$4-1))*'Stage Schedule &amp; Costs (2)'!$H21</f>
        <v>0</v>
      </c>
      <c r="AD21" s="349">
        <f>MAX(0,MIN('Stage Schedule &amp; Costs (2)'!$F21,R$4)-MAX('Stage Schedule &amp; Costs (2)'!$E21,R$4-1))*'Stage Schedule &amp; Costs (2)'!$H21</f>
        <v>0</v>
      </c>
      <c r="AE21" s="349">
        <f>MAX(0,MIN('Stage Schedule &amp; Costs (2)'!$F21,S$4)-MAX('Stage Schedule &amp; Costs (2)'!$E21,S$4-1))*'Stage Schedule &amp; Costs (2)'!$H21</f>
        <v>0</v>
      </c>
      <c r="AF21" s="349">
        <f>MAX(0,MIN('Stage Schedule &amp; Costs (2)'!$F21,T$4)-MAX('Stage Schedule &amp; Costs (2)'!$E21,T$4-1))*'Stage Schedule &amp; Costs (2)'!$H21</f>
        <v>0</v>
      </c>
      <c r="AG21" s="349">
        <f>MAX(0,MIN('Stage Schedule &amp; Costs (2)'!$F21,U$4)-MAX('Stage Schedule &amp; Costs (2)'!$E21,U$4-1))*'Stage Schedule &amp; Costs (2)'!$H21</f>
        <v>0</v>
      </c>
      <c r="AH21" s="349">
        <f>MAX(0,MIN('Stage Schedule &amp; Costs (2)'!$F21,V$4)-MAX('Stage Schedule &amp; Costs (2)'!$E21,V$4-1))*'Stage Schedule &amp; Costs (2)'!$H21</f>
        <v>0</v>
      </c>
      <c r="AI21" s="349">
        <f>MAX(0,MIN('Stage Schedule &amp; Costs (2)'!$F21,W$4)-MAX('Stage Schedule &amp; Costs (2)'!$E21,W$4-1))*'Stage Schedule &amp; Costs (2)'!$H21</f>
        <v>0</v>
      </c>
      <c r="AJ21" s="349">
        <f>MAX(0,MIN('Stage Schedule &amp; Costs (2)'!$F21,X$4)-MAX('Stage Schedule &amp; Costs (2)'!$E21,X$4-1))*'Stage Schedule &amp; Costs (2)'!$H21</f>
        <v>0</v>
      </c>
      <c r="AK21" s="349">
        <f>MAX(0,MIN('Stage Schedule &amp; Costs (2)'!$F21,Y$4)-MAX('Stage Schedule &amp; Costs (2)'!$E21,Y$4-1))*'Stage Schedule &amp; Costs (2)'!$H21</f>
        <v>0</v>
      </c>
      <c r="AL21" s="349">
        <f>MAX(0,MIN('Stage Schedule &amp; Costs (2)'!$F21,Z$4)-MAX('Stage Schedule &amp; Costs (2)'!$E21,Z$4-1))*'Stage Schedule &amp; Costs (2)'!$H21</f>
        <v>0</v>
      </c>
      <c r="AM21" s="349">
        <f>MAX(0,MIN('Stage Schedule &amp; Costs (2)'!$F21,AA$4)-MAX('Stage Schedule &amp; Costs (2)'!$E21,AA$4-1))*'Stage Schedule &amp; Costs (2)'!$H21</f>
        <v>0</v>
      </c>
      <c r="AN21" s="349">
        <f>MAX(0,MIN('Stage Schedule &amp; Costs (2)'!$F21,AB$4)-MAX('Stage Schedule &amp; Costs (2)'!$E21,AB$4-1))*'Stage Schedule &amp; Costs (2)'!$H21</f>
        <v>0</v>
      </c>
      <c r="AO21" s="349">
        <f>MAX(0,MIN('Stage Schedule &amp; Costs (2)'!$F21,AC$4)-MAX('Stage Schedule &amp; Costs (2)'!$E21,AC$4-1))*'Stage Schedule &amp; Costs (2)'!$H21</f>
        <v>0</v>
      </c>
      <c r="AP21" s="349">
        <f>MAX(0,MIN('Stage Schedule &amp; Costs (2)'!$F21,AD$4)-MAX('Stage Schedule &amp; Costs (2)'!$E21,AD$4-1))*'Stage Schedule &amp; Costs (2)'!$H21</f>
        <v>0</v>
      </c>
      <c r="AQ21" s="349">
        <f>MAX(0,MIN('Stage Schedule &amp; Costs (2)'!$F21,AE$4)-MAX('Stage Schedule &amp; Costs (2)'!$E21,AE$4-1))*'Stage Schedule &amp; Costs (2)'!$H21</f>
        <v>0</v>
      </c>
      <c r="AR21" s="349">
        <f>MAX(0,MIN('Stage Schedule &amp; Costs (2)'!$F21,AF$4)-MAX('Stage Schedule &amp; Costs (2)'!$E21,AF$4-1))*'Stage Schedule &amp; Costs (2)'!$H21</f>
        <v>0</v>
      </c>
      <c r="AS21" s="349">
        <f>MAX(0,MIN('Stage Schedule &amp; Costs (2)'!$F21,AG$4)-MAX('Stage Schedule &amp; Costs (2)'!$E21,AG$4-1))*'Stage Schedule &amp; Costs (2)'!$H21</f>
        <v>0</v>
      </c>
      <c r="AT21" s="349">
        <f>MAX(0,MIN('Stage Schedule &amp; Costs (2)'!$F21,AH$4)-MAX('Stage Schedule &amp; Costs (2)'!$E21,AH$4-1))*'Stage Schedule &amp; Costs (2)'!$H21</f>
        <v>0</v>
      </c>
      <c r="AU21" s="349">
        <f>MAX(0,MIN('Stage Schedule &amp; Costs (2)'!$F21,AI$4)-MAX('Stage Schedule &amp; Costs (2)'!$E21,AI$4-1))*'Stage Schedule &amp; Costs (2)'!$H21</f>
        <v>0</v>
      </c>
      <c r="AV21" s="349">
        <f>MAX(0,MIN('Stage Schedule &amp; Costs (2)'!$F21,AJ$4)-MAX('Stage Schedule &amp; Costs (2)'!$E21,AJ$4-1))*'Stage Schedule &amp; Costs (2)'!$H21</f>
        <v>0</v>
      </c>
      <c r="AW21" s="349">
        <f>MAX(0,MIN('Stage Schedule &amp; Costs (2)'!$F21,AK$4)-MAX('Stage Schedule &amp; Costs (2)'!$E21,AK$4-1))*'Stage Schedule &amp; Costs (2)'!$H21</f>
        <v>0</v>
      </c>
      <c r="AX21" s="349">
        <f>MAX(0,MIN('Stage Schedule &amp; Costs (2)'!$F21,AL$4)-MAX('Stage Schedule &amp; Costs (2)'!$E21,AL$4-1))*'Stage Schedule &amp; Costs (2)'!$H21</f>
        <v>0</v>
      </c>
      <c r="AY21" s="349">
        <f>MAX(0,MIN('Stage Schedule &amp; Costs (2)'!$F21,AM$4)-MAX('Stage Schedule &amp; Costs (2)'!$E21,AM$4-1))*'Stage Schedule &amp; Costs (2)'!$H21</f>
        <v>0</v>
      </c>
      <c r="AZ21" s="349">
        <f>MAX(0,MIN('Stage Schedule &amp; Costs (2)'!$F21,AN$4)-MAX('Stage Schedule &amp; Costs (2)'!$E21,AN$4-1))*'Stage Schedule &amp; Costs (2)'!$H21</f>
        <v>0</v>
      </c>
      <c r="BA21" s="349">
        <f>MAX(0,MIN('Stage Schedule &amp; Costs (2)'!$F21,AO$4)-MAX('Stage Schedule &amp; Costs (2)'!$E21,AO$4-1))*'Stage Schedule &amp; Costs (2)'!$H21</f>
        <v>0</v>
      </c>
      <c r="BB21" s="349">
        <f>MAX(0,MIN('Stage Schedule &amp; Costs (2)'!$F21,AP$4)-MAX('Stage Schedule &amp; Costs (2)'!$E21,AP$4-1))*'Stage Schedule &amp; Costs (2)'!$H21</f>
        <v>0</v>
      </c>
      <c r="BC21" s="349">
        <f>MAX(0,MIN('Stage Schedule &amp; Costs (2)'!$F21,AQ$4)-MAX('Stage Schedule &amp; Costs (2)'!$E21,AQ$4-1))*'Stage Schedule &amp; Costs (2)'!$H21</f>
        <v>0</v>
      </c>
      <c r="BD21" s="349">
        <f>MAX(0,MIN('Stage Schedule &amp; Costs (2)'!$F21,AR$4)-MAX('Stage Schedule &amp; Costs (2)'!$E21,AR$4-1))*'Stage Schedule &amp; Costs (2)'!$H21</f>
        <v>0</v>
      </c>
      <c r="BE21" s="349">
        <f>MAX(0,MIN('Stage Schedule &amp; Costs (2)'!$F21,AS$4)-MAX('Stage Schedule &amp; Costs (2)'!$E21,AS$4-1))*'Stage Schedule &amp; Costs (2)'!$H21</f>
        <v>0</v>
      </c>
      <c r="BF21" s="349">
        <f>MAX(0,MIN('Stage Schedule &amp; Costs (2)'!$F21,AT$4)-MAX('Stage Schedule &amp; Costs (2)'!$E21,AT$4-1))*'Stage Schedule &amp; Costs (2)'!$H21</f>
        <v>0</v>
      </c>
      <c r="BG21" s="349">
        <f>MAX(0,MIN('Stage Schedule &amp; Costs (2)'!$F21,AU$4)-MAX('Stage Schedule &amp; Costs (2)'!$E21,AU$4-1))*'Stage Schedule &amp; Costs (2)'!$H21</f>
        <v>0</v>
      </c>
      <c r="BH21" s="349">
        <f>MAX(0,MIN('Stage Schedule &amp; Costs (2)'!$F21,AV$4)-MAX('Stage Schedule &amp; Costs (2)'!$E21,AV$4-1))*'Stage Schedule &amp; Costs (2)'!$H21</f>
        <v>0</v>
      </c>
      <c r="BI21" s="349">
        <f>MAX(0,MIN('Stage Schedule &amp; Costs (2)'!$F21,AW$4)-MAX('Stage Schedule &amp; Costs (2)'!$E21,AW$4-1))*'Stage Schedule &amp; Costs (2)'!$H21</f>
        <v>0</v>
      </c>
      <c r="BJ21" s="349">
        <f>MAX(0,MIN('Stage Schedule &amp; Costs (2)'!$F21,AX$4)-MAX('Stage Schedule &amp; Costs (2)'!$E21,AX$4-1))*'Stage Schedule &amp; Costs (2)'!$H21</f>
        <v>0</v>
      </c>
      <c r="BK21" s="349">
        <f>MAX(0,MIN('Stage Schedule &amp; Costs (2)'!$F21,AY$4)-MAX('Stage Schedule &amp; Costs (2)'!$E21,AY$4-1))*'Stage Schedule &amp; Costs (2)'!$H21</f>
        <v>0</v>
      </c>
      <c r="BL21" s="349">
        <f>MAX(0,MIN('Stage Schedule &amp; Costs (2)'!$F21,AZ$4)-MAX('Stage Schedule &amp; Costs (2)'!$E21,AZ$4-1))*'Stage Schedule &amp; Costs (2)'!$H21</f>
        <v>0</v>
      </c>
      <c r="BM21" s="349">
        <f>MAX(0,MIN('Stage Schedule &amp; Costs (2)'!$F21,BA$4)-MAX('Stage Schedule &amp; Costs (2)'!$E21,BA$4-1))*'Stage Schedule &amp; Costs (2)'!$H21</f>
        <v>0</v>
      </c>
      <c r="BN21" s="349">
        <f>MAX(0,MIN('Stage Schedule &amp; Costs (2)'!$F21,BB$4)-MAX('Stage Schedule &amp; Costs (2)'!$E21,BB$4-1))*'Stage Schedule &amp; Costs (2)'!$H21</f>
        <v>0</v>
      </c>
      <c r="BO21" s="349">
        <f>MAX(0,MIN('Stage Schedule &amp; Costs (2)'!$F21,BC$4)-MAX('Stage Schedule &amp; Costs (2)'!$E21,BC$4-1))*'Stage Schedule &amp; Costs (2)'!$H21</f>
        <v>0</v>
      </c>
      <c r="BP21" s="349">
        <f>MAX(0,MIN('Stage Schedule &amp; Costs (2)'!$F21,BD$4)-MAX('Stage Schedule &amp; Costs (2)'!$E21,BD$4-1))*'Stage Schedule &amp; Costs (2)'!$H21</f>
        <v>0</v>
      </c>
      <c r="BQ21" s="349">
        <f>MAX(0,MIN('Stage Schedule &amp; Costs (2)'!$F21,BE$4)-MAX('Stage Schedule &amp; Costs (2)'!$E21,BE$4-1))*'Stage Schedule &amp; Costs (2)'!$H21</f>
        <v>0</v>
      </c>
    </row>
    <row r="22" spans="1:75" ht="15" customHeight="1" x14ac:dyDescent="0.3">
      <c r="A22" s="354">
        <f>'Stage Schedule &amp; Costs (2)'!A22</f>
        <v>18</v>
      </c>
      <c r="B22" s="353" t="str">
        <f>'Stage Schedule &amp; Costs (2)'!B22&amp;" - "&amp;'Stage Schedule &amp; Costs (2)'!C22</f>
        <v>Curtain Walls - Curtain Walls</v>
      </c>
      <c r="C22" s="352">
        <f t="shared" si="0"/>
        <v>21000000</v>
      </c>
      <c r="D22" s="352"/>
      <c r="E22" s="352"/>
      <c r="F22" s="352"/>
      <c r="G22" s="352"/>
      <c r="H22" s="352"/>
      <c r="I22" s="352"/>
      <c r="J22" s="352"/>
      <c r="K22" s="352"/>
      <c r="L22" s="352"/>
      <c r="M22" s="352"/>
      <c r="N22" s="352"/>
      <c r="O22" s="352"/>
      <c r="P22" s="352">
        <f>MAX(0,MIN('Stage Schedule &amp; Costs (2)'!$F22,D$4)-MAX('Stage Schedule &amp; Costs (2)'!$E22,D$4-1))*'Stage Schedule &amp; Costs (2)'!$H22</f>
        <v>0</v>
      </c>
      <c r="Q22" s="352">
        <f>MAX(0,MIN('Stage Schedule &amp; Costs (2)'!$F22,E$4)-MAX('Stage Schedule &amp; Costs (2)'!$E22,E$4-1))*'Stage Schedule &amp; Costs (2)'!$H22</f>
        <v>0</v>
      </c>
      <c r="R22" s="352">
        <f>MAX(0,MIN('Stage Schedule &amp; Costs (2)'!$F22,F$4)-MAX('Stage Schedule &amp; Costs (2)'!$E22,F$4-1))*'Stage Schedule &amp; Costs (2)'!$H22</f>
        <v>0</v>
      </c>
      <c r="S22" s="352">
        <f>MAX(0,MIN('Stage Schedule &amp; Costs (2)'!$F22,G$4)-MAX('Stage Schedule &amp; Costs (2)'!$E22,G$4-1))*'Stage Schedule &amp; Costs (2)'!$H22</f>
        <v>0</v>
      </c>
      <c r="T22" s="352">
        <f>MAX(0,MIN('Stage Schedule &amp; Costs (2)'!$F22,H$4)-MAX('Stage Schedule &amp; Costs (2)'!$E22,H$4-1))*'Stage Schedule &amp; Costs (2)'!$H22</f>
        <v>0</v>
      </c>
      <c r="U22" s="352">
        <f>MAX(0,MIN('Stage Schedule &amp; Costs (2)'!$F22,I$4)-MAX('Stage Schedule &amp; Costs (2)'!$E22,I$4-1))*'Stage Schedule &amp; Costs (2)'!$H22</f>
        <v>0</v>
      </c>
      <c r="V22" s="352">
        <f>MAX(0,MIN('Stage Schedule &amp; Costs (2)'!$F22,J$4)-MAX('Stage Schedule &amp; Costs (2)'!$E22,J$4-1))*'Stage Schedule &amp; Costs (2)'!$H22</f>
        <v>0</v>
      </c>
      <c r="W22" s="352">
        <f>MAX(0,MIN('Stage Schedule &amp; Costs (2)'!$F22,K$4)-MAX('Stage Schedule &amp; Costs (2)'!$E22,K$4-1))*'Stage Schedule &amp; Costs (2)'!$H22</f>
        <v>0</v>
      </c>
      <c r="X22" s="352">
        <f>MAX(0,MIN('Stage Schedule &amp; Costs (2)'!$F22,L$4)-MAX('Stage Schedule &amp; Costs (2)'!$E22,L$4-1))*'Stage Schedule &amp; Costs (2)'!$H22</f>
        <v>0</v>
      </c>
      <c r="Y22" s="352">
        <f>MAX(0,MIN('Stage Schedule &amp; Costs (2)'!$F22,M$4)-MAX('Stage Schedule &amp; Costs (2)'!$E22,M$4-1))*'Stage Schedule &amp; Costs (2)'!$H22</f>
        <v>0</v>
      </c>
      <c r="Z22" s="352">
        <f>MAX(0,MIN('Stage Schedule &amp; Costs (2)'!$F22,N$4)-MAX('Stage Schedule &amp; Costs (2)'!$E22,N$4-1))*'Stage Schedule &amp; Costs (2)'!$H22</f>
        <v>0</v>
      </c>
      <c r="AA22" s="352">
        <f>MAX(0,MIN('Stage Schedule &amp; Costs (2)'!$F22,O$4)-MAX('Stage Schedule &amp; Costs (2)'!$E22,O$4-1))*'Stage Schedule &amp; Costs (2)'!$H22</f>
        <v>0</v>
      </c>
      <c r="AB22" s="352">
        <f>MAX(0,MIN('Stage Schedule &amp; Costs (2)'!$F22,P$4)-MAX('Stage Schedule &amp; Costs (2)'!$E22,P$4-1))*'Stage Schedule &amp; Costs (2)'!$H22</f>
        <v>0</v>
      </c>
      <c r="AC22" s="352">
        <f>MAX(0,MIN('Stage Schedule &amp; Costs (2)'!$F22,Q$4)-MAX('Stage Schedule &amp; Costs (2)'!$E22,Q$4-1))*'Stage Schedule &amp; Costs (2)'!$H22</f>
        <v>0</v>
      </c>
      <c r="AD22" s="352">
        <f>MAX(0,MIN('Stage Schedule &amp; Costs (2)'!$F22,R$4)-MAX('Stage Schedule &amp; Costs (2)'!$E22,R$4-1))*'Stage Schedule &amp; Costs (2)'!$H22</f>
        <v>0</v>
      </c>
      <c r="AE22" s="352">
        <f>MAX(0,MIN('Stage Schedule &amp; Costs (2)'!$F22,S$4)-MAX('Stage Schedule &amp; Costs (2)'!$E22,S$4-1))*'Stage Schedule &amp; Costs (2)'!$H22</f>
        <v>0</v>
      </c>
      <c r="AF22" s="352">
        <f>MAX(0,MIN('Stage Schedule &amp; Costs (2)'!$F22,T$4)-MAX('Stage Schedule &amp; Costs (2)'!$E22,T$4-1))*'Stage Schedule &amp; Costs (2)'!$H22</f>
        <v>0</v>
      </c>
      <c r="AG22" s="352">
        <f>MAX(0,MIN('Stage Schedule &amp; Costs (2)'!$F22,U$4)-MAX('Stage Schedule &amp; Costs (2)'!$E22,U$4-1))*'Stage Schedule &amp; Costs (2)'!$H22</f>
        <v>0</v>
      </c>
      <c r="AH22" s="352">
        <f>MAX(0,MIN('Stage Schedule &amp; Costs (2)'!$F22,V$4)-MAX('Stage Schedule &amp; Costs (2)'!$E22,V$4-1))*'Stage Schedule &amp; Costs (2)'!$H22</f>
        <v>0</v>
      </c>
      <c r="AI22" s="352">
        <f>MAX(0,MIN('Stage Schedule &amp; Costs (2)'!$F22,W$4)-MAX('Stage Schedule &amp; Costs (2)'!$E22,W$4-1))*'Stage Schedule &amp; Costs (2)'!$H22</f>
        <v>0</v>
      </c>
      <c r="AJ22" s="352">
        <f>MAX(0,MIN('Stage Schedule &amp; Costs (2)'!$F22,X$4)-MAX('Stage Schedule &amp; Costs (2)'!$E22,X$4-1))*'Stage Schedule &amp; Costs (2)'!$H22</f>
        <v>0</v>
      </c>
      <c r="AK22" s="352">
        <f>MAX(0,MIN('Stage Schedule &amp; Costs (2)'!$F22,Y$4)-MAX('Stage Schedule &amp; Costs (2)'!$E22,Y$4-1))*'Stage Schedule &amp; Costs (2)'!$H22</f>
        <v>0</v>
      </c>
      <c r="AL22" s="352">
        <f>MAX(0,MIN('Stage Schedule &amp; Costs (2)'!$F22,Z$4)-MAX('Stage Schedule &amp; Costs (2)'!$E22,Z$4-1))*'Stage Schedule &amp; Costs (2)'!$H22</f>
        <v>0</v>
      </c>
      <c r="AM22" s="352">
        <f>MAX(0,MIN('Stage Schedule &amp; Costs (2)'!$F22,AA$4)-MAX('Stage Schedule &amp; Costs (2)'!$E22,AA$4-1))*'Stage Schedule &amp; Costs (2)'!$H22</f>
        <v>0</v>
      </c>
      <c r="AN22" s="352">
        <f>MAX(0,MIN('Stage Schedule &amp; Costs (2)'!$F22,AB$4)-MAX('Stage Schedule &amp; Costs (2)'!$E22,AB$4-1))*'Stage Schedule &amp; Costs (2)'!$H22</f>
        <v>0</v>
      </c>
      <c r="AO22" s="352">
        <f>MAX(0,MIN('Stage Schedule &amp; Costs (2)'!$F22,AC$4)-MAX('Stage Schedule &amp; Costs (2)'!$E22,AC$4-1))*'Stage Schedule &amp; Costs (2)'!$H22</f>
        <v>0</v>
      </c>
      <c r="AP22" s="352">
        <f>MAX(0,MIN('Stage Schedule &amp; Costs (2)'!$F22,AD$4)-MAX('Stage Schedule &amp; Costs (2)'!$E22,AD$4-1))*'Stage Schedule &amp; Costs (2)'!$H22</f>
        <v>0</v>
      </c>
      <c r="AQ22" s="352">
        <f>MAX(0,MIN('Stage Schedule &amp; Costs (2)'!$F22,AE$4)-MAX('Stage Schedule &amp; Costs (2)'!$E22,AE$4-1))*'Stage Schedule &amp; Costs (2)'!$H22</f>
        <v>0</v>
      </c>
      <c r="AR22" s="352">
        <f>MAX(0,MIN('Stage Schedule &amp; Costs (2)'!$F22,AF$4)-MAX('Stage Schedule &amp; Costs (2)'!$E22,AF$4-1))*'Stage Schedule &amp; Costs (2)'!$H22</f>
        <v>0</v>
      </c>
      <c r="AS22" s="352">
        <f>MAX(0,MIN('Stage Schedule &amp; Costs (2)'!$F22,AG$4)-MAX('Stage Schedule &amp; Costs (2)'!$E22,AG$4-1))*'Stage Schedule &amp; Costs (2)'!$H22</f>
        <v>0</v>
      </c>
      <c r="AT22" s="352">
        <f>MAX(0,MIN('Stage Schedule &amp; Costs (2)'!$F22,AH$4)-MAX('Stage Schedule &amp; Costs (2)'!$E22,AH$4-1))*'Stage Schedule &amp; Costs (2)'!$H22</f>
        <v>0</v>
      </c>
      <c r="AU22" s="352">
        <f>MAX(0,MIN('Stage Schedule &amp; Costs (2)'!$F22,AI$4)-MAX('Stage Schedule &amp; Costs (2)'!$E22,AI$4-1))*'Stage Schedule &amp; Costs (2)'!$H22</f>
        <v>0</v>
      </c>
      <c r="AV22" s="352">
        <f>MAX(0,MIN('Stage Schedule &amp; Costs (2)'!$F22,AJ$4)-MAX('Stage Schedule &amp; Costs (2)'!$E22,AJ$4-1))*'Stage Schedule &amp; Costs (2)'!$H22</f>
        <v>10500000</v>
      </c>
      <c r="AW22" s="352">
        <f>MAX(0,MIN('Stage Schedule &amp; Costs (2)'!$F22,AK$4)-MAX('Stage Schedule &amp; Costs (2)'!$E22,AK$4-1))*'Stage Schedule &amp; Costs (2)'!$H22</f>
        <v>10500000</v>
      </c>
      <c r="AX22" s="352">
        <f>MAX(0,MIN('Stage Schedule &amp; Costs (2)'!$F22,AL$4)-MAX('Stage Schedule &amp; Costs (2)'!$E22,AL$4-1))*'Stage Schedule &amp; Costs (2)'!$H22</f>
        <v>0</v>
      </c>
      <c r="AY22" s="352">
        <f>MAX(0,MIN('Stage Schedule &amp; Costs (2)'!$F22,AM$4)-MAX('Stage Schedule &amp; Costs (2)'!$E22,AM$4-1))*'Stage Schedule &amp; Costs (2)'!$H22</f>
        <v>0</v>
      </c>
      <c r="AZ22" s="352">
        <f>MAX(0,MIN('Stage Schedule &amp; Costs (2)'!$F22,AN$4)-MAX('Stage Schedule &amp; Costs (2)'!$E22,AN$4-1))*'Stage Schedule &amp; Costs (2)'!$H22</f>
        <v>0</v>
      </c>
      <c r="BA22" s="352">
        <f>MAX(0,MIN('Stage Schedule &amp; Costs (2)'!$F22,AO$4)-MAX('Stage Schedule &amp; Costs (2)'!$E22,AO$4-1))*'Stage Schedule &amp; Costs (2)'!$H22</f>
        <v>0</v>
      </c>
      <c r="BB22" s="352">
        <f>MAX(0,MIN('Stage Schedule &amp; Costs (2)'!$F22,AP$4)-MAX('Stage Schedule &amp; Costs (2)'!$E22,AP$4-1))*'Stage Schedule &amp; Costs (2)'!$H22</f>
        <v>0</v>
      </c>
      <c r="BC22" s="352">
        <f>MAX(0,MIN('Stage Schedule &amp; Costs (2)'!$F22,AQ$4)-MAX('Stage Schedule &amp; Costs (2)'!$E22,AQ$4-1))*'Stage Schedule &amp; Costs (2)'!$H22</f>
        <v>0</v>
      </c>
      <c r="BD22" s="352">
        <f>MAX(0,MIN('Stage Schedule &amp; Costs (2)'!$F22,AR$4)-MAX('Stage Schedule &amp; Costs (2)'!$E22,AR$4-1))*'Stage Schedule &amp; Costs (2)'!$H22</f>
        <v>0</v>
      </c>
      <c r="BE22" s="352">
        <f>MAX(0,MIN('Stage Schedule &amp; Costs (2)'!$F22,AS$4)-MAX('Stage Schedule &amp; Costs (2)'!$E22,AS$4-1))*'Stage Schedule &amp; Costs (2)'!$H22</f>
        <v>0</v>
      </c>
      <c r="BF22" s="352">
        <f>MAX(0,MIN('Stage Schedule &amp; Costs (2)'!$F22,AT$4)-MAX('Stage Schedule &amp; Costs (2)'!$E22,AT$4-1))*'Stage Schedule &amp; Costs (2)'!$H22</f>
        <v>0</v>
      </c>
      <c r="BG22" s="352">
        <f>MAX(0,MIN('Stage Schedule &amp; Costs (2)'!$F22,AU$4)-MAX('Stage Schedule &amp; Costs (2)'!$E22,AU$4-1))*'Stage Schedule &amp; Costs (2)'!$H22</f>
        <v>0</v>
      </c>
      <c r="BH22" s="352">
        <f>MAX(0,MIN('Stage Schedule &amp; Costs (2)'!$F22,AV$4)-MAX('Stage Schedule &amp; Costs (2)'!$E22,AV$4-1))*'Stage Schedule &amp; Costs (2)'!$H22</f>
        <v>0</v>
      </c>
      <c r="BI22" s="352">
        <f>MAX(0,MIN('Stage Schedule &amp; Costs (2)'!$F22,AW$4)-MAX('Stage Schedule &amp; Costs (2)'!$E22,AW$4-1))*'Stage Schedule &amp; Costs (2)'!$H22</f>
        <v>0</v>
      </c>
      <c r="BJ22" s="352">
        <f>MAX(0,MIN('Stage Schedule &amp; Costs (2)'!$F22,AX$4)-MAX('Stage Schedule &amp; Costs (2)'!$E22,AX$4-1))*'Stage Schedule &amp; Costs (2)'!$H22</f>
        <v>0</v>
      </c>
      <c r="BK22" s="352">
        <f>MAX(0,MIN('Stage Schedule &amp; Costs (2)'!$F22,AY$4)-MAX('Stage Schedule &amp; Costs (2)'!$E22,AY$4-1))*'Stage Schedule &amp; Costs (2)'!$H22</f>
        <v>0</v>
      </c>
      <c r="BL22" s="352">
        <f>MAX(0,MIN('Stage Schedule &amp; Costs (2)'!$F22,AZ$4)-MAX('Stage Schedule &amp; Costs (2)'!$E22,AZ$4-1))*'Stage Schedule &amp; Costs (2)'!$H22</f>
        <v>0</v>
      </c>
      <c r="BM22" s="352">
        <f>MAX(0,MIN('Stage Schedule &amp; Costs (2)'!$F22,BA$4)-MAX('Stage Schedule &amp; Costs (2)'!$E22,BA$4-1))*'Stage Schedule &amp; Costs (2)'!$H22</f>
        <v>0</v>
      </c>
      <c r="BN22" s="352">
        <f>MAX(0,MIN('Stage Schedule &amp; Costs (2)'!$F22,BB$4)-MAX('Stage Schedule &amp; Costs (2)'!$E22,BB$4-1))*'Stage Schedule &amp; Costs (2)'!$H22</f>
        <v>0</v>
      </c>
      <c r="BO22" s="352">
        <f>MAX(0,MIN('Stage Schedule &amp; Costs (2)'!$F22,BC$4)-MAX('Stage Schedule &amp; Costs (2)'!$E22,BC$4-1))*'Stage Schedule &amp; Costs (2)'!$H22</f>
        <v>0</v>
      </c>
      <c r="BP22" s="352">
        <f>MAX(0,MIN('Stage Schedule &amp; Costs (2)'!$F22,BD$4)-MAX('Stage Schedule &amp; Costs (2)'!$E22,BD$4-1))*'Stage Schedule &amp; Costs (2)'!$H22</f>
        <v>0</v>
      </c>
      <c r="BQ22" s="352">
        <f>MAX(0,MIN('Stage Schedule &amp; Costs (2)'!$F22,BE$4)-MAX('Stage Schedule &amp; Costs (2)'!$E22,BE$4-1))*'Stage Schedule &amp; Costs (2)'!$H22</f>
        <v>0</v>
      </c>
    </row>
    <row r="23" spans="1:75" ht="15" customHeight="1" x14ac:dyDescent="0.3">
      <c r="A23" s="351">
        <f>'Stage Schedule &amp; Costs (2)'!A23</f>
        <v>19</v>
      </c>
      <c r="B23" s="350" t="str">
        <f>'Stage Schedule &amp; Costs (2)'!B23&amp;" - "&amp;'Stage Schedule &amp; Costs (2)'!C23</f>
        <v>Landscape - Landscape</v>
      </c>
      <c r="C23" s="349">
        <f t="shared" si="0"/>
        <v>4125000</v>
      </c>
      <c r="D23" s="349"/>
      <c r="E23" s="349"/>
      <c r="F23" s="349"/>
      <c r="G23" s="349"/>
      <c r="H23" s="349"/>
      <c r="I23" s="349"/>
      <c r="J23" s="349"/>
      <c r="K23" s="349"/>
      <c r="L23" s="349"/>
      <c r="M23" s="349"/>
      <c r="N23" s="349"/>
      <c r="O23" s="349"/>
      <c r="P23" s="349">
        <f>MAX(0,MIN('Stage Schedule &amp; Costs (2)'!$F23,D$4)-MAX('Stage Schedule &amp; Costs (2)'!$E23,D$4-1))*'Stage Schedule &amp; Costs (2)'!$H23</f>
        <v>0</v>
      </c>
      <c r="Q23" s="349">
        <f>MAX(0,MIN('Stage Schedule &amp; Costs (2)'!$F23,E$4)-MAX('Stage Schedule &amp; Costs (2)'!$E23,E$4-1))*'Stage Schedule &amp; Costs (2)'!$H23</f>
        <v>0</v>
      </c>
      <c r="R23" s="349">
        <f>MAX(0,MIN('Stage Schedule &amp; Costs (2)'!$F23,F$4)-MAX('Stage Schedule &amp; Costs (2)'!$E23,F$4-1))*'Stage Schedule &amp; Costs (2)'!$H23</f>
        <v>0</v>
      </c>
      <c r="S23" s="349">
        <f>MAX(0,MIN('Stage Schedule &amp; Costs (2)'!$F23,G$4)-MAX('Stage Schedule &amp; Costs (2)'!$E23,G$4-1))*'Stage Schedule &amp; Costs (2)'!$H23</f>
        <v>0</v>
      </c>
      <c r="T23" s="349">
        <f>MAX(0,MIN('Stage Schedule &amp; Costs (2)'!$F23,H$4)-MAX('Stage Schedule &amp; Costs (2)'!$E23,H$4-1))*'Stage Schedule &amp; Costs (2)'!$H23</f>
        <v>0</v>
      </c>
      <c r="U23" s="349">
        <f>MAX(0,MIN('Stage Schedule &amp; Costs (2)'!$F23,I$4)-MAX('Stage Schedule &amp; Costs (2)'!$E23,I$4-1))*'Stage Schedule &amp; Costs (2)'!$H23</f>
        <v>0</v>
      </c>
      <c r="V23" s="349">
        <f>MAX(0,MIN('Stage Schedule &amp; Costs (2)'!$F23,J$4)-MAX('Stage Schedule &amp; Costs (2)'!$E23,J$4-1))*'Stage Schedule &amp; Costs (2)'!$H23</f>
        <v>0</v>
      </c>
      <c r="W23" s="349">
        <f>MAX(0,MIN('Stage Schedule &amp; Costs (2)'!$F23,K$4)-MAX('Stage Schedule &amp; Costs (2)'!$E23,K$4-1))*'Stage Schedule &amp; Costs (2)'!$H23</f>
        <v>0</v>
      </c>
      <c r="X23" s="349">
        <f>MAX(0,MIN('Stage Schedule &amp; Costs (2)'!$F23,L$4)-MAX('Stage Schedule &amp; Costs (2)'!$E23,L$4-1))*'Stage Schedule &amp; Costs (2)'!$H23</f>
        <v>0</v>
      </c>
      <c r="Y23" s="349">
        <f>MAX(0,MIN('Stage Schedule &amp; Costs (2)'!$F23,M$4)-MAX('Stage Schedule &amp; Costs (2)'!$E23,M$4-1))*'Stage Schedule &amp; Costs (2)'!$H23</f>
        <v>0</v>
      </c>
      <c r="Z23" s="349">
        <f>MAX(0,MIN('Stage Schedule &amp; Costs (2)'!$F23,N$4)-MAX('Stage Schedule &amp; Costs (2)'!$E23,N$4-1))*'Stage Schedule &amp; Costs (2)'!$H23</f>
        <v>0</v>
      </c>
      <c r="AA23" s="349">
        <f>MAX(0,MIN('Stage Schedule &amp; Costs (2)'!$F23,O$4)-MAX('Stage Schedule &amp; Costs (2)'!$E23,O$4-1))*'Stage Schedule &amp; Costs (2)'!$H23</f>
        <v>0</v>
      </c>
      <c r="AB23" s="349">
        <f>MAX(0,MIN('Stage Schedule &amp; Costs (2)'!$F23,P$4)-MAX('Stage Schedule &amp; Costs (2)'!$E23,P$4-1))*'Stage Schedule &amp; Costs (2)'!$H23</f>
        <v>0</v>
      </c>
      <c r="AC23" s="349">
        <f>MAX(0,MIN('Stage Schedule &amp; Costs (2)'!$F23,Q$4)-MAX('Stage Schedule &amp; Costs (2)'!$E23,Q$4-1))*'Stage Schedule &amp; Costs (2)'!$H23</f>
        <v>0</v>
      </c>
      <c r="AD23" s="349">
        <f>MAX(0,MIN('Stage Schedule &amp; Costs (2)'!$F23,R$4)-MAX('Stage Schedule &amp; Costs (2)'!$E23,R$4-1))*'Stage Schedule &amp; Costs (2)'!$H23</f>
        <v>0</v>
      </c>
      <c r="AE23" s="349">
        <f>MAX(0,MIN('Stage Schedule &amp; Costs (2)'!$F23,S$4)-MAX('Stage Schedule &amp; Costs (2)'!$E23,S$4-1))*'Stage Schedule &amp; Costs (2)'!$H23</f>
        <v>0</v>
      </c>
      <c r="AF23" s="349">
        <f>MAX(0,MIN('Stage Schedule &amp; Costs (2)'!$F23,T$4)-MAX('Stage Schedule &amp; Costs (2)'!$E23,T$4-1))*'Stage Schedule &amp; Costs (2)'!$H23</f>
        <v>0</v>
      </c>
      <c r="AG23" s="349">
        <f>MAX(0,MIN('Stage Schedule &amp; Costs (2)'!$F23,U$4)-MAX('Stage Schedule &amp; Costs (2)'!$E23,U$4-1))*'Stage Schedule &amp; Costs (2)'!$H23</f>
        <v>0</v>
      </c>
      <c r="AH23" s="349">
        <f>MAX(0,MIN('Stage Schedule &amp; Costs (2)'!$F23,V$4)-MAX('Stage Schedule &amp; Costs (2)'!$E23,V$4-1))*'Stage Schedule &amp; Costs (2)'!$H23</f>
        <v>0</v>
      </c>
      <c r="AI23" s="349">
        <f>MAX(0,MIN('Stage Schedule &amp; Costs (2)'!$F23,W$4)-MAX('Stage Schedule &amp; Costs (2)'!$E23,W$4-1))*'Stage Schedule &amp; Costs (2)'!$H23</f>
        <v>0</v>
      </c>
      <c r="AJ23" s="349">
        <f>MAX(0,MIN('Stage Schedule &amp; Costs (2)'!$F23,X$4)-MAX('Stage Schedule &amp; Costs (2)'!$E23,X$4-1))*'Stage Schedule &amp; Costs (2)'!$H23</f>
        <v>0</v>
      </c>
      <c r="AK23" s="349">
        <f>MAX(0,MIN('Stage Schedule &amp; Costs (2)'!$F23,Y$4)-MAX('Stage Schedule &amp; Costs (2)'!$E23,Y$4-1))*'Stage Schedule &amp; Costs (2)'!$H23</f>
        <v>0</v>
      </c>
      <c r="AL23" s="349">
        <f>MAX(0,MIN('Stage Schedule &amp; Costs (2)'!$F23,Z$4)-MAX('Stage Schedule &amp; Costs (2)'!$E23,Z$4-1))*'Stage Schedule &amp; Costs (2)'!$H23</f>
        <v>0</v>
      </c>
      <c r="AM23" s="349">
        <f>MAX(0,MIN('Stage Schedule &amp; Costs (2)'!$F23,AA$4)-MAX('Stage Schedule &amp; Costs (2)'!$E23,AA$4-1))*'Stage Schedule &amp; Costs (2)'!$H23</f>
        <v>0</v>
      </c>
      <c r="AN23" s="349">
        <f>MAX(0,MIN('Stage Schedule &amp; Costs (2)'!$F23,AB$4)-MAX('Stage Schedule &amp; Costs (2)'!$E23,AB$4-1))*'Stage Schedule &amp; Costs (2)'!$H23</f>
        <v>0</v>
      </c>
      <c r="AO23" s="349">
        <f>MAX(0,MIN('Stage Schedule &amp; Costs (2)'!$F23,AC$4)-MAX('Stage Schedule &amp; Costs (2)'!$E23,AC$4-1))*'Stage Schedule &amp; Costs (2)'!$H23</f>
        <v>0</v>
      </c>
      <c r="AP23" s="349">
        <f>MAX(0,MIN('Stage Schedule &amp; Costs (2)'!$F23,AD$4)-MAX('Stage Schedule &amp; Costs (2)'!$E23,AD$4-1))*'Stage Schedule &amp; Costs (2)'!$H23</f>
        <v>0</v>
      </c>
      <c r="AQ23" s="349">
        <f>MAX(0,MIN('Stage Schedule &amp; Costs (2)'!$F23,AE$4)-MAX('Stage Schedule &amp; Costs (2)'!$E23,AE$4-1))*'Stage Schedule &amp; Costs (2)'!$H23</f>
        <v>0</v>
      </c>
      <c r="AR23" s="349">
        <f>MAX(0,MIN('Stage Schedule &amp; Costs (2)'!$F23,AF$4)-MAX('Stage Schedule &amp; Costs (2)'!$E23,AF$4-1))*'Stage Schedule &amp; Costs (2)'!$H23</f>
        <v>0</v>
      </c>
      <c r="AS23" s="349">
        <f>MAX(0,MIN('Stage Schedule &amp; Costs (2)'!$F23,AG$4)-MAX('Stage Schedule &amp; Costs (2)'!$E23,AG$4-1))*'Stage Schedule &amp; Costs (2)'!$H23</f>
        <v>0</v>
      </c>
      <c r="AT23" s="349">
        <f>MAX(0,MIN('Stage Schedule &amp; Costs (2)'!$F23,AH$4)-MAX('Stage Schedule &amp; Costs (2)'!$E23,AH$4-1))*'Stage Schedule &amp; Costs (2)'!$H23</f>
        <v>0</v>
      </c>
      <c r="AU23" s="349">
        <f>MAX(0,MIN('Stage Schedule &amp; Costs (2)'!$F23,AI$4)-MAX('Stage Schedule &amp; Costs (2)'!$E23,AI$4-1))*'Stage Schedule &amp; Costs (2)'!$H23</f>
        <v>0</v>
      </c>
      <c r="AV23" s="349">
        <f>MAX(0,MIN('Stage Schedule &amp; Costs (2)'!$F23,AJ$4)-MAX('Stage Schedule &amp; Costs (2)'!$E23,AJ$4-1))*'Stage Schedule &amp; Costs (2)'!$H23</f>
        <v>0</v>
      </c>
      <c r="AW23" s="349">
        <f>MAX(0,MIN('Stage Schedule &amp; Costs (2)'!$F23,AK$4)-MAX('Stage Schedule &amp; Costs (2)'!$E23,AK$4-1))*'Stage Schedule &amp; Costs (2)'!$H23</f>
        <v>0</v>
      </c>
      <c r="AX23" s="349">
        <f>MAX(0,MIN('Stage Schedule &amp; Costs (2)'!$F23,AL$4)-MAX('Stage Schedule &amp; Costs (2)'!$E23,AL$4-1))*'Stage Schedule &amp; Costs (2)'!$H23</f>
        <v>2062500</v>
      </c>
      <c r="AY23" s="349">
        <f>MAX(0,MIN('Stage Schedule &amp; Costs (2)'!$F23,AM$4)-MAX('Stage Schedule &amp; Costs (2)'!$E23,AM$4-1))*'Stage Schedule &amp; Costs (2)'!$H23</f>
        <v>2062500</v>
      </c>
      <c r="AZ23" s="349">
        <f>MAX(0,MIN('Stage Schedule &amp; Costs (2)'!$F23,AN$4)-MAX('Stage Schedule &amp; Costs (2)'!$E23,AN$4-1))*'Stage Schedule &amp; Costs (2)'!$H23</f>
        <v>0</v>
      </c>
      <c r="BA23" s="349">
        <f>MAX(0,MIN('Stage Schedule &amp; Costs (2)'!$F23,AO$4)-MAX('Stage Schedule &amp; Costs (2)'!$E23,AO$4-1))*'Stage Schedule &amp; Costs (2)'!$H23</f>
        <v>0</v>
      </c>
      <c r="BB23" s="349">
        <f>MAX(0,MIN('Stage Schedule &amp; Costs (2)'!$F23,AP$4)-MAX('Stage Schedule &amp; Costs (2)'!$E23,AP$4-1))*'Stage Schedule &amp; Costs (2)'!$H23</f>
        <v>0</v>
      </c>
      <c r="BC23" s="349">
        <f>MAX(0,MIN('Stage Schedule &amp; Costs (2)'!$F23,AQ$4)-MAX('Stage Schedule &amp; Costs (2)'!$E23,AQ$4-1))*'Stage Schedule &amp; Costs (2)'!$H23</f>
        <v>0</v>
      </c>
      <c r="BD23" s="349">
        <f>MAX(0,MIN('Stage Schedule &amp; Costs (2)'!$F23,AR$4)-MAX('Stage Schedule &amp; Costs (2)'!$E23,AR$4-1))*'Stage Schedule &amp; Costs (2)'!$H23</f>
        <v>0</v>
      </c>
      <c r="BE23" s="349">
        <f>MAX(0,MIN('Stage Schedule &amp; Costs (2)'!$F23,AS$4)-MAX('Stage Schedule &amp; Costs (2)'!$E23,AS$4-1))*'Stage Schedule &amp; Costs (2)'!$H23</f>
        <v>0</v>
      </c>
      <c r="BF23" s="349">
        <f>MAX(0,MIN('Stage Schedule &amp; Costs (2)'!$F23,AT$4)-MAX('Stage Schedule &amp; Costs (2)'!$E23,AT$4-1))*'Stage Schedule &amp; Costs (2)'!$H23</f>
        <v>0</v>
      </c>
      <c r="BG23" s="349">
        <f>MAX(0,MIN('Stage Schedule &amp; Costs (2)'!$F23,AU$4)-MAX('Stage Schedule &amp; Costs (2)'!$E23,AU$4-1))*'Stage Schedule &amp; Costs (2)'!$H23</f>
        <v>0</v>
      </c>
      <c r="BH23" s="349">
        <f>MAX(0,MIN('Stage Schedule &amp; Costs (2)'!$F23,AV$4)-MAX('Stage Schedule &amp; Costs (2)'!$E23,AV$4-1))*'Stage Schedule &amp; Costs (2)'!$H23</f>
        <v>0</v>
      </c>
      <c r="BI23" s="349">
        <f>MAX(0,MIN('Stage Schedule &amp; Costs (2)'!$F23,AW$4)-MAX('Stage Schedule &amp; Costs (2)'!$E23,AW$4-1))*'Stage Schedule &amp; Costs (2)'!$H23</f>
        <v>0</v>
      </c>
      <c r="BJ23" s="349">
        <f>MAX(0,MIN('Stage Schedule &amp; Costs (2)'!$F23,AX$4)-MAX('Stage Schedule &amp; Costs (2)'!$E23,AX$4-1))*'Stage Schedule &amp; Costs (2)'!$H23</f>
        <v>0</v>
      </c>
      <c r="BK23" s="349">
        <f>MAX(0,MIN('Stage Schedule &amp; Costs (2)'!$F23,AY$4)-MAX('Stage Schedule &amp; Costs (2)'!$E23,AY$4-1))*'Stage Schedule &amp; Costs (2)'!$H23</f>
        <v>0</v>
      </c>
      <c r="BL23" s="349">
        <f>MAX(0,MIN('Stage Schedule &amp; Costs (2)'!$F23,AZ$4)-MAX('Stage Schedule &amp; Costs (2)'!$E23,AZ$4-1))*'Stage Schedule &amp; Costs (2)'!$H23</f>
        <v>0</v>
      </c>
      <c r="BM23" s="349">
        <f>MAX(0,MIN('Stage Schedule &amp; Costs (2)'!$F23,BA$4)-MAX('Stage Schedule &amp; Costs (2)'!$E23,BA$4-1))*'Stage Schedule &amp; Costs (2)'!$H23</f>
        <v>0</v>
      </c>
      <c r="BN23" s="349">
        <f>MAX(0,MIN('Stage Schedule &amp; Costs (2)'!$F23,BB$4)-MAX('Stage Schedule &amp; Costs (2)'!$E23,BB$4-1))*'Stage Schedule &amp; Costs (2)'!$H23</f>
        <v>0</v>
      </c>
      <c r="BO23" s="349">
        <f>MAX(0,MIN('Stage Schedule &amp; Costs (2)'!$F23,BC$4)-MAX('Stage Schedule &amp; Costs (2)'!$E23,BC$4-1))*'Stage Schedule &amp; Costs (2)'!$H23</f>
        <v>0</v>
      </c>
      <c r="BP23" s="349">
        <f>MAX(0,MIN('Stage Schedule &amp; Costs (2)'!$F23,BD$4)-MAX('Stage Schedule &amp; Costs (2)'!$E23,BD$4-1))*'Stage Schedule &amp; Costs (2)'!$H23</f>
        <v>0</v>
      </c>
      <c r="BQ23" s="349">
        <f>MAX(0,MIN('Stage Schedule &amp; Costs (2)'!$F23,BE$4)-MAX('Stage Schedule &amp; Costs (2)'!$E23,BE$4-1))*'Stage Schedule &amp; Costs (2)'!$H23</f>
        <v>0</v>
      </c>
    </row>
    <row r="24" spans="1:75" ht="15" customHeight="1" x14ac:dyDescent="0.3">
      <c r="B24" s="348" t="s">
        <v>556</v>
      </c>
      <c r="C24" s="347">
        <f t="shared" si="0"/>
        <v>87145000</v>
      </c>
      <c r="D24" s="347"/>
      <c r="E24" s="347"/>
      <c r="F24" s="347"/>
      <c r="G24" s="347"/>
      <c r="H24" s="347"/>
      <c r="I24" s="347"/>
      <c r="J24" s="347"/>
      <c r="K24" s="347"/>
      <c r="L24" s="347"/>
      <c r="M24" s="347"/>
      <c r="N24" s="347"/>
      <c r="O24" s="347"/>
      <c r="P24" s="347">
        <f t="shared" ref="P24:AU24" si="1">SUM(P5:P23)</f>
        <v>833333.33333333337</v>
      </c>
      <c r="Q24" s="347">
        <f t="shared" si="1"/>
        <v>833333.33333333337</v>
      </c>
      <c r="R24" s="347">
        <f t="shared" si="1"/>
        <v>833333.33333333337</v>
      </c>
      <c r="S24" s="347">
        <f t="shared" si="1"/>
        <v>1100000</v>
      </c>
      <c r="T24" s="347">
        <f t="shared" si="1"/>
        <v>1100000</v>
      </c>
      <c r="U24" s="347">
        <f t="shared" si="1"/>
        <v>1100000</v>
      </c>
      <c r="V24" s="347">
        <f t="shared" si="1"/>
        <v>1666666.6666666667</v>
      </c>
      <c r="W24" s="347">
        <f t="shared" si="1"/>
        <v>1666666.6666666667</v>
      </c>
      <c r="X24" s="347">
        <f t="shared" si="1"/>
        <v>1666666.6666666667</v>
      </c>
      <c r="Y24" s="347">
        <f t="shared" si="1"/>
        <v>1100000</v>
      </c>
      <c r="Z24" s="347">
        <f t="shared" si="1"/>
        <v>1100000</v>
      </c>
      <c r="AA24" s="347">
        <f t="shared" si="1"/>
        <v>1100000</v>
      </c>
      <c r="AB24" s="347">
        <f t="shared" si="1"/>
        <v>1100000</v>
      </c>
      <c r="AC24" s="347">
        <f t="shared" si="1"/>
        <v>1100000</v>
      </c>
      <c r="AD24" s="347">
        <f t="shared" si="1"/>
        <v>1100000</v>
      </c>
      <c r="AE24" s="347">
        <f t="shared" si="1"/>
        <v>1100000</v>
      </c>
      <c r="AF24" s="347">
        <f t="shared" si="1"/>
        <v>1100000</v>
      </c>
      <c r="AG24" s="347">
        <f t="shared" si="1"/>
        <v>1100000</v>
      </c>
      <c r="AH24" s="347">
        <f t="shared" si="1"/>
        <v>220000</v>
      </c>
      <c r="AI24" s="347">
        <f t="shared" si="1"/>
        <v>220000</v>
      </c>
      <c r="AJ24" s="347">
        <f t="shared" si="1"/>
        <v>220000</v>
      </c>
      <c r="AK24" s="347">
        <f t="shared" si="1"/>
        <v>220000</v>
      </c>
      <c r="AL24" s="347">
        <f t="shared" si="1"/>
        <v>220000</v>
      </c>
      <c r="AM24" s="347">
        <f t="shared" si="1"/>
        <v>220000</v>
      </c>
      <c r="AN24" s="347">
        <f t="shared" si="1"/>
        <v>5000000</v>
      </c>
      <c r="AO24" s="347">
        <f t="shared" si="1"/>
        <v>5000000</v>
      </c>
      <c r="AP24" s="347">
        <f t="shared" si="1"/>
        <v>5000000</v>
      </c>
      <c r="AQ24" s="347">
        <f t="shared" si="1"/>
        <v>5000000</v>
      </c>
      <c r="AR24" s="347">
        <f t="shared" si="1"/>
        <v>5000000</v>
      </c>
      <c r="AS24" s="347">
        <f t="shared" si="1"/>
        <v>5000000</v>
      </c>
      <c r="AT24" s="347">
        <f t="shared" si="1"/>
        <v>5000000</v>
      </c>
      <c r="AU24" s="347">
        <f t="shared" si="1"/>
        <v>5000000</v>
      </c>
      <c r="AV24" s="347">
        <f t="shared" ref="AV24:BQ24" si="2">SUM(AV5:AV23)</f>
        <v>10500000</v>
      </c>
      <c r="AW24" s="347">
        <f t="shared" si="2"/>
        <v>10500000</v>
      </c>
      <c r="AX24" s="347">
        <f t="shared" si="2"/>
        <v>2062500</v>
      </c>
      <c r="AY24" s="347">
        <f t="shared" si="2"/>
        <v>2062500</v>
      </c>
      <c r="AZ24" s="347">
        <f t="shared" si="2"/>
        <v>0</v>
      </c>
      <c r="BA24" s="347">
        <f t="shared" si="2"/>
        <v>0</v>
      </c>
      <c r="BB24" s="347">
        <f t="shared" si="2"/>
        <v>0</v>
      </c>
      <c r="BC24" s="347">
        <f t="shared" si="2"/>
        <v>0</v>
      </c>
      <c r="BD24" s="347">
        <f t="shared" si="2"/>
        <v>0</v>
      </c>
      <c r="BE24" s="347">
        <f t="shared" si="2"/>
        <v>0</v>
      </c>
      <c r="BF24" s="347">
        <f t="shared" si="2"/>
        <v>0</v>
      </c>
      <c r="BG24" s="347">
        <f t="shared" si="2"/>
        <v>0</v>
      </c>
      <c r="BH24" s="347">
        <f t="shared" si="2"/>
        <v>0</v>
      </c>
      <c r="BI24" s="347">
        <f t="shared" si="2"/>
        <v>0</v>
      </c>
      <c r="BJ24" s="347">
        <f t="shared" si="2"/>
        <v>0</v>
      </c>
      <c r="BK24" s="347">
        <f t="shared" si="2"/>
        <v>0</v>
      </c>
      <c r="BL24" s="347">
        <f t="shared" si="2"/>
        <v>0</v>
      </c>
      <c r="BM24" s="347">
        <f t="shared" si="2"/>
        <v>0</v>
      </c>
      <c r="BN24" s="347">
        <f t="shared" si="2"/>
        <v>0</v>
      </c>
      <c r="BO24" s="347">
        <f t="shared" si="2"/>
        <v>0</v>
      </c>
      <c r="BP24" s="347">
        <f t="shared" si="2"/>
        <v>0</v>
      </c>
      <c r="BQ24" s="347">
        <f t="shared" si="2"/>
        <v>0</v>
      </c>
    </row>
    <row r="25" spans="1:75" ht="15" customHeight="1" x14ac:dyDescent="0.3">
      <c r="B25" s="348" t="s">
        <v>555</v>
      </c>
      <c r="C25" s="347"/>
      <c r="D25" s="347"/>
      <c r="E25" s="347"/>
      <c r="F25" s="347"/>
      <c r="G25" s="347"/>
      <c r="H25" s="347"/>
      <c r="I25" s="347"/>
      <c r="J25" s="347"/>
      <c r="K25" s="347"/>
      <c r="L25" s="347"/>
      <c r="M25" s="347"/>
      <c r="N25" s="347"/>
      <c r="O25" s="347"/>
      <c r="P25" s="347">
        <f>P24</f>
        <v>833333.33333333337</v>
      </c>
      <c r="Q25" s="347">
        <f t="shared" ref="Q25:AV25" si="3">P25+Q24</f>
        <v>1666666.6666666667</v>
      </c>
      <c r="R25" s="347">
        <f t="shared" si="3"/>
        <v>2500000</v>
      </c>
      <c r="S25" s="347">
        <f t="shared" si="3"/>
        <v>3600000</v>
      </c>
      <c r="T25" s="347">
        <f t="shared" si="3"/>
        <v>4700000</v>
      </c>
      <c r="U25" s="347">
        <f t="shared" si="3"/>
        <v>5800000</v>
      </c>
      <c r="V25" s="347">
        <f t="shared" si="3"/>
        <v>7466666.666666667</v>
      </c>
      <c r="W25" s="347">
        <f t="shared" si="3"/>
        <v>9133333.333333334</v>
      </c>
      <c r="X25" s="347">
        <f t="shared" si="3"/>
        <v>10800000</v>
      </c>
      <c r="Y25" s="347">
        <f t="shared" si="3"/>
        <v>11900000</v>
      </c>
      <c r="Z25" s="347">
        <f t="shared" si="3"/>
        <v>13000000</v>
      </c>
      <c r="AA25" s="347">
        <f t="shared" si="3"/>
        <v>14100000</v>
      </c>
      <c r="AB25" s="347">
        <f t="shared" si="3"/>
        <v>15200000</v>
      </c>
      <c r="AC25" s="347">
        <f t="shared" si="3"/>
        <v>16300000</v>
      </c>
      <c r="AD25" s="347">
        <f t="shared" si="3"/>
        <v>17400000</v>
      </c>
      <c r="AE25" s="347">
        <f t="shared" si="3"/>
        <v>18500000</v>
      </c>
      <c r="AF25" s="347">
        <f t="shared" si="3"/>
        <v>19600000</v>
      </c>
      <c r="AG25" s="347">
        <f t="shared" si="3"/>
        <v>20700000</v>
      </c>
      <c r="AH25" s="347">
        <f t="shared" si="3"/>
        <v>20920000</v>
      </c>
      <c r="AI25" s="347">
        <f t="shared" si="3"/>
        <v>21140000</v>
      </c>
      <c r="AJ25" s="347">
        <f t="shared" si="3"/>
        <v>21360000</v>
      </c>
      <c r="AK25" s="347">
        <f t="shared" si="3"/>
        <v>21580000</v>
      </c>
      <c r="AL25" s="347">
        <f t="shared" si="3"/>
        <v>21800000</v>
      </c>
      <c r="AM25" s="347">
        <f t="shared" si="3"/>
        <v>22020000</v>
      </c>
      <c r="AN25" s="347">
        <f t="shared" si="3"/>
        <v>27020000</v>
      </c>
      <c r="AO25" s="347">
        <f t="shared" si="3"/>
        <v>32020000</v>
      </c>
      <c r="AP25" s="347">
        <f t="shared" si="3"/>
        <v>37020000</v>
      </c>
      <c r="AQ25" s="347">
        <f t="shared" si="3"/>
        <v>42020000</v>
      </c>
      <c r="AR25" s="347">
        <f t="shared" si="3"/>
        <v>47020000</v>
      </c>
      <c r="AS25" s="347">
        <f t="shared" si="3"/>
        <v>52020000</v>
      </c>
      <c r="AT25" s="347">
        <f t="shared" si="3"/>
        <v>57020000</v>
      </c>
      <c r="AU25" s="347">
        <f t="shared" si="3"/>
        <v>62020000</v>
      </c>
      <c r="AV25" s="347">
        <f t="shared" si="3"/>
        <v>72520000</v>
      </c>
      <c r="AW25" s="347">
        <f t="shared" ref="AW25:BQ25" si="4">AV25+AW24</f>
        <v>83020000</v>
      </c>
      <c r="AX25" s="347">
        <f t="shared" si="4"/>
        <v>85082500</v>
      </c>
      <c r="AY25" s="347">
        <f t="shared" si="4"/>
        <v>87145000</v>
      </c>
      <c r="AZ25" s="347">
        <f t="shared" si="4"/>
        <v>87145000</v>
      </c>
      <c r="BA25" s="347">
        <f t="shared" si="4"/>
        <v>87145000</v>
      </c>
      <c r="BB25" s="347">
        <f t="shared" si="4"/>
        <v>87145000</v>
      </c>
      <c r="BC25" s="347">
        <f t="shared" si="4"/>
        <v>87145000</v>
      </c>
      <c r="BD25" s="347">
        <f t="shared" si="4"/>
        <v>87145000</v>
      </c>
      <c r="BE25" s="347">
        <f t="shared" si="4"/>
        <v>87145000</v>
      </c>
      <c r="BF25" s="347">
        <f t="shared" si="4"/>
        <v>87145000</v>
      </c>
      <c r="BG25" s="347">
        <f t="shared" si="4"/>
        <v>87145000</v>
      </c>
      <c r="BH25" s="347">
        <f t="shared" si="4"/>
        <v>87145000</v>
      </c>
      <c r="BI25" s="347">
        <f t="shared" si="4"/>
        <v>87145000</v>
      </c>
      <c r="BJ25" s="347">
        <f t="shared" si="4"/>
        <v>87145000</v>
      </c>
      <c r="BK25" s="347">
        <f t="shared" si="4"/>
        <v>87145000</v>
      </c>
      <c r="BL25" s="347">
        <f t="shared" si="4"/>
        <v>87145000</v>
      </c>
      <c r="BM25" s="347">
        <f t="shared" si="4"/>
        <v>87145000</v>
      </c>
      <c r="BN25" s="347">
        <f t="shared" si="4"/>
        <v>87145000</v>
      </c>
      <c r="BO25" s="347">
        <f t="shared" si="4"/>
        <v>87145000</v>
      </c>
      <c r="BP25" s="347">
        <f t="shared" si="4"/>
        <v>87145000</v>
      </c>
      <c r="BQ25" s="347">
        <f t="shared" si="4"/>
        <v>87145000</v>
      </c>
    </row>
    <row r="26" spans="1:75" ht="15.75" customHeight="1" x14ac:dyDescent="0.3"/>
    <row r="27" spans="1:75" x14ac:dyDescent="0.3">
      <c r="B27" s="374" t="s">
        <v>777</v>
      </c>
      <c r="C27" s="375"/>
      <c r="D27" s="375"/>
      <c r="E27" s="375"/>
      <c r="F27" s="375"/>
      <c r="G27" s="375"/>
      <c r="H27" s="375"/>
      <c r="I27" s="375"/>
      <c r="J27" s="375"/>
      <c r="K27" s="375"/>
      <c r="L27" s="375"/>
      <c r="M27" s="375"/>
      <c r="N27" s="375"/>
      <c r="O27" s="375"/>
      <c r="P27" s="377"/>
      <c r="Q27" s="377"/>
      <c r="R27" s="377"/>
      <c r="S27" s="377"/>
      <c r="T27" s="377"/>
      <c r="U27" s="377"/>
      <c r="V27" s="377"/>
      <c r="W27" s="377"/>
      <c r="X27" s="377"/>
      <c r="Y27" s="377"/>
      <c r="Z27" s="377"/>
      <c r="AA27" s="377"/>
      <c r="AB27" s="377"/>
      <c r="AC27" s="377"/>
      <c r="AD27" s="377"/>
      <c r="AE27" s="377"/>
      <c r="AF27" s="377"/>
      <c r="AG27" s="377"/>
      <c r="AH27" s="377"/>
      <c r="AI27" s="377"/>
      <c r="AJ27" s="377"/>
      <c r="AK27" s="377"/>
      <c r="AL27" s="377"/>
      <c r="AM27" s="377"/>
      <c r="AN27" s="377"/>
      <c r="AO27" s="377"/>
      <c r="AP27" s="377"/>
      <c r="AQ27" s="377"/>
      <c r="AR27" s="377"/>
      <c r="AS27" s="377"/>
      <c r="AT27" s="377"/>
      <c r="AU27" s="377"/>
      <c r="AV27" s="377"/>
      <c r="AW27" s="377"/>
      <c r="AX27" s="377"/>
      <c r="AY27" s="377"/>
      <c r="AZ27" s="377"/>
      <c r="BA27" s="377"/>
      <c r="BB27" s="377"/>
      <c r="BC27" s="377"/>
      <c r="BD27" s="377"/>
      <c r="BE27" s="377"/>
      <c r="BF27" s="377"/>
      <c r="BG27" s="377"/>
      <c r="BH27" s="377"/>
      <c r="BI27" s="377"/>
      <c r="BJ27" s="377"/>
      <c r="BK27" s="377"/>
      <c r="BL27" s="377"/>
      <c r="BM27" s="377"/>
      <c r="BN27" s="377"/>
      <c r="BO27" s="377"/>
      <c r="BP27" s="377"/>
      <c r="BQ27" s="377"/>
      <c r="BR27" s="377"/>
      <c r="BS27" s="377"/>
      <c r="BT27" s="377"/>
      <c r="BU27" s="377"/>
      <c r="BV27" s="377"/>
      <c r="BW27" s="377"/>
    </row>
    <row r="28" spans="1:75" ht="15.75" customHeight="1" x14ac:dyDescent="0.3">
      <c r="B28" s="369" t="s">
        <v>81</v>
      </c>
      <c r="C28" s="370">
        <f>SUM(P28:BQ28)</f>
        <v>697160000</v>
      </c>
      <c r="D28" s="414"/>
      <c r="E28" s="414"/>
      <c r="F28" s="414"/>
      <c r="G28" s="414"/>
      <c r="H28" s="414"/>
      <c r="I28" s="414"/>
      <c r="J28" s="414"/>
      <c r="K28" s="414"/>
      <c r="L28" s="414"/>
      <c r="M28" s="414"/>
      <c r="N28" s="414"/>
      <c r="O28" s="414"/>
      <c r="P28" s="376">
        <f>P24*8</f>
        <v>6666666.666666667</v>
      </c>
      <c r="Q28" s="376">
        <f t="shared" ref="Q28:BW28" si="5">Q24*8</f>
        <v>6666666.666666667</v>
      </c>
      <c r="R28" s="376">
        <f t="shared" si="5"/>
        <v>6666666.666666667</v>
      </c>
      <c r="S28" s="376">
        <f t="shared" si="5"/>
        <v>8800000</v>
      </c>
      <c r="T28" s="376">
        <f t="shared" si="5"/>
        <v>8800000</v>
      </c>
      <c r="U28" s="376">
        <f t="shared" si="5"/>
        <v>8800000</v>
      </c>
      <c r="V28" s="376">
        <f t="shared" si="5"/>
        <v>13333333.333333334</v>
      </c>
      <c r="W28" s="376">
        <f t="shared" si="5"/>
        <v>13333333.333333334</v>
      </c>
      <c r="X28" s="376">
        <f t="shared" si="5"/>
        <v>13333333.333333334</v>
      </c>
      <c r="Y28" s="376">
        <f t="shared" si="5"/>
        <v>8800000</v>
      </c>
      <c r="Z28" s="376">
        <f t="shared" si="5"/>
        <v>8800000</v>
      </c>
      <c r="AA28" s="376">
        <f t="shared" si="5"/>
        <v>8800000</v>
      </c>
      <c r="AB28" s="376">
        <f t="shared" si="5"/>
        <v>8800000</v>
      </c>
      <c r="AC28" s="376">
        <f t="shared" si="5"/>
        <v>8800000</v>
      </c>
      <c r="AD28" s="376">
        <f t="shared" si="5"/>
        <v>8800000</v>
      </c>
      <c r="AE28" s="376">
        <f t="shared" si="5"/>
        <v>8800000</v>
      </c>
      <c r="AF28" s="376">
        <f t="shared" si="5"/>
        <v>8800000</v>
      </c>
      <c r="AG28" s="376">
        <f t="shared" si="5"/>
        <v>8800000</v>
      </c>
      <c r="AH28" s="376">
        <f t="shared" si="5"/>
        <v>1760000</v>
      </c>
      <c r="AI28" s="376">
        <f t="shared" si="5"/>
        <v>1760000</v>
      </c>
      <c r="AJ28" s="376">
        <f t="shared" si="5"/>
        <v>1760000</v>
      </c>
      <c r="AK28" s="376">
        <f t="shared" si="5"/>
        <v>1760000</v>
      </c>
      <c r="AL28" s="376">
        <f t="shared" si="5"/>
        <v>1760000</v>
      </c>
      <c r="AM28" s="376">
        <f t="shared" si="5"/>
        <v>1760000</v>
      </c>
      <c r="AN28" s="376">
        <f t="shared" si="5"/>
        <v>40000000</v>
      </c>
      <c r="AO28" s="376">
        <f t="shared" si="5"/>
        <v>40000000</v>
      </c>
      <c r="AP28" s="376">
        <f t="shared" si="5"/>
        <v>40000000</v>
      </c>
      <c r="AQ28" s="376">
        <f t="shared" si="5"/>
        <v>40000000</v>
      </c>
      <c r="AR28" s="376">
        <f t="shared" si="5"/>
        <v>40000000</v>
      </c>
      <c r="AS28" s="376">
        <f t="shared" si="5"/>
        <v>40000000</v>
      </c>
      <c r="AT28" s="376">
        <f t="shared" si="5"/>
        <v>40000000</v>
      </c>
      <c r="AU28" s="376">
        <f t="shared" si="5"/>
        <v>40000000</v>
      </c>
      <c r="AV28" s="376">
        <f t="shared" si="5"/>
        <v>84000000</v>
      </c>
      <c r="AW28" s="376">
        <f t="shared" si="5"/>
        <v>84000000</v>
      </c>
      <c r="AX28" s="376">
        <f t="shared" si="5"/>
        <v>16500000</v>
      </c>
      <c r="AY28" s="376">
        <f t="shared" si="5"/>
        <v>16500000</v>
      </c>
      <c r="AZ28" s="376">
        <f t="shared" si="5"/>
        <v>0</v>
      </c>
      <c r="BA28" s="376">
        <f t="shared" si="5"/>
        <v>0</v>
      </c>
      <c r="BB28" s="376">
        <f t="shared" si="5"/>
        <v>0</v>
      </c>
      <c r="BC28" s="376">
        <f t="shared" si="5"/>
        <v>0</v>
      </c>
      <c r="BD28" s="376">
        <f t="shared" si="5"/>
        <v>0</v>
      </c>
      <c r="BE28" s="376">
        <f t="shared" si="5"/>
        <v>0</v>
      </c>
      <c r="BF28" s="376">
        <f t="shared" si="5"/>
        <v>0</v>
      </c>
      <c r="BG28" s="376">
        <f t="shared" si="5"/>
        <v>0</v>
      </c>
      <c r="BH28" s="376">
        <f t="shared" si="5"/>
        <v>0</v>
      </c>
      <c r="BI28" s="376">
        <f t="shared" si="5"/>
        <v>0</v>
      </c>
      <c r="BJ28" s="376">
        <f t="shared" si="5"/>
        <v>0</v>
      </c>
      <c r="BK28" s="376">
        <f t="shared" si="5"/>
        <v>0</v>
      </c>
      <c r="BL28" s="376">
        <f t="shared" si="5"/>
        <v>0</v>
      </c>
      <c r="BM28" s="376">
        <f t="shared" si="5"/>
        <v>0</v>
      </c>
      <c r="BN28" s="376">
        <f t="shared" si="5"/>
        <v>0</v>
      </c>
      <c r="BO28" s="376">
        <f t="shared" si="5"/>
        <v>0</v>
      </c>
      <c r="BP28" s="376">
        <f t="shared" si="5"/>
        <v>0</v>
      </c>
      <c r="BQ28" s="376">
        <f t="shared" si="5"/>
        <v>0</v>
      </c>
      <c r="BR28" s="376">
        <f t="shared" si="5"/>
        <v>0</v>
      </c>
      <c r="BS28" s="376">
        <f t="shared" si="5"/>
        <v>0</v>
      </c>
      <c r="BT28" s="376">
        <f t="shared" si="5"/>
        <v>0</v>
      </c>
      <c r="BU28" s="376">
        <f t="shared" si="5"/>
        <v>0</v>
      </c>
      <c r="BV28" s="376">
        <f t="shared" si="5"/>
        <v>0</v>
      </c>
      <c r="BW28" s="376">
        <f t="shared" si="5"/>
        <v>0</v>
      </c>
    </row>
    <row r="29" spans="1:75" ht="15.75" customHeight="1" x14ac:dyDescent="0.3">
      <c r="B29" s="369" t="s">
        <v>82</v>
      </c>
      <c r="C29" s="370">
        <f>SUM(AB29:CC29)</f>
        <v>650760000</v>
      </c>
      <c r="D29" s="414"/>
      <c r="E29" s="414"/>
      <c r="F29" s="414"/>
      <c r="G29" s="414"/>
      <c r="H29" s="414"/>
      <c r="I29" s="414"/>
      <c r="J29" s="414"/>
      <c r="K29" s="414"/>
      <c r="L29" s="414"/>
      <c r="M29" s="414"/>
      <c r="N29" s="414"/>
      <c r="O29" s="414"/>
      <c r="P29" s="376"/>
      <c r="Q29" s="376"/>
      <c r="R29" s="376"/>
      <c r="S29" s="376"/>
      <c r="T29" s="376"/>
      <c r="U29" s="376"/>
      <c r="V29" s="376">
        <f>P24*8</f>
        <v>6666666.666666667</v>
      </c>
      <c r="W29" s="376">
        <f t="shared" ref="W29:BN29" si="6">Q24*8</f>
        <v>6666666.666666667</v>
      </c>
      <c r="X29" s="376">
        <f t="shared" si="6"/>
        <v>6666666.666666667</v>
      </c>
      <c r="Y29" s="376">
        <f t="shared" si="6"/>
        <v>8800000</v>
      </c>
      <c r="Z29" s="376">
        <f t="shared" si="6"/>
        <v>8800000</v>
      </c>
      <c r="AA29" s="376">
        <f t="shared" si="6"/>
        <v>8800000</v>
      </c>
      <c r="AB29" s="376">
        <f t="shared" si="6"/>
        <v>13333333.333333334</v>
      </c>
      <c r="AC29" s="376">
        <f t="shared" si="6"/>
        <v>13333333.333333334</v>
      </c>
      <c r="AD29" s="376">
        <f t="shared" si="6"/>
        <v>13333333.333333334</v>
      </c>
      <c r="AE29" s="376">
        <f t="shared" si="6"/>
        <v>8800000</v>
      </c>
      <c r="AF29" s="376">
        <f t="shared" si="6"/>
        <v>8800000</v>
      </c>
      <c r="AG29" s="376">
        <f t="shared" si="6"/>
        <v>8800000</v>
      </c>
      <c r="AH29" s="376">
        <f t="shared" si="6"/>
        <v>8800000</v>
      </c>
      <c r="AI29" s="376">
        <f t="shared" si="6"/>
        <v>8800000</v>
      </c>
      <c r="AJ29" s="376">
        <f t="shared" si="6"/>
        <v>8800000</v>
      </c>
      <c r="AK29" s="376">
        <f t="shared" si="6"/>
        <v>8800000</v>
      </c>
      <c r="AL29" s="376">
        <f t="shared" si="6"/>
        <v>8800000</v>
      </c>
      <c r="AM29" s="376">
        <f t="shared" si="6"/>
        <v>8800000</v>
      </c>
      <c r="AN29" s="376">
        <f t="shared" si="6"/>
        <v>1760000</v>
      </c>
      <c r="AO29" s="376">
        <f t="shared" si="6"/>
        <v>1760000</v>
      </c>
      <c r="AP29" s="376">
        <f t="shared" si="6"/>
        <v>1760000</v>
      </c>
      <c r="AQ29" s="376">
        <f t="shared" si="6"/>
        <v>1760000</v>
      </c>
      <c r="AR29" s="376">
        <f t="shared" si="6"/>
        <v>1760000</v>
      </c>
      <c r="AS29" s="376">
        <f t="shared" si="6"/>
        <v>1760000</v>
      </c>
      <c r="AT29" s="376">
        <f t="shared" si="6"/>
        <v>40000000</v>
      </c>
      <c r="AU29" s="376">
        <f t="shared" si="6"/>
        <v>40000000</v>
      </c>
      <c r="AV29" s="376">
        <f t="shared" si="6"/>
        <v>40000000</v>
      </c>
      <c r="AW29" s="376">
        <f t="shared" si="6"/>
        <v>40000000</v>
      </c>
      <c r="AX29" s="376">
        <f t="shared" si="6"/>
        <v>40000000</v>
      </c>
      <c r="AY29" s="376">
        <f t="shared" si="6"/>
        <v>40000000</v>
      </c>
      <c r="AZ29" s="376">
        <f t="shared" si="6"/>
        <v>40000000</v>
      </c>
      <c r="BA29" s="376">
        <f t="shared" si="6"/>
        <v>40000000</v>
      </c>
      <c r="BB29" s="376">
        <f t="shared" si="6"/>
        <v>84000000</v>
      </c>
      <c r="BC29" s="376">
        <f t="shared" si="6"/>
        <v>84000000</v>
      </c>
      <c r="BD29" s="376">
        <f t="shared" si="6"/>
        <v>16500000</v>
      </c>
      <c r="BE29" s="376">
        <f t="shared" si="6"/>
        <v>16500000</v>
      </c>
      <c r="BF29" s="376">
        <f t="shared" si="6"/>
        <v>0</v>
      </c>
      <c r="BG29" s="376">
        <f t="shared" si="6"/>
        <v>0</v>
      </c>
      <c r="BH29" s="376">
        <f t="shared" si="6"/>
        <v>0</v>
      </c>
      <c r="BI29" s="376">
        <f t="shared" si="6"/>
        <v>0</v>
      </c>
      <c r="BJ29" s="376">
        <f t="shared" si="6"/>
        <v>0</v>
      </c>
      <c r="BK29" s="376">
        <f t="shared" si="6"/>
        <v>0</v>
      </c>
      <c r="BL29" s="376">
        <f t="shared" si="6"/>
        <v>0</v>
      </c>
      <c r="BM29" s="376">
        <f t="shared" si="6"/>
        <v>0</v>
      </c>
      <c r="BN29" s="376">
        <f t="shared" si="6"/>
        <v>0</v>
      </c>
      <c r="BO29" s="376"/>
      <c r="BP29" s="376"/>
      <c r="BQ29" s="376"/>
      <c r="BR29" s="376"/>
      <c r="BS29" s="376"/>
      <c r="BT29" s="376"/>
      <c r="BU29" s="376"/>
      <c r="BV29" s="376"/>
      <c r="BW29" s="376"/>
    </row>
    <row r="30" spans="1:75" ht="15.75" customHeight="1" x14ac:dyDescent="0.3">
      <c r="B30" s="369" t="s">
        <v>25</v>
      </c>
      <c r="C30" s="370">
        <f>SUM(AN30:CO30)</f>
        <v>1577772000</v>
      </c>
      <c r="D30" s="414"/>
      <c r="E30" s="414"/>
      <c r="F30" s="414"/>
      <c r="G30" s="414"/>
      <c r="H30" s="414"/>
      <c r="I30" s="414"/>
      <c r="J30" s="414"/>
      <c r="K30" s="414"/>
      <c r="L30" s="414"/>
      <c r="M30" s="414"/>
      <c r="N30" s="414"/>
      <c r="O30" s="414"/>
      <c r="P30" s="376"/>
      <c r="Q30" s="376"/>
      <c r="R30" s="376"/>
      <c r="S30" s="376"/>
      <c r="T30" s="376"/>
      <c r="U30" s="376"/>
      <c r="V30" s="376"/>
      <c r="W30" s="376"/>
      <c r="X30" s="376"/>
      <c r="Y30" s="376"/>
      <c r="Z30" s="376"/>
      <c r="AA30" s="376"/>
      <c r="AB30" s="376">
        <f>P24*8*2.7</f>
        <v>18000000.000000004</v>
      </c>
      <c r="AC30" s="376">
        <f t="shared" ref="AC30:BW30" si="7">Q24*8*2.7</f>
        <v>18000000.000000004</v>
      </c>
      <c r="AD30" s="376">
        <f t="shared" si="7"/>
        <v>18000000.000000004</v>
      </c>
      <c r="AE30" s="376">
        <f t="shared" si="7"/>
        <v>23760000</v>
      </c>
      <c r="AF30" s="376">
        <f t="shared" si="7"/>
        <v>23760000</v>
      </c>
      <c r="AG30" s="376">
        <f t="shared" si="7"/>
        <v>23760000</v>
      </c>
      <c r="AH30" s="376">
        <f t="shared" si="7"/>
        <v>36000000.000000007</v>
      </c>
      <c r="AI30" s="376">
        <f t="shared" si="7"/>
        <v>36000000.000000007</v>
      </c>
      <c r="AJ30" s="376">
        <f t="shared" si="7"/>
        <v>36000000.000000007</v>
      </c>
      <c r="AK30" s="376">
        <f t="shared" si="7"/>
        <v>23760000</v>
      </c>
      <c r="AL30" s="376">
        <f t="shared" si="7"/>
        <v>23760000</v>
      </c>
      <c r="AM30" s="376">
        <f t="shared" si="7"/>
        <v>23760000</v>
      </c>
      <c r="AN30" s="376">
        <f t="shared" si="7"/>
        <v>23760000</v>
      </c>
      <c r="AO30" s="376">
        <f t="shared" si="7"/>
        <v>23760000</v>
      </c>
      <c r="AP30" s="376">
        <f t="shared" si="7"/>
        <v>23760000</v>
      </c>
      <c r="AQ30" s="376">
        <f t="shared" si="7"/>
        <v>23760000</v>
      </c>
      <c r="AR30" s="376">
        <f t="shared" si="7"/>
        <v>23760000</v>
      </c>
      <c r="AS30" s="376">
        <f t="shared" si="7"/>
        <v>23760000</v>
      </c>
      <c r="AT30" s="376">
        <f t="shared" si="7"/>
        <v>4752000</v>
      </c>
      <c r="AU30" s="376">
        <f t="shared" si="7"/>
        <v>4752000</v>
      </c>
      <c r="AV30" s="376">
        <f t="shared" si="7"/>
        <v>4752000</v>
      </c>
      <c r="AW30" s="376">
        <f t="shared" si="7"/>
        <v>4752000</v>
      </c>
      <c r="AX30" s="376">
        <f t="shared" si="7"/>
        <v>4752000</v>
      </c>
      <c r="AY30" s="376">
        <f t="shared" si="7"/>
        <v>4752000</v>
      </c>
      <c r="AZ30" s="376">
        <f t="shared" si="7"/>
        <v>108000000</v>
      </c>
      <c r="BA30" s="376">
        <f t="shared" si="7"/>
        <v>108000000</v>
      </c>
      <c r="BB30" s="376">
        <f t="shared" si="7"/>
        <v>108000000</v>
      </c>
      <c r="BC30" s="376">
        <f t="shared" si="7"/>
        <v>108000000</v>
      </c>
      <c r="BD30" s="376">
        <f t="shared" si="7"/>
        <v>108000000</v>
      </c>
      <c r="BE30" s="376">
        <f t="shared" si="7"/>
        <v>108000000</v>
      </c>
      <c r="BF30" s="376">
        <f t="shared" si="7"/>
        <v>108000000</v>
      </c>
      <c r="BG30" s="376">
        <f t="shared" si="7"/>
        <v>108000000</v>
      </c>
      <c r="BH30" s="376">
        <f t="shared" si="7"/>
        <v>226800000.00000003</v>
      </c>
      <c r="BI30" s="376">
        <f t="shared" si="7"/>
        <v>226800000.00000003</v>
      </c>
      <c r="BJ30" s="376">
        <f t="shared" si="7"/>
        <v>44550000</v>
      </c>
      <c r="BK30" s="376">
        <f t="shared" si="7"/>
        <v>44550000</v>
      </c>
      <c r="BL30" s="376">
        <f t="shared" si="7"/>
        <v>0</v>
      </c>
      <c r="BM30" s="376">
        <f t="shared" si="7"/>
        <v>0</v>
      </c>
      <c r="BN30" s="376">
        <f t="shared" si="7"/>
        <v>0</v>
      </c>
      <c r="BO30" s="376">
        <f t="shared" si="7"/>
        <v>0</v>
      </c>
      <c r="BP30" s="376">
        <f t="shared" si="7"/>
        <v>0</v>
      </c>
      <c r="BQ30" s="376">
        <f t="shared" si="7"/>
        <v>0</v>
      </c>
      <c r="BR30" s="376">
        <f t="shared" si="7"/>
        <v>0</v>
      </c>
      <c r="BS30" s="376">
        <f t="shared" si="7"/>
        <v>0</v>
      </c>
      <c r="BT30" s="376">
        <f t="shared" si="7"/>
        <v>0</v>
      </c>
      <c r="BU30" s="376">
        <f t="shared" si="7"/>
        <v>0</v>
      </c>
      <c r="BV30" s="376">
        <f t="shared" si="7"/>
        <v>0</v>
      </c>
      <c r="BW30" s="376">
        <f t="shared" si="7"/>
        <v>0</v>
      </c>
    </row>
    <row r="31" spans="1:75" ht="15.75" customHeight="1" x14ac:dyDescent="0.3">
      <c r="B31" s="374" t="s">
        <v>121</v>
      </c>
      <c r="C31" s="375">
        <f>SUM(C28:C30)</f>
        <v>2925692000</v>
      </c>
      <c r="D31" s="375"/>
      <c r="E31" s="375"/>
      <c r="F31" s="375"/>
      <c r="G31" s="375"/>
      <c r="H31" s="375"/>
      <c r="I31" s="375"/>
      <c r="J31" s="375"/>
      <c r="K31" s="375"/>
      <c r="L31" s="375"/>
      <c r="M31" s="375"/>
      <c r="N31" s="375"/>
      <c r="O31" s="375"/>
      <c r="P31" s="377">
        <f t="shared" ref="P31:BW31" si="8">SUM(P28:P30)</f>
        <v>6666666.666666667</v>
      </c>
      <c r="Q31" s="377">
        <f t="shared" si="8"/>
        <v>6666666.666666667</v>
      </c>
      <c r="R31" s="377">
        <f t="shared" si="8"/>
        <v>6666666.666666667</v>
      </c>
      <c r="S31" s="377">
        <f t="shared" si="8"/>
        <v>8800000</v>
      </c>
      <c r="T31" s="377">
        <f t="shared" si="8"/>
        <v>8800000</v>
      </c>
      <c r="U31" s="377">
        <f t="shared" si="8"/>
        <v>8800000</v>
      </c>
      <c r="V31" s="377">
        <f t="shared" si="8"/>
        <v>20000000</v>
      </c>
      <c r="W31" s="377">
        <f t="shared" si="8"/>
        <v>20000000</v>
      </c>
      <c r="X31" s="377">
        <f t="shared" si="8"/>
        <v>20000000</v>
      </c>
      <c r="Y31" s="377">
        <f t="shared" si="8"/>
        <v>17600000</v>
      </c>
      <c r="Z31" s="377">
        <f t="shared" si="8"/>
        <v>17600000</v>
      </c>
      <c r="AA31" s="377">
        <f t="shared" si="8"/>
        <v>17600000</v>
      </c>
      <c r="AB31" s="377">
        <f t="shared" si="8"/>
        <v>40133333.333333343</v>
      </c>
      <c r="AC31" s="377">
        <f t="shared" si="8"/>
        <v>40133333.333333343</v>
      </c>
      <c r="AD31" s="377">
        <f t="shared" si="8"/>
        <v>40133333.333333343</v>
      </c>
      <c r="AE31" s="377">
        <f t="shared" si="8"/>
        <v>41360000</v>
      </c>
      <c r="AF31" s="377">
        <f t="shared" si="8"/>
        <v>41360000</v>
      </c>
      <c r="AG31" s="377">
        <f t="shared" si="8"/>
        <v>41360000</v>
      </c>
      <c r="AH31" s="377">
        <f t="shared" si="8"/>
        <v>46560000.000000007</v>
      </c>
      <c r="AI31" s="377">
        <f t="shared" si="8"/>
        <v>46560000.000000007</v>
      </c>
      <c r="AJ31" s="377">
        <f t="shared" si="8"/>
        <v>46560000.000000007</v>
      </c>
      <c r="AK31" s="377">
        <f t="shared" si="8"/>
        <v>34320000</v>
      </c>
      <c r="AL31" s="377">
        <f t="shared" si="8"/>
        <v>34320000</v>
      </c>
      <c r="AM31" s="377">
        <f t="shared" si="8"/>
        <v>34320000</v>
      </c>
      <c r="AN31" s="377">
        <f t="shared" si="8"/>
        <v>65520000</v>
      </c>
      <c r="AO31" s="377">
        <f t="shared" si="8"/>
        <v>65520000</v>
      </c>
      <c r="AP31" s="377">
        <f t="shared" si="8"/>
        <v>65520000</v>
      </c>
      <c r="AQ31" s="377">
        <f t="shared" si="8"/>
        <v>65520000</v>
      </c>
      <c r="AR31" s="377">
        <f t="shared" si="8"/>
        <v>65520000</v>
      </c>
      <c r="AS31" s="377">
        <f t="shared" si="8"/>
        <v>65520000</v>
      </c>
      <c r="AT31" s="377">
        <f t="shared" si="8"/>
        <v>84752000</v>
      </c>
      <c r="AU31" s="377">
        <f t="shared" si="8"/>
        <v>84752000</v>
      </c>
      <c r="AV31" s="377">
        <f t="shared" si="8"/>
        <v>128752000</v>
      </c>
      <c r="AW31" s="377">
        <f t="shared" si="8"/>
        <v>128752000</v>
      </c>
      <c r="AX31" s="377">
        <f t="shared" si="8"/>
        <v>61252000</v>
      </c>
      <c r="AY31" s="377">
        <f t="shared" si="8"/>
        <v>61252000</v>
      </c>
      <c r="AZ31" s="377">
        <f t="shared" si="8"/>
        <v>148000000</v>
      </c>
      <c r="BA31" s="377">
        <f t="shared" si="8"/>
        <v>148000000</v>
      </c>
      <c r="BB31" s="377">
        <f t="shared" si="8"/>
        <v>192000000</v>
      </c>
      <c r="BC31" s="377">
        <f t="shared" si="8"/>
        <v>192000000</v>
      </c>
      <c r="BD31" s="377">
        <f t="shared" si="8"/>
        <v>124500000</v>
      </c>
      <c r="BE31" s="377">
        <f t="shared" si="8"/>
        <v>124500000</v>
      </c>
      <c r="BF31" s="377">
        <f t="shared" si="8"/>
        <v>108000000</v>
      </c>
      <c r="BG31" s="377">
        <f t="shared" si="8"/>
        <v>108000000</v>
      </c>
      <c r="BH31" s="377">
        <f t="shared" si="8"/>
        <v>226800000.00000003</v>
      </c>
      <c r="BI31" s="377">
        <f t="shared" si="8"/>
        <v>226800000.00000003</v>
      </c>
      <c r="BJ31" s="377">
        <f t="shared" si="8"/>
        <v>44550000</v>
      </c>
      <c r="BK31" s="377">
        <f t="shared" si="8"/>
        <v>44550000</v>
      </c>
      <c r="BL31" s="377">
        <f t="shared" si="8"/>
        <v>0</v>
      </c>
      <c r="BM31" s="377">
        <f t="shared" si="8"/>
        <v>0</v>
      </c>
      <c r="BN31" s="377">
        <f t="shared" si="8"/>
        <v>0</v>
      </c>
      <c r="BO31" s="377">
        <f t="shared" si="8"/>
        <v>0</v>
      </c>
      <c r="BP31" s="377">
        <f t="shared" si="8"/>
        <v>0</v>
      </c>
      <c r="BQ31" s="377">
        <f t="shared" si="8"/>
        <v>0</v>
      </c>
      <c r="BR31" s="377">
        <f t="shared" si="8"/>
        <v>0</v>
      </c>
      <c r="BS31" s="377">
        <f t="shared" si="8"/>
        <v>0</v>
      </c>
      <c r="BT31" s="377">
        <f t="shared" si="8"/>
        <v>0</v>
      </c>
      <c r="BU31" s="377">
        <f t="shared" si="8"/>
        <v>0</v>
      </c>
      <c r="BV31" s="377">
        <f t="shared" si="8"/>
        <v>0</v>
      </c>
      <c r="BW31" s="377">
        <f t="shared" si="8"/>
        <v>0</v>
      </c>
    </row>
    <row r="32" spans="1:75" ht="15.75" customHeight="1" x14ac:dyDescent="0.3">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row>
    <row r="33" spans="2:93" x14ac:dyDescent="0.3">
      <c r="B33" s="374" t="s">
        <v>778</v>
      </c>
      <c r="C33" s="381">
        <v>0.04</v>
      </c>
      <c r="D33" s="381"/>
      <c r="E33" s="381"/>
      <c r="F33" s="381"/>
      <c r="G33" s="381"/>
      <c r="H33" s="381"/>
      <c r="I33" s="381"/>
      <c r="J33" s="381"/>
      <c r="K33" s="381"/>
      <c r="L33" s="381"/>
      <c r="M33" s="381"/>
      <c r="N33" s="381"/>
      <c r="O33" s="381"/>
      <c r="P33" s="377"/>
      <c r="Q33" s="377"/>
      <c r="R33" s="377"/>
      <c r="S33" s="377"/>
      <c r="T33" s="377"/>
      <c r="U33" s="377"/>
      <c r="V33" s="377"/>
      <c r="W33" s="377"/>
      <c r="X33" s="377"/>
      <c r="Y33" s="377"/>
      <c r="Z33" s="377"/>
      <c r="AA33" s="377"/>
      <c r="AB33" s="377"/>
      <c r="AC33" s="377"/>
      <c r="AD33" s="377"/>
      <c r="AE33" s="377"/>
      <c r="AF33" s="377"/>
      <c r="AG33" s="377"/>
      <c r="AH33" s="377"/>
      <c r="AI33" s="377"/>
      <c r="AJ33" s="377"/>
      <c r="AK33" s="377"/>
      <c r="AL33" s="377"/>
      <c r="AM33" s="377"/>
      <c r="AN33" s="377"/>
      <c r="AO33" s="377"/>
      <c r="AP33" s="377"/>
      <c r="AQ33" s="377"/>
      <c r="AR33" s="377"/>
      <c r="AS33" s="377"/>
      <c r="AT33" s="377"/>
      <c r="AU33" s="377"/>
      <c r="AV33" s="377"/>
      <c r="AW33" s="377"/>
      <c r="AX33" s="377"/>
      <c r="AY33" s="377"/>
      <c r="AZ33" s="377"/>
      <c r="BA33" s="377"/>
      <c r="BB33" s="377"/>
      <c r="BC33" s="377"/>
      <c r="BD33" s="377"/>
      <c r="BE33" s="377"/>
      <c r="BF33" s="377"/>
      <c r="BG33" s="377"/>
      <c r="BH33" s="377"/>
      <c r="BI33" s="377"/>
      <c r="BJ33" s="377"/>
      <c r="BK33" s="377"/>
      <c r="BL33" s="377"/>
      <c r="BM33" s="377"/>
      <c r="BN33" s="377"/>
      <c r="BO33" s="377"/>
      <c r="BP33" s="377"/>
      <c r="BQ33" s="377"/>
      <c r="BR33" s="377"/>
      <c r="BS33" s="377"/>
      <c r="BT33" s="377"/>
      <c r="BU33" s="377"/>
      <c r="BV33" s="377"/>
      <c r="BW33" s="377"/>
    </row>
    <row r="34" spans="2:93" x14ac:dyDescent="0.3">
      <c r="B34" s="371" t="s">
        <v>81</v>
      </c>
      <c r="C34" s="372">
        <f>SUM(P34:BQ34)</f>
        <v>90119159.99999997</v>
      </c>
      <c r="D34" s="415"/>
      <c r="E34" s="415"/>
      <c r="F34" s="415"/>
      <c r="G34" s="415"/>
      <c r="H34" s="415"/>
      <c r="I34" s="415"/>
      <c r="J34" s="415"/>
      <c r="K34" s="415"/>
      <c r="L34" s="415"/>
      <c r="M34" s="415"/>
      <c r="N34" s="415"/>
      <c r="O34" s="415"/>
      <c r="P34" s="379">
        <f>'Green Square'!$E$26/3*$C$33*1000</f>
        <v>0</v>
      </c>
      <c r="Q34" s="379">
        <f>'Green Square'!$E$26/3*$C$33*1000</f>
        <v>0</v>
      </c>
      <c r="R34" s="379">
        <f>'Green Square'!$E$26/3*$C$33*1000</f>
        <v>0</v>
      </c>
      <c r="S34" s="379">
        <f>'Green Square'!$F$26/3*$C$33*1000</f>
        <v>0</v>
      </c>
      <c r="T34" s="379">
        <f>'Green Square'!$F$26/3*$C$33*1000</f>
        <v>0</v>
      </c>
      <c r="U34" s="379">
        <f>'Green Square'!$F$26/3*$C$33*1000</f>
        <v>0</v>
      </c>
      <c r="V34" s="379">
        <f>'Green Square'!$G$26/3*$C$33*1000</f>
        <v>4037130</v>
      </c>
      <c r="W34" s="379">
        <f>'Green Square'!$G$26/3*$C$33*1000</f>
        <v>4037130</v>
      </c>
      <c r="X34" s="379">
        <f>'Green Square'!$G$26/3*$C$33*1000</f>
        <v>4037130</v>
      </c>
      <c r="Y34" s="379">
        <f>'Green Square'!$H$26/3*$C$33*1000</f>
        <v>4037130</v>
      </c>
      <c r="Z34" s="379">
        <f>'Green Square'!$H$26/3*$C$33*1000</f>
        <v>4037130</v>
      </c>
      <c r="AA34" s="379">
        <f>'Green Square'!$H$26/3*$C$33*1000</f>
        <v>4037130</v>
      </c>
      <c r="AB34" s="379">
        <f>'Green Square'!$I$26/3*$C$33*1000</f>
        <v>3173753.333333333</v>
      </c>
      <c r="AC34" s="379">
        <f>'Green Square'!$I$26/3*$C$33*1000</f>
        <v>3173753.333333333</v>
      </c>
      <c r="AD34" s="379">
        <f>'Green Square'!$I$26/3*$C$33*1000</f>
        <v>3173753.333333333</v>
      </c>
      <c r="AE34" s="379">
        <f>'Green Square'!$J$26/3*$C$33*1000</f>
        <v>3173753.333333333</v>
      </c>
      <c r="AF34" s="379">
        <f>'Green Square'!$J$26/3*$C$33*1000</f>
        <v>3173753.333333333</v>
      </c>
      <c r="AG34" s="379">
        <f>'Green Square'!$J$26/3*$C$33*1000</f>
        <v>3173753.333333333</v>
      </c>
      <c r="AH34" s="379">
        <f>'Green Square'!$K$26/3*$C$33*1000</f>
        <v>2329670</v>
      </c>
      <c r="AI34" s="379">
        <f>'Green Square'!$K$26/3*$C$33*1000</f>
        <v>2329670</v>
      </c>
      <c r="AJ34" s="379">
        <f>'Green Square'!$K$26/3*$C$33*1000</f>
        <v>2329670</v>
      </c>
      <c r="AK34" s="379">
        <f>'Green Square'!$L$26/3*$C$33*1000</f>
        <v>2329670</v>
      </c>
      <c r="AL34" s="379">
        <f>'Green Square'!$L$26/3*$C$33*1000</f>
        <v>2329670</v>
      </c>
      <c r="AM34" s="379">
        <f>'Green Square'!$L$26/3*$C$33*1000</f>
        <v>2329670</v>
      </c>
      <c r="AN34" s="379">
        <f>'Green Square'!$M$26/3*$C$33*1000</f>
        <v>2566013.3333333335</v>
      </c>
      <c r="AO34" s="379">
        <f>'Green Square'!$M$26/3*$C$33*1000</f>
        <v>2566013.3333333335</v>
      </c>
      <c r="AP34" s="379">
        <f>'Green Square'!$M$26/3*$C$33*1000</f>
        <v>2566013.3333333335</v>
      </c>
      <c r="AQ34" s="379">
        <f>'Green Square'!$N$26/3*$C$33*1000</f>
        <v>3086933.3333333335</v>
      </c>
      <c r="AR34" s="379">
        <f>'Green Square'!$N$26/3*$C$33*1000</f>
        <v>3086933.3333333335</v>
      </c>
      <c r="AS34" s="379">
        <f>'Green Square'!$N$26/3*$C$33*1000</f>
        <v>3086933.3333333335</v>
      </c>
      <c r="AT34" s="379">
        <f>'Green Square'!$O$26/3*$C$33*1000</f>
        <v>3086933.3333333335</v>
      </c>
      <c r="AU34" s="379">
        <f>'Green Square'!$O$26/3*$C$33*1000</f>
        <v>3086933.3333333335</v>
      </c>
      <c r="AV34" s="379">
        <f>'Green Square'!$O$26/3*$C$33*1000</f>
        <v>3086933.3333333335</v>
      </c>
      <c r="AW34" s="379">
        <f>'Green Square'!$P$26/3*$C$33*1000</f>
        <v>2218733.3333333335</v>
      </c>
      <c r="AX34" s="379">
        <f>'Green Square'!$P$26/3*$C$33*1000</f>
        <v>2218733.3333333335</v>
      </c>
      <c r="AY34" s="379">
        <f>'Green Square'!$P$26/3*$C$33*1000</f>
        <v>2218733.3333333335</v>
      </c>
      <c r="AZ34" s="379">
        <f>'Green Square'!$Q$26/3*$C$33*1000</f>
        <v>0</v>
      </c>
      <c r="BA34" s="379">
        <f>'Green Square'!$Q$26/3*$C$33*1000</f>
        <v>0</v>
      </c>
      <c r="BB34" s="379">
        <f>'Green Square'!$Q$26/3*$C$33*1000</f>
        <v>0</v>
      </c>
      <c r="BC34" s="379">
        <f>'Green Square'!$R$26/3*$C$33*1000</f>
        <v>0</v>
      </c>
      <c r="BD34" s="379">
        <f>'Green Square'!$R$26/3*$C$33*1000</f>
        <v>0</v>
      </c>
      <c r="BE34" s="379">
        <f>'Green Square'!$R$26/3*$C$33*1000</f>
        <v>0</v>
      </c>
      <c r="BF34" s="379">
        <f>'Green Square'!$S$26/3*$C$33*1000</f>
        <v>0</v>
      </c>
      <c r="BG34" s="379">
        <f>'Green Square'!$S$26/3*$C$33*1000</f>
        <v>0</v>
      </c>
      <c r="BH34" s="379">
        <f>'Green Square'!$S$26/3*$C$33*1000</f>
        <v>0</v>
      </c>
      <c r="BI34" s="379">
        <f>'Green Square'!$T$26/3*$C$33*1000</f>
        <v>0</v>
      </c>
      <c r="BJ34" s="379">
        <f>'Green Square'!$T$26/3*$C$33*1000</f>
        <v>0</v>
      </c>
      <c r="BK34" s="379">
        <f>'Green Square'!$T$26/3*$C$33*1000</f>
        <v>0</v>
      </c>
      <c r="BL34" s="379">
        <f>'Green Square'!$U$26/3*$C$33*1000</f>
        <v>0</v>
      </c>
      <c r="BM34" s="379">
        <f>'Green Square'!$U$26/3*$C$33*1000</f>
        <v>0</v>
      </c>
      <c r="BN34" s="379">
        <f>'Green Square'!$U$26/3*$C$33*1000</f>
        <v>0</v>
      </c>
      <c r="BO34" s="379">
        <f>'Green Square'!$V$26/3*$C$33*1000</f>
        <v>0</v>
      </c>
      <c r="BP34" s="379">
        <f>'Green Square'!$V$26/3*$C$33*1000</f>
        <v>0</v>
      </c>
      <c r="BQ34" s="379">
        <f>'Green Square'!$V$26/3*$C$33*1000</f>
        <v>0</v>
      </c>
      <c r="BR34" s="379">
        <f>'Green Square'!$W$26/3*$C$33*1000</f>
        <v>0</v>
      </c>
      <c r="BS34" s="379">
        <f>'Green Square'!$W$26/3*$C$33*1000</f>
        <v>0</v>
      </c>
      <c r="BT34" s="379">
        <f>'Green Square'!$W$26/3*$C$33*1000</f>
        <v>0</v>
      </c>
      <c r="BU34" s="379">
        <f>'Green Square'!$X$26/3*$C$33*1000</f>
        <v>0</v>
      </c>
      <c r="BV34" s="379">
        <f>'Green Square'!$X$26/3*$C$33*1000</f>
        <v>0</v>
      </c>
      <c r="BW34" s="379">
        <f>'Green Square'!$X$26/3*$C$33*1000</f>
        <v>0</v>
      </c>
    </row>
    <row r="35" spans="2:93" x14ac:dyDescent="0.3">
      <c r="B35" s="371" t="s">
        <v>82</v>
      </c>
      <c r="C35" s="372">
        <f>SUM(P35:BQ35)</f>
        <v>106949430</v>
      </c>
      <c r="D35" s="415"/>
      <c r="E35" s="415"/>
      <c r="F35" s="415"/>
      <c r="G35" s="415"/>
      <c r="H35" s="415"/>
      <c r="I35" s="415"/>
      <c r="J35" s="415"/>
      <c r="K35" s="415"/>
      <c r="L35" s="415"/>
      <c r="M35" s="415"/>
      <c r="N35" s="415"/>
      <c r="O35" s="415"/>
      <c r="P35" s="379">
        <f>'L''avenir'!$E$26/3*$C$33*1000</f>
        <v>0</v>
      </c>
      <c r="Q35" s="379">
        <f>'L''avenir'!$E$26/3*$C$33*1000</f>
        <v>0</v>
      </c>
      <c r="R35" s="379">
        <f>'L''avenir'!$E$26/3*$C$33*1000</f>
        <v>0</v>
      </c>
      <c r="S35" s="379">
        <f>'L''avenir'!$F$26/3*$C$33*1000</f>
        <v>0</v>
      </c>
      <c r="T35" s="379">
        <f>'L''avenir'!$F$26/3*$C$33*1000</f>
        <v>0</v>
      </c>
      <c r="U35" s="379">
        <f>'L''avenir'!$F$26/3*$C$33*1000</f>
        <v>0</v>
      </c>
      <c r="V35" s="379">
        <f>'L''avenir'!$G$26/3*$C$33*1000</f>
        <v>0</v>
      </c>
      <c r="W35" s="379">
        <f>'L''avenir'!$G$26/3*$C$33*1000</f>
        <v>0</v>
      </c>
      <c r="X35" s="379">
        <f>'L''avenir'!$G$26/3*$C$33*1000</f>
        <v>0</v>
      </c>
      <c r="Y35" s="379">
        <f>'L''avenir'!$H$26/3*$C$33*1000</f>
        <v>0</v>
      </c>
      <c r="Z35" s="379">
        <f>'L''avenir'!$H$26/3*$C$33*1000</f>
        <v>0</v>
      </c>
      <c r="AA35" s="379">
        <f>'L''avenir'!$H$26/3*$C$33*1000</f>
        <v>0</v>
      </c>
      <c r="AB35" s="379">
        <f>'L''avenir'!$I$26/3*$C$33*1000</f>
        <v>4830840</v>
      </c>
      <c r="AC35" s="379">
        <f>'L''avenir'!$I$26/3*$C$33*1000</f>
        <v>4830840</v>
      </c>
      <c r="AD35" s="379">
        <f>'L''avenir'!$I$26/3*$C$33*1000</f>
        <v>4830840</v>
      </c>
      <c r="AE35" s="379">
        <f>'L''avenir'!$J$26/3*$C$33*1000</f>
        <v>4830840</v>
      </c>
      <c r="AF35" s="379">
        <f>'L''avenir'!$J$26/3*$C$33*1000</f>
        <v>4830840</v>
      </c>
      <c r="AG35" s="379">
        <f>'L''avenir'!$J$26/3*$C$33*1000</f>
        <v>4830840</v>
      </c>
      <c r="AH35" s="379">
        <f>'L''avenir'!$K$26/3*$C$33*1000</f>
        <v>4144980.0000000005</v>
      </c>
      <c r="AI35" s="379">
        <f>'L''avenir'!$K$26/3*$C$33*1000</f>
        <v>4144980.0000000005</v>
      </c>
      <c r="AJ35" s="379">
        <f>'L''avenir'!$K$26/3*$C$33*1000</f>
        <v>4144980.0000000005</v>
      </c>
      <c r="AK35" s="379">
        <f>'L''avenir'!$L$26/3*$C$33*1000</f>
        <v>2400510</v>
      </c>
      <c r="AL35" s="379">
        <f>'L''avenir'!$L$26/3*$C$33*1000</f>
        <v>2400510</v>
      </c>
      <c r="AM35" s="379">
        <f>'L''avenir'!$L$26/3*$C$33*1000</f>
        <v>2400510</v>
      </c>
      <c r="AN35" s="379">
        <f>'L''avenir'!$M$26/3*$C$33*1000</f>
        <v>2644040</v>
      </c>
      <c r="AO35" s="379">
        <f>'L''avenir'!$M$26/3*$C$33*1000</f>
        <v>2644040</v>
      </c>
      <c r="AP35" s="379">
        <f>'L''avenir'!$M$26/3*$C$33*1000</f>
        <v>2644040</v>
      </c>
      <c r="AQ35" s="379">
        <f>'L''avenir'!$N$26/3*$C$33*1000</f>
        <v>2465120</v>
      </c>
      <c r="AR35" s="379">
        <f>'L''avenir'!$N$26/3*$C$33*1000</f>
        <v>2465120</v>
      </c>
      <c r="AS35" s="379">
        <f>'L''avenir'!$N$26/3*$C$33*1000</f>
        <v>2465120</v>
      </c>
      <c r="AT35" s="379">
        <f>'L''avenir'!$O$26/3*$C$33*1000</f>
        <v>2514820</v>
      </c>
      <c r="AU35" s="379">
        <f>'L''avenir'!$O$26/3*$C$33*1000</f>
        <v>2514820</v>
      </c>
      <c r="AV35" s="379">
        <f>'L''avenir'!$O$26/3*$C$33*1000</f>
        <v>2514820</v>
      </c>
      <c r="AW35" s="379">
        <f>'L''avenir'!$P$26/3*$C$33*1000</f>
        <v>2514820</v>
      </c>
      <c r="AX35" s="379">
        <f>'L''avenir'!$P$26/3*$C$33*1000</f>
        <v>2514820</v>
      </c>
      <c r="AY35" s="379">
        <f>'L''avenir'!$P$26/3*$C$33*1000</f>
        <v>2514820</v>
      </c>
      <c r="AZ35" s="379">
        <f>'L''avenir'!$Q$26/3*$C$33*1000</f>
        <v>2743440</v>
      </c>
      <c r="BA35" s="379">
        <f>'L''avenir'!$Q$26/3*$C$33*1000</f>
        <v>2743440</v>
      </c>
      <c r="BB35" s="379">
        <f>'L''avenir'!$Q$26/3*$C$33*1000</f>
        <v>2743440</v>
      </c>
      <c r="BC35" s="379">
        <f>'L''avenir'!$R$26/3*$C$33*1000</f>
        <v>2743440</v>
      </c>
      <c r="BD35" s="379">
        <f>'L''avenir'!$R$26/3*$C$33*1000</f>
        <v>2743440</v>
      </c>
      <c r="BE35" s="379">
        <f>'L''avenir'!$R$26/3*$C$33*1000</f>
        <v>2743440</v>
      </c>
      <c r="BF35" s="379">
        <f>'L''avenir'!$S$26/3*$C$33*1000</f>
        <v>1908480</v>
      </c>
      <c r="BG35" s="379">
        <f>'L''avenir'!$S$26/3*$C$33*1000</f>
        <v>1908480</v>
      </c>
      <c r="BH35" s="379">
        <f>'L''avenir'!$S$26/3*$C$33*1000</f>
        <v>1908480</v>
      </c>
      <c r="BI35" s="379">
        <f>'L''avenir'!$T$26/3*$C$33*1000</f>
        <v>1908480</v>
      </c>
      <c r="BJ35" s="379">
        <f>'L''avenir'!$T$26/3*$C$33*1000</f>
        <v>1908480</v>
      </c>
      <c r="BK35" s="379">
        <f>'L''avenir'!$T$26/3*$C$33*1000</f>
        <v>1908480</v>
      </c>
      <c r="BL35" s="379">
        <f>'L''avenir'!$U$26/3*$C$33*1000</f>
        <v>0</v>
      </c>
      <c r="BM35" s="379">
        <f>'L''avenir'!$U$26/3*$C$33*1000</f>
        <v>0</v>
      </c>
      <c r="BN35" s="379">
        <f>'L''avenir'!$U$26/3*$C$33*1000</f>
        <v>0</v>
      </c>
      <c r="BO35" s="379">
        <f>'L''avenir'!$V$26/3*$C$33*1000</f>
        <v>0</v>
      </c>
      <c r="BP35" s="379">
        <f>'L''avenir'!$V$26/3*$C$33*1000</f>
        <v>0</v>
      </c>
      <c r="BQ35" s="379">
        <f>'L''avenir'!$V$26/3*$C$33*1000</f>
        <v>0</v>
      </c>
      <c r="BR35" s="379">
        <f>'L''avenir'!$W$26/3*$C$33*1000</f>
        <v>0</v>
      </c>
      <c r="BS35" s="379">
        <f>'L''avenir'!$W$26/3*$C$33*1000</f>
        <v>0</v>
      </c>
      <c r="BT35" s="379">
        <f>'L''avenir'!$W$26/3*$C$33*1000</f>
        <v>0</v>
      </c>
      <c r="BU35" s="379">
        <f>'L''avenir'!$X$26/3*$C$33*1000</f>
        <v>0</v>
      </c>
      <c r="BV35" s="379">
        <f>'L''avenir'!$X$26/3*$C$33*1000</f>
        <v>0</v>
      </c>
      <c r="BW35" s="379">
        <f>'L''avenir'!$X$26/3*$C$33*1000</f>
        <v>0</v>
      </c>
    </row>
    <row r="36" spans="2:93" x14ac:dyDescent="0.3">
      <c r="B36" s="371" t="s">
        <v>25</v>
      </c>
      <c r="C36" s="372">
        <f>SUM(P36:BQ36)</f>
        <v>233589920.00000009</v>
      </c>
      <c r="D36" s="415"/>
      <c r="E36" s="415"/>
      <c r="F36" s="415"/>
      <c r="G36" s="415"/>
      <c r="H36" s="415"/>
      <c r="I36" s="415"/>
      <c r="J36" s="415"/>
      <c r="K36" s="415"/>
      <c r="L36" s="415"/>
      <c r="M36" s="415"/>
      <c r="N36" s="415"/>
      <c r="O36" s="415"/>
      <c r="P36" s="379">
        <f>'AT EAST'!$E$26/3*$C$33*1000</f>
        <v>0</v>
      </c>
      <c r="Q36" s="379">
        <f>'AT EAST'!$E$26/3*$C$33*1000</f>
        <v>0</v>
      </c>
      <c r="R36" s="379">
        <f>'AT EAST'!$E$26/3*$C$33*1000</f>
        <v>0</v>
      </c>
      <c r="S36" s="379">
        <f>'AT EAST'!$F$26/3*$C$33*1000</f>
        <v>0</v>
      </c>
      <c r="T36" s="379">
        <f>'AT EAST'!$F$26/3*$C$33*1000</f>
        <v>0</v>
      </c>
      <c r="U36" s="379">
        <f>'AT EAST'!$F$26/3*$C$33*1000</f>
        <v>0</v>
      </c>
      <c r="V36" s="379">
        <f>'AT EAST'!$G$26/3*$C$33*1000</f>
        <v>0</v>
      </c>
      <c r="W36" s="379">
        <f>'AT EAST'!$G$26/3*$C$33*1000</f>
        <v>0</v>
      </c>
      <c r="X36" s="379">
        <f>'AT EAST'!$G$26/3*$C$33*1000</f>
        <v>0</v>
      </c>
      <c r="Y36" s="379">
        <f>'AT EAST'!$H$26/3*$C$33*1000</f>
        <v>0</v>
      </c>
      <c r="Z36" s="379">
        <f>'AT EAST'!$H$26/3*$C$33*1000</f>
        <v>0</v>
      </c>
      <c r="AA36" s="379">
        <f>'AT EAST'!$H$26/3*$C$33*1000</f>
        <v>0</v>
      </c>
      <c r="AB36" s="379">
        <f>'AT EAST'!$I$26/3*$C$33*1000</f>
        <v>3904590</v>
      </c>
      <c r="AC36" s="379">
        <f>'AT EAST'!$I$26/3*$C$33*1000</f>
        <v>3904590</v>
      </c>
      <c r="AD36" s="379">
        <f>'AT EAST'!$I$26/3*$C$33*1000</f>
        <v>3904590</v>
      </c>
      <c r="AE36" s="379">
        <f>'AT EAST'!$J$26/3*$C$33*1000</f>
        <v>3904590</v>
      </c>
      <c r="AF36" s="379">
        <f>'AT EAST'!$J$26/3*$C$33*1000</f>
        <v>3904590</v>
      </c>
      <c r="AG36" s="379">
        <f>'AT EAST'!$J$26/3*$C$33*1000</f>
        <v>3904590</v>
      </c>
      <c r="AH36" s="379">
        <f>'AT EAST'!$K$26/3*$C$33*1000</f>
        <v>3904590</v>
      </c>
      <c r="AI36" s="379">
        <f>'AT EAST'!$K$26/3*$C$33*1000</f>
        <v>3904590</v>
      </c>
      <c r="AJ36" s="379">
        <f>'AT EAST'!$K$26/3*$C$33*1000</f>
        <v>3904590</v>
      </c>
      <c r="AK36" s="379">
        <f>'AT EAST'!$L$26/3*$C$33*1000</f>
        <v>3904590</v>
      </c>
      <c r="AL36" s="379">
        <f>'AT EAST'!$L$26/3*$C$33*1000</f>
        <v>3904590</v>
      </c>
      <c r="AM36" s="379">
        <f>'AT EAST'!$L$26/3*$C$33*1000</f>
        <v>3904590</v>
      </c>
      <c r="AN36" s="379">
        <f>'AT EAST'!$M$26/3*$C$33*1000</f>
        <v>4521106.666666667</v>
      </c>
      <c r="AO36" s="379">
        <f>'AT EAST'!$M$26/3*$C$33*1000</f>
        <v>4521106.666666667</v>
      </c>
      <c r="AP36" s="379">
        <f>'AT EAST'!$M$26/3*$C$33*1000</f>
        <v>4521106.666666667</v>
      </c>
      <c r="AQ36" s="379">
        <f>'AT EAST'!$N$26/3*$C$33*1000</f>
        <v>4521106.666666667</v>
      </c>
      <c r="AR36" s="379">
        <f>'AT EAST'!$N$26/3*$C$33*1000</f>
        <v>4521106.666666667</v>
      </c>
      <c r="AS36" s="379">
        <f>'AT EAST'!$N$26/3*$C$33*1000</f>
        <v>4521106.666666667</v>
      </c>
      <c r="AT36" s="379">
        <f>'AT EAST'!$O$26/3*$C$33*1000</f>
        <v>4521106.666666667</v>
      </c>
      <c r="AU36" s="379">
        <f>'AT EAST'!$O$26/3*$C$33*1000</f>
        <v>4521106.666666667</v>
      </c>
      <c r="AV36" s="379">
        <f>'AT EAST'!$O$26/3*$C$33*1000</f>
        <v>4521106.666666667</v>
      </c>
      <c r="AW36" s="379">
        <f>'AT EAST'!$P$26/3*$C$33*1000</f>
        <v>4521106.666666667</v>
      </c>
      <c r="AX36" s="379">
        <f>'AT EAST'!$P$26/3*$C$33*1000</f>
        <v>4521106.666666667</v>
      </c>
      <c r="AY36" s="379">
        <f>'AT EAST'!$P$26/3*$C$33*1000</f>
        <v>4521106.666666667</v>
      </c>
      <c r="AZ36" s="379">
        <f>'AT EAST'!$Q$26/3*$C$33*1000</f>
        <v>7443846.666666666</v>
      </c>
      <c r="BA36" s="379">
        <f>'AT EAST'!$Q$26/3*$C$33*1000</f>
        <v>7443846.666666666</v>
      </c>
      <c r="BB36" s="379">
        <f>'AT EAST'!$Q$26/3*$C$33*1000</f>
        <v>7443846.666666666</v>
      </c>
      <c r="BC36" s="379">
        <f>'AT EAST'!$R$26/3*$C$33*1000</f>
        <v>7443846.666666666</v>
      </c>
      <c r="BD36" s="379">
        <f>'AT EAST'!$R$26/3*$C$33*1000</f>
        <v>7443846.666666666</v>
      </c>
      <c r="BE36" s="379">
        <f>'AT EAST'!$R$26/3*$C$33*1000</f>
        <v>7443846.666666666</v>
      </c>
      <c r="BF36" s="379">
        <f>'AT EAST'!$S$26/3*$C$33*1000</f>
        <v>8699680</v>
      </c>
      <c r="BG36" s="379">
        <f>'AT EAST'!$S$26/3*$C$33*1000</f>
        <v>8699680</v>
      </c>
      <c r="BH36" s="379">
        <f>'AT EAST'!$S$26/3*$C$33*1000</f>
        <v>8699680</v>
      </c>
      <c r="BI36" s="379">
        <f>'AT EAST'!$T$26/3*$C$33*1000</f>
        <v>8699680</v>
      </c>
      <c r="BJ36" s="379">
        <f>'AT EAST'!$T$26/3*$C$33*1000</f>
        <v>8699680</v>
      </c>
      <c r="BK36" s="379">
        <f>'AT EAST'!$T$26/3*$C$33*1000</f>
        <v>8699680</v>
      </c>
      <c r="BL36" s="379">
        <f>'AT EAST'!$U$26/3*$C$33*1000</f>
        <v>5936733.333333334</v>
      </c>
      <c r="BM36" s="379">
        <f>'AT EAST'!$U$26/3*$C$33*1000</f>
        <v>5936733.333333334</v>
      </c>
      <c r="BN36" s="379">
        <f>'AT EAST'!$U$26/3*$C$33*1000</f>
        <v>5936733.333333334</v>
      </c>
      <c r="BO36" s="379">
        <f>'AT EAST'!$V$26/3*$C$33*1000</f>
        <v>5936733.333333334</v>
      </c>
      <c r="BP36" s="379">
        <f>'AT EAST'!$V$26/3*$C$33*1000</f>
        <v>5936733.333333334</v>
      </c>
      <c r="BQ36" s="379">
        <f>'AT EAST'!$V$26/3*$C$33*1000</f>
        <v>5936733.333333334</v>
      </c>
      <c r="BR36" s="379">
        <f>'AT EAST'!$W$26/3*$C$33*1000</f>
        <v>3817806.666666667</v>
      </c>
      <c r="BS36" s="379">
        <f>'AT EAST'!$W$26/3*$C$33*1000</f>
        <v>3817806.666666667</v>
      </c>
      <c r="BT36" s="379">
        <f>'AT EAST'!$W$26/3*$C$33*1000</f>
        <v>3817806.666666667</v>
      </c>
      <c r="BU36" s="379">
        <f>'AT EAST'!$X$26/3*$C$33*1000</f>
        <v>3817806.666666667</v>
      </c>
      <c r="BV36" s="379">
        <f>'AT EAST'!$X$26/3*$C$33*1000</f>
        <v>3817806.666666667</v>
      </c>
      <c r="BW36" s="379">
        <f>'AT EAST'!$X$26/3*$C$33*1000</f>
        <v>3817806.666666667</v>
      </c>
    </row>
    <row r="37" spans="2:93" x14ac:dyDescent="0.3">
      <c r="B37" s="374" t="s">
        <v>121</v>
      </c>
      <c r="C37" s="375">
        <f>SUM(C34:C36)</f>
        <v>430658510.00000006</v>
      </c>
      <c r="D37" s="375"/>
      <c r="E37" s="375"/>
      <c r="F37" s="375"/>
      <c r="G37" s="375"/>
      <c r="H37" s="375"/>
      <c r="I37" s="375"/>
      <c r="J37" s="375"/>
      <c r="K37" s="375"/>
      <c r="L37" s="375"/>
      <c r="M37" s="375"/>
      <c r="N37" s="375"/>
      <c r="O37" s="375"/>
      <c r="P37" s="377">
        <f t="shared" ref="P37" si="9">SUM(P34:P36)</f>
        <v>0</v>
      </c>
      <c r="Q37" s="377">
        <f t="shared" ref="Q37" si="10">SUM(Q34:Q36)</f>
        <v>0</v>
      </c>
      <c r="R37" s="377">
        <f t="shared" ref="R37" si="11">SUM(R34:R36)</f>
        <v>0</v>
      </c>
      <c r="S37" s="377">
        <f t="shared" ref="S37" si="12">SUM(S34:S36)</f>
        <v>0</v>
      </c>
      <c r="T37" s="377">
        <f t="shared" ref="T37" si="13">SUM(T34:T36)</f>
        <v>0</v>
      </c>
      <c r="U37" s="377">
        <f t="shared" ref="U37" si="14">SUM(U34:U36)</f>
        <v>0</v>
      </c>
      <c r="V37" s="377">
        <f t="shared" ref="V37" si="15">SUM(V34:V36)</f>
        <v>4037130</v>
      </c>
      <c r="W37" s="377">
        <f t="shared" ref="W37" si="16">SUM(W34:W36)</f>
        <v>4037130</v>
      </c>
      <c r="X37" s="377">
        <f t="shared" ref="X37" si="17">SUM(X34:X36)</f>
        <v>4037130</v>
      </c>
      <c r="Y37" s="377">
        <f t="shared" ref="Y37" si="18">SUM(Y34:Y36)</f>
        <v>4037130</v>
      </c>
      <c r="Z37" s="377">
        <f t="shared" ref="Z37" si="19">SUM(Z34:Z36)</f>
        <v>4037130</v>
      </c>
      <c r="AA37" s="377">
        <f t="shared" ref="AA37" si="20">SUM(AA34:AA36)</f>
        <v>4037130</v>
      </c>
      <c r="AB37" s="377">
        <f t="shared" ref="AB37" si="21">SUM(AB34:AB36)</f>
        <v>11909183.333333332</v>
      </c>
      <c r="AC37" s="377">
        <f t="shared" ref="AC37" si="22">SUM(AC34:AC36)</f>
        <v>11909183.333333332</v>
      </c>
      <c r="AD37" s="377">
        <f t="shared" ref="AD37" si="23">SUM(AD34:AD36)</f>
        <v>11909183.333333332</v>
      </c>
      <c r="AE37" s="377">
        <f t="shared" ref="AE37" si="24">SUM(AE34:AE36)</f>
        <v>11909183.333333332</v>
      </c>
      <c r="AF37" s="377">
        <f t="shared" ref="AF37" si="25">SUM(AF34:AF36)</f>
        <v>11909183.333333332</v>
      </c>
      <c r="AG37" s="377">
        <f t="shared" ref="AG37" si="26">SUM(AG34:AG36)</f>
        <v>11909183.333333332</v>
      </c>
      <c r="AH37" s="377">
        <f t="shared" ref="AH37" si="27">SUM(AH34:AH36)</f>
        <v>10379240</v>
      </c>
      <c r="AI37" s="377">
        <f t="shared" ref="AI37" si="28">SUM(AI34:AI36)</f>
        <v>10379240</v>
      </c>
      <c r="AJ37" s="377">
        <f t="shared" ref="AJ37" si="29">SUM(AJ34:AJ36)</f>
        <v>10379240</v>
      </c>
      <c r="AK37" s="377">
        <f t="shared" ref="AK37" si="30">SUM(AK34:AK36)</f>
        <v>8634770</v>
      </c>
      <c r="AL37" s="377">
        <f t="shared" ref="AL37" si="31">SUM(AL34:AL36)</f>
        <v>8634770</v>
      </c>
      <c r="AM37" s="377">
        <f t="shared" ref="AM37" si="32">SUM(AM34:AM36)</f>
        <v>8634770</v>
      </c>
      <c r="AN37" s="377">
        <f t="shared" ref="AN37" si="33">SUM(AN34:AN36)</f>
        <v>9731160</v>
      </c>
      <c r="AO37" s="377">
        <f t="shared" ref="AO37" si="34">SUM(AO34:AO36)</f>
        <v>9731160</v>
      </c>
      <c r="AP37" s="377">
        <f t="shared" ref="AP37" si="35">SUM(AP34:AP36)</f>
        <v>9731160</v>
      </c>
      <c r="AQ37" s="377">
        <f t="shared" ref="AQ37" si="36">SUM(AQ34:AQ36)</f>
        <v>10073160</v>
      </c>
      <c r="AR37" s="377">
        <f t="shared" ref="AR37" si="37">SUM(AR34:AR36)</f>
        <v>10073160</v>
      </c>
      <c r="AS37" s="377">
        <f t="shared" ref="AS37" si="38">SUM(AS34:AS36)</f>
        <v>10073160</v>
      </c>
      <c r="AT37" s="377">
        <f t="shared" ref="AT37" si="39">SUM(AT34:AT36)</f>
        <v>10122860</v>
      </c>
      <c r="AU37" s="377">
        <f t="shared" ref="AU37" si="40">SUM(AU34:AU36)</f>
        <v>10122860</v>
      </c>
      <c r="AV37" s="377">
        <f t="shared" ref="AV37" si="41">SUM(AV34:AV36)</f>
        <v>10122860</v>
      </c>
      <c r="AW37" s="377">
        <f t="shared" ref="AW37" si="42">SUM(AW34:AW36)</f>
        <v>9254660</v>
      </c>
      <c r="AX37" s="377">
        <f t="shared" ref="AX37" si="43">SUM(AX34:AX36)</f>
        <v>9254660</v>
      </c>
      <c r="AY37" s="377">
        <f t="shared" ref="AY37" si="44">SUM(AY34:AY36)</f>
        <v>9254660</v>
      </c>
      <c r="AZ37" s="377">
        <f t="shared" ref="AZ37" si="45">SUM(AZ34:AZ36)</f>
        <v>10187286.666666666</v>
      </c>
      <c r="BA37" s="377">
        <f t="shared" ref="BA37" si="46">SUM(BA34:BA36)</f>
        <v>10187286.666666666</v>
      </c>
      <c r="BB37" s="377">
        <f t="shared" ref="BB37" si="47">SUM(BB34:BB36)</f>
        <v>10187286.666666666</v>
      </c>
      <c r="BC37" s="377">
        <f t="shared" ref="BC37" si="48">SUM(BC34:BC36)</f>
        <v>10187286.666666666</v>
      </c>
      <c r="BD37" s="377">
        <f t="shared" ref="BD37" si="49">SUM(BD34:BD36)</f>
        <v>10187286.666666666</v>
      </c>
      <c r="BE37" s="377">
        <f t="shared" ref="BE37" si="50">SUM(BE34:BE36)</f>
        <v>10187286.666666666</v>
      </c>
      <c r="BF37" s="377">
        <f t="shared" ref="BF37" si="51">SUM(BF34:BF36)</f>
        <v>10608160</v>
      </c>
      <c r="BG37" s="377">
        <f t="shared" ref="BG37" si="52">SUM(BG34:BG36)</f>
        <v>10608160</v>
      </c>
      <c r="BH37" s="377">
        <f t="shared" ref="BH37" si="53">SUM(BH34:BH36)</f>
        <v>10608160</v>
      </c>
      <c r="BI37" s="377">
        <f t="shared" ref="BI37" si="54">SUM(BI34:BI36)</f>
        <v>10608160</v>
      </c>
      <c r="BJ37" s="377">
        <f t="shared" ref="BJ37" si="55">SUM(BJ34:BJ36)</f>
        <v>10608160</v>
      </c>
      <c r="BK37" s="377">
        <f t="shared" ref="BK37" si="56">SUM(BK34:BK36)</f>
        <v>10608160</v>
      </c>
      <c r="BL37" s="377">
        <f t="shared" ref="BL37" si="57">SUM(BL34:BL36)</f>
        <v>5936733.333333334</v>
      </c>
      <c r="BM37" s="377">
        <f t="shared" ref="BM37" si="58">SUM(BM34:BM36)</f>
        <v>5936733.333333334</v>
      </c>
      <c r="BN37" s="377">
        <f t="shared" ref="BN37" si="59">SUM(BN34:BN36)</f>
        <v>5936733.333333334</v>
      </c>
      <c r="BO37" s="377">
        <f t="shared" ref="BO37" si="60">SUM(BO34:BO36)</f>
        <v>5936733.333333334</v>
      </c>
      <c r="BP37" s="377">
        <f t="shared" ref="BP37" si="61">SUM(BP34:BP36)</f>
        <v>5936733.333333334</v>
      </c>
      <c r="BQ37" s="377">
        <f t="shared" ref="BQ37" si="62">SUM(BQ34:BQ36)</f>
        <v>5936733.333333334</v>
      </c>
      <c r="BR37" s="377">
        <f t="shared" ref="BR37" si="63">SUM(BR34:BR36)</f>
        <v>3817806.666666667</v>
      </c>
      <c r="BS37" s="377">
        <f t="shared" ref="BS37" si="64">SUM(BS34:BS36)</f>
        <v>3817806.666666667</v>
      </c>
      <c r="BT37" s="377">
        <f t="shared" ref="BT37" si="65">SUM(BT34:BT36)</f>
        <v>3817806.666666667</v>
      </c>
      <c r="BU37" s="377">
        <f t="shared" ref="BU37" si="66">SUM(BU34:BU36)</f>
        <v>3817806.666666667</v>
      </c>
      <c r="BV37" s="377">
        <f t="shared" ref="BV37" si="67">SUM(BV34:BV36)</f>
        <v>3817806.666666667</v>
      </c>
      <c r="BW37" s="377">
        <f t="shared" ref="BW37" si="68">SUM(BW34:BW36)</f>
        <v>3817806.666666667</v>
      </c>
    </row>
    <row r="38" spans="2:93" x14ac:dyDescent="0.3">
      <c r="P38" s="378"/>
      <c r="Q38" s="378"/>
      <c r="R38" s="378"/>
      <c r="S38" s="378"/>
      <c r="T38" s="378"/>
      <c r="U38" s="378"/>
      <c r="V38" s="378"/>
      <c r="W38" s="378"/>
      <c r="X38" s="378"/>
      <c r="Y38" s="378"/>
      <c r="Z38" s="378"/>
      <c r="AA38" s="378"/>
      <c r="AB38" s="378"/>
      <c r="AC38" s="378"/>
      <c r="AD38" s="378"/>
      <c r="AE38" s="378"/>
      <c r="AF38" s="378"/>
      <c r="AG38" s="378"/>
      <c r="AH38" s="378"/>
      <c r="AI38" s="378"/>
      <c r="AJ38" s="378"/>
      <c r="AK38" s="378"/>
      <c r="AL38" s="378"/>
      <c r="AM38" s="378"/>
      <c r="AN38" s="378"/>
      <c r="AO38" s="378"/>
      <c r="AP38" s="378"/>
      <c r="AQ38" s="378"/>
      <c r="AR38" s="378"/>
      <c r="AS38" s="378"/>
      <c r="AT38" s="378"/>
      <c r="AU38" s="378"/>
      <c r="AV38" s="378"/>
      <c r="AW38" s="378"/>
      <c r="AX38" s="378"/>
      <c r="AY38" s="378"/>
      <c r="AZ38" s="378"/>
      <c r="BA38" s="378"/>
      <c r="BB38" s="378"/>
      <c r="BC38" s="378"/>
      <c r="BD38" s="378"/>
      <c r="BE38" s="378"/>
      <c r="BF38" s="378"/>
      <c r="BG38" s="378"/>
      <c r="BH38" s="378"/>
      <c r="BI38" s="378"/>
      <c r="BJ38" s="378"/>
      <c r="BK38" s="378"/>
      <c r="BL38" s="378"/>
      <c r="BM38" s="378"/>
      <c r="BN38" s="378"/>
      <c r="BO38" s="378"/>
      <c r="BP38" s="378"/>
      <c r="BQ38" s="378"/>
      <c r="BR38" s="378"/>
      <c r="BS38" s="378"/>
      <c r="BT38" s="378"/>
      <c r="BU38" s="378"/>
      <c r="BV38" s="378"/>
      <c r="BW38" s="378"/>
    </row>
    <row r="39" spans="2:93" x14ac:dyDescent="0.3">
      <c r="B39" s="374" t="s">
        <v>779</v>
      </c>
      <c r="C39" s="381">
        <f>C55</f>
        <v>0.15000000000000002</v>
      </c>
      <c r="D39" s="381"/>
      <c r="E39" s="381"/>
      <c r="F39" s="381"/>
      <c r="G39" s="381"/>
      <c r="H39" s="381"/>
      <c r="I39" s="381"/>
      <c r="J39" s="381"/>
      <c r="K39" s="381"/>
      <c r="L39" s="381"/>
      <c r="M39" s="381"/>
      <c r="N39" s="381"/>
      <c r="O39" s="381"/>
      <c r="P39" s="377"/>
      <c r="Q39" s="377"/>
      <c r="R39" s="377"/>
      <c r="S39" s="377"/>
      <c r="T39" s="377"/>
      <c r="U39" s="377"/>
      <c r="V39" s="377"/>
      <c r="W39" s="377"/>
      <c r="X39" s="377"/>
      <c r="Y39" s="377"/>
      <c r="Z39" s="377"/>
      <c r="AA39" s="377"/>
      <c r="AB39" s="377"/>
      <c r="AC39" s="377"/>
      <c r="AD39" s="377"/>
      <c r="AE39" s="377"/>
      <c r="AF39" s="377"/>
      <c r="AG39" s="377"/>
      <c r="AH39" s="377"/>
      <c r="AI39" s="377"/>
      <c r="AJ39" s="377"/>
      <c r="AK39" s="377"/>
      <c r="AL39" s="377"/>
      <c r="AM39" s="377"/>
      <c r="AN39" s="377"/>
      <c r="AO39" s="377"/>
      <c r="AP39" s="377"/>
      <c r="AQ39" s="377"/>
      <c r="AR39" s="377"/>
      <c r="AS39" s="377"/>
      <c r="AT39" s="377"/>
      <c r="AU39" s="377"/>
      <c r="AV39" s="377"/>
      <c r="AW39" s="377"/>
      <c r="AX39" s="377"/>
      <c r="AY39" s="377"/>
      <c r="AZ39" s="377"/>
      <c r="BA39" s="377"/>
      <c r="BB39" s="377"/>
      <c r="BC39" s="377"/>
      <c r="BD39" s="377"/>
      <c r="BE39" s="377"/>
      <c r="BF39" s="377"/>
      <c r="BG39" s="377"/>
      <c r="BH39" s="377"/>
      <c r="BI39" s="377"/>
      <c r="BJ39" s="377"/>
      <c r="BK39" s="377"/>
      <c r="BL39" s="377"/>
      <c r="BM39" s="377"/>
      <c r="BN39" s="377"/>
      <c r="BO39" s="377"/>
      <c r="BP39" s="377"/>
      <c r="BQ39" s="377"/>
      <c r="BR39" s="377"/>
      <c r="BS39" s="377"/>
      <c r="BT39" s="377"/>
      <c r="BU39" s="377"/>
      <c r="BV39" s="377"/>
      <c r="BW39" s="377"/>
    </row>
    <row r="40" spans="2:93" ht="15.75" customHeight="1" x14ac:dyDescent="0.3">
      <c r="B40" s="367" t="s">
        <v>81</v>
      </c>
      <c r="C40" s="368">
        <f>SUM(P40:BQ40)</f>
        <v>104574000.00000001</v>
      </c>
      <c r="D40" s="416"/>
      <c r="E40" s="416"/>
      <c r="F40" s="416"/>
      <c r="G40" s="416"/>
      <c r="H40" s="416"/>
      <c r="I40" s="416"/>
      <c r="J40" s="416"/>
      <c r="K40" s="416"/>
      <c r="L40" s="416"/>
      <c r="M40" s="416"/>
      <c r="N40" s="416"/>
      <c r="O40" s="416"/>
      <c r="P40" s="380">
        <f>P28*$C$39</f>
        <v>1000000.0000000002</v>
      </c>
      <c r="Q40" s="380">
        <f t="shared" ref="Q40:BW42" si="69">Q28*$C$39</f>
        <v>1000000.0000000002</v>
      </c>
      <c r="R40" s="380">
        <f t="shared" si="69"/>
        <v>1000000.0000000002</v>
      </c>
      <c r="S40" s="380">
        <f t="shared" si="69"/>
        <v>1320000.0000000002</v>
      </c>
      <c r="T40" s="380">
        <f t="shared" si="69"/>
        <v>1320000.0000000002</v>
      </c>
      <c r="U40" s="380">
        <f t="shared" si="69"/>
        <v>1320000.0000000002</v>
      </c>
      <c r="V40" s="380">
        <f t="shared" si="69"/>
        <v>2000000.0000000005</v>
      </c>
      <c r="W40" s="380">
        <f t="shared" si="69"/>
        <v>2000000.0000000005</v>
      </c>
      <c r="X40" s="380">
        <f t="shared" si="69"/>
        <v>2000000.0000000005</v>
      </c>
      <c r="Y40" s="380">
        <f t="shared" si="69"/>
        <v>1320000.0000000002</v>
      </c>
      <c r="Z40" s="380">
        <f t="shared" si="69"/>
        <v>1320000.0000000002</v>
      </c>
      <c r="AA40" s="380">
        <f t="shared" si="69"/>
        <v>1320000.0000000002</v>
      </c>
      <c r="AB40" s="380">
        <f t="shared" si="69"/>
        <v>1320000.0000000002</v>
      </c>
      <c r="AC40" s="380">
        <f t="shared" si="69"/>
        <v>1320000.0000000002</v>
      </c>
      <c r="AD40" s="380">
        <f t="shared" si="69"/>
        <v>1320000.0000000002</v>
      </c>
      <c r="AE40" s="380">
        <f t="shared" si="69"/>
        <v>1320000.0000000002</v>
      </c>
      <c r="AF40" s="380">
        <f t="shared" si="69"/>
        <v>1320000.0000000002</v>
      </c>
      <c r="AG40" s="380">
        <f t="shared" si="69"/>
        <v>1320000.0000000002</v>
      </c>
      <c r="AH40" s="380">
        <f t="shared" si="69"/>
        <v>264000.00000000006</v>
      </c>
      <c r="AI40" s="380">
        <f t="shared" si="69"/>
        <v>264000.00000000006</v>
      </c>
      <c r="AJ40" s="380">
        <f t="shared" si="69"/>
        <v>264000.00000000006</v>
      </c>
      <c r="AK40" s="380">
        <f t="shared" si="69"/>
        <v>264000.00000000006</v>
      </c>
      <c r="AL40" s="380">
        <f t="shared" si="69"/>
        <v>264000.00000000006</v>
      </c>
      <c r="AM40" s="380">
        <f t="shared" si="69"/>
        <v>264000.00000000006</v>
      </c>
      <c r="AN40" s="380">
        <f t="shared" si="69"/>
        <v>6000000.0000000009</v>
      </c>
      <c r="AO40" s="380">
        <f t="shared" si="69"/>
        <v>6000000.0000000009</v>
      </c>
      <c r="AP40" s="380">
        <f t="shared" si="69"/>
        <v>6000000.0000000009</v>
      </c>
      <c r="AQ40" s="380">
        <f t="shared" si="69"/>
        <v>6000000.0000000009</v>
      </c>
      <c r="AR40" s="380">
        <f t="shared" si="69"/>
        <v>6000000.0000000009</v>
      </c>
      <c r="AS40" s="380">
        <f t="shared" si="69"/>
        <v>6000000.0000000009</v>
      </c>
      <c r="AT40" s="380">
        <f t="shared" si="69"/>
        <v>6000000.0000000009</v>
      </c>
      <c r="AU40" s="380">
        <f t="shared" si="69"/>
        <v>6000000.0000000009</v>
      </c>
      <c r="AV40" s="380">
        <f t="shared" si="69"/>
        <v>12600000.000000002</v>
      </c>
      <c r="AW40" s="380">
        <f t="shared" si="69"/>
        <v>12600000.000000002</v>
      </c>
      <c r="AX40" s="380">
        <f t="shared" si="69"/>
        <v>2475000.0000000005</v>
      </c>
      <c r="AY40" s="380">
        <f t="shared" si="69"/>
        <v>2475000.0000000005</v>
      </c>
      <c r="AZ40" s="380">
        <f t="shared" si="69"/>
        <v>0</v>
      </c>
      <c r="BA40" s="380">
        <f t="shared" si="69"/>
        <v>0</v>
      </c>
      <c r="BB40" s="380">
        <f t="shared" si="69"/>
        <v>0</v>
      </c>
      <c r="BC40" s="380">
        <f t="shared" si="69"/>
        <v>0</v>
      </c>
      <c r="BD40" s="380">
        <f t="shared" si="69"/>
        <v>0</v>
      </c>
      <c r="BE40" s="380">
        <f t="shared" si="69"/>
        <v>0</v>
      </c>
      <c r="BF40" s="380">
        <f t="shared" si="69"/>
        <v>0</v>
      </c>
      <c r="BG40" s="380">
        <f t="shared" si="69"/>
        <v>0</v>
      </c>
      <c r="BH40" s="380">
        <f t="shared" si="69"/>
        <v>0</v>
      </c>
      <c r="BI40" s="380">
        <f t="shared" si="69"/>
        <v>0</v>
      </c>
      <c r="BJ40" s="380">
        <f t="shared" si="69"/>
        <v>0</v>
      </c>
      <c r="BK40" s="380">
        <f t="shared" si="69"/>
        <v>0</v>
      </c>
      <c r="BL40" s="380">
        <f t="shared" si="69"/>
        <v>0</v>
      </c>
      <c r="BM40" s="380">
        <f t="shared" si="69"/>
        <v>0</v>
      </c>
      <c r="BN40" s="380">
        <f t="shared" si="69"/>
        <v>0</v>
      </c>
      <c r="BO40" s="380">
        <f t="shared" si="69"/>
        <v>0</v>
      </c>
      <c r="BP40" s="380">
        <f t="shared" si="69"/>
        <v>0</v>
      </c>
      <c r="BQ40" s="380">
        <f t="shared" si="69"/>
        <v>0</v>
      </c>
      <c r="BR40" s="380">
        <f t="shared" si="69"/>
        <v>0</v>
      </c>
      <c r="BS40" s="380">
        <f t="shared" si="69"/>
        <v>0</v>
      </c>
      <c r="BT40" s="380">
        <f t="shared" si="69"/>
        <v>0</v>
      </c>
      <c r="BU40" s="380">
        <f t="shared" si="69"/>
        <v>0</v>
      </c>
      <c r="BV40" s="380">
        <f t="shared" si="69"/>
        <v>0</v>
      </c>
      <c r="BW40" s="380">
        <f t="shared" si="69"/>
        <v>0</v>
      </c>
    </row>
    <row r="41" spans="2:93" ht="15.75" customHeight="1" x14ac:dyDescent="0.3">
      <c r="B41" s="367" t="s">
        <v>82</v>
      </c>
      <c r="C41" s="368">
        <f>SUM(P41:BQ41)</f>
        <v>104574000.00000001</v>
      </c>
      <c r="D41" s="416"/>
      <c r="E41" s="416"/>
      <c r="F41" s="416"/>
      <c r="G41" s="416"/>
      <c r="H41" s="416"/>
      <c r="I41" s="416"/>
      <c r="J41" s="416"/>
      <c r="K41" s="416"/>
      <c r="L41" s="416"/>
      <c r="M41" s="416"/>
      <c r="N41" s="416"/>
      <c r="O41" s="416"/>
      <c r="P41" s="380">
        <f t="shared" ref="P41:AE42" si="70">P29*$C$39</f>
        <v>0</v>
      </c>
      <c r="Q41" s="380">
        <f t="shared" si="70"/>
        <v>0</v>
      </c>
      <c r="R41" s="380">
        <f t="shared" si="70"/>
        <v>0</v>
      </c>
      <c r="S41" s="380">
        <f t="shared" si="70"/>
        <v>0</v>
      </c>
      <c r="T41" s="380">
        <f t="shared" si="70"/>
        <v>0</v>
      </c>
      <c r="U41" s="380">
        <f t="shared" si="70"/>
        <v>0</v>
      </c>
      <c r="V41" s="380">
        <f t="shared" si="70"/>
        <v>1000000.0000000002</v>
      </c>
      <c r="W41" s="380">
        <f t="shared" si="70"/>
        <v>1000000.0000000002</v>
      </c>
      <c r="X41" s="380">
        <f t="shared" si="70"/>
        <v>1000000.0000000002</v>
      </c>
      <c r="Y41" s="380">
        <f t="shared" si="70"/>
        <v>1320000.0000000002</v>
      </c>
      <c r="Z41" s="380">
        <f t="shared" si="70"/>
        <v>1320000.0000000002</v>
      </c>
      <c r="AA41" s="380">
        <f t="shared" si="70"/>
        <v>1320000.0000000002</v>
      </c>
      <c r="AB41" s="380">
        <f t="shared" si="70"/>
        <v>2000000.0000000005</v>
      </c>
      <c r="AC41" s="380">
        <f t="shared" si="70"/>
        <v>2000000.0000000005</v>
      </c>
      <c r="AD41" s="380">
        <f t="shared" si="70"/>
        <v>2000000.0000000005</v>
      </c>
      <c r="AE41" s="380">
        <f t="shared" si="70"/>
        <v>1320000.0000000002</v>
      </c>
      <c r="AF41" s="380">
        <f t="shared" si="69"/>
        <v>1320000.0000000002</v>
      </c>
      <c r="AG41" s="380">
        <f t="shared" si="69"/>
        <v>1320000.0000000002</v>
      </c>
      <c r="AH41" s="380">
        <f t="shared" si="69"/>
        <v>1320000.0000000002</v>
      </c>
      <c r="AI41" s="380">
        <f t="shared" si="69"/>
        <v>1320000.0000000002</v>
      </c>
      <c r="AJ41" s="380">
        <f t="shared" si="69"/>
        <v>1320000.0000000002</v>
      </c>
      <c r="AK41" s="380">
        <f t="shared" si="69"/>
        <v>1320000.0000000002</v>
      </c>
      <c r="AL41" s="380">
        <f t="shared" si="69"/>
        <v>1320000.0000000002</v>
      </c>
      <c r="AM41" s="380">
        <f t="shared" si="69"/>
        <v>1320000.0000000002</v>
      </c>
      <c r="AN41" s="380">
        <f t="shared" si="69"/>
        <v>264000.00000000006</v>
      </c>
      <c r="AO41" s="380">
        <f t="shared" si="69"/>
        <v>264000.00000000006</v>
      </c>
      <c r="AP41" s="380">
        <f t="shared" si="69"/>
        <v>264000.00000000006</v>
      </c>
      <c r="AQ41" s="380">
        <f t="shared" si="69"/>
        <v>264000.00000000006</v>
      </c>
      <c r="AR41" s="380">
        <f t="shared" si="69"/>
        <v>264000.00000000006</v>
      </c>
      <c r="AS41" s="380">
        <f t="shared" si="69"/>
        <v>264000.00000000006</v>
      </c>
      <c r="AT41" s="380">
        <f t="shared" si="69"/>
        <v>6000000.0000000009</v>
      </c>
      <c r="AU41" s="380">
        <f t="shared" si="69"/>
        <v>6000000.0000000009</v>
      </c>
      <c r="AV41" s="380">
        <f t="shared" si="69"/>
        <v>6000000.0000000009</v>
      </c>
      <c r="AW41" s="380">
        <f t="shared" si="69"/>
        <v>6000000.0000000009</v>
      </c>
      <c r="AX41" s="380">
        <f t="shared" si="69"/>
        <v>6000000.0000000009</v>
      </c>
      <c r="AY41" s="380">
        <f t="shared" si="69"/>
        <v>6000000.0000000009</v>
      </c>
      <c r="AZ41" s="380">
        <f t="shared" si="69"/>
        <v>6000000.0000000009</v>
      </c>
      <c r="BA41" s="380">
        <f t="shared" si="69"/>
        <v>6000000.0000000009</v>
      </c>
      <c r="BB41" s="380">
        <f t="shared" si="69"/>
        <v>12600000.000000002</v>
      </c>
      <c r="BC41" s="380">
        <f t="shared" si="69"/>
        <v>12600000.000000002</v>
      </c>
      <c r="BD41" s="380">
        <f t="shared" si="69"/>
        <v>2475000.0000000005</v>
      </c>
      <c r="BE41" s="380">
        <f t="shared" si="69"/>
        <v>2475000.0000000005</v>
      </c>
      <c r="BF41" s="380">
        <f t="shared" si="69"/>
        <v>0</v>
      </c>
      <c r="BG41" s="380">
        <f t="shared" si="69"/>
        <v>0</v>
      </c>
      <c r="BH41" s="380">
        <f t="shared" si="69"/>
        <v>0</v>
      </c>
      <c r="BI41" s="380">
        <f t="shared" si="69"/>
        <v>0</v>
      </c>
      <c r="BJ41" s="380">
        <f t="shared" si="69"/>
        <v>0</v>
      </c>
      <c r="BK41" s="380">
        <f t="shared" si="69"/>
        <v>0</v>
      </c>
      <c r="BL41" s="380">
        <f t="shared" si="69"/>
        <v>0</v>
      </c>
      <c r="BM41" s="380">
        <f t="shared" si="69"/>
        <v>0</v>
      </c>
      <c r="BN41" s="380">
        <f t="shared" si="69"/>
        <v>0</v>
      </c>
      <c r="BO41" s="380">
        <f t="shared" si="69"/>
        <v>0</v>
      </c>
      <c r="BP41" s="380">
        <f t="shared" si="69"/>
        <v>0</v>
      </c>
      <c r="BQ41" s="380">
        <f t="shared" si="69"/>
        <v>0</v>
      </c>
      <c r="BR41" s="380">
        <f t="shared" si="69"/>
        <v>0</v>
      </c>
      <c r="BS41" s="380">
        <f t="shared" si="69"/>
        <v>0</v>
      </c>
      <c r="BT41" s="380">
        <f t="shared" si="69"/>
        <v>0</v>
      </c>
      <c r="BU41" s="380">
        <f t="shared" si="69"/>
        <v>0</v>
      </c>
      <c r="BV41" s="380">
        <f t="shared" si="69"/>
        <v>0</v>
      </c>
      <c r="BW41" s="380">
        <f t="shared" si="69"/>
        <v>0</v>
      </c>
      <c r="BX41" s="364">
        <f t="shared" ref="BX41:CC41" si="71">BL18*8</f>
        <v>0</v>
      </c>
      <c r="BY41" s="364">
        <f t="shared" si="71"/>
        <v>0</v>
      </c>
      <c r="BZ41" s="364">
        <f t="shared" si="71"/>
        <v>0</v>
      </c>
      <c r="CA41" s="364">
        <f t="shared" si="71"/>
        <v>0</v>
      </c>
      <c r="CB41" s="364">
        <f t="shared" si="71"/>
        <v>0</v>
      </c>
      <c r="CC41" s="364">
        <f t="shared" si="71"/>
        <v>0</v>
      </c>
    </row>
    <row r="42" spans="2:93" ht="15.75" customHeight="1" x14ac:dyDescent="0.3">
      <c r="B42" s="367" t="s">
        <v>25</v>
      </c>
      <c r="C42" s="368">
        <f>SUM(P42:BQ42)</f>
        <v>282349800.00000006</v>
      </c>
      <c r="D42" s="416"/>
      <c r="E42" s="416"/>
      <c r="F42" s="416"/>
      <c r="G42" s="416"/>
      <c r="H42" s="416"/>
      <c r="I42" s="416"/>
      <c r="J42" s="416"/>
      <c r="K42" s="416"/>
      <c r="L42" s="416"/>
      <c r="M42" s="416"/>
      <c r="N42" s="416"/>
      <c r="O42" s="416"/>
      <c r="P42" s="380">
        <f t="shared" si="70"/>
        <v>0</v>
      </c>
      <c r="Q42" s="380">
        <f t="shared" si="69"/>
        <v>0</v>
      </c>
      <c r="R42" s="380">
        <f t="shared" si="69"/>
        <v>0</v>
      </c>
      <c r="S42" s="380">
        <f t="shared" si="69"/>
        <v>0</v>
      </c>
      <c r="T42" s="380">
        <f t="shared" si="69"/>
        <v>0</v>
      </c>
      <c r="U42" s="380">
        <f t="shared" si="69"/>
        <v>0</v>
      </c>
      <c r="V42" s="380">
        <f t="shared" si="69"/>
        <v>0</v>
      </c>
      <c r="W42" s="380">
        <f t="shared" si="69"/>
        <v>0</v>
      </c>
      <c r="X42" s="380">
        <f t="shared" si="69"/>
        <v>0</v>
      </c>
      <c r="Y42" s="380">
        <f t="shared" si="69"/>
        <v>0</v>
      </c>
      <c r="Z42" s="380">
        <f t="shared" si="69"/>
        <v>0</v>
      </c>
      <c r="AA42" s="380">
        <f t="shared" si="69"/>
        <v>0</v>
      </c>
      <c r="AB42" s="380">
        <f t="shared" si="69"/>
        <v>2700000.0000000009</v>
      </c>
      <c r="AC42" s="380">
        <f t="shared" si="69"/>
        <v>2700000.0000000009</v>
      </c>
      <c r="AD42" s="380">
        <f t="shared" si="69"/>
        <v>2700000.0000000009</v>
      </c>
      <c r="AE42" s="380">
        <f t="shared" si="69"/>
        <v>3564000.0000000005</v>
      </c>
      <c r="AF42" s="380">
        <f t="shared" si="69"/>
        <v>3564000.0000000005</v>
      </c>
      <c r="AG42" s="380">
        <f t="shared" si="69"/>
        <v>3564000.0000000005</v>
      </c>
      <c r="AH42" s="380">
        <f t="shared" si="69"/>
        <v>5400000.0000000019</v>
      </c>
      <c r="AI42" s="380">
        <f t="shared" si="69"/>
        <v>5400000.0000000019</v>
      </c>
      <c r="AJ42" s="380">
        <f t="shared" si="69"/>
        <v>5400000.0000000019</v>
      </c>
      <c r="AK42" s="380">
        <f t="shared" si="69"/>
        <v>3564000.0000000005</v>
      </c>
      <c r="AL42" s="380">
        <f t="shared" si="69"/>
        <v>3564000.0000000005</v>
      </c>
      <c r="AM42" s="380">
        <f t="shared" si="69"/>
        <v>3564000.0000000005</v>
      </c>
      <c r="AN42" s="380">
        <f t="shared" si="69"/>
        <v>3564000.0000000005</v>
      </c>
      <c r="AO42" s="380">
        <f t="shared" si="69"/>
        <v>3564000.0000000005</v>
      </c>
      <c r="AP42" s="380">
        <f t="shared" si="69"/>
        <v>3564000.0000000005</v>
      </c>
      <c r="AQ42" s="380">
        <f t="shared" si="69"/>
        <v>3564000.0000000005</v>
      </c>
      <c r="AR42" s="380">
        <f t="shared" si="69"/>
        <v>3564000.0000000005</v>
      </c>
      <c r="AS42" s="380">
        <f t="shared" si="69"/>
        <v>3564000.0000000005</v>
      </c>
      <c r="AT42" s="380">
        <f t="shared" si="69"/>
        <v>712800.00000000012</v>
      </c>
      <c r="AU42" s="380">
        <f t="shared" si="69"/>
        <v>712800.00000000012</v>
      </c>
      <c r="AV42" s="380">
        <f t="shared" si="69"/>
        <v>712800.00000000012</v>
      </c>
      <c r="AW42" s="380">
        <f t="shared" si="69"/>
        <v>712800.00000000012</v>
      </c>
      <c r="AX42" s="380">
        <f t="shared" si="69"/>
        <v>712800.00000000012</v>
      </c>
      <c r="AY42" s="380">
        <f t="shared" si="69"/>
        <v>712800.00000000012</v>
      </c>
      <c r="AZ42" s="380">
        <f t="shared" si="69"/>
        <v>16200000.000000002</v>
      </c>
      <c r="BA42" s="380">
        <f t="shared" si="69"/>
        <v>16200000.000000002</v>
      </c>
      <c r="BB42" s="380">
        <f t="shared" si="69"/>
        <v>16200000.000000002</v>
      </c>
      <c r="BC42" s="380">
        <f t="shared" si="69"/>
        <v>16200000.000000002</v>
      </c>
      <c r="BD42" s="380">
        <f t="shared" si="69"/>
        <v>16200000.000000002</v>
      </c>
      <c r="BE42" s="380">
        <f t="shared" si="69"/>
        <v>16200000.000000002</v>
      </c>
      <c r="BF42" s="380">
        <f t="shared" si="69"/>
        <v>16200000.000000002</v>
      </c>
      <c r="BG42" s="380">
        <f t="shared" si="69"/>
        <v>16200000.000000002</v>
      </c>
      <c r="BH42" s="380">
        <f t="shared" si="69"/>
        <v>34020000.000000007</v>
      </c>
      <c r="BI42" s="380">
        <f t="shared" si="69"/>
        <v>34020000.000000007</v>
      </c>
      <c r="BJ42" s="380">
        <f t="shared" si="69"/>
        <v>6682500.0000000009</v>
      </c>
      <c r="BK42" s="380">
        <f t="shared" si="69"/>
        <v>6682500.0000000009</v>
      </c>
      <c r="BL42" s="380">
        <f t="shared" si="69"/>
        <v>0</v>
      </c>
      <c r="BM42" s="380">
        <f t="shared" si="69"/>
        <v>0</v>
      </c>
      <c r="BN42" s="380">
        <f t="shared" si="69"/>
        <v>0</v>
      </c>
      <c r="BO42" s="380">
        <f t="shared" si="69"/>
        <v>0</v>
      </c>
      <c r="BP42" s="380">
        <f t="shared" si="69"/>
        <v>0</v>
      </c>
      <c r="BQ42" s="380">
        <f t="shared" si="69"/>
        <v>0</v>
      </c>
      <c r="BR42" s="380">
        <f t="shared" si="69"/>
        <v>0</v>
      </c>
      <c r="BS42" s="380">
        <f t="shared" si="69"/>
        <v>0</v>
      </c>
      <c r="BT42" s="380">
        <f t="shared" si="69"/>
        <v>0</v>
      </c>
      <c r="BU42" s="380">
        <f t="shared" si="69"/>
        <v>0</v>
      </c>
      <c r="BV42" s="380">
        <f t="shared" si="69"/>
        <v>0</v>
      </c>
      <c r="BW42" s="380">
        <f t="shared" si="69"/>
        <v>0</v>
      </c>
      <c r="BX42" s="364">
        <f t="shared" ref="BX42:CO42" si="72">AZ18*8*2.7</f>
        <v>0</v>
      </c>
      <c r="BY42" s="364">
        <f t="shared" si="72"/>
        <v>0</v>
      </c>
      <c r="BZ42" s="364">
        <f t="shared" si="72"/>
        <v>0</v>
      </c>
      <c r="CA42" s="364">
        <f t="shared" si="72"/>
        <v>0</v>
      </c>
      <c r="CB42" s="364">
        <f t="shared" si="72"/>
        <v>0</v>
      </c>
      <c r="CC42" s="364">
        <f t="shared" si="72"/>
        <v>0</v>
      </c>
      <c r="CD42" s="364">
        <f t="shared" si="72"/>
        <v>0</v>
      </c>
      <c r="CE42" s="364">
        <f t="shared" si="72"/>
        <v>0</v>
      </c>
      <c r="CF42" s="364">
        <f t="shared" si="72"/>
        <v>0</v>
      </c>
      <c r="CG42" s="364">
        <f t="shared" si="72"/>
        <v>0</v>
      </c>
      <c r="CH42" s="364">
        <f t="shared" si="72"/>
        <v>0</v>
      </c>
      <c r="CI42" s="364">
        <f t="shared" si="72"/>
        <v>0</v>
      </c>
      <c r="CJ42" s="364">
        <f t="shared" si="72"/>
        <v>0</v>
      </c>
      <c r="CK42" s="364">
        <f t="shared" si="72"/>
        <v>0</v>
      </c>
      <c r="CL42" s="364">
        <f t="shared" si="72"/>
        <v>0</v>
      </c>
      <c r="CM42" s="364">
        <f t="shared" si="72"/>
        <v>0</v>
      </c>
      <c r="CN42" s="364">
        <f t="shared" si="72"/>
        <v>0</v>
      </c>
      <c r="CO42" s="364">
        <f t="shared" si="72"/>
        <v>0</v>
      </c>
    </row>
    <row r="43" spans="2:93" x14ac:dyDescent="0.3">
      <c r="B43" s="374" t="s">
        <v>121</v>
      </c>
      <c r="C43" s="375">
        <f>SUM(C40:C42)</f>
        <v>491497800.00000012</v>
      </c>
      <c r="D43" s="375"/>
      <c r="E43" s="375"/>
      <c r="F43" s="375"/>
      <c r="G43" s="375"/>
      <c r="H43" s="375"/>
      <c r="I43" s="375"/>
      <c r="J43" s="375"/>
      <c r="K43" s="375"/>
      <c r="L43" s="375"/>
      <c r="M43" s="375"/>
      <c r="N43" s="375"/>
      <c r="O43" s="375"/>
      <c r="P43" s="377">
        <f t="shared" ref="P43" si="73">SUM(P40:P42)</f>
        <v>1000000.0000000002</v>
      </c>
      <c r="Q43" s="377">
        <f t="shared" ref="Q43" si="74">SUM(Q40:Q42)</f>
        <v>1000000.0000000002</v>
      </c>
      <c r="R43" s="377">
        <f t="shared" ref="R43" si="75">SUM(R40:R42)</f>
        <v>1000000.0000000002</v>
      </c>
      <c r="S43" s="377">
        <f t="shared" ref="S43" si="76">SUM(S40:S42)</f>
        <v>1320000.0000000002</v>
      </c>
      <c r="T43" s="377">
        <f t="shared" ref="T43" si="77">SUM(T40:T42)</f>
        <v>1320000.0000000002</v>
      </c>
      <c r="U43" s="377">
        <f t="shared" ref="U43" si="78">SUM(U40:U42)</f>
        <v>1320000.0000000002</v>
      </c>
      <c r="V43" s="377">
        <f t="shared" ref="V43" si="79">SUM(V40:V42)</f>
        <v>3000000.0000000009</v>
      </c>
      <c r="W43" s="377">
        <f t="shared" ref="W43" si="80">SUM(W40:W42)</f>
        <v>3000000.0000000009</v>
      </c>
      <c r="X43" s="377">
        <f t="shared" ref="X43" si="81">SUM(X40:X42)</f>
        <v>3000000.0000000009</v>
      </c>
      <c r="Y43" s="377">
        <f t="shared" ref="Y43" si="82">SUM(Y40:Y42)</f>
        <v>2640000.0000000005</v>
      </c>
      <c r="Z43" s="377">
        <f t="shared" ref="Z43" si="83">SUM(Z40:Z42)</f>
        <v>2640000.0000000005</v>
      </c>
      <c r="AA43" s="377">
        <f t="shared" ref="AA43" si="84">SUM(AA40:AA42)</f>
        <v>2640000.0000000005</v>
      </c>
      <c r="AB43" s="377">
        <f t="shared" ref="AB43" si="85">SUM(AB40:AB42)</f>
        <v>6020000.0000000019</v>
      </c>
      <c r="AC43" s="377">
        <f t="shared" ref="AC43" si="86">SUM(AC40:AC42)</f>
        <v>6020000.0000000019</v>
      </c>
      <c r="AD43" s="377">
        <f t="shared" ref="AD43" si="87">SUM(AD40:AD42)</f>
        <v>6020000.0000000019</v>
      </c>
      <c r="AE43" s="377">
        <f t="shared" ref="AE43" si="88">SUM(AE40:AE42)</f>
        <v>6204000.0000000009</v>
      </c>
      <c r="AF43" s="377">
        <f t="shared" ref="AF43" si="89">SUM(AF40:AF42)</f>
        <v>6204000.0000000009</v>
      </c>
      <c r="AG43" s="377">
        <f t="shared" ref="AG43" si="90">SUM(AG40:AG42)</f>
        <v>6204000.0000000009</v>
      </c>
      <c r="AH43" s="377">
        <f t="shared" ref="AH43" si="91">SUM(AH40:AH42)</f>
        <v>6984000.0000000019</v>
      </c>
      <c r="AI43" s="377">
        <f t="shared" ref="AI43" si="92">SUM(AI40:AI42)</f>
        <v>6984000.0000000019</v>
      </c>
      <c r="AJ43" s="377">
        <f t="shared" ref="AJ43" si="93">SUM(AJ40:AJ42)</f>
        <v>6984000.0000000019</v>
      </c>
      <c r="AK43" s="377">
        <f t="shared" ref="AK43" si="94">SUM(AK40:AK42)</f>
        <v>5148000.0000000009</v>
      </c>
      <c r="AL43" s="377">
        <f t="shared" ref="AL43" si="95">SUM(AL40:AL42)</f>
        <v>5148000.0000000009</v>
      </c>
      <c r="AM43" s="377">
        <f t="shared" ref="AM43" si="96">SUM(AM40:AM42)</f>
        <v>5148000.0000000009</v>
      </c>
      <c r="AN43" s="377">
        <f t="shared" ref="AN43" si="97">SUM(AN40:AN42)</f>
        <v>9828000.0000000019</v>
      </c>
      <c r="AO43" s="377">
        <f t="shared" ref="AO43" si="98">SUM(AO40:AO42)</f>
        <v>9828000.0000000019</v>
      </c>
      <c r="AP43" s="377">
        <f t="shared" ref="AP43" si="99">SUM(AP40:AP42)</f>
        <v>9828000.0000000019</v>
      </c>
      <c r="AQ43" s="377">
        <f t="shared" ref="AQ43" si="100">SUM(AQ40:AQ42)</f>
        <v>9828000.0000000019</v>
      </c>
      <c r="AR43" s="377">
        <f t="shared" ref="AR43" si="101">SUM(AR40:AR42)</f>
        <v>9828000.0000000019</v>
      </c>
      <c r="AS43" s="377">
        <f t="shared" ref="AS43" si="102">SUM(AS40:AS42)</f>
        <v>9828000.0000000019</v>
      </c>
      <c r="AT43" s="377">
        <f t="shared" ref="AT43" si="103">SUM(AT40:AT42)</f>
        <v>12712800.000000002</v>
      </c>
      <c r="AU43" s="377">
        <f t="shared" ref="AU43" si="104">SUM(AU40:AU42)</f>
        <v>12712800.000000002</v>
      </c>
      <c r="AV43" s="377">
        <f t="shared" ref="AV43" si="105">SUM(AV40:AV42)</f>
        <v>19312800.000000004</v>
      </c>
      <c r="AW43" s="377">
        <f t="shared" ref="AW43" si="106">SUM(AW40:AW42)</f>
        <v>19312800.000000004</v>
      </c>
      <c r="AX43" s="377">
        <f t="shared" ref="AX43" si="107">SUM(AX40:AX42)</f>
        <v>9187800.0000000019</v>
      </c>
      <c r="AY43" s="377">
        <f t="shared" ref="AY43" si="108">SUM(AY40:AY42)</f>
        <v>9187800.0000000019</v>
      </c>
      <c r="AZ43" s="377">
        <f t="shared" ref="AZ43" si="109">SUM(AZ40:AZ42)</f>
        <v>22200000.000000004</v>
      </c>
      <c r="BA43" s="377">
        <f t="shared" ref="BA43" si="110">SUM(BA40:BA42)</f>
        <v>22200000.000000004</v>
      </c>
      <c r="BB43" s="377">
        <f t="shared" ref="BB43" si="111">SUM(BB40:BB42)</f>
        <v>28800000.000000004</v>
      </c>
      <c r="BC43" s="377">
        <f t="shared" ref="BC43" si="112">SUM(BC40:BC42)</f>
        <v>28800000.000000004</v>
      </c>
      <c r="BD43" s="377">
        <f t="shared" ref="BD43" si="113">SUM(BD40:BD42)</f>
        <v>18675000.000000004</v>
      </c>
      <c r="BE43" s="377">
        <f t="shared" ref="BE43" si="114">SUM(BE40:BE42)</f>
        <v>18675000.000000004</v>
      </c>
      <c r="BF43" s="377">
        <f t="shared" ref="BF43" si="115">SUM(BF40:BF42)</f>
        <v>16200000.000000002</v>
      </c>
      <c r="BG43" s="377">
        <f t="shared" ref="BG43" si="116">SUM(BG40:BG42)</f>
        <v>16200000.000000002</v>
      </c>
      <c r="BH43" s="377">
        <f t="shared" ref="BH43" si="117">SUM(BH40:BH42)</f>
        <v>34020000.000000007</v>
      </c>
      <c r="BI43" s="377">
        <f t="shared" ref="BI43" si="118">SUM(BI40:BI42)</f>
        <v>34020000.000000007</v>
      </c>
      <c r="BJ43" s="377">
        <f t="shared" ref="BJ43" si="119">SUM(BJ40:BJ42)</f>
        <v>6682500.0000000009</v>
      </c>
      <c r="BK43" s="377">
        <f t="shared" ref="BK43" si="120">SUM(BK40:BK42)</f>
        <v>6682500.0000000009</v>
      </c>
      <c r="BL43" s="377">
        <f t="shared" ref="BL43" si="121">SUM(BL40:BL42)</f>
        <v>0</v>
      </c>
      <c r="BM43" s="377">
        <f t="shared" ref="BM43" si="122">SUM(BM40:BM42)</f>
        <v>0</v>
      </c>
      <c r="BN43" s="377">
        <f t="shared" ref="BN43" si="123">SUM(BN40:BN42)</f>
        <v>0</v>
      </c>
      <c r="BO43" s="377">
        <f t="shared" ref="BO43" si="124">SUM(BO40:BO42)</f>
        <v>0</v>
      </c>
      <c r="BP43" s="377">
        <f t="shared" ref="BP43" si="125">SUM(BP40:BP42)</f>
        <v>0</v>
      </c>
      <c r="BQ43" s="377">
        <f t="shared" ref="BQ43" si="126">SUM(BQ40:BQ42)</f>
        <v>0</v>
      </c>
      <c r="BR43" s="377">
        <f t="shared" ref="BR43" si="127">SUM(BR40:BR42)</f>
        <v>0</v>
      </c>
      <c r="BS43" s="377">
        <f t="shared" ref="BS43" si="128">SUM(BS40:BS42)</f>
        <v>0</v>
      </c>
      <c r="BT43" s="377">
        <f t="shared" ref="BT43" si="129">SUM(BT40:BT42)</f>
        <v>0</v>
      </c>
      <c r="BU43" s="377">
        <f t="shared" ref="BU43" si="130">SUM(BU40:BU42)</f>
        <v>0</v>
      </c>
      <c r="BV43" s="377">
        <f t="shared" ref="BV43" si="131">SUM(BV40:BV42)</f>
        <v>0</v>
      </c>
      <c r="BW43" s="377">
        <f t="shared" ref="BW43" si="132">SUM(BW40:BW42)</f>
        <v>0</v>
      </c>
    </row>
    <row r="44" spans="2:93" ht="15.75" customHeight="1" x14ac:dyDescent="0.3">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row>
    <row r="45" spans="2:93" x14ac:dyDescent="0.3">
      <c r="B45" s="374" t="s">
        <v>591</v>
      </c>
      <c r="C45" s="381"/>
      <c r="D45" s="381"/>
      <c r="E45" s="381"/>
      <c r="F45" s="381"/>
      <c r="G45" s="381"/>
      <c r="H45" s="381"/>
      <c r="I45" s="381"/>
      <c r="J45" s="381"/>
      <c r="K45" s="381"/>
      <c r="L45" s="381"/>
      <c r="M45" s="381"/>
      <c r="N45" s="381"/>
      <c r="O45" s="381"/>
      <c r="P45" s="377"/>
      <c r="Q45" s="377"/>
      <c r="R45" s="377"/>
      <c r="S45" s="377"/>
      <c r="T45" s="377"/>
      <c r="U45" s="377"/>
      <c r="V45" s="377"/>
      <c r="W45" s="377"/>
      <c r="X45" s="377"/>
      <c r="Y45" s="377"/>
      <c r="Z45" s="377"/>
      <c r="AA45" s="377"/>
      <c r="AB45" s="377"/>
      <c r="AC45" s="377"/>
      <c r="AD45" s="377"/>
      <c r="AE45" s="377"/>
      <c r="AF45" s="377"/>
      <c r="AG45" s="377"/>
      <c r="AH45" s="377"/>
      <c r="AI45" s="377"/>
      <c r="AJ45" s="377"/>
      <c r="AK45" s="377"/>
      <c r="AL45" s="377"/>
      <c r="AM45" s="377"/>
      <c r="AN45" s="377"/>
      <c r="AO45" s="377"/>
      <c r="AP45" s="377"/>
      <c r="AQ45" s="377"/>
      <c r="AR45" s="377"/>
      <c r="AS45" s="377"/>
      <c r="AT45" s="377"/>
      <c r="AU45" s="377"/>
      <c r="AV45" s="377"/>
      <c r="AW45" s="377"/>
      <c r="AX45" s="377"/>
      <c r="AY45" s="377"/>
      <c r="AZ45" s="377"/>
      <c r="BA45" s="377"/>
      <c r="BB45" s="377"/>
      <c r="BC45" s="377"/>
      <c r="BD45" s="377"/>
      <c r="BE45" s="377"/>
      <c r="BF45" s="377"/>
      <c r="BG45" s="377"/>
      <c r="BH45" s="377"/>
      <c r="BI45" s="377"/>
      <c r="BJ45" s="377"/>
      <c r="BK45" s="377"/>
      <c r="BL45" s="377"/>
      <c r="BM45" s="377"/>
      <c r="BN45" s="377"/>
      <c r="BO45" s="377"/>
      <c r="BP45" s="377"/>
      <c r="BQ45" s="377"/>
      <c r="BR45" s="377"/>
      <c r="BS45" s="377"/>
      <c r="BT45" s="377"/>
      <c r="BU45" s="377"/>
      <c r="BV45" s="377"/>
      <c r="BW45" s="377"/>
    </row>
    <row r="46" spans="2:93" ht="15.75" customHeight="1" x14ac:dyDescent="0.3">
      <c r="B46" s="382" t="s">
        <v>81</v>
      </c>
      <c r="C46" s="383">
        <f>SUM(P46:BW46)</f>
        <v>891853160.00000024</v>
      </c>
      <c r="D46" s="383"/>
      <c r="E46" s="383"/>
      <c r="F46" s="383"/>
      <c r="G46" s="383"/>
      <c r="H46" s="383"/>
      <c r="I46" s="383"/>
      <c r="J46" s="383"/>
      <c r="K46" s="383"/>
      <c r="L46" s="383"/>
      <c r="M46" s="383"/>
      <c r="N46" s="383"/>
      <c r="O46" s="383"/>
      <c r="P46" s="384">
        <f t="shared" ref="P46:AU46" si="133">SUM(P40,P34,P28)</f>
        <v>7666666.666666667</v>
      </c>
      <c r="Q46" s="384">
        <f t="shared" si="133"/>
        <v>7666666.666666667</v>
      </c>
      <c r="R46" s="384">
        <f t="shared" si="133"/>
        <v>7666666.666666667</v>
      </c>
      <c r="S46" s="384">
        <f t="shared" si="133"/>
        <v>10120000</v>
      </c>
      <c r="T46" s="384">
        <f t="shared" si="133"/>
        <v>10120000</v>
      </c>
      <c r="U46" s="384">
        <f t="shared" si="133"/>
        <v>10120000</v>
      </c>
      <c r="V46" s="384">
        <f t="shared" si="133"/>
        <v>19370463.333333336</v>
      </c>
      <c r="W46" s="384">
        <f t="shared" si="133"/>
        <v>19370463.333333336</v>
      </c>
      <c r="X46" s="384">
        <f t="shared" si="133"/>
        <v>19370463.333333336</v>
      </c>
      <c r="Y46" s="384">
        <f t="shared" si="133"/>
        <v>14157130</v>
      </c>
      <c r="Z46" s="384">
        <f t="shared" si="133"/>
        <v>14157130</v>
      </c>
      <c r="AA46" s="384">
        <f t="shared" si="133"/>
        <v>14157130</v>
      </c>
      <c r="AB46" s="384">
        <f t="shared" si="133"/>
        <v>13293753.333333332</v>
      </c>
      <c r="AC46" s="384">
        <f t="shared" si="133"/>
        <v>13293753.333333332</v>
      </c>
      <c r="AD46" s="384">
        <f t="shared" si="133"/>
        <v>13293753.333333332</v>
      </c>
      <c r="AE46" s="384">
        <f t="shared" si="133"/>
        <v>13293753.333333332</v>
      </c>
      <c r="AF46" s="384">
        <f t="shared" si="133"/>
        <v>13293753.333333332</v>
      </c>
      <c r="AG46" s="384">
        <f t="shared" si="133"/>
        <v>13293753.333333332</v>
      </c>
      <c r="AH46" s="384">
        <f t="shared" si="133"/>
        <v>4353670</v>
      </c>
      <c r="AI46" s="384">
        <f t="shared" si="133"/>
        <v>4353670</v>
      </c>
      <c r="AJ46" s="384">
        <f t="shared" si="133"/>
        <v>4353670</v>
      </c>
      <c r="AK46" s="384">
        <f t="shared" si="133"/>
        <v>4353670</v>
      </c>
      <c r="AL46" s="384">
        <f t="shared" si="133"/>
        <v>4353670</v>
      </c>
      <c r="AM46" s="384">
        <f t="shared" si="133"/>
        <v>4353670</v>
      </c>
      <c r="AN46" s="384">
        <f t="shared" si="133"/>
        <v>48566013.333333336</v>
      </c>
      <c r="AO46" s="384">
        <f t="shared" si="133"/>
        <v>48566013.333333336</v>
      </c>
      <c r="AP46" s="384">
        <f t="shared" si="133"/>
        <v>48566013.333333336</v>
      </c>
      <c r="AQ46" s="384">
        <f t="shared" si="133"/>
        <v>49086933.333333336</v>
      </c>
      <c r="AR46" s="384">
        <f t="shared" si="133"/>
        <v>49086933.333333336</v>
      </c>
      <c r="AS46" s="384">
        <f t="shared" si="133"/>
        <v>49086933.333333336</v>
      </c>
      <c r="AT46" s="384">
        <f t="shared" si="133"/>
        <v>49086933.333333336</v>
      </c>
      <c r="AU46" s="384">
        <f t="shared" si="133"/>
        <v>49086933.333333336</v>
      </c>
      <c r="AV46" s="384">
        <f t="shared" ref="AV46:BW46" si="134">SUM(AV40,AV34,AV28)</f>
        <v>99686933.333333343</v>
      </c>
      <c r="AW46" s="384">
        <f t="shared" si="134"/>
        <v>98818733.333333343</v>
      </c>
      <c r="AX46" s="384">
        <f t="shared" si="134"/>
        <v>21193733.333333336</v>
      </c>
      <c r="AY46" s="384">
        <f t="shared" si="134"/>
        <v>21193733.333333336</v>
      </c>
      <c r="AZ46" s="384">
        <f t="shared" si="134"/>
        <v>0</v>
      </c>
      <c r="BA46" s="384">
        <f t="shared" si="134"/>
        <v>0</v>
      </c>
      <c r="BB46" s="384">
        <f t="shared" si="134"/>
        <v>0</v>
      </c>
      <c r="BC46" s="384">
        <f t="shared" si="134"/>
        <v>0</v>
      </c>
      <c r="BD46" s="384">
        <f t="shared" si="134"/>
        <v>0</v>
      </c>
      <c r="BE46" s="384">
        <f t="shared" si="134"/>
        <v>0</v>
      </c>
      <c r="BF46" s="384">
        <f t="shared" si="134"/>
        <v>0</v>
      </c>
      <c r="BG46" s="384">
        <f t="shared" si="134"/>
        <v>0</v>
      </c>
      <c r="BH46" s="384">
        <f t="shared" si="134"/>
        <v>0</v>
      </c>
      <c r="BI46" s="384">
        <f t="shared" si="134"/>
        <v>0</v>
      </c>
      <c r="BJ46" s="384">
        <f t="shared" si="134"/>
        <v>0</v>
      </c>
      <c r="BK46" s="384">
        <f t="shared" si="134"/>
        <v>0</v>
      </c>
      <c r="BL46" s="384">
        <f t="shared" si="134"/>
        <v>0</v>
      </c>
      <c r="BM46" s="384">
        <f t="shared" si="134"/>
        <v>0</v>
      </c>
      <c r="BN46" s="384">
        <f t="shared" si="134"/>
        <v>0</v>
      </c>
      <c r="BO46" s="384">
        <f t="shared" si="134"/>
        <v>0</v>
      </c>
      <c r="BP46" s="384">
        <f t="shared" si="134"/>
        <v>0</v>
      </c>
      <c r="BQ46" s="384">
        <f t="shared" si="134"/>
        <v>0</v>
      </c>
      <c r="BR46" s="384">
        <f t="shared" si="134"/>
        <v>0</v>
      </c>
      <c r="BS46" s="384">
        <f t="shared" si="134"/>
        <v>0</v>
      </c>
      <c r="BT46" s="384">
        <f t="shared" si="134"/>
        <v>0</v>
      </c>
      <c r="BU46" s="384">
        <f t="shared" si="134"/>
        <v>0</v>
      </c>
      <c r="BV46" s="384">
        <f t="shared" si="134"/>
        <v>0</v>
      </c>
      <c r="BW46" s="384">
        <f t="shared" si="134"/>
        <v>0</v>
      </c>
    </row>
    <row r="47" spans="2:93" ht="15.75" customHeight="1" x14ac:dyDescent="0.3">
      <c r="B47" s="382" t="s">
        <v>82</v>
      </c>
      <c r="C47" s="383">
        <f>SUM(P47:BW47)</f>
        <v>908683430</v>
      </c>
      <c r="D47" s="383"/>
      <c r="E47" s="383"/>
      <c r="F47" s="383"/>
      <c r="G47" s="383"/>
      <c r="H47" s="383"/>
      <c r="I47" s="383"/>
      <c r="J47" s="383"/>
      <c r="K47" s="383"/>
      <c r="L47" s="383"/>
      <c r="M47" s="383"/>
      <c r="N47" s="383"/>
      <c r="O47" s="383"/>
      <c r="P47" s="384">
        <f t="shared" ref="P47:AU47" si="135">SUM(P41,P35,P29)</f>
        <v>0</v>
      </c>
      <c r="Q47" s="384">
        <f t="shared" si="135"/>
        <v>0</v>
      </c>
      <c r="R47" s="384">
        <f t="shared" si="135"/>
        <v>0</v>
      </c>
      <c r="S47" s="384">
        <f t="shared" si="135"/>
        <v>0</v>
      </c>
      <c r="T47" s="384">
        <f t="shared" si="135"/>
        <v>0</v>
      </c>
      <c r="U47" s="384">
        <f t="shared" si="135"/>
        <v>0</v>
      </c>
      <c r="V47" s="384">
        <f t="shared" si="135"/>
        <v>7666666.666666667</v>
      </c>
      <c r="W47" s="384">
        <f t="shared" si="135"/>
        <v>7666666.666666667</v>
      </c>
      <c r="X47" s="384">
        <f t="shared" si="135"/>
        <v>7666666.666666667</v>
      </c>
      <c r="Y47" s="384">
        <f t="shared" si="135"/>
        <v>10120000</v>
      </c>
      <c r="Z47" s="384">
        <f t="shared" si="135"/>
        <v>10120000</v>
      </c>
      <c r="AA47" s="384">
        <f t="shared" si="135"/>
        <v>10120000</v>
      </c>
      <c r="AB47" s="384">
        <f t="shared" si="135"/>
        <v>20164173.333333336</v>
      </c>
      <c r="AC47" s="384">
        <f t="shared" si="135"/>
        <v>20164173.333333336</v>
      </c>
      <c r="AD47" s="384">
        <f t="shared" si="135"/>
        <v>20164173.333333336</v>
      </c>
      <c r="AE47" s="384">
        <f t="shared" si="135"/>
        <v>14950840</v>
      </c>
      <c r="AF47" s="384">
        <f t="shared" si="135"/>
        <v>14950840</v>
      </c>
      <c r="AG47" s="384">
        <f t="shared" si="135"/>
        <v>14950840</v>
      </c>
      <c r="AH47" s="384">
        <f t="shared" si="135"/>
        <v>14264980</v>
      </c>
      <c r="AI47" s="384">
        <f t="shared" si="135"/>
        <v>14264980</v>
      </c>
      <c r="AJ47" s="384">
        <f t="shared" si="135"/>
        <v>14264980</v>
      </c>
      <c r="AK47" s="384">
        <f t="shared" si="135"/>
        <v>12520510</v>
      </c>
      <c r="AL47" s="384">
        <f t="shared" si="135"/>
        <v>12520510</v>
      </c>
      <c r="AM47" s="384">
        <f t="shared" si="135"/>
        <v>12520510</v>
      </c>
      <c r="AN47" s="384">
        <f t="shared" si="135"/>
        <v>4668040</v>
      </c>
      <c r="AO47" s="384">
        <f t="shared" si="135"/>
        <v>4668040</v>
      </c>
      <c r="AP47" s="384">
        <f t="shared" si="135"/>
        <v>4668040</v>
      </c>
      <c r="AQ47" s="384">
        <f t="shared" si="135"/>
        <v>4489120</v>
      </c>
      <c r="AR47" s="384">
        <f t="shared" si="135"/>
        <v>4489120</v>
      </c>
      <c r="AS47" s="384">
        <f t="shared" si="135"/>
        <v>4489120</v>
      </c>
      <c r="AT47" s="384">
        <f t="shared" si="135"/>
        <v>48514820</v>
      </c>
      <c r="AU47" s="384">
        <f t="shared" si="135"/>
        <v>48514820</v>
      </c>
      <c r="AV47" s="384">
        <f t="shared" ref="AV47:BW47" si="136">SUM(AV41,AV35,AV29)</f>
        <v>48514820</v>
      </c>
      <c r="AW47" s="384">
        <f t="shared" si="136"/>
        <v>48514820</v>
      </c>
      <c r="AX47" s="384">
        <f t="shared" si="136"/>
        <v>48514820</v>
      </c>
      <c r="AY47" s="384">
        <f t="shared" si="136"/>
        <v>48514820</v>
      </c>
      <c r="AZ47" s="384">
        <f t="shared" si="136"/>
        <v>48743440</v>
      </c>
      <c r="BA47" s="384">
        <f t="shared" si="136"/>
        <v>48743440</v>
      </c>
      <c r="BB47" s="384">
        <f t="shared" si="136"/>
        <v>99343440</v>
      </c>
      <c r="BC47" s="384">
        <f t="shared" si="136"/>
        <v>99343440</v>
      </c>
      <c r="BD47" s="384">
        <f t="shared" si="136"/>
        <v>21718440</v>
      </c>
      <c r="BE47" s="384">
        <f t="shared" si="136"/>
        <v>21718440</v>
      </c>
      <c r="BF47" s="384">
        <f t="shared" si="136"/>
        <v>1908480</v>
      </c>
      <c r="BG47" s="384">
        <f t="shared" si="136"/>
        <v>1908480</v>
      </c>
      <c r="BH47" s="384">
        <f t="shared" si="136"/>
        <v>1908480</v>
      </c>
      <c r="BI47" s="384">
        <f t="shared" si="136"/>
        <v>1908480</v>
      </c>
      <c r="BJ47" s="384">
        <f t="shared" si="136"/>
        <v>1908480</v>
      </c>
      <c r="BK47" s="384">
        <f t="shared" si="136"/>
        <v>1908480</v>
      </c>
      <c r="BL47" s="384">
        <f t="shared" si="136"/>
        <v>0</v>
      </c>
      <c r="BM47" s="384">
        <f t="shared" si="136"/>
        <v>0</v>
      </c>
      <c r="BN47" s="384">
        <f t="shared" si="136"/>
        <v>0</v>
      </c>
      <c r="BO47" s="384">
        <f t="shared" si="136"/>
        <v>0</v>
      </c>
      <c r="BP47" s="384">
        <f t="shared" si="136"/>
        <v>0</v>
      </c>
      <c r="BQ47" s="384">
        <f t="shared" si="136"/>
        <v>0</v>
      </c>
      <c r="BR47" s="384">
        <f t="shared" si="136"/>
        <v>0</v>
      </c>
      <c r="BS47" s="384">
        <f t="shared" si="136"/>
        <v>0</v>
      </c>
      <c r="BT47" s="384">
        <f t="shared" si="136"/>
        <v>0</v>
      </c>
      <c r="BU47" s="384">
        <f t="shared" si="136"/>
        <v>0</v>
      </c>
      <c r="BV47" s="384">
        <f t="shared" si="136"/>
        <v>0</v>
      </c>
      <c r="BW47" s="384">
        <f t="shared" si="136"/>
        <v>0</v>
      </c>
      <c r="BX47" s="385">
        <f t="shared" ref="BX47:CC47" si="137">BL24*8</f>
        <v>0</v>
      </c>
      <c r="BY47" s="385">
        <f t="shared" si="137"/>
        <v>0</v>
      </c>
      <c r="BZ47" s="385">
        <f t="shared" si="137"/>
        <v>0</v>
      </c>
      <c r="CA47" s="385">
        <f t="shared" si="137"/>
        <v>0</v>
      </c>
      <c r="CB47" s="385">
        <f t="shared" si="137"/>
        <v>0</v>
      </c>
      <c r="CC47" s="385">
        <f t="shared" si="137"/>
        <v>0</v>
      </c>
    </row>
    <row r="48" spans="2:93" ht="15.75" customHeight="1" x14ac:dyDescent="0.3">
      <c r="B48" s="382" t="s">
        <v>25</v>
      </c>
      <c r="C48" s="383">
        <f>SUM(P48:BW48)</f>
        <v>2421178560</v>
      </c>
      <c r="D48" s="383"/>
      <c r="E48" s="383"/>
      <c r="F48" s="383"/>
      <c r="G48" s="383"/>
      <c r="H48" s="383"/>
      <c r="I48" s="383"/>
      <c r="J48" s="383"/>
      <c r="K48" s="383"/>
      <c r="L48" s="383"/>
      <c r="M48" s="383"/>
      <c r="N48" s="383"/>
      <c r="O48" s="383"/>
      <c r="P48" s="384">
        <f t="shared" ref="P48:AU48" si="138">SUM(P42,P36,P30)</f>
        <v>0</v>
      </c>
      <c r="Q48" s="384">
        <f t="shared" si="138"/>
        <v>0</v>
      </c>
      <c r="R48" s="384">
        <f t="shared" si="138"/>
        <v>0</v>
      </c>
      <c r="S48" s="384">
        <f t="shared" si="138"/>
        <v>0</v>
      </c>
      <c r="T48" s="384">
        <f t="shared" si="138"/>
        <v>0</v>
      </c>
      <c r="U48" s="384">
        <f t="shared" si="138"/>
        <v>0</v>
      </c>
      <c r="V48" s="384">
        <f t="shared" si="138"/>
        <v>0</v>
      </c>
      <c r="W48" s="384">
        <f t="shared" si="138"/>
        <v>0</v>
      </c>
      <c r="X48" s="384">
        <f t="shared" si="138"/>
        <v>0</v>
      </c>
      <c r="Y48" s="384">
        <f t="shared" si="138"/>
        <v>0</v>
      </c>
      <c r="Z48" s="384">
        <f t="shared" si="138"/>
        <v>0</v>
      </c>
      <c r="AA48" s="384">
        <f t="shared" si="138"/>
        <v>0</v>
      </c>
      <c r="AB48" s="384">
        <f t="shared" si="138"/>
        <v>24604590.000000004</v>
      </c>
      <c r="AC48" s="384">
        <f t="shared" si="138"/>
        <v>24604590.000000004</v>
      </c>
      <c r="AD48" s="384">
        <f t="shared" si="138"/>
        <v>24604590.000000004</v>
      </c>
      <c r="AE48" s="384">
        <f t="shared" si="138"/>
        <v>31228590</v>
      </c>
      <c r="AF48" s="384">
        <f t="shared" si="138"/>
        <v>31228590</v>
      </c>
      <c r="AG48" s="384">
        <f t="shared" si="138"/>
        <v>31228590</v>
      </c>
      <c r="AH48" s="384">
        <f t="shared" si="138"/>
        <v>45304590.000000007</v>
      </c>
      <c r="AI48" s="384">
        <f t="shared" si="138"/>
        <v>45304590.000000007</v>
      </c>
      <c r="AJ48" s="384">
        <f t="shared" si="138"/>
        <v>45304590.000000007</v>
      </c>
      <c r="AK48" s="384">
        <f t="shared" si="138"/>
        <v>31228590</v>
      </c>
      <c r="AL48" s="384">
        <f t="shared" si="138"/>
        <v>31228590</v>
      </c>
      <c r="AM48" s="384">
        <f t="shared" si="138"/>
        <v>31228590</v>
      </c>
      <c r="AN48" s="384">
        <f t="shared" si="138"/>
        <v>31845106.666666668</v>
      </c>
      <c r="AO48" s="384">
        <f t="shared" si="138"/>
        <v>31845106.666666668</v>
      </c>
      <c r="AP48" s="384">
        <f t="shared" si="138"/>
        <v>31845106.666666668</v>
      </c>
      <c r="AQ48" s="384">
        <f t="shared" si="138"/>
        <v>31845106.666666668</v>
      </c>
      <c r="AR48" s="384">
        <f t="shared" si="138"/>
        <v>31845106.666666668</v>
      </c>
      <c r="AS48" s="384">
        <f t="shared" si="138"/>
        <v>31845106.666666668</v>
      </c>
      <c r="AT48" s="384">
        <f t="shared" si="138"/>
        <v>9985906.6666666679</v>
      </c>
      <c r="AU48" s="384">
        <f t="shared" si="138"/>
        <v>9985906.6666666679</v>
      </c>
      <c r="AV48" s="384">
        <f t="shared" ref="AV48:BW48" si="139">SUM(AV42,AV36,AV30)</f>
        <v>9985906.6666666679</v>
      </c>
      <c r="AW48" s="384">
        <f t="shared" si="139"/>
        <v>9985906.6666666679</v>
      </c>
      <c r="AX48" s="384">
        <f t="shared" si="139"/>
        <v>9985906.6666666679</v>
      </c>
      <c r="AY48" s="384">
        <f t="shared" si="139"/>
        <v>9985906.6666666679</v>
      </c>
      <c r="AZ48" s="384">
        <f t="shared" si="139"/>
        <v>131643846.66666667</v>
      </c>
      <c r="BA48" s="384">
        <f t="shared" si="139"/>
        <v>131643846.66666667</v>
      </c>
      <c r="BB48" s="384">
        <f t="shared" si="139"/>
        <v>131643846.66666667</v>
      </c>
      <c r="BC48" s="384">
        <f t="shared" si="139"/>
        <v>131643846.66666667</v>
      </c>
      <c r="BD48" s="384">
        <f t="shared" si="139"/>
        <v>131643846.66666667</v>
      </c>
      <c r="BE48" s="384">
        <f t="shared" si="139"/>
        <v>131643846.66666667</v>
      </c>
      <c r="BF48" s="384">
        <f t="shared" si="139"/>
        <v>132899680</v>
      </c>
      <c r="BG48" s="384">
        <f t="shared" si="139"/>
        <v>132899680</v>
      </c>
      <c r="BH48" s="384">
        <f t="shared" si="139"/>
        <v>269519680.00000006</v>
      </c>
      <c r="BI48" s="384">
        <f t="shared" si="139"/>
        <v>269519680.00000006</v>
      </c>
      <c r="BJ48" s="384">
        <f t="shared" si="139"/>
        <v>59932180</v>
      </c>
      <c r="BK48" s="384">
        <f t="shared" si="139"/>
        <v>59932180</v>
      </c>
      <c r="BL48" s="384">
        <f t="shared" si="139"/>
        <v>5936733.333333334</v>
      </c>
      <c r="BM48" s="384">
        <f t="shared" si="139"/>
        <v>5936733.333333334</v>
      </c>
      <c r="BN48" s="384">
        <f t="shared" si="139"/>
        <v>5936733.333333334</v>
      </c>
      <c r="BO48" s="384">
        <f t="shared" si="139"/>
        <v>5936733.333333334</v>
      </c>
      <c r="BP48" s="384">
        <f t="shared" si="139"/>
        <v>5936733.333333334</v>
      </c>
      <c r="BQ48" s="384">
        <f t="shared" si="139"/>
        <v>5936733.333333334</v>
      </c>
      <c r="BR48" s="384">
        <f t="shared" si="139"/>
        <v>3817806.666666667</v>
      </c>
      <c r="BS48" s="384">
        <f t="shared" si="139"/>
        <v>3817806.666666667</v>
      </c>
      <c r="BT48" s="384">
        <f t="shared" si="139"/>
        <v>3817806.666666667</v>
      </c>
      <c r="BU48" s="384">
        <f t="shared" si="139"/>
        <v>3817806.666666667</v>
      </c>
      <c r="BV48" s="384">
        <f t="shared" si="139"/>
        <v>3817806.666666667</v>
      </c>
      <c r="BW48" s="384">
        <f t="shared" si="139"/>
        <v>3817806.666666667</v>
      </c>
      <c r="BX48" s="385">
        <f t="shared" ref="BX48:CO48" si="140">AZ24*8*2.7</f>
        <v>0</v>
      </c>
      <c r="BY48" s="385">
        <f t="shared" si="140"/>
        <v>0</v>
      </c>
      <c r="BZ48" s="385">
        <f t="shared" si="140"/>
        <v>0</v>
      </c>
      <c r="CA48" s="385">
        <f t="shared" si="140"/>
        <v>0</v>
      </c>
      <c r="CB48" s="385">
        <f t="shared" si="140"/>
        <v>0</v>
      </c>
      <c r="CC48" s="385">
        <f t="shared" si="140"/>
        <v>0</v>
      </c>
      <c r="CD48" s="385">
        <f t="shared" si="140"/>
        <v>0</v>
      </c>
      <c r="CE48" s="385">
        <f t="shared" si="140"/>
        <v>0</v>
      </c>
      <c r="CF48" s="385">
        <f t="shared" si="140"/>
        <v>0</v>
      </c>
      <c r="CG48" s="385">
        <f t="shared" si="140"/>
        <v>0</v>
      </c>
      <c r="CH48" s="385">
        <f t="shared" si="140"/>
        <v>0</v>
      </c>
      <c r="CI48" s="385">
        <f t="shared" si="140"/>
        <v>0</v>
      </c>
      <c r="CJ48" s="385">
        <f t="shared" si="140"/>
        <v>0</v>
      </c>
      <c r="CK48" s="385">
        <f t="shared" si="140"/>
        <v>0</v>
      </c>
      <c r="CL48" s="385">
        <f t="shared" si="140"/>
        <v>0</v>
      </c>
      <c r="CM48" s="385">
        <f t="shared" si="140"/>
        <v>0</v>
      </c>
      <c r="CN48" s="385">
        <f t="shared" si="140"/>
        <v>0</v>
      </c>
      <c r="CO48" s="385">
        <f t="shared" si="140"/>
        <v>0</v>
      </c>
    </row>
    <row r="49" spans="2:75" x14ac:dyDescent="0.3">
      <c r="B49" s="374" t="s">
        <v>121</v>
      </c>
      <c r="C49" s="375">
        <f>SUM(C46:C48)</f>
        <v>4221715150</v>
      </c>
      <c r="D49" s="375"/>
      <c r="E49" s="375"/>
      <c r="F49" s="375"/>
      <c r="G49" s="375"/>
      <c r="H49" s="375"/>
      <c r="I49" s="375"/>
      <c r="J49" s="375"/>
      <c r="K49" s="375"/>
      <c r="L49" s="375"/>
      <c r="M49" s="375"/>
      <c r="N49" s="375"/>
      <c r="O49" s="375"/>
      <c r="P49" s="377">
        <f t="shared" ref="P49" si="141">SUM(P46:P48)</f>
        <v>7666666.666666667</v>
      </c>
      <c r="Q49" s="377">
        <f t="shared" ref="Q49" si="142">SUM(Q46:Q48)</f>
        <v>7666666.666666667</v>
      </c>
      <c r="R49" s="377">
        <f t="shared" ref="R49" si="143">SUM(R46:R48)</f>
        <v>7666666.666666667</v>
      </c>
      <c r="S49" s="377">
        <f t="shared" ref="S49" si="144">SUM(S46:S48)</f>
        <v>10120000</v>
      </c>
      <c r="T49" s="377">
        <f t="shared" ref="T49" si="145">SUM(T46:T48)</f>
        <v>10120000</v>
      </c>
      <c r="U49" s="377">
        <f t="shared" ref="U49" si="146">SUM(U46:U48)</f>
        <v>10120000</v>
      </c>
      <c r="V49" s="377">
        <f t="shared" ref="V49" si="147">SUM(V46:V48)</f>
        <v>27037130.000000004</v>
      </c>
      <c r="W49" s="377">
        <f t="shared" ref="W49" si="148">SUM(W46:W48)</f>
        <v>27037130.000000004</v>
      </c>
      <c r="X49" s="377">
        <f t="shared" ref="X49" si="149">SUM(X46:X48)</f>
        <v>27037130.000000004</v>
      </c>
      <c r="Y49" s="377">
        <f t="shared" ref="Y49" si="150">SUM(Y46:Y48)</f>
        <v>24277130</v>
      </c>
      <c r="Z49" s="377">
        <f t="shared" ref="Z49" si="151">SUM(Z46:Z48)</f>
        <v>24277130</v>
      </c>
      <c r="AA49" s="377">
        <f t="shared" ref="AA49" si="152">SUM(AA46:AA48)</f>
        <v>24277130</v>
      </c>
      <c r="AB49" s="377">
        <f t="shared" ref="AB49" si="153">SUM(AB46:AB48)</f>
        <v>58062516.666666672</v>
      </c>
      <c r="AC49" s="377">
        <f t="shared" ref="AC49" si="154">SUM(AC46:AC48)</f>
        <v>58062516.666666672</v>
      </c>
      <c r="AD49" s="377">
        <f t="shared" ref="AD49" si="155">SUM(AD46:AD48)</f>
        <v>58062516.666666672</v>
      </c>
      <c r="AE49" s="377">
        <f t="shared" ref="AE49" si="156">SUM(AE46:AE48)</f>
        <v>59473183.333333328</v>
      </c>
      <c r="AF49" s="377">
        <f t="shared" ref="AF49" si="157">SUM(AF46:AF48)</f>
        <v>59473183.333333328</v>
      </c>
      <c r="AG49" s="377">
        <f t="shared" ref="AG49" si="158">SUM(AG46:AG48)</f>
        <v>59473183.333333328</v>
      </c>
      <c r="AH49" s="377">
        <f t="shared" ref="AH49" si="159">SUM(AH46:AH48)</f>
        <v>63923240.000000007</v>
      </c>
      <c r="AI49" s="377">
        <f t="shared" ref="AI49" si="160">SUM(AI46:AI48)</f>
        <v>63923240.000000007</v>
      </c>
      <c r="AJ49" s="377">
        <f t="shared" ref="AJ49" si="161">SUM(AJ46:AJ48)</f>
        <v>63923240.000000007</v>
      </c>
      <c r="AK49" s="377">
        <f t="shared" ref="AK49" si="162">SUM(AK46:AK48)</f>
        <v>48102770</v>
      </c>
      <c r="AL49" s="377">
        <f t="shared" ref="AL49" si="163">SUM(AL46:AL48)</f>
        <v>48102770</v>
      </c>
      <c r="AM49" s="377">
        <f t="shared" ref="AM49" si="164">SUM(AM46:AM48)</f>
        <v>48102770</v>
      </c>
      <c r="AN49" s="377">
        <f t="shared" ref="AN49" si="165">SUM(AN46:AN48)</f>
        <v>85079160</v>
      </c>
      <c r="AO49" s="377">
        <f t="shared" ref="AO49" si="166">SUM(AO46:AO48)</f>
        <v>85079160</v>
      </c>
      <c r="AP49" s="377">
        <f t="shared" ref="AP49" si="167">SUM(AP46:AP48)</f>
        <v>85079160</v>
      </c>
      <c r="AQ49" s="377">
        <f t="shared" ref="AQ49" si="168">SUM(AQ46:AQ48)</f>
        <v>85421160</v>
      </c>
      <c r="AR49" s="377">
        <f t="shared" ref="AR49" si="169">SUM(AR46:AR48)</f>
        <v>85421160</v>
      </c>
      <c r="AS49" s="377">
        <f t="shared" ref="AS49" si="170">SUM(AS46:AS48)</f>
        <v>85421160</v>
      </c>
      <c r="AT49" s="377">
        <f t="shared" ref="AT49" si="171">SUM(AT46:AT48)</f>
        <v>107587660.00000001</v>
      </c>
      <c r="AU49" s="377">
        <f t="shared" ref="AU49" si="172">SUM(AU46:AU48)</f>
        <v>107587660.00000001</v>
      </c>
      <c r="AV49" s="377">
        <f t="shared" ref="AV49" si="173">SUM(AV46:AV48)</f>
        <v>158187660</v>
      </c>
      <c r="AW49" s="377">
        <f t="shared" ref="AW49" si="174">SUM(AW46:AW48)</f>
        <v>157319460</v>
      </c>
      <c r="AX49" s="377">
        <f t="shared" ref="AX49" si="175">SUM(AX46:AX48)</f>
        <v>79694460.000000015</v>
      </c>
      <c r="AY49" s="377">
        <f t="shared" ref="AY49" si="176">SUM(AY46:AY48)</f>
        <v>79694460.000000015</v>
      </c>
      <c r="AZ49" s="377">
        <f t="shared" ref="AZ49" si="177">SUM(AZ46:AZ48)</f>
        <v>180387286.66666669</v>
      </c>
      <c r="BA49" s="377">
        <f t="shared" ref="BA49" si="178">SUM(BA46:BA48)</f>
        <v>180387286.66666669</v>
      </c>
      <c r="BB49" s="377">
        <f t="shared" ref="BB49" si="179">SUM(BB46:BB48)</f>
        <v>230987286.66666669</v>
      </c>
      <c r="BC49" s="377">
        <f t="shared" ref="BC49" si="180">SUM(BC46:BC48)</f>
        <v>230987286.66666669</v>
      </c>
      <c r="BD49" s="377">
        <f t="shared" ref="BD49" si="181">SUM(BD46:BD48)</f>
        <v>153362286.66666669</v>
      </c>
      <c r="BE49" s="377">
        <f t="shared" ref="BE49" si="182">SUM(BE46:BE48)</f>
        <v>153362286.66666669</v>
      </c>
      <c r="BF49" s="377">
        <f t="shared" ref="BF49" si="183">SUM(BF46:BF48)</f>
        <v>134808160</v>
      </c>
      <c r="BG49" s="377">
        <f t="shared" ref="BG49" si="184">SUM(BG46:BG48)</f>
        <v>134808160</v>
      </c>
      <c r="BH49" s="377">
        <f t="shared" ref="BH49" si="185">SUM(BH46:BH48)</f>
        <v>271428160.00000006</v>
      </c>
      <c r="BI49" s="377">
        <f t="shared" ref="BI49" si="186">SUM(BI46:BI48)</f>
        <v>271428160.00000006</v>
      </c>
      <c r="BJ49" s="377">
        <f t="shared" ref="BJ49" si="187">SUM(BJ46:BJ48)</f>
        <v>61840660</v>
      </c>
      <c r="BK49" s="377">
        <f t="shared" ref="BK49" si="188">SUM(BK46:BK48)</f>
        <v>61840660</v>
      </c>
      <c r="BL49" s="377">
        <f t="shared" ref="BL49" si="189">SUM(BL46:BL48)</f>
        <v>5936733.333333334</v>
      </c>
      <c r="BM49" s="377">
        <f t="shared" ref="BM49" si="190">SUM(BM46:BM48)</f>
        <v>5936733.333333334</v>
      </c>
      <c r="BN49" s="377">
        <f t="shared" ref="BN49" si="191">SUM(BN46:BN48)</f>
        <v>5936733.333333334</v>
      </c>
      <c r="BO49" s="377">
        <f t="shared" ref="BO49" si="192">SUM(BO46:BO48)</f>
        <v>5936733.333333334</v>
      </c>
      <c r="BP49" s="377">
        <f t="shared" ref="BP49" si="193">SUM(BP46:BP48)</f>
        <v>5936733.333333334</v>
      </c>
      <c r="BQ49" s="377">
        <f t="shared" ref="BQ49" si="194">SUM(BQ46:BQ48)</f>
        <v>5936733.333333334</v>
      </c>
      <c r="BR49" s="377">
        <f t="shared" ref="BR49" si="195">SUM(BR46:BR48)</f>
        <v>3817806.666666667</v>
      </c>
      <c r="BS49" s="377">
        <f t="shared" ref="BS49" si="196">SUM(BS46:BS48)</f>
        <v>3817806.666666667</v>
      </c>
      <c r="BT49" s="377">
        <f t="shared" ref="BT49" si="197">SUM(BT46:BT48)</f>
        <v>3817806.666666667</v>
      </c>
      <c r="BU49" s="377">
        <f t="shared" ref="BU49" si="198">SUM(BU46:BU48)</f>
        <v>3817806.666666667</v>
      </c>
      <c r="BV49" s="377">
        <f t="shared" ref="BV49" si="199">SUM(BV46:BV48)</f>
        <v>3817806.666666667</v>
      </c>
      <c r="BW49" s="377">
        <f t="shared" ref="BW49" si="200">SUM(BW46:BW48)</f>
        <v>3817806.666666667</v>
      </c>
    </row>
    <row r="50" spans="2:75" ht="15.75" customHeight="1" x14ac:dyDescent="0.3">
      <c r="D50" s="378"/>
      <c r="E50" s="378"/>
      <c r="F50" s="378"/>
      <c r="G50" s="378"/>
      <c r="H50" s="378"/>
      <c r="I50" s="378"/>
      <c r="J50" s="378"/>
      <c r="K50" s="378"/>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row>
    <row r="51" spans="2:75" ht="15.75" customHeight="1" x14ac:dyDescent="0.3">
      <c r="D51" s="378">
        <f>C46/1000000</f>
        <v>891.85316000000023</v>
      </c>
      <c r="E51" s="378">
        <f>'Net Cash Flow -With DP'!C32</f>
        <v>891.85316000000012</v>
      </c>
      <c r="F51" s="378">
        <f>E51-D51</f>
        <v>0</v>
      </c>
      <c r="G51" s="378"/>
      <c r="H51" s="378"/>
      <c r="I51" s="378"/>
      <c r="J51" s="378"/>
      <c r="K51" s="378"/>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row>
    <row r="52" spans="2:75" ht="15.75" customHeight="1" x14ac:dyDescent="0.3">
      <c r="B52" t="s">
        <v>774</v>
      </c>
      <c r="C52" s="386">
        <v>0.05</v>
      </c>
      <c r="D52" s="378">
        <f t="shared" ref="D52:D53" si="201">C47/1000000</f>
        <v>908.68343000000004</v>
      </c>
      <c r="E52" s="378">
        <f>'Net Cash Flow -With DP'!C33</f>
        <v>908.68343000000004</v>
      </c>
      <c r="F52" s="378">
        <f t="shared" ref="F52:F53" si="202">E52-D52</f>
        <v>0</v>
      </c>
      <c r="G52" s="378"/>
      <c r="H52" s="378"/>
      <c r="I52" s="378"/>
      <c r="J52" s="378"/>
      <c r="K52" s="378"/>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row>
    <row r="53" spans="2:75" ht="15.75" customHeight="1" x14ac:dyDescent="0.3">
      <c r="B53" t="s">
        <v>775</v>
      </c>
      <c r="C53" s="386">
        <v>0.05</v>
      </c>
      <c r="D53" s="378">
        <f t="shared" si="201"/>
        <v>2421.1785599999998</v>
      </c>
      <c r="E53" s="378">
        <f>'Net Cash Flow -With DP'!C34</f>
        <v>2421.1785599999994</v>
      </c>
      <c r="F53" s="378">
        <f t="shared" si="202"/>
        <v>0</v>
      </c>
      <c r="G53" s="378"/>
      <c r="H53" s="378"/>
      <c r="I53" s="378"/>
      <c r="J53" s="378"/>
      <c r="K53" s="378"/>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row>
    <row r="54" spans="2:75" ht="15.75" customHeight="1" x14ac:dyDescent="0.3">
      <c r="B54" t="s">
        <v>776</v>
      </c>
      <c r="C54" s="386">
        <v>0.05</v>
      </c>
      <c r="D54" s="378"/>
      <c r="E54" s="378"/>
      <c r="F54" s="378"/>
      <c r="G54" s="378"/>
      <c r="H54" s="378"/>
      <c r="I54" s="378"/>
      <c r="J54" s="378"/>
      <c r="K54" s="378"/>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row>
    <row r="55" spans="2:75" ht="15.75" customHeight="1" x14ac:dyDescent="0.3">
      <c r="C55" s="381">
        <f>SUM(C52:C54)</f>
        <v>0.15000000000000002</v>
      </c>
    </row>
    <row r="56" spans="2:75" ht="15.75" customHeight="1" x14ac:dyDescent="0.3"/>
    <row r="57" spans="2:75" ht="15.75" customHeight="1" x14ac:dyDescent="0.3"/>
    <row r="58" spans="2:75" ht="15.75" customHeight="1" x14ac:dyDescent="0.3"/>
    <row r="59" spans="2:75" ht="15.75" customHeight="1" x14ac:dyDescent="0.3"/>
    <row r="60" spans="2:75" ht="15.75" customHeight="1" x14ac:dyDescent="0.3"/>
    <row r="61" spans="2:75" ht="15.75" customHeight="1" x14ac:dyDescent="0.3"/>
    <row r="62" spans="2:75" ht="15.75" customHeight="1" x14ac:dyDescent="0.3"/>
    <row r="63" spans="2:75" ht="15.75" customHeight="1" x14ac:dyDescent="0.3"/>
    <row r="64" spans="2:75"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sheetData>
  <autoFilter ref="B45:CC49" xr:uid="{CAAC775E-1347-4A9B-A72F-B62C8A1400A0}"/>
  <mergeCells count="2">
    <mergeCell ref="A1:G1"/>
    <mergeCell ref="A2:O2"/>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16928-1E25-48DA-8B71-6AAD99C6A53E}">
  <dimension ref="A1:H1000"/>
  <sheetViews>
    <sheetView showGridLines="0" topLeftCell="A10" zoomScaleNormal="100" workbookViewId="0">
      <selection activeCell="D22" sqref="D22"/>
    </sheetView>
  </sheetViews>
  <sheetFormatPr defaultColWidth="14.44140625" defaultRowHeight="14.4" x14ac:dyDescent="0.3"/>
  <cols>
    <col min="1" max="1" width="6" style="346" customWidth="1"/>
    <col min="2" max="2" width="18" style="346" customWidth="1"/>
    <col min="3" max="3" width="20" style="346" customWidth="1"/>
    <col min="4" max="4" width="12" style="346" customWidth="1"/>
    <col min="5" max="6" width="10" style="346" customWidth="1"/>
    <col min="7" max="8" width="16" style="346" customWidth="1"/>
    <col min="9" max="16384" width="14.44140625" style="346"/>
  </cols>
  <sheetData>
    <row r="1" spans="1:8" ht="19.5" customHeight="1" x14ac:dyDescent="0.4">
      <c r="A1" s="421" t="s">
        <v>584</v>
      </c>
      <c r="B1" s="421"/>
      <c r="C1" s="421"/>
      <c r="D1" s="421"/>
      <c r="E1" s="421"/>
      <c r="F1" s="421"/>
      <c r="G1" s="421"/>
      <c r="H1" s="421"/>
    </row>
    <row r="2" spans="1:8" ht="15" customHeight="1" x14ac:dyDescent="0.3">
      <c r="A2" s="422" t="s">
        <v>583</v>
      </c>
      <c r="B2" s="422"/>
      <c r="C2" s="422"/>
      <c r="D2" s="422"/>
      <c r="E2" s="422"/>
      <c r="F2" s="422"/>
      <c r="G2" s="422"/>
      <c r="H2" s="422"/>
    </row>
    <row r="3" spans="1:8" ht="15" customHeight="1" x14ac:dyDescent="0.3"/>
    <row r="4" spans="1:8" ht="27.75" customHeight="1" x14ac:dyDescent="0.3">
      <c r="A4" s="363" t="s">
        <v>558</v>
      </c>
      <c r="B4" s="363" t="s">
        <v>582</v>
      </c>
      <c r="C4" s="363" t="s">
        <v>557</v>
      </c>
      <c r="D4" s="363" t="s">
        <v>581</v>
      </c>
      <c r="E4" s="363" t="s">
        <v>580</v>
      </c>
      <c r="F4" s="363" t="s">
        <v>579</v>
      </c>
      <c r="G4" s="363" t="s">
        <v>578</v>
      </c>
      <c r="H4" s="363" t="s">
        <v>577</v>
      </c>
    </row>
    <row r="5" spans="1:8" ht="15" customHeight="1" x14ac:dyDescent="0.3">
      <c r="A5" s="351">
        <v>1</v>
      </c>
      <c r="B5" s="351" t="s">
        <v>576</v>
      </c>
      <c r="C5" s="351" t="s">
        <v>576</v>
      </c>
      <c r="D5" s="362">
        <v>3</v>
      </c>
      <c r="E5" s="361">
        <v>0</v>
      </c>
      <c r="F5" s="361">
        <f t="shared" ref="F5:F23" si="0">E5+D5</f>
        <v>3</v>
      </c>
      <c r="G5" s="360">
        <v>2500000</v>
      </c>
      <c r="H5" s="359">
        <f t="shared" ref="H5:H23" si="1">IF(D5=0,0,G5/D5)</f>
        <v>833333.33333333337</v>
      </c>
    </row>
    <row r="6" spans="1:8" ht="15" customHeight="1" x14ac:dyDescent="0.3">
      <c r="A6" s="351">
        <v>2</v>
      </c>
      <c r="B6" s="351" t="s">
        <v>575</v>
      </c>
      <c r="C6" s="351" t="s">
        <v>574</v>
      </c>
      <c r="D6" s="362">
        <v>3</v>
      </c>
      <c r="E6" s="361">
        <f t="shared" ref="E6:E23" si="2">F5</f>
        <v>3</v>
      </c>
      <c r="F6" s="361">
        <f t="shared" si="0"/>
        <v>6</v>
      </c>
      <c r="G6" s="360">
        <v>3300000</v>
      </c>
      <c r="H6" s="359">
        <f t="shared" si="1"/>
        <v>1100000</v>
      </c>
    </row>
    <row r="7" spans="1:8" ht="15" customHeight="1" x14ac:dyDescent="0.3">
      <c r="A7" s="351">
        <v>3</v>
      </c>
      <c r="B7" s="351" t="s">
        <v>573</v>
      </c>
      <c r="C7" s="351" t="s">
        <v>570</v>
      </c>
      <c r="D7" s="362">
        <v>3</v>
      </c>
      <c r="E7" s="361">
        <f t="shared" si="2"/>
        <v>6</v>
      </c>
      <c r="F7" s="361">
        <f t="shared" si="0"/>
        <v>9</v>
      </c>
      <c r="G7" s="360">
        <v>5000000</v>
      </c>
      <c r="H7" s="359">
        <f t="shared" si="1"/>
        <v>1666666.6666666667</v>
      </c>
    </row>
    <row r="8" spans="1:8" ht="15" customHeight="1" x14ac:dyDescent="0.3">
      <c r="A8" s="351">
        <v>4</v>
      </c>
      <c r="B8" s="351"/>
      <c r="C8" s="351" t="s">
        <v>569</v>
      </c>
      <c r="D8" s="362">
        <v>3</v>
      </c>
      <c r="E8" s="361">
        <f t="shared" si="2"/>
        <v>9</v>
      </c>
      <c r="F8" s="361">
        <f t="shared" si="0"/>
        <v>12</v>
      </c>
      <c r="G8" s="360">
        <v>3300000</v>
      </c>
      <c r="H8" s="359">
        <f t="shared" si="1"/>
        <v>1100000</v>
      </c>
    </row>
    <row r="9" spans="1:8" ht="15" customHeight="1" x14ac:dyDescent="0.3">
      <c r="A9" s="351">
        <v>5</v>
      </c>
      <c r="B9" s="351"/>
      <c r="C9" s="351" t="s">
        <v>568</v>
      </c>
      <c r="D9" s="362">
        <v>3</v>
      </c>
      <c r="E9" s="361">
        <f t="shared" si="2"/>
        <v>12</v>
      </c>
      <c r="F9" s="361">
        <f t="shared" si="0"/>
        <v>15</v>
      </c>
      <c r="G9" s="360">
        <v>3300000</v>
      </c>
      <c r="H9" s="359">
        <f t="shared" si="1"/>
        <v>1100000</v>
      </c>
    </row>
    <row r="10" spans="1:8" ht="15" customHeight="1" x14ac:dyDescent="0.3">
      <c r="A10" s="351">
        <v>6</v>
      </c>
      <c r="B10" s="351"/>
      <c r="C10" s="351" t="s">
        <v>567</v>
      </c>
      <c r="D10" s="362">
        <v>3</v>
      </c>
      <c r="E10" s="361">
        <f t="shared" si="2"/>
        <v>15</v>
      </c>
      <c r="F10" s="361">
        <f t="shared" si="0"/>
        <v>18</v>
      </c>
      <c r="G10" s="360">
        <v>3300000</v>
      </c>
      <c r="H10" s="359">
        <f t="shared" si="1"/>
        <v>1100000</v>
      </c>
    </row>
    <row r="11" spans="1:8" ht="15" customHeight="1" x14ac:dyDescent="0.3">
      <c r="A11" s="351">
        <v>7</v>
      </c>
      <c r="B11" s="351"/>
      <c r="C11" s="351" t="s">
        <v>768</v>
      </c>
      <c r="D11" s="362"/>
      <c r="E11" s="361">
        <f t="shared" si="2"/>
        <v>18</v>
      </c>
      <c r="F11" s="361">
        <f t="shared" si="0"/>
        <v>18</v>
      </c>
      <c r="G11" s="360"/>
      <c r="H11" s="359">
        <f t="shared" si="1"/>
        <v>0</v>
      </c>
    </row>
    <row r="12" spans="1:8" ht="15" customHeight="1" x14ac:dyDescent="0.3">
      <c r="A12" s="351">
        <v>8</v>
      </c>
      <c r="B12" s="351" t="s">
        <v>572</v>
      </c>
      <c r="C12" s="351" t="s">
        <v>570</v>
      </c>
      <c r="D12" s="362">
        <v>1.5</v>
      </c>
      <c r="E12" s="361">
        <f t="shared" si="2"/>
        <v>18</v>
      </c>
      <c r="F12" s="361">
        <f t="shared" si="0"/>
        <v>19.5</v>
      </c>
      <c r="G12" s="360">
        <v>330000</v>
      </c>
      <c r="H12" s="359">
        <f t="shared" si="1"/>
        <v>220000</v>
      </c>
    </row>
    <row r="13" spans="1:8" ht="15" customHeight="1" x14ac:dyDescent="0.3">
      <c r="A13" s="351">
        <v>9</v>
      </c>
      <c r="B13" s="351"/>
      <c r="C13" s="351" t="s">
        <v>569</v>
      </c>
      <c r="D13" s="362">
        <v>1.5</v>
      </c>
      <c r="E13" s="361">
        <f t="shared" si="2"/>
        <v>19.5</v>
      </c>
      <c r="F13" s="361">
        <f t="shared" si="0"/>
        <v>21</v>
      </c>
      <c r="G13" s="360">
        <v>330000</v>
      </c>
      <c r="H13" s="359">
        <f t="shared" si="1"/>
        <v>220000</v>
      </c>
    </row>
    <row r="14" spans="1:8" ht="15" customHeight="1" x14ac:dyDescent="0.3">
      <c r="A14" s="351">
        <v>10</v>
      </c>
      <c r="B14" s="351"/>
      <c r="C14" s="351" t="s">
        <v>568</v>
      </c>
      <c r="D14" s="362">
        <v>1.5</v>
      </c>
      <c r="E14" s="361">
        <f t="shared" si="2"/>
        <v>21</v>
      </c>
      <c r="F14" s="361">
        <f t="shared" si="0"/>
        <v>22.5</v>
      </c>
      <c r="G14" s="360">
        <v>330000</v>
      </c>
      <c r="H14" s="359">
        <f t="shared" si="1"/>
        <v>220000</v>
      </c>
    </row>
    <row r="15" spans="1:8" ht="15" customHeight="1" x14ac:dyDescent="0.3">
      <c r="A15" s="351">
        <v>11</v>
      </c>
      <c r="B15" s="351"/>
      <c r="C15" s="351" t="s">
        <v>567</v>
      </c>
      <c r="D15" s="362">
        <v>1.5</v>
      </c>
      <c r="E15" s="361">
        <f t="shared" si="2"/>
        <v>22.5</v>
      </c>
      <c r="F15" s="361">
        <f t="shared" si="0"/>
        <v>24</v>
      </c>
      <c r="G15" s="360">
        <v>330000</v>
      </c>
      <c r="H15" s="359">
        <f t="shared" si="1"/>
        <v>220000</v>
      </c>
    </row>
    <row r="16" spans="1:8" ht="15" customHeight="1" x14ac:dyDescent="0.3">
      <c r="A16" s="351">
        <v>12</v>
      </c>
      <c r="B16" s="351"/>
      <c r="C16" s="351" t="s">
        <v>768</v>
      </c>
      <c r="D16" s="362">
        <v>0</v>
      </c>
      <c r="E16" s="361">
        <f t="shared" si="2"/>
        <v>24</v>
      </c>
      <c r="F16" s="361">
        <f t="shared" si="0"/>
        <v>24</v>
      </c>
      <c r="G16" s="360">
        <v>0</v>
      </c>
      <c r="H16" s="359">
        <f t="shared" si="1"/>
        <v>0</v>
      </c>
    </row>
    <row r="17" spans="1:8" ht="15" customHeight="1" x14ac:dyDescent="0.3">
      <c r="A17" s="351">
        <v>13</v>
      </c>
      <c r="B17" s="351" t="s">
        <v>571</v>
      </c>
      <c r="C17" s="351" t="s">
        <v>570</v>
      </c>
      <c r="D17" s="362">
        <v>2</v>
      </c>
      <c r="E17" s="361">
        <f t="shared" si="2"/>
        <v>24</v>
      </c>
      <c r="F17" s="361">
        <f t="shared" si="0"/>
        <v>26</v>
      </c>
      <c r="G17" s="360">
        <v>10000000</v>
      </c>
      <c r="H17" s="359">
        <f t="shared" si="1"/>
        <v>5000000</v>
      </c>
    </row>
    <row r="18" spans="1:8" ht="15" customHeight="1" x14ac:dyDescent="0.3">
      <c r="A18" s="351">
        <v>14</v>
      </c>
      <c r="B18" s="351"/>
      <c r="C18" s="351" t="s">
        <v>569</v>
      </c>
      <c r="D18" s="362">
        <v>2</v>
      </c>
      <c r="E18" s="361">
        <f t="shared" si="2"/>
        <v>26</v>
      </c>
      <c r="F18" s="361">
        <f t="shared" si="0"/>
        <v>28</v>
      </c>
      <c r="G18" s="360">
        <v>10000000</v>
      </c>
      <c r="H18" s="359">
        <f t="shared" si="1"/>
        <v>5000000</v>
      </c>
    </row>
    <row r="19" spans="1:8" ht="15" customHeight="1" x14ac:dyDescent="0.3">
      <c r="A19" s="351">
        <v>15</v>
      </c>
      <c r="B19" s="351"/>
      <c r="C19" s="351" t="s">
        <v>568</v>
      </c>
      <c r="D19" s="362">
        <v>2</v>
      </c>
      <c r="E19" s="361">
        <f t="shared" si="2"/>
        <v>28</v>
      </c>
      <c r="F19" s="361">
        <f t="shared" si="0"/>
        <v>30</v>
      </c>
      <c r="G19" s="360">
        <v>10000000</v>
      </c>
      <c r="H19" s="359">
        <f t="shared" si="1"/>
        <v>5000000</v>
      </c>
    </row>
    <row r="20" spans="1:8" ht="15" customHeight="1" x14ac:dyDescent="0.3">
      <c r="A20" s="351">
        <v>16</v>
      </c>
      <c r="B20" s="351"/>
      <c r="C20" s="351" t="s">
        <v>567</v>
      </c>
      <c r="D20" s="362">
        <v>2</v>
      </c>
      <c r="E20" s="361">
        <f t="shared" si="2"/>
        <v>30</v>
      </c>
      <c r="F20" s="361">
        <f t="shared" si="0"/>
        <v>32</v>
      </c>
      <c r="G20" s="360">
        <v>10000000</v>
      </c>
      <c r="H20" s="359">
        <f t="shared" si="1"/>
        <v>5000000</v>
      </c>
    </row>
    <row r="21" spans="1:8" ht="15" customHeight="1" x14ac:dyDescent="0.3">
      <c r="A21" s="351">
        <v>17</v>
      </c>
      <c r="B21" s="351"/>
      <c r="C21" s="351" t="s">
        <v>768</v>
      </c>
      <c r="D21" s="362">
        <v>0</v>
      </c>
      <c r="E21" s="361">
        <f t="shared" si="2"/>
        <v>32</v>
      </c>
      <c r="F21" s="361">
        <f t="shared" si="0"/>
        <v>32</v>
      </c>
      <c r="G21" s="360"/>
      <c r="H21" s="359">
        <f t="shared" si="1"/>
        <v>0</v>
      </c>
    </row>
    <row r="22" spans="1:8" ht="15" customHeight="1" x14ac:dyDescent="0.3">
      <c r="A22" s="351">
        <v>18</v>
      </c>
      <c r="B22" s="351" t="s">
        <v>565</v>
      </c>
      <c r="C22" s="351" t="s">
        <v>565</v>
      </c>
      <c r="D22" s="362">
        <v>2</v>
      </c>
      <c r="E22" s="361">
        <f t="shared" si="2"/>
        <v>32</v>
      </c>
      <c r="F22" s="361">
        <f t="shared" si="0"/>
        <v>34</v>
      </c>
      <c r="G22" s="360">
        <v>21000000</v>
      </c>
      <c r="H22" s="359">
        <f t="shared" si="1"/>
        <v>10500000</v>
      </c>
    </row>
    <row r="23" spans="1:8" ht="15" customHeight="1" x14ac:dyDescent="0.3">
      <c r="A23" s="351">
        <v>19</v>
      </c>
      <c r="B23" s="351" t="s">
        <v>564</v>
      </c>
      <c r="C23" s="351" t="s">
        <v>564</v>
      </c>
      <c r="D23" s="362">
        <v>2</v>
      </c>
      <c r="E23" s="361">
        <f t="shared" si="2"/>
        <v>34</v>
      </c>
      <c r="F23" s="361">
        <f t="shared" si="0"/>
        <v>36</v>
      </c>
      <c r="G23" s="360">
        <v>4125000</v>
      </c>
      <c r="H23" s="359">
        <f t="shared" si="1"/>
        <v>2062500</v>
      </c>
    </row>
    <row r="24" spans="1:8" ht="15.75" customHeight="1" x14ac:dyDescent="0.3"/>
    <row r="25" spans="1:8" ht="15" customHeight="1" x14ac:dyDescent="0.3">
      <c r="B25" s="348" t="s">
        <v>563</v>
      </c>
      <c r="C25" s="348" t="s">
        <v>562</v>
      </c>
      <c r="F25" s="358">
        <f>F23</f>
        <v>36</v>
      </c>
      <c r="G25" s="357">
        <f>SUM(G5:G23)</f>
        <v>87145000</v>
      </c>
    </row>
    <row r="26" spans="1:8" ht="15.75" customHeight="1" x14ac:dyDescent="0.3"/>
    <row r="27" spans="1:8" ht="15" customHeight="1" x14ac:dyDescent="0.3">
      <c r="A27" s="422" t="s">
        <v>561</v>
      </c>
      <c r="B27" s="422"/>
      <c r="C27" s="422"/>
      <c r="D27" s="422"/>
      <c r="E27" s="422"/>
      <c r="F27" s="422"/>
      <c r="G27" s="422"/>
      <c r="H27" s="422"/>
    </row>
    <row r="28" spans="1:8" ht="15.75" customHeight="1" x14ac:dyDescent="0.3"/>
    <row r="29" spans="1:8" ht="15.75" customHeight="1" x14ac:dyDescent="0.3"/>
    <row r="30" spans="1:8" ht="15.75" customHeight="1" x14ac:dyDescent="0.3"/>
    <row r="31" spans="1:8" ht="15.75" customHeight="1" x14ac:dyDescent="0.3"/>
    <row r="32" spans="1:8" ht="15.75" customHeight="1" x14ac:dyDescent="0.3"/>
    <row r="33" s="346" customFormat="1" ht="15.75" customHeight="1" x14ac:dyDescent="0.3"/>
    <row r="34" s="346" customFormat="1" ht="15.75" customHeight="1" x14ac:dyDescent="0.3"/>
    <row r="35" s="346" customFormat="1" ht="15.75" customHeight="1" x14ac:dyDescent="0.3"/>
    <row r="36" s="346" customFormat="1" ht="15.75" customHeight="1" x14ac:dyDescent="0.3"/>
    <row r="37" s="346" customFormat="1" ht="15.75" customHeight="1" x14ac:dyDescent="0.3"/>
    <row r="38" s="346" customFormat="1" ht="15.75" customHeight="1" x14ac:dyDescent="0.3"/>
    <row r="39" s="346" customFormat="1" ht="15.75" customHeight="1" x14ac:dyDescent="0.3"/>
    <row r="40" s="346" customFormat="1" ht="15.75" customHeight="1" x14ac:dyDescent="0.3"/>
    <row r="41" s="346" customFormat="1" ht="15.75" customHeight="1" x14ac:dyDescent="0.3"/>
    <row r="42" s="346" customFormat="1" ht="15.75" customHeight="1" x14ac:dyDescent="0.3"/>
    <row r="43" s="346" customFormat="1" ht="15.75" customHeight="1" x14ac:dyDescent="0.3"/>
    <row r="44" s="346" customFormat="1" ht="15.75" customHeight="1" x14ac:dyDescent="0.3"/>
    <row r="45" s="346" customFormat="1" ht="15.75" customHeight="1" x14ac:dyDescent="0.3"/>
    <row r="46" s="346" customFormat="1" ht="15.75" customHeight="1" x14ac:dyDescent="0.3"/>
    <row r="47" s="346" customFormat="1" ht="15.75" customHeight="1" x14ac:dyDescent="0.3"/>
    <row r="48" s="346" customFormat="1" ht="15.75" customHeight="1" x14ac:dyDescent="0.3"/>
    <row r="49" s="346" customFormat="1" ht="15.75" customHeight="1" x14ac:dyDescent="0.3"/>
    <row r="50" s="346" customFormat="1" ht="15.75" customHeight="1" x14ac:dyDescent="0.3"/>
    <row r="51" s="346" customFormat="1" ht="15.75" customHeight="1" x14ac:dyDescent="0.3"/>
    <row r="52" s="346" customFormat="1" ht="15.75" customHeight="1" x14ac:dyDescent="0.3"/>
    <row r="53" s="346" customFormat="1" ht="15.75" customHeight="1" x14ac:dyDescent="0.3"/>
    <row r="54" s="346" customFormat="1" ht="15.75" customHeight="1" x14ac:dyDescent="0.3"/>
    <row r="55" s="346" customFormat="1" ht="15.75" customHeight="1" x14ac:dyDescent="0.3"/>
    <row r="56" s="346" customFormat="1" ht="15.75" customHeight="1" x14ac:dyDescent="0.3"/>
    <row r="57" s="346" customFormat="1" ht="15.75" customHeight="1" x14ac:dyDescent="0.3"/>
    <row r="58" s="346" customFormat="1" ht="15.75" customHeight="1" x14ac:dyDescent="0.3"/>
    <row r="59" s="346" customFormat="1" ht="15.75" customHeight="1" x14ac:dyDescent="0.3"/>
    <row r="60" s="346" customFormat="1" ht="15.75" customHeight="1" x14ac:dyDescent="0.3"/>
    <row r="61" s="346" customFormat="1" ht="15.75" customHeight="1" x14ac:dyDescent="0.3"/>
    <row r="62" s="346" customFormat="1" ht="15.75" customHeight="1" x14ac:dyDescent="0.3"/>
    <row r="63" s="346" customFormat="1" ht="15.75" customHeight="1" x14ac:dyDescent="0.3"/>
    <row r="64" s="346" customFormat="1" ht="15.75" customHeight="1" x14ac:dyDescent="0.3"/>
    <row r="65" s="346" customFormat="1" ht="15.75" customHeight="1" x14ac:dyDescent="0.3"/>
    <row r="66" s="346" customFormat="1" ht="15.75" customHeight="1" x14ac:dyDescent="0.3"/>
    <row r="67" s="346" customFormat="1" ht="15.75" customHeight="1" x14ac:dyDescent="0.3"/>
    <row r="68" s="346" customFormat="1" ht="15.75" customHeight="1" x14ac:dyDescent="0.3"/>
    <row r="69" s="346" customFormat="1" ht="15.75" customHeight="1" x14ac:dyDescent="0.3"/>
    <row r="70" s="346" customFormat="1" ht="15.75" customHeight="1" x14ac:dyDescent="0.3"/>
    <row r="71" s="346" customFormat="1" ht="15.75" customHeight="1" x14ac:dyDescent="0.3"/>
    <row r="72" s="346" customFormat="1" ht="15.75" customHeight="1" x14ac:dyDescent="0.3"/>
    <row r="73" s="346" customFormat="1" ht="15.75" customHeight="1" x14ac:dyDescent="0.3"/>
    <row r="74" s="346" customFormat="1" ht="15.75" customHeight="1" x14ac:dyDescent="0.3"/>
    <row r="75" s="346" customFormat="1" ht="15.75" customHeight="1" x14ac:dyDescent="0.3"/>
    <row r="76" s="346" customFormat="1" ht="15.75" customHeight="1" x14ac:dyDescent="0.3"/>
    <row r="77" s="346" customFormat="1" ht="15.75" customHeight="1" x14ac:dyDescent="0.3"/>
    <row r="78" s="346" customFormat="1" ht="15.75" customHeight="1" x14ac:dyDescent="0.3"/>
    <row r="79" s="346" customFormat="1" ht="15.75" customHeight="1" x14ac:dyDescent="0.3"/>
    <row r="80" s="346" customFormat="1" ht="15.75" customHeight="1" x14ac:dyDescent="0.3"/>
    <row r="81" s="346" customFormat="1" ht="15.75" customHeight="1" x14ac:dyDescent="0.3"/>
    <row r="82" s="346" customFormat="1" ht="15.75" customHeight="1" x14ac:dyDescent="0.3"/>
    <row r="83" s="346" customFormat="1" ht="15.75" customHeight="1" x14ac:dyDescent="0.3"/>
    <row r="84" s="346" customFormat="1" ht="15.75" customHeight="1" x14ac:dyDescent="0.3"/>
    <row r="85" s="346" customFormat="1" ht="15.75" customHeight="1" x14ac:dyDescent="0.3"/>
    <row r="86" s="346" customFormat="1" ht="15.75" customHeight="1" x14ac:dyDescent="0.3"/>
    <row r="87" s="346" customFormat="1" ht="15.75" customHeight="1" x14ac:dyDescent="0.3"/>
    <row r="88" s="346" customFormat="1" ht="15.75" customHeight="1" x14ac:dyDescent="0.3"/>
    <row r="89" s="346" customFormat="1" ht="15.75" customHeight="1" x14ac:dyDescent="0.3"/>
    <row r="90" s="346" customFormat="1" ht="15.75" customHeight="1" x14ac:dyDescent="0.3"/>
    <row r="91" s="346" customFormat="1" ht="15.75" customHeight="1" x14ac:dyDescent="0.3"/>
    <row r="92" s="346" customFormat="1" ht="15.75" customHeight="1" x14ac:dyDescent="0.3"/>
    <row r="93" s="346" customFormat="1" ht="15.75" customHeight="1" x14ac:dyDescent="0.3"/>
    <row r="94" s="346" customFormat="1" ht="15.75" customHeight="1" x14ac:dyDescent="0.3"/>
    <row r="95" s="346" customFormat="1" ht="15.75" customHeight="1" x14ac:dyDescent="0.3"/>
    <row r="96" s="346" customFormat="1" ht="15.75" customHeight="1" x14ac:dyDescent="0.3"/>
    <row r="97" s="346" customFormat="1" ht="15.75" customHeight="1" x14ac:dyDescent="0.3"/>
    <row r="98" s="346" customFormat="1" ht="15.75" customHeight="1" x14ac:dyDescent="0.3"/>
    <row r="99" s="346" customFormat="1" ht="15.75" customHeight="1" x14ac:dyDescent="0.3"/>
    <row r="100" s="346" customFormat="1" ht="15.75" customHeight="1" x14ac:dyDescent="0.3"/>
    <row r="101" s="346" customFormat="1" ht="15.75" customHeight="1" x14ac:dyDescent="0.3"/>
    <row r="102" s="346" customFormat="1" ht="15.75" customHeight="1" x14ac:dyDescent="0.3"/>
    <row r="103" s="346" customFormat="1" ht="15.75" customHeight="1" x14ac:dyDescent="0.3"/>
    <row r="104" s="346" customFormat="1" ht="15.75" customHeight="1" x14ac:dyDescent="0.3"/>
    <row r="105" s="346" customFormat="1" ht="15.75" customHeight="1" x14ac:dyDescent="0.3"/>
    <row r="106" s="346" customFormat="1" ht="15.75" customHeight="1" x14ac:dyDescent="0.3"/>
    <row r="107" s="346" customFormat="1" ht="15.75" customHeight="1" x14ac:dyDescent="0.3"/>
    <row r="108" s="346" customFormat="1" ht="15.75" customHeight="1" x14ac:dyDescent="0.3"/>
    <row r="109" s="346" customFormat="1" ht="15.75" customHeight="1" x14ac:dyDescent="0.3"/>
    <row r="110" s="346" customFormat="1" ht="15.75" customHeight="1" x14ac:dyDescent="0.3"/>
    <row r="111" s="346" customFormat="1" ht="15.75" customHeight="1" x14ac:dyDescent="0.3"/>
    <row r="112" s="346" customFormat="1" ht="15.75" customHeight="1" x14ac:dyDescent="0.3"/>
    <row r="113" s="346" customFormat="1" ht="15.75" customHeight="1" x14ac:dyDescent="0.3"/>
    <row r="114" s="346" customFormat="1" ht="15.75" customHeight="1" x14ac:dyDescent="0.3"/>
    <row r="115" s="346" customFormat="1" ht="15.75" customHeight="1" x14ac:dyDescent="0.3"/>
    <row r="116" s="346" customFormat="1" ht="15.75" customHeight="1" x14ac:dyDescent="0.3"/>
    <row r="117" s="346" customFormat="1" ht="15.75" customHeight="1" x14ac:dyDescent="0.3"/>
    <row r="118" s="346" customFormat="1" ht="15.75" customHeight="1" x14ac:dyDescent="0.3"/>
    <row r="119" s="346" customFormat="1" ht="15.75" customHeight="1" x14ac:dyDescent="0.3"/>
    <row r="120" s="346" customFormat="1" ht="15.75" customHeight="1" x14ac:dyDescent="0.3"/>
    <row r="121" s="346" customFormat="1" ht="15.75" customHeight="1" x14ac:dyDescent="0.3"/>
    <row r="122" s="346" customFormat="1" ht="15.75" customHeight="1" x14ac:dyDescent="0.3"/>
    <row r="123" s="346" customFormat="1" ht="15.75" customHeight="1" x14ac:dyDescent="0.3"/>
    <row r="124" s="346" customFormat="1" ht="15.75" customHeight="1" x14ac:dyDescent="0.3"/>
    <row r="125" s="346" customFormat="1" ht="15.75" customHeight="1" x14ac:dyDescent="0.3"/>
    <row r="126" s="346" customFormat="1" ht="15.75" customHeight="1" x14ac:dyDescent="0.3"/>
    <row r="127" s="346" customFormat="1" ht="15.75" customHeight="1" x14ac:dyDescent="0.3"/>
    <row r="128" s="346" customFormat="1" ht="15.75" customHeight="1" x14ac:dyDescent="0.3"/>
    <row r="129" s="346" customFormat="1" ht="15.75" customHeight="1" x14ac:dyDescent="0.3"/>
    <row r="130" s="346" customFormat="1" ht="15.75" customHeight="1" x14ac:dyDescent="0.3"/>
    <row r="131" s="346" customFormat="1" ht="15.75" customHeight="1" x14ac:dyDescent="0.3"/>
    <row r="132" s="346" customFormat="1" ht="15.75" customHeight="1" x14ac:dyDescent="0.3"/>
    <row r="133" s="346" customFormat="1" ht="15.75" customHeight="1" x14ac:dyDescent="0.3"/>
    <row r="134" s="346" customFormat="1" ht="15.75" customHeight="1" x14ac:dyDescent="0.3"/>
    <row r="135" s="346" customFormat="1" ht="15.75" customHeight="1" x14ac:dyDescent="0.3"/>
    <row r="136" s="346" customFormat="1" ht="15.75" customHeight="1" x14ac:dyDescent="0.3"/>
    <row r="137" s="346" customFormat="1" ht="15.75" customHeight="1" x14ac:dyDescent="0.3"/>
    <row r="138" s="346" customFormat="1" ht="15.75" customHeight="1" x14ac:dyDescent="0.3"/>
    <row r="139" s="346" customFormat="1" ht="15.75" customHeight="1" x14ac:dyDescent="0.3"/>
    <row r="140" s="346" customFormat="1" ht="15.75" customHeight="1" x14ac:dyDescent="0.3"/>
    <row r="141" s="346" customFormat="1" ht="15.75" customHeight="1" x14ac:dyDescent="0.3"/>
    <row r="142" s="346" customFormat="1" ht="15.75" customHeight="1" x14ac:dyDescent="0.3"/>
    <row r="143" s="346" customFormat="1" ht="15.75" customHeight="1" x14ac:dyDescent="0.3"/>
    <row r="144" s="346" customFormat="1" ht="15.75" customHeight="1" x14ac:dyDescent="0.3"/>
    <row r="145" s="346" customFormat="1" ht="15.75" customHeight="1" x14ac:dyDescent="0.3"/>
    <row r="146" s="346" customFormat="1" ht="15.75" customHeight="1" x14ac:dyDescent="0.3"/>
    <row r="147" s="346" customFormat="1" ht="15.75" customHeight="1" x14ac:dyDescent="0.3"/>
    <row r="148" s="346" customFormat="1" ht="15.75" customHeight="1" x14ac:dyDescent="0.3"/>
    <row r="149" s="346" customFormat="1" ht="15.75" customHeight="1" x14ac:dyDescent="0.3"/>
    <row r="150" s="346" customFormat="1" ht="15.75" customHeight="1" x14ac:dyDescent="0.3"/>
    <row r="151" s="346" customFormat="1" ht="15.75" customHeight="1" x14ac:dyDescent="0.3"/>
    <row r="152" s="346" customFormat="1" ht="15.75" customHeight="1" x14ac:dyDescent="0.3"/>
    <row r="153" s="346" customFormat="1" ht="15.75" customHeight="1" x14ac:dyDescent="0.3"/>
    <row r="154" s="346" customFormat="1" ht="15.75" customHeight="1" x14ac:dyDescent="0.3"/>
    <row r="155" s="346" customFormat="1" ht="15.75" customHeight="1" x14ac:dyDescent="0.3"/>
    <row r="156" s="346" customFormat="1" ht="15.75" customHeight="1" x14ac:dyDescent="0.3"/>
    <row r="157" s="346" customFormat="1" ht="15.75" customHeight="1" x14ac:dyDescent="0.3"/>
    <row r="158" s="346" customFormat="1" ht="15.75" customHeight="1" x14ac:dyDescent="0.3"/>
    <row r="159" s="346" customFormat="1" ht="15.75" customHeight="1" x14ac:dyDescent="0.3"/>
    <row r="160" s="346" customFormat="1" ht="15.75" customHeight="1" x14ac:dyDescent="0.3"/>
    <row r="161" s="346" customFormat="1" ht="15.75" customHeight="1" x14ac:dyDescent="0.3"/>
    <row r="162" s="346" customFormat="1" ht="15.75" customHeight="1" x14ac:dyDescent="0.3"/>
    <row r="163" s="346" customFormat="1" ht="15.75" customHeight="1" x14ac:dyDescent="0.3"/>
    <row r="164" s="346" customFormat="1" ht="15.75" customHeight="1" x14ac:dyDescent="0.3"/>
    <row r="165" s="346" customFormat="1" ht="15.75" customHeight="1" x14ac:dyDescent="0.3"/>
    <row r="166" s="346" customFormat="1" ht="15.75" customHeight="1" x14ac:dyDescent="0.3"/>
    <row r="167" s="346" customFormat="1" ht="15.75" customHeight="1" x14ac:dyDescent="0.3"/>
    <row r="168" s="346" customFormat="1" ht="15.75" customHeight="1" x14ac:dyDescent="0.3"/>
    <row r="169" s="346" customFormat="1" ht="15.75" customHeight="1" x14ac:dyDescent="0.3"/>
    <row r="170" s="346" customFormat="1" ht="15.75" customHeight="1" x14ac:dyDescent="0.3"/>
    <row r="171" s="346" customFormat="1" ht="15.75" customHeight="1" x14ac:dyDescent="0.3"/>
    <row r="172" s="346" customFormat="1" ht="15.75" customHeight="1" x14ac:dyDescent="0.3"/>
    <row r="173" s="346" customFormat="1" ht="15.75" customHeight="1" x14ac:dyDescent="0.3"/>
    <row r="174" s="346" customFormat="1" ht="15.75" customHeight="1" x14ac:dyDescent="0.3"/>
    <row r="175" s="346" customFormat="1" ht="15.75" customHeight="1" x14ac:dyDescent="0.3"/>
    <row r="176" s="346" customFormat="1" ht="15.75" customHeight="1" x14ac:dyDescent="0.3"/>
    <row r="177" s="346" customFormat="1" ht="15.75" customHeight="1" x14ac:dyDescent="0.3"/>
    <row r="178" s="346" customFormat="1" ht="15.75" customHeight="1" x14ac:dyDescent="0.3"/>
    <row r="179" s="346" customFormat="1" ht="15.75" customHeight="1" x14ac:dyDescent="0.3"/>
    <row r="180" s="346" customFormat="1" ht="15.75" customHeight="1" x14ac:dyDescent="0.3"/>
    <row r="181" s="346" customFormat="1" ht="15.75" customHeight="1" x14ac:dyDescent="0.3"/>
    <row r="182" s="346" customFormat="1" ht="15.75" customHeight="1" x14ac:dyDescent="0.3"/>
    <row r="183" s="346" customFormat="1" ht="15.75" customHeight="1" x14ac:dyDescent="0.3"/>
    <row r="184" s="346" customFormat="1" ht="15.75" customHeight="1" x14ac:dyDescent="0.3"/>
    <row r="185" s="346" customFormat="1" ht="15.75" customHeight="1" x14ac:dyDescent="0.3"/>
    <row r="186" s="346" customFormat="1" ht="15.75" customHeight="1" x14ac:dyDescent="0.3"/>
    <row r="187" s="346" customFormat="1" ht="15.75" customHeight="1" x14ac:dyDescent="0.3"/>
    <row r="188" s="346" customFormat="1" ht="15.75" customHeight="1" x14ac:dyDescent="0.3"/>
    <row r="189" s="346" customFormat="1" ht="15.75" customHeight="1" x14ac:dyDescent="0.3"/>
    <row r="190" s="346" customFormat="1" ht="15.75" customHeight="1" x14ac:dyDescent="0.3"/>
    <row r="191" s="346" customFormat="1" ht="15.75" customHeight="1" x14ac:dyDescent="0.3"/>
    <row r="192" s="346" customFormat="1" ht="15.75" customHeight="1" x14ac:dyDescent="0.3"/>
    <row r="193" s="346" customFormat="1" ht="15.75" customHeight="1" x14ac:dyDescent="0.3"/>
    <row r="194" s="346" customFormat="1" ht="15.75" customHeight="1" x14ac:dyDescent="0.3"/>
    <row r="195" s="346" customFormat="1" ht="15.75" customHeight="1" x14ac:dyDescent="0.3"/>
    <row r="196" s="346" customFormat="1" ht="15.75" customHeight="1" x14ac:dyDescent="0.3"/>
    <row r="197" s="346" customFormat="1" ht="15.75" customHeight="1" x14ac:dyDescent="0.3"/>
    <row r="198" s="346" customFormat="1" ht="15.75" customHeight="1" x14ac:dyDescent="0.3"/>
    <row r="199" s="346" customFormat="1" ht="15.75" customHeight="1" x14ac:dyDescent="0.3"/>
    <row r="200" s="346" customFormat="1" ht="15.75" customHeight="1" x14ac:dyDescent="0.3"/>
    <row r="201" s="346" customFormat="1" ht="15.75" customHeight="1" x14ac:dyDescent="0.3"/>
    <row r="202" s="346" customFormat="1" ht="15.75" customHeight="1" x14ac:dyDescent="0.3"/>
    <row r="203" s="346" customFormat="1" ht="15.75" customHeight="1" x14ac:dyDescent="0.3"/>
    <row r="204" s="346" customFormat="1" ht="15.75" customHeight="1" x14ac:dyDescent="0.3"/>
    <row r="205" s="346" customFormat="1" ht="15.75" customHeight="1" x14ac:dyDescent="0.3"/>
    <row r="206" s="346" customFormat="1" ht="15.75" customHeight="1" x14ac:dyDescent="0.3"/>
    <row r="207" s="346" customFormat="1" ht="15.75" customHeight="1" x14ac:dyDescent="0.3"/>
    <row r="208" s="346" customFormat="1" ht="15.75" customHeight="1" x14ac:dyDescent="0.3"/>
    <row r="209" s="346" customFormat="1" ht="15.75" customHeight="1" x14ac:dyDescent="0.3"/>
    <row r="210" s="346" customFormat="1" ht="15.75" customHeight="1" x14ac:dyDescent="0.3"/>
    <row r="211" s="346" customFormat="1" ht="15.75" customHeight="1" x14ac:dyDescent="0.3"/>
    <row r="212" s="346" customFormat="1" ht="15.75" customHeight="1" x14ac:dyDescent="0.3"/>
    <row r="213" s="346" customFormat="1" ht="15.75" customHeight="1" x14ac:dyDescent="0.3"/>
    <row r="214" s="346" customFormat="1" ht="15.75" customHeight="1" x14ac:dyDescent="0.3"/>
    <row r="215" s="346" customFormat="1" ht="15.75" customHeight="1" x14ac:dyDescent="0.3"/>
    <row r="216" s="346" customFormat="1" ht="15.75" customHeight="1" x14ac:dyDescent="0.3"/>
    <row r="217" s="346" customFormat="1" ht="15.75" customHeight="1" x14ac:dyDescent="0.3"/>
    <row r="218" s="346" customFormat="1" ht="15.75" customHeight="1" x14ac:dyDescent="0.3"/>
    <row r="219" s="346" customFormat="1" ht="15.75" customHeight="1" x14ac:dyDescent="0.3"/>
    <row r="220" s="346" customFormat="1" ht="15.75" customHeight="1" x14ac:dyDescent="0.3"/>
    <row r="221" s="346" customFormat="1" ht="15.75" customHeight="1" x14ac:dyDescent="0.3"/>
    <row r="222" s="346" customFormat="1" ht="15.75" customHeight="1" x14ac:dyDescent="0.3"/>
    <row r="223" s="346" customFormat="1" ht="15.75" customHeight="1" x14ac:dyDescent="0.3"/>
    <row r="224" s="346" customFormat="1" ht="15.75" customHeight="1" x14ac:dyDescent="0.3"/>
    <row r="225" s="346" customFormat="1" ht="15.75" customHeight="1" x14ac:dyDescent="0.3"/>
    <row r="226" s="346" customFormat="1" ht="15.75" customHeight="1" x14ac:dyDescent="0.3"/>
    <row r="227" s="346" customFormat="1" ht="15.75" customHeight="1" x14ac:dyDescent="0.3"/>
    <row r="228" s="346" customFormat="1" ht="15.75" customHeight="1" x14ac:dyDescent="0.3"/>
    <row r="229" s="346" customFormat="1" ht="15.75" customHeight="1" x14ac:dyDescent="0.3"/>
    <row r="230" s="346" customFormat="1" ht="15.75" customHeight="1" x14ac:dyDescent="0.3"/>
    <row r="231" s="346" customFormat="1" ht="15.75" customHeight="1" x14ac:dyDescent="0.3"/>
    <row r="232" s="346" customFormat="1" ht="15.75" customHeight="1" x14ac:dyDescent="0.3"/>
    <row r="233" s="346" customFormat="1" ht="15.75" customHeight="1" x14ac:dyDescent="0.3"/>
    <row r="234" s="346" customFormat="1" ht="15.75" customHeight="1" x14ac:dyDescent="0.3"/>
    <row r="235" s="346" customFormat="1" ht="15.75" customHeight="1" x14ac:dyDescent="0.3"/>
    <row r="236" s="346" customFormat="1" ht="15.75" customHeight="1" x14ac:dyDescent="0.3"/>
    <row r="237" s="346" customFormat="1" ht="15.75" customHeight="1" x14ac:dyDescent="0.3"/>
    <row r="238" s="346" customFormat="1" ht="15.75" customHeight="1" x14ac:dyDescent="0.3"/>
    <row r="239" s="346" customFormat="1" ht="15.75" customHeight="1" x14ac:dyDescent="0.3"/>
    <row r="240" s="346" customFormat="1" ht="15.75" customHeight="1" x14ac:dyDescent="0.3"/>
    <row r="241" s="346" customFormat="1" ht="15.75" customHeight="1" x14ac:dyDescent="0.3"/>
    <row r="242" s="346" customFormat="1" ht="15.75" customHeight="1" x14ac:dyDescent="0.3"/>
    <row r="243" s="346" customFormat="1" ht="15.75" customHeight="1" x14ac:dyDescent="0.3"/>
    <row r="244" s="346" customFormat="1" ht="15.75" customHeight="1" x14ac:dyDescent="0.3"/>
    <row r="245" s="346" customFormat="1" ht="15.75" customHeight="1" x14ac:dyDescent="0.3"/>
    <row r="246" s="346" customFormat="1" ht="15.75" customHeight="1" x14ac:dyDescent="0.3"/>
    <row r="247" s="346" customFormat="1" ht="15.75" customHeight="1" x14ac:dyDescent="0.3"/>
    <row r="248" s="346" customFormat="1" ht="15.75" customHeight="1" x14ac:dyDescent="0.3"/>
    <row r="249" s="346" customFormat="1" ht="15.75" customHeight="1" x14ac:dyDescent="0.3"/>
    <row r="250" s="346" customFormat="1" ht="15.75" customHeight="1" x14ac:dyDescent="0.3"/>
    <row r="251" s="346" customFormat="1" ht="15.75" customHeight="1" x14ac:dyDescent="0.3"/>
    <row r="252" s="346" customFormat="1" ht="15.75" customHeight="1" x14ac:dyDescent="0.3"/>
    <row r="253" s="346" customFormat="1" ht="15.75" customHeight="1" x14ac:dyDescent="0.3"/>
    <row r="254" s="346" customFormat="1" ht="15.75" customHeight="1" x14ac:dyDescent="0.3"/>
    <row r="255" s="346" customFormat="1" ht="15.75" customHeight="1" x14ac:dyDescent="0.3"/>
    <row r="256" s="346" customFormat="1" ht="15.75" customHeight="1" x14ac:dyDescent="0.3"/>
    <row r="257" s="346" customFormat="1" ht="15.75" customHeight="1" x14ac:dyDescent="0.3"/>
    <row r="258" s="346" customFormat="1" ht="15.75" customHeight="1" x14ac:dyDescent="0.3"/>
    <row r="259" s="346" customFormat="1" ht="15.75" customHeight="1" x14ac:dyDescent="0.3"/>
    <row r="260" s="346" customFormat="1" ht="15.75" customHeight="1" x14ac:dyDescent="0.3"/>
    <row r="261" s="346" customFormat="1" ht="15.75" customHeight="1" x14ac:dyDescent="0.3"/>
    <row r="262" s="346" customFormat="1" ht="15.75" customHeight="1" x14ac:dyDescent="0.3"/>
    <row r="263" s="346" customFormat="1" ht="15.75" customHeight="1" x14ac:dyDescent="0.3"/>
    <row r="264" s="346" customFormat="1" ht="15.75" customHeight="1" x14ac:dyDescent="0.3"/>
    <row r="265" s="346" customFormat="1" ht="15.75" customHeight="1" x14ac:dyDescent="0.3"/>
    <row r="266" s="346" customFormat="1" ht="15.75" customHeight="1" x14ac:dyDescent="0.3"/>
    <row r="267" s="346" customFormat="1" ht="15.75" customHeight="1" x14ac:dyDescent="0.3"/>
    <row r="268" s="346" customFormat="1" ht="15.75" customHeight="1" x14ac:dyDescent="0.3"/>
    <row r="269" s="346" customFormat="1" ht="15.75" customHeight="1" x14ac:dyDescent="0.3"/>
    <row r="270" s="346" customFormat="1" ht="15.75" customHeight="1" x14ac:dyDescent="0.3"/>
    <row r="271" s="346" customFormat="1" ht="15.75" customHeight="1" x14ac:dyDescent="0.3"/>
    <row r="272" s="346" customFormat="1" ht="15.75" customHeight="1" x14ac:dyDescent="0.3"/>
    <row r="273" s="346" customFormat="1" ht="15.75" customHeight="1" x14ac:dyDescent="0.3"/>
    <row r="274" s="346" customFormat="1" ht="15.75" customHeight="1" x14ac:dyDescent="0.3"/>
    <row r="275" s="346" customFormat="1" ht="15.75" customHeight="1" x14ac:dyDescent="0.3"/>
    <row r="276" s="346" customFormat="1" ht="15.75" customHeight="1" x14ac:dyDescent="0.3"/>
    <row r="277" s="346" customFormat="1" ht="15.75" customHeight="1" x14ac:dyDescent="0.3"/>
    <row r="278" s="346" customFormat="1" ht="15.75" customHeight="1" x14ac:dyDescent="0.3"/>
    <row r="279" s="346" customFormat="1" ht="15.75" customHeight="1" x14ac:dyDescent="0.3"/>
    <row r="280" s="346" customFormat="1" ht="15.75" customHeight="1" x14ac:dyDescent="0.3"/>
    <row r="281" s="346" customFormat="1" ht="15.75" customHeight="1" x14ac:dyDescent="0.3"/>
    <row r="282" s="346" customFormat="1" ht="15.75" customHeight="1" x14ac:dyDescent="0.3"/>
    <row r="283" s="346" customFormat="1" ht="15.75" customHeight="1" x14ac:dyDescent="0.3"/>
    <row r="284" s="346" customFormat="1" ht="15.75" customHeight="1" x14ac:dyDescent="0.3"/>
    <row r="285" s="346" customFormat="1" ht="15.75" customHeight="1" x14ac:dyDescent="0.3"/>
    <row r="286" s="346" customFormat="1" ht="15.75" customHeight="1" x14ac:dyDescent="0.3"/>
    <row r="287" s="346" customFormat="1" ht="15.75" customHeight="1" x14ac:dyDescent="0.3"/>
    <row r="288" s="346" customFormat="1" ht="15.75" customHeight="1" x14ac:dyDescent="0.3"/>
    <row r="289" s="346" customFormat="1" ht="15.75" customHeight="1" x14ac:dyDescent="0.3"/>
    <row r="290" s="346" customFormat="1" ht="15.75" customHeight="1" x14ac:dyDescent="0.3"/>
    <row r="291" s="346" customFormat="1" ht="15.75" customHeight="1" x14ac:dyDescent="0.3"/>
    <row r="292" s="346" customFormat="1" ht="15.75" customHeight="1" x14ac:dyDescent="0.3"/>
    <row r="293" s="346" customFormat="1" ht="15.75" customHeight="1" x14ac:dyDescent="0.3"/>
    <row r="294" s="346" customFormat="1" ht="15.75" customHeight="1" x14ac:dyDescent="0.3"/>
    <row r="295" s="346" customFormat="1" ht="15.75" customHeight="1" x14ac:dyDescent="0.3"/>
    <row r="296" s="346" customFormat="1" ht="15.75" customHeight="1" x14ac:dyDescent="0.3"/>
    <row r="297" s="346" customFormat="1" ht="15.75" customHeight="1" x14ac:dyDescent="0.3"/>
    <row r="298" s="346" customFormat="1" ht="15.75" customHeight="1" x14ac:dyDescent="0.3"/>
    <row r="299" s="346" customFormat="1" ht="15.75" customHeight="1" x14ac:dyDescent="0.3"/>
    <row r="300" s="346" customFormat="1" ht="15.75" customHeight="1" x14ac:dyDescent="0.3"/>
    <row r="301" s="346" customFormat="1" ht="15.75" customHeight="1" x14ac:dyDescent="0.3"/>
    <row r="302" s="346" customFormat="1" ht="15.75" customHeight="1" x14ac:dyDescent="0.3"/>
    <row r="303" s="346" customFormat="1" ht="15.75" customHeight="1" x14ac:dyDescent="0.3"/>
    <row r="304" s="346" customFormat="1" ht="15.75" customHeight="1" x14ac:dyDescent="0.3"/>
    <row r="305" s="346" customFormat="1" ht="15.75" customHeight="1" x14ac:dyDescent="0.3"/>
    <row r="306" s="346" customFormat="1" ht="15.75" customHeight="1" x14ac:dyDescent="0.3"/>
    <row r="307" s="346" customFormat="1" ht="15.75" customHeight="1" x14ac:dyDescent="0.3"/>
    <row r="308" s="346" customFormat="1" ht="15.75" customHeight="1" x14ac:dyDescent="0.3"/>
    <row r="309" s="346" customFormat="1" ht="15.75" customHeight="1" x14ac:dyDescent="0.3"/>
    <row r="310" s="346" customFormat="1" ht="15.75" customHeight="1" x14ac:dyDescent="0.3"/>
    <row r="311" s="346" customFormat="1" ht="15.75" customHeight="1" x14ac:dyDescent="0.3"/>
    <row r="312" s="346" customFormat="1" ht="15.75" customHeight="1" x14ac:dyDescent="0.3"/>
    <row r="313" s="346" customFormat="1" ht="15.75" customHeight="1" x14ac:dyDescent="0.3"/>
    <row r="314" s="346" customFormat="1" ht="15.75" customHeight="1" x14ac:dyDescent="0.3"/>
    <row r="315" s="346" customFormat="1" ht="15.75" customHeight="1" x14ac:dyDescent="0.3"/>
    <row r="316" s="346" customFormat="1" ht="15.75" customHeight="1" x14ac:dyDescent="0.3"/>
    <row r="317" s="346" customFormat="1" ht="15.75" customHeight="1" x14ac:dyDescent="0.3"/>
    <row r="318" s="346" customFormat="1" ht="15.75" customHeight="1" x14ac:dyDescent="0.3"/>
    <row r="319" s="346" customFormat="1" ht="15.75" customHeight="1" x14ac:dyDescent="0.3"/>
    <row r="320" s="346" customFormat="1" ht="15.75" customHeight="1" x14ac:dyDescent="0.3"/>
    <row r="321" s="346" customFormat="1" ht="15.75" customHeight="1" x14ac:dyDescent="0.3"/>
    <row r="322" s="346" customFormat="1" ht="15.75" customHeight="1" x14ac:dyDescent="0.3"/>
    <row r="323" s="346" customFormat="1" ht="15.75" customHeight="1" x14ac:dyDescent="0.3"/>
    <row r="324" s="346" customFormat="1" ht="15.75" customHeight="1" x14ac:dyDescent="0.3"/>
    <row r="325" s="346" customFormat="1" ht="15.75" customHeight="1" x14ac:dyDescent="0.3"/>
    <row r="326" s="346" customFormat="1" ht="15.75" customHeight="1" x14ac:dyDescent="0.3"/>
    <row r="327" s="346" customFormat="1" ht="15.75" customHeight="1" x14ac:dyDescent="0.3"/>
    <row r="328" s="346" customFormat="1" ht="15.75" customHeight="1" x14ac:dyDescent="0.3"/>
    <row r="329" s="346" customFormat="1" ht="15.75" customHeight="1" x14ac:dyDescent="0.3"/>
    <row r="330" s="346" customFormat="1" ht="15.75" customHeight="1" x14ac:dyDescent="0.3"/>
    <row r="331" s="346" customFormat="1" ht="15.75" customHeight="1" x14ac:dyDescent="0.3"/>
    <row r="332" s="346" customFormat="1" ht="15.75" customHeight="1" x14ac:dyDescent="0.3"/>
    <row r="333" s="346" customFormat="1" ht="15.75" customHeight="1" x14ac:dyDescent="0.3"/>
    <row r="334" s="346" customFormat="1" ht="15.75" customHeight="1" x14ac:dyDescent="0.3"/>
    <row r="335" s="346" customFormat="1" ht="15.75" customHeight="1" x14ac:dyDescent="0.3"/>
    <row r="336" s="346" customFormat="1" ht="15.75" customHeight="1" x14ac:dyDescent="0.3"/>
    <row r="337" s="346" customFormat="1" ht="15.75" customHeight="1" x14ac:dyDescent="0.3"/>
    <row r="338" s="346" customFormat="1" ht="15.75" customHeight="1" x14ac:dyDescent="0.3"/>
    <row r="339" s="346" customFormat="1" ht="15.75" customHeight="1" x14ac:dyDescent="0.3"/>
    <row r="340" s="346" customFormat="1" ht="15.75" customHeight="1" x14ac:dyDescent="0.3"/>
    <row r="341" s="346" customFormat="1" ht="15.75" customHeight="1" x14ac:dyDescent="0.3"/>
    <row r="342" s="346" customFormat="1" ht="15.75" customHeight="1" x14ac:dyDescent="0.3"/>
    <row r="343" s="346" customFormat="1" ht="15.75" customHeight="1" x14ac:dyDescent="0.3"/>
    <row r="344" s="346" customFormat="1" ht="15.75" customHeight="1" x14ac:dyDescent="0.3"/>
    <row r="345" s="346" customFormat="1" ht="15.75" customHeight="1" x14ac:dyDescent="0.3"/>
    <row r="346" s="346" customFormat="1" ht="15.75" customHeight="1" x14ac:dyDescent="0.3"/>
    <row r="347" s="346" customFormat="1" ht="15.75" customHeight="1" x14ac:dyDescent="0.3"/>
    <row r="348" s="346" customFormat="1" ht="15.75" customHeight="1" x14ac:dyDescent="0.3"/>
    <row r="349" s="346" customFormat="1" ht="15.75" customHeight="1" x14ac:dyDescent="0.3"/>
    <row r="350" s="346" customFormat="1" ht="15.75" customHeight="1" x14ac:dyDescent="0.3"/>
    <row r="351" s="346" customFormat="1" ht="15.75" customHeight="1" x14ac:dyDescent="0.3"/>
    <row r="352" s="346" customFormat="1" ht="15.75" customHeight="1" x14ac:dyDescent="0.3"/>
    <row r="353" s="346" customFormat="1" ht="15.75" customHeight="1" x14ac:dyDescent="0.3"/>
    <row r="354" s="346" customFormat="1" ht="15.75" customHeight="1" x14ac:dyDescent="0.3"/>
    <row r="355" s="346" customFormat="1" ht="15.75" customHeight="1" x14ac:dyDescent="0.3"/>
    <row r="356" s="346" customFormat="1" ht="15.75" customHeight="1" x14ac:dyDescent="0.3"/>
    <row r="357" s="346" customFormat="1" ht="15.75" customHeight="1" x14ac:dyDescent="0.3"/>
    <row r="358" s="346" customFormat="1" ht="15.75" customHeight="1" x14ac:dyDescent="0.3"/>
    <row r="359" s="346" customFormat="1" ht="15.75" customHeight="1" x14ac:dyDescent="0.3"/>
    <row r="360" s="346" customFormat="1" ht="15.75" customHeight="1" x14ac:dyDescent="0.3"/>
    <row r="361" s="346" customFormat="1" ht="15.75" customHeight="1" x14ac:dyDescent="0.3"/>
    <row r="362" s="346" customFormat="1" ht="15.75" customHeight="1" x14ac:dyDescent="0.3"/>
    <row r="363" s="346" customFormat="1" ht="15.75" customHeight="1" x14ac:dyDescent="0.3"/>
    <row r="364" s="346" customFormat="1" ht="15.75" customHeight="1" x14ac:dyDescent="0.3"/>
    <row r="365" s="346" customFormat="1" ht="15.75" customHeight="1" x14ac:dyDescent="0.3"/>
    <row r="366" s="346" customFormat="1" ht="15.75" customHeight="1" x14ac:dyDescent="0.3"/>
    <row r="367" s="346" customFormat="1" ht="15.75" customHeight="1" x14ac:dyDescent="0.3"/>
    <row r="368" s="346" customFormat="1" ht="15.75" customHeight="1" x14ac:dyDescent="0.3"/>
    <row r="369" s="346" customFormat="1" ht="15.75" customHeight="1" x14ac:dyDescent="0.3"/>
    <row r="370" s="346" customFormat="1" ht="15.75" customHeight="1" x14ac:dyDescent="0.3"/>
    <row r="371" s="346" customFormat="1" ht="15.75" customHeight="1" x14ac:dyDescent="0.3"/>
    <row r="372" s="346" customFormat="1" ht="15.75" customHeight="1" x14ac:dyDescent="0.3"/>
    <row r="373" s="346" customFormat="1" ht="15.75" customHeight="1" x14ac:dyDescent="0.3"/>
    <row r="374" s="346" customFormat="1" ht="15.75" customHeight="1" x14ac:dyDescent="0.3"/>
    <row r="375" s="346" customFormat="1" ht="15.75" customHeight="1" x14ac:dyDescent="0.3"/>
    <row r="376" s="346" customFormat="1" ht="15.75" customHeight="1" x14ac:dyDescent="0.3"/>
    <row r="377" s="346" customFormat="1" ht="15.75" customHeight="1" x14ac:dyDescent="0.3"/>
    <row r="378" s="346" customFormat="1" ht="15.75" customHeight="1" x14ac:dyDescent="0.3"/>
    <row r="379" s="346" customFormat="1" ht="15.75" customHeight="1" x14ac:dyDescent="0.3"/>
    <row r="380" s="346" customFormat="1" ht="15.75" customHeight="1" x14ac:dyDescent="0.3"/>
    <row r="381" s="346" customFormat="1" ht="15.75" customHeight="1" x14ac:dyDescent="0.3"/>
    <row r="382" s="346" customFormat="1" ht="15.75" customHeight="1" x14ac:dyDescent="0.3"/>
    <row r="383" s="346" customFormat="1" ht="15.75" customHeight="1" x14ac:dyDescent="0.3"/>
    <row r="384" s="346" customFormat="1" ht="15.75" customHeight="1" x14ac:dyDescent="0.3"/>
    <row r="385" s="346" customFormat="1" ht="15.75" customHeight="1" x14ac:dyDescent="0.3"/>
    <row r="386" s="346" customFormat="1" ht="15.75" customHeight="1" x14ac:dyDescent="0.3"/>
    <row r="387" s="346" customFormat="1" ht="15.75" customHeight="1" x14ac:dyDescent="0.3"/>
    <row r="388" s="346" customFormat="1" ht="15.75" customHeight="1" x14ac:dyDescent="0.3"/>
    <row r="389" s="346" customFormat="1" ht="15.75" customHeight="1" x14ac:dyDescent="0.3"/>
    <row r="390" s="346" customFormat="1" ht="15.75" customHeight="1" x14ac:dyDescent="0.3"/>
    <row r="391" s="346" customFormat="1" ht="15.75" customHeight="1" x14ac:dyDescent="0.3"/>
    <row r="392" s="346" customFormat="1" ht="15.75" customHeight="1" x14ac:dyDescent="0.3"/>
    <row r="393" s="346" customFormat="1" ht="15.75" customHeight="1" x14ac:dyDescent="0.3"/>
    <row r="394" s="346" customFormat="1" ht="15.75" customHeight="1" x14ac:dyDescent="0.3"/>
    <row r="395" s="346" customFormat="1" ht="15.75" customHeight="1" x14ac:dyDescent="0.3"/>
    <row r="396" s="346" customFormat="1" ht="15.75" customHeight="1" x14ac:dyDescent="0.3"/>
    <row r="397" s="346" customFormat="1" ht="15.75" customHeight="1" x14ac:dyDescent="0.3"/>
    <row r="398" s="346" customFormat="1" ht="15.75" customHeight="1" x14ac:dyDescent="0.3"/>
    <row r="399" s="346" customFormat="1" ht="15.75" customHeight="1" x14ac:dyDescent="0.3"/>
    <row r="400" s="346" customFormat="1" ht="15.75" customHeight="1" x14ac:dyDescent="0.3"/>
    <row r="401" s="346" customFormat="1" ht="15.75" customHeight="1" x14ac:dyDescent="0.3"/>
    <row r="402" s="346" customFormat="1" ht="15.75" customHeight="1" x14ac:dyDescent="0.3"/>
    <row r="403" s="346" customFormat="1" ht="15.75" customHeight="1" x14ac:dyDescent="0.3"/>
    <row r="404" s="346" customFormat="1" ht="15.75" customHeight="1" x14ac:dyDescent="0.3"/>
    <row r="405" s="346" customFormat="1" ht="15.75" customHeight="1" x14ac:dyDescent="0.3"/>
    <row r="406" s="346" customFormat="1" ht="15.75" customHeight="1" x14ac:dyDescent="0.3"/>
    <row r="407" s="346" customFormat="1" ht="15.75" customHeight="1" x14ac:dyDescent="0.3"/>
    <row r="408" s="346" customFormat="1" ht="15.75" customHeight="1" x14ac:dyDescent="0.3"/>
    <row r="409" s="346" customFormat="1" ht="15.75" customHeight="1" x14ac:dyDescent="0.3"/>
    <row r="410" s="346" customFormat="1" ht="15.75" customHeight="1" x14ac:dyDescent="0.3"/>
    <row r="411" s="346" customFormat="1" ht="15.75" customHeight="1" x14ac:dyDescent="0.3"/>
    <row r="412" s="346" customFormat="1" ht="15.75" customHeight="1" x14ac:dyDescent="0.3"/>
    <row r="413" s="346" customFormat="1" ht="15.75" customHeight="1" x14ac:dyDescent="0.3"/>
    <row r="414" s="346" customFormat="1" ht="15.75" customHeight="1" x14ac:dyDescent="0.3"/>
    <row r="415" s="346" customFormat="1" ht="15.75" customHeight="1" x14ac:dyDescent="0.3"/>
    <row r="416" s="346" customFormat="1" ht="15.75" customHeight="1" x14ac:dyDescent="0.3"/>
    <row r="417" s="346" customFormat="1" ht="15.75" customHeight="1" x14ac:dyDescent="0.3"/>
    <row r="418" s="346" customFormat="1" ht="15.75" customHeight="1" x14ac:dyDescent="0.3"/>
    <row r="419" s="346" customFormat="1" ht="15.75" customHeight="1" x14ac:dyDescent="0.3"/>
    <row r="420" s="346" customFormat="1" ht="15.75" customHeight="1" x14ac:dyDescent="0.3"/>
    <row r="421" s="346" customFormat="1" ht="15.75" customHeight="1" x14ac:dyDescent="0.3"/>
    <row r="422" s="346" customFormat="1" ht="15.75" customHeight="1" x14ac:dyDescent="0.3"/>
    <row r="423" s="346" customFormat="1" ht="15.75" customHeight="1" x14ac:dyDescent="0.3"/>
    <row r="424" s="346" customFormat="1" ht="15.75" customHeight="1" x14ac:dyDescent="0.3"/>
    <row r="425" s="346" customFormat="1" ht="15.75" customHeight="1" x14ac:dyDescent="0.3"/>
    <row r="426" s="346" customFormat="1" ht="15.75" customHeight="1" x14ac:dyDescent="0.3"/>
    <row r="427" s="346" customFormat="1" ht="15.75" customHeight="1" x14ac:dyDescent="0.3"/>
    <row r="428" s="346" customFormat="1" ht="15.75" customHeight="1" x14ac:dyDescent="0.3"/>
    <row r="429" s="346" customFormat="1" ht="15.75" customHeight="1" x14ac:dyDescent="0.3"/>
    <row r="430" s="346" customFormat="1" ht="15.75" customHeight="1" x14ac:dyDescent="0.3"/>
    <row r="431" s="346" customFormat="1" ht="15.75" customHeight="1" x14ac:dyDescent="0.3"/>
    <row r="432" s="346" customFormat="1" ht="15.75" customHeight="1" x14ac:dyDescent="0.3"/>
    <row r="433" s="346" customFormat="1" ht="15.75" customHeight="1" x14ac:dyDescent="0.3"/>
    <row r="434" s="346" customFormat="1" ht="15.75" customHeight="1" x14ac:dyDescent="0.3"/>
    <row r="435" s="346" customFormat="1" ht="15.75" customHeight="1" x14ac:dyDescent="0.3"/>
    <row r="436" s="346" customFormat="1" ht="15.75" customHeight="1" x14ac:dyDescent="0.3"/>
    <row r="437" s="346" customFormat="1" ht="15.75" customHeight="1" x14ac:dyDescent="0.3"/>
    <row r="438" s="346" customFormat="1" ht="15.75" customHeight="1" x14ac:dyDescent="0.3"/>
    <row r="439" s="346" customFormat="1" ht="15.75" customHeight="1" x14ac:dyDescent="0.3"/>
    <row r="440" s="346" customFormat="1" ht="15.75" customHeight="1" x14ac:dyDescent="0.3"/>
    <row r="441" s="346" customFormat="1" ht="15.75" customHeight="1" x14ac:dyDescent="0.3"/>
    <row r="442" s="346" customFormat="1" ht="15.75" customHeight="1" x14ac:dyDescent="0.3"/>
    <row r="443" s="346" customFormat="1" ht="15.75" customHeight="1" x14ac:dyDescent="0.3"/>
    <row r="444" s="346" customFormat="1" ht="15.75" customHeight="1" x14ac:dyDescent="0.3"/>
    <row r="445" s="346" customFormat="1" ht="15.75" customHeight="1" x14ac:dyDescent="0.3"/>
    <row r="446" s="346" customFormat="1" ht="15.75" customHeight="1" x14ac:dyDescent="0.3"/>
    <row r="447" s="346" customFormat="1" ht="15.75" customHeight="1" x14ac:dyDescent="0.3"/>
    <row r="448" s="346" customFormat="1" ht="15.75" customHeight="1" x14ac:dyDescent="0.3"/>
    <row r="449" s="346" customFormat="1" ht="15.75" customHeight="1" x14ac:dyDescent="0.3"/>
    <row r="450" s="346" customFormat="1" ht="15.75" customHeight="1" x14ac:dyDescent="0.3"/>
    <row r="451" s="346" customFormat="1" ht="15.75" customHeight="1" x14ac:dyDescent="0.3"/>
    <row r="452" s="346" customFormat="1" ht="15.75" customHeight="1" x14ac:dyDescent="0.3"/>
    <row r="453" s="346" customFormat="1" ht="15.75" customHeight="1" x14ac:dyDescent="0.3"/>
    <row r="454" s="346" customFormat="1" ht="15.75" customHeight="1" x14ac:dyDescent="0.3"/>
    <row r="455" s="346" customFormat="1" ht="15.75" customHeight="1" x14ac:dyDescent="0.3"/>
    <row r="456" s="346" customFormat="1" ht="15.75" customHeight="1" x14ac:dyDescent="0.3"/>
    <row r="457" s="346" customFormat="1" ht="15.75" customHeight="1" x14ac:dyDescent="0.3"/>
    <row r="458" s="346" customFormat="1" ht="15.75" customHeight="1" x14ac:dyDescent="0.3"/>
    <row r="459" s="346" customFormat="1" ht="15.75" customHeight="1" x14ac:dyDescent="0.3"/>
    <row r="460" s="346" customFormat="1" ht="15.75" customHeight="1" x14ac:dyDescent="0.3"/>
    <row r="461" s="346" customFormat="1" ht="15.75" customHeight="1" x14ac:dyDescent="0.3"/>
    <row r="462" s="346" customFormat="1" ht="15.75" customHeight="1" x14ac:dyDescent="0.3"/>
    <row r="463" s="346" customFormat="1" ht="15.75" customHeight="1" x14ac:dyDescent="0.3"/>
    <row r="464" s="346" customFormat="1" ht="15.75" customHeight="1" x14ac:dyDescent="0.3"/>
    <row r="465" s="346" customFormat="1" ht="15.75" customHeight="1" x14ac:dyDescent="0.3"/>
    <row r="466" s="346" customFormat="1" ht="15.75" customHeight="1" x14ac:dyDescent="0.3"/>
    <row r="467" s="346" customFormat="1" ht="15.75" customHeight="1" x14ac:dyDescent="0.3"/>
    <row r="468" s="346" customFormat="1" ht="15.75" customHeight="1" x14ac:dyDescent="0.3"/>
    <row r="469" s="346" customFormat="1" ht="15.75" customHeight="1" x14ac:dyDescent="0.3"/>
    <row r="470" s="346" customFormat="1" ht="15.75" customHeight="1" x14ac:dyDescent="0.3"/>
    <row r="471" s="346" customFormat="1" ht="15.75" customHeight="1" x14ac:dyDescent="0.3"/>
    <row r="472" s="346" customFormat="1" ht="15.75" customHeight="1" x14ac:dyDescent="0.3"/>
    <row r="473" s="346" customFormat="1" ht="15.75" customHeight="1" x14ac:dyDescent="0.3"/>
    <row r="474" s="346" customFormat="1" ht="15.75" customHeight="1" x14ac:dyDescent="0.3"/>
    <row r="475" s="346" customFormat="1" ht="15.75" customHeight="1" x14ac:dyDescent="0.3"/>
    <row r="476" s="346" customFormat="1" ht="15.75" customHeight="1" x14ac:dyDescent="0.3"/>
    <row r="477" s="346" customFormat="1" ht="15.75" customHeight="1" x14ac:dyDescent="0.3"/>
    <row r="478" s="346" customFormat="1" ht="15.75" customHeight="1" x14ac:dyDescent="0.3"/>
    <row r="479" s="346" customFormat="1" ht="15.75" customHeight="1" x14ac:dyDescent="0.3"/>
    <row r="480" s="346" customFormat="1" ht="15.75" customHeight="1" x14ac:dyDescent="0.3"/>
    <row r="481" s="346" customFormat="1" ht="15.75" customHeight="1" x14ac:dyDescent="0.3"/>
    <row r="482" s="346" customFormat="1" ht="15.75" customHeight="1" x14ac:dyDescent="0.3"/>
    <row r="483" s="346" customFormat="1" ht="15.75" customHeight="1" x14ac:dyDescent="0.3"/>
    <row r="484" s="346" customFormat="1" ht="15.75" customHeight="1" x14ac:dyDescent="0.3"/>
    <row r="485" s="346" customFormat="1" ht="15.75" customHeight="1" x14ac:dyDescent="0.3"/>
    <row r="486" s="346" customFormat="1" ht="15.75" customHeight="1" x14ac:dyDescent="0.3"/>
    <row r="487" s="346" customFormat="1" ht="15.75" customHeight="1" x14ac:dyDescent="0.3"/>
    <row r="488" s="346" customFormat="1" ht="15.75" customHeight="1" x14ac:dyDescent="0.3"/>
    <row r="489" s="346" customFormat="1" ht="15.75" customHeight="1" x14ac:dyDescent="0.3"/>
    <row r="490" s="346" customFormat="1" ht="15.75" customHeight="1" x14ac:dyDescent="0.3"/>
    <row r="491" s="346" customFormat="1" ht="15.75" customHeight="1" x14ac:dyDescent="0.3"/>
    <row r="492" s="346" customFormat="1" ht="15.75" customHeight="1" x14ac:dyDescent="0.3"/>
    <row r="493" s="346" customFormat="1" ht="15.75" customHeight="1" x14ac:dyDescent="0.3"/>
    <row r="494" s="346" customFormat="1" ht="15.75" customHeight="1" x14ac:dyDescent="0.3"/>
    <row r="495" s="346" customFormat="1" ht="15.75" customHeight="1" x14ac:dyDescent="0.3"/>
    <row r="496" s="346" customFormat="1" ht="15.75" customHeight="1" x14ac:dyDescent="0.3"/>
    <row r="497" s="346" customFormat="1" ht="15.75" customHeight="1" x14ac:dyDescent="0.3"/>
    <row r="498" s="346" customFormat="1" ht="15.75" customHeight="1" x14ac:dyDescent="0.3"/>
    <row r="499" s="346" customFormat="1" ht="15.75" customHeight="1" x14ac:dyDescent="0.3"/>
    <row r="500" s="346" customFormat="1" ht="15.75" customHeight="1" x14ac:dyDescent="0.3"/>
    <row r="501" s="346" customFormat="1" ht="15.75" customHeight="1" x14ac:dyDescent="0.3"/>
    <row r="502" s="346" customFormat="1" ht="15.75" customHeight="1" x14ac:dyDescent="0.3"/>
    <row r="503" s="346" customFormat="1" ht="15.75" customHeight="1" x14ac:dyDescent="0.3"/>
    <row r="504" s="346" customFormat="1" ht="15.75" customHeight="1" x14ac:dyDescent="0.3"/>
    <row r="505" s="346" customFormat="1" ht="15.75" customHeight="1" x14ac:dyDescent="0.3"/>
    <row r="506" s="346" customFormat="1" ht="15.75" customHeight="1" x14ac:dyDescent="0.3"/>
    <row r="507" s="346" customFormat="1" ht="15.75" customHeight="1" x14ac:dyDescent="0.3"/>
    <row r="508" s="346" customFormat="1" ht="15.75" customHeight="1" x14ac:dyDescent="0.3"/>
    <row r="509" s="346" customFormat="1" ht="15.75" customHeight="1" x14ac:dyDescent="0.3"/>
    <row r="510" s="346" customFormat="1" ht="15.75" customHeight="1" x14ac:dyDescent="0.3"/>
    <row r="511" s="346" customFormat="1" ht="15.75" customHeight="1" x14ac:dyDescent="0.3"/>
    <row r="512" s="346" customFormat="1" ht="15.75" customHeight="1" x14ac:dyDescent="0.3"/>
    <row r="513" s="346" customFormat="1" ht="15.75" customHeight="1" x14ac:dyDescent="0.3"/>
    <row r="514" s="346" customFormat="1" ht="15.75" customHeight="1" x14ac:dyDescent="0.3"/>
    <row r="515" s="346" customFormat="1" ht="15.75" customHeight="1" x14ac:dyDescent="0.3"/>
    <row r="516" s="346" customFormat="1" ht="15.75" customHeight="1" x14ac:dyDescent="0.3"/>
    <row r="517" s="346" customFormat="1" ht="15.75" customHeight="1" x14ac:dyDescent="0.3"/>
    <row r="518" s="346" customFormat="1" ht="15.75" customHeight="1" x14ac:dyDescent="0.3"/>
    <row r="519" s="346" customFormat="1" ht="15.75" customHeight="1" x14ac:dyDescent="0.3"/>
    <row r="520" s="346" customFormat="1" ht="15.75" customHeight="1" x14ac:dyDescent="0.3"/>
    <row r="521" s="346" customFormat="1" ht="15.75" customHeight="1" x14ac:dyDescent="0.3"/>
    <row r="522" s="346" customFormat="1" ht="15.75" customHeight="1" x14ac:dyDescent="0.3"/>
    <row r="523" s="346" customFormat="1" ht="15.75" customHeight="1" x14ac:dyDescent="0.3"/>
    <row r="524" s="346" customFormat="1" ht="15.75" customHeight="1" x14ac:dyDescent="0.3"/>
    <row r="525" s="346" customFormat="1" ht="15.75" customHeight="1" x14ac:dyDescent="0.3"/>
    <row r="526" s="346" customFormat="1" ht="15.75" customHeight="1" x14ac:dyDescent="0.3"/>
    <row r="527" s="346" customFormat="1" ht="15.75" customHeight="1" x14ac:dyDescent="0.3"/>
    <row r="528" s="346" customFormat="1" ht="15.75" customHeight="1" x14ac:dyDescent="0.3"/>
    <row r="529" s="346" customFormat="1" ht="15.75" customHeight="1" x14ac:dyDescent="0.3"/>
    <row r="530" s="346" customFormat="1" ht="15.75" customHeight="1" x14ac:dyDescent="0.3"/>
    <row r="531" s="346" customFormat="1" ht="15.75" customHeight="1" x14ac:dyDescent="0.3"/>
    <row r="532" s="346" customFormat="1" ht="15.75" customHeight="1" x14ac:dyDescent="0.3"/>
    <row r="533" s="346" customFormat="1" ht="15.75" customHeight="1" x14ac:dyDescent="0.3"/>
    <row r="534" s="346" customFormat="1" ht="15.75" customHeight="1" x14ac:dyDescent="0.3"/>
    <row r="535" s="346" customFormat="1" ht="15.75" customHeight="1" x14ac:dyDescent="0.3"/>
    <row r="536" s="346" customFormat="1" ht="15.75" customHeight="1" x14ac:dyDescent="0.3"/>
    <row r="537" s="346" customFormat="1" ht="15.75" customHeight="1" x14ac:dyDescent="0.3"/>
    <row r="538" s="346" customFormat="1" ht="15.75" customHeight="1" x14ac:dyDescent="0.3"/>
    <row r="539" s="346" customFormat="1" ht="15.75" customHeight="1" x14ac:dyDescent="0.3"/>
    <row r="540" s="346" customFormat="1" ht="15.75" customHeight="1" x14ac:dyDescent="0.3"/>
    <row r="541" s="346" customFormat="1" ht="15.75" customHeight="1" x14ac:dyDescent="0.3"/>
    <row r="542" s="346" customFormat="1" ht="15.75" customHeight="1" x14ac:dyDescent="0.3"/>
    <row r="543" s="346" customFormat="1" ht="15.75" customHeight="1" x14ac:dyDescent="0.3"/>
    <row r="544" s="346" customFormat="1" ht="15.75" customHeight="1" x14ac:dyDescent="0.3"/>
    <row r="545" s="346" customFormat="1" ht="15.75" customHeight="1" x14ac:dyDescent="0.3"/>
    <row r="546" s="346" customFormat="1" ht="15.75" customHeight="1" x14ac:dyDescent="0.3"/>
    <row r="547" s="346" customFormat="1" ht="15.75" customHeight="1" x14ac:dyDescent="0.3"/>
    <row r="548" s="346" customFormat="1" ht="15.75" customHeight="1" x14ac:dyDescent="0.3"/>
    <row r="549" s="346" customFormat="1" ht="15.75" customHeight="1" x14ac:dyDescent="0.3"/>
    <row r="550" s="346" customFormat="1" ht="15.75" customHeight="1" x14ac:dyDescent="0.3"/>
    <row r="551" s="346" customFormat="1" ht="15.75" customHeight="1" x14ac:dyDescent="0.3"/>
    <row r="552" s="346" customFormat="1" ht="15.75" customHeight="1" x14ac:dyDescent="0.3"/>
    <row r="553" s="346" customFormat="1" ht="15.75" customHeight="1" x14ac:dyDescent="0.3"/>
    <row r="554" s="346" customFormat="1" ht="15.75" customHeight="1" x14ac:dyDescent="0.3"/>
    <row r="555" s="346" customFormat="1" ht="15.75" customHeight="1" x14ac:dyDescent="0.3"/>
    <row r="556" s="346" customFormat="1" ht="15.75" customHeight="1" x14ac:dyDescent="0.3"/>
    <row r="557" s="346" customFormat="1" ht="15.75" customHeight="1" x14ac:dyDescent="0.3"/>
    <row r="558" s="346" customFormat="1" ht="15.75" customHeight="1" x14ac:dyDescent="0.3"/>
    <row r="559" s="346" customFormat="1" ht="15.75" customHeight="1" x14ac:dyDescent="0.3"/>
    <row r="560" s="346" customFormat="1" ht="15.75" customHeight="1" x14ac:dyDescent="0.3"/>
    <row r="561" s="346" customFormat="1" ht="15.75" customHeight="1" x14ac:dyDescent="0.3"/>
    <row r="562" s="346" customFormat="1" ht="15.75" customHeight="1" x14ac:dyDescent="0.3"/>
    <row r="563" s="346" customFormat="1" ht="15.75" customHeight="1" x14ac:dyDescent="0.3"/>
    <row r="564" s="346" customFormat="1" ht="15.75" customHeight="1" x14ac:dyDescent="0.3"/>
    <row r="565" s="346" customFormat="1" ht="15.75" customHeight="1" x14ac:dyDescent="0.3"/>
    <row r="566" s="346" customFormat="1" ht="15.75" customHeight="1" x14ac:dyDescent="0.3"/>
    <row r="567" s="346" customFormat="1" ht="15.75" customHeight="1" x14ac:dyDescent="0.3"/>
    <row r="568" s="346" customFormat="1" ht="15.75" customHeight="1" x14ac:dyDescent="0.3"/>
    <row r="569" s="346" customFormat="1" ht="15.75" customHeight="1" x14ac:dyDescent="0.3"/>
    <row r="570" s="346" customFormat="1" ht="15.75" customHeight="1" x14ac:dyDescent="0.3"/>
    <row r="571" s="346" customFormat="1" ht="15.75" customHeight="1" x14ac:dyDescent="0.3"/>
    <row r="572" s="346" customFormat="1" ht="15.75" customHeight="1" x14ac:dyDescent="0.3"/>
    <row r="573" s="346" customFormat="1" ht="15.75" customHeight="1" x14ac:dyDescent="0.3"/>
    <row r="574" s="346" customFormat="1" ht="15.75" customHeight="1" x14ac:dyDescent="0.3"/>
    <row r="575" s="346" customFormat="1" ht="15.75" customHeight="1" x14ac:dyDescent="0.3"/>
    <row r="576" s="346" customFormat="1" ht="15.75" customHeight="1" x14ac:dyDescent="0.3"/>
    <row r="577" s="346" customFormat="1" ht="15.75" customHeight="1" x14ac:dyDescent="0.3"/>
    <row r="578" s="346" customFormat="1" ht="15.75" customHeight="1" x14ac:dyDescent="0.3"/>
    <row r="579" s="346" customFormat="1" ht="15.75" customHeight="1" x14ac:dyDescent="0.3"/>
    <row r="580" s="346" customFormat="1" ht="15.75" customHeight="1" x14ac:dyDescent="0.3"/>
    <row r="581" s="346" customFormat="1" ht="15.75" customHeight="1" x14ac:dyDescent="0.3"/>
    <row r="582" s="346" customFormat="1" ht="15.75" customHeight="1" x14ac:dyDescent="0.3"/>
    <row r="583" s="346" customFormat="1" ht="15.75" customHeight="1" x14ac:dyDescent="0.3"/>
    <row r="584" s="346" customFormat="1" ht="15.75" customHeight="1" x14ac:dyDescent="0.3"/>
    <row r="585" s="346" customFormat="1" ht="15.75" customHeight="1" x14ac:dyDescent="0.3"/>
    <row r="586" s="346" customFormat="1" ht="15.75" customHeight="1" x14ac:dyDescent="0.3"/>
    <row r="587" s="346" customFormat="1" ht="15.75" customHeight="1" x14ac:dyDescent="0.3"/>
    <row r="588" s="346" customFormat="1" ht="15.75" customHeight="1" x14ac:dyDescent="0.3"/>
    <row r="589" s="346" customFormat="1" ht="15.75" customHeight="1" x14ac:dyDescent="0.3"/>
    <row r="590" s="346" customFormat="1" ht="15.75" customHeight="1" x14ac:dyDescent="0.3"/>
    <row r="591" s="346" customFormat="1" ht="15.75" customHeight="1" x14ac:dyDescent="0.3"/>
    <row r="592" s="346" customFormat="1" ht="15.75" customHeight="1" x14ac:dyDescent="0.3"/>
    <row r="593" s="346" customFormat="1" ht="15.75" customHeight="1" x14ac:dyDescent="0.3"/>
    <row r="594" s="346" customFormat="1" ht="15.75" customHeight="1" x14ac:dyDescent="0.3"/>
    <row r="595" s="346" customFormat="1" ht="15.75" customHeight="1" x14ac:dyDescent="0.3"/>
    <row r="596" s="346" customFormat="1" ht="15.75" customHeight="1" x14ac:dyDescent="0.3"/>
    <row r="597" s="346" customFormat="1" ht="15.75" customHeight="1" x14ac:dyDescent="0.3"/>
    <row r="598" s="346" customFormat="1" ht="15.75" customHeight="1" x14ac:dyDescent="0.3"/>
    <row r="599" s="346" customFormat="1" ht="15.75" customHeight="1" x14ac:dyDescent="0.3"/>
    <row r="600" s="346" customFormat="1" ht="15.75" customHeight="1" x14ac:dyDescent="0.3"/>
    <row r="601" s="346" customFormat="1" ht="15.75" customHeight="1" x14ac:dyDescent="0.3"/>
    <row r="602" s="346" customFormat="1" ht="15.75" customHeight="1" x14ac:dyDescent="0.3"/>
    <row r="603" s="346" customFormat="1" ht="15.75" customHeight="1" x14ac:dyDescent="0.3"/>
    <row r="604" s="346" customFormat="1" ht="15.75" customHeight="1" x14ac:dyDescent="0.3"/>
    <row r="605" s="346" customFormat="1" ht="15.75" customHeight="1" x14ac:dyDescent="0.3"/>
    <row r="606" s="346" customFormat="1" ht="15.75" customHeight="1" x14ac:dyDescent="0.3"/>
    <row r="607" s="346" customFormat="1" ht="15.75" customHeight="1" x14ac:dyDescent="0.3"/>
    <row r="608" s="346" customFormat="1" ht="15.75" customHeight="1" x14ac:dyDescent="0.3"/>
    <row r="609" s="346" customFormat="1" ht="15.75" customHeight="1" x14ac:dyDescent="0.3"/>
    <row r="610" s="346" customFormat="1" ht="15.75" customHeight="1" x14ac:dyDescent="0.3"/>
    <row r="611" s="346" customFormat="1" ht="15.75" customHeight="1" x14ac:dyDescent="0.3"/>
    <row r="612" s="346" customFormat="1" ht="15.75" customHeight="1" x14ac:dyDescent="0.3"/>
    <row r="613" s="346" customFormat="1" ht="15.75" customHeight="1" x14ac:dyDescent="0.3"/>
    <row r="614" s="346" customFormat="1" ht="15.75" customHeight="1" x14ac:dyDescent="0.3"/>
    <row r="615" s="346" customFormat="1" ht="15.75" customHeight="1" x14ac:dyDescent="0.3"/>
    <row r="616" s="346" customFormat="1" ht="15.75" customHeight="1" x14ac:dyDescent="0.3"/>
    <row r="617" s="346" customFormat="1" ht="15.75" customHeight="1" x14ac:dyDescent="0.3"/>
    <row r="618" s="346" customFormat="1" ht="15.75" customHeight="1" x14ac:dyDescent="0.3"/>
    <row r="619" s="346" customFormat="1" ht="15.75" customHeight="1" x14ac:dyDescent="0.3"/>
    <row r="620" s="346" customFormat="1" ht="15.75" customHeight="1" x14ac:dyDescent="0.3"/>
    <row r="621" s="346" customFormat="1" ht="15.75" customHeight="1" x14ac:dyDescent="0.3"/>
    <row r="622" s="346" customFormat="1" ht="15.75" customHeight="1" x14ac:dyDescent="0.3"/>
    <row r="623" s="346" customFormat="1" ht="15.75" customHeight="1" x14ac:dyDescent="0.3"/>
    <row r="624" s="346" customFormat="1" ht="15.75" customHeight="1" x14ac:dyDescent="0.3"/>
    <row r="625" s="346" customFormat="1" ht="15.75" customHeight="1" x14ac:dyDescent="0.3"/>
    <row r="626" s="346" customFormat="1" ht="15.75" customHeight="1" x14ac:dyDescent="0.3"/>
    <row r="627" s="346" customFormat="1" ht="15.75" customHeight="1" x14ac:dyDescent="0.3"/>
    <row r="628" s="346" customFormat="1" ht="15.75" customHeight="1" x14ac:dyDescent="0.3"/>
    <row r="629" s="346" customFormat="1" ht="15.75" customHeight="1" x14ac:dyDescent="0.3"/>
    <row r="630" s="346" customFormat="1" ht="15.75" customHeight="1" x14ac:dyDescent="0.3"/>
    <row r="631" s="346" customFormat="1" ht="15.75" customHeight="1" x14ac:dyDescent="0.3"/>
    <row r="632" s="346" customFormat="1" ht="15.75" customHeight="1" x14ac:dyDescent="0.3"/>
    <row r="633" s="346" customFormat="1" ht="15.75" customHeight="1" x14ac:dyDescent="0.3"/>
    <row r="634" s="346" customFormat="1" ht="15.75" customHeight="1" x14ac:dyDescent="0.3"/>
    <row r="635" s="346" customFormat="1" ht="15.75" customHeight="1" x14ac:dyDescent="0.3"/>
    <row r="636" s="346" customFormat="1" ht="15.75" customHeight="1" x14ac:dyDescent="0.3"/>
    <row r="637" s="346" customFormat="1" ht="15.75" customHeight="1" x14ac:dyDescent="0.3"/>
    <row r="638" s="346" customFormat="1" ht="15.75" customHeight="1" x14ac:dyDescent="0.3"/>
    <row r="639" s="346" customFormat="1" ht="15.75" customHeight="1" x14ac:dyDescent="0.3"/>
    <row r="640" s="346" customFormat="1" ht="15.75" customHeight="1" x14ac:dyDescent="0.3"/>
    <row r="641" s="346" customFormat="1" ht="15.75" customHeight="1" x14ac:dyDescent="0.3"/>
    <row r="642" s="346" customFormat="1" ht="15.75" customHeight="1" x14ac:dyDescent="0.3"/>
    <row r="643" s="346" customFormat="1" ht="15.75" customHeight="1" x14ac:dyDescent="0.3"/>
    <row r="644" s="346" customFormat="1" ht="15.75" customHeight="1" x14ac:dyDescent="0.3"/>
    <row r="645" s="346" customFormat="1" ht="15.75" customHeight="1" x14ac:dyDescent="0.3"/>
    <row r="646" s="346" customFormat="1" ht="15.75" customHeight="1" x14ac:dyDescent="0.3"/>
    <row r="647" s="346" customFormat="1" ht="15.75" customHeight="1" x14ac:dyDescent="0.3"/>
    <row r="648" s="346" customFormat="1" ht="15.75" customHeight="1" x14ac:dyDescent="0.3"/>
    <row r="649" s="346" customFormat="1" ht="15.75" customHeight="1" x14ac:dyDescent="0.3"/>
    <row r="650" s="346" customFormat="1" ht="15.75" customHeight="1" x14ac:dyDescent="0.3"/>
    <row r="651" s="346" customFormat="1" ht="15.75" customHeight="1" x14ac:dyDescent="0.3"/>
    <row r="652" s="346" customFormat="1" ht="15.75" customHeight="1" x14ac:dyDescent="0.3"/>
    <row r="653" s="346" customFormat="1" ht="15.75" customHeight="1" x14ac:dyDescent="0.3"/>
    <row r="654" s="346" customFormat="1" ht="15.75" customHeight="1" x14ac:dyDescent="0.3"/>
    <row r="655" s="346" customFormat="1" ht="15.75" customHeight="1" x14ac:dyDescent="0.3"/>
    <row r="656" s="346" customFormat="1" ht="15.75" customHeight="1" x14ac:dyDescent="0.3"/>
    <row r="657" s="346" customFormat="1" ht="15.75" customHeight="1" x14ac:dyDescent="0.3"/>
    <row r="658" s="346" customFormat="1" ht="15.75" customHeight="1" x14ac:dyDescent="0.3"/>
    <row r="659" s="346" customFormat="1" ht="15.75" customHeight="1" x14ac:dyDescent="0.3"/>
    <row r="660" s="346" customFormat="1" ht="15.75" customHeight="1" x14ac:dyDescent="0.3"/>
    <row r="661" s="346" customFormat="1" ht="15.75" customHeight="1" x14ac:dyDescent="0.3"/>
    <row r="662" s="346" customFormat="1" ht="15.75" customHeight="1" x14ac:dyDescent="0.3"/>
    <row r="663" s="346" customFormat="1" ht="15.75" customHeight="1" x14ac:dyDescent="0.3"/>
    <row r="664" s="346" customFormat="1" ht="15.75" customHeight="1" x14ac:dyDescent="0.3"/>
    <row r="665" s="346" customFormat="1" ht="15.75" customHeight="1" x14ac:dyDescent="0.3"/>
    <row r="666" s="346" customFormat="1" ht="15.75" customHeight="1" x14ac:dyDescent="0.3"/>
    <row r="667" s="346" customFormat="1" ht="15.75" customHeight="1" x14ac:dyDescent="0.3"/>
    <row r="668" s="346" customFormat="1" ht="15.75" customHeight="1" x14ac:dyDescent="0.3"/>
    <row r="669" s="346" customFormat="1" ht="15.75" customHeight="1" x14ac:dyDescent="0.3"/>
    <row r="670" s="346" customFormat="1" ht="15.75" customHeight="1" x14ac:dyDescent="0.3"/>
    <row r="671" s="346" customFormat="1" ht="15.75" customHeight="1" x14ac:dyDescent="0.3"/>
    <row r="672" s="346" customFormat="1" ht="15.75" customHeight="1" x14ac:dyDescent="0.3"/>
    <row r="673" s="346" customFormat="1" ht="15.75" customHeight="1" x14ac:dyDescent="0.3"/>
    <row r="674" s="346" customFormat="1" ht="15.75" customHeight="1" x14ac:dyDescent="0.3"/>
    <row r="675" s="346" customFormat="1" ht="15.75" customHeight="1" x14ac:dyDescent="0.3"/>
    <row r="676" s="346" customFormat="1" ht="15.75" customHeight="1" x14ac:dyDescent="0.3"/>
    <row r="677" s="346" customFormat="1" ht="15.75" customHeight="1" x14ac:dyDescent="0.3"/>
    <row r="678" s="346" customFormat="1" ht="15.75" customHeight="1" x14ac:dyDescent="0.3"/>
    <row r="679" s="346" customFormat="1" ht="15.75" customHeight="1" x14ac:dyDescent="0.3"/>
    <row r="680" s="346" customFormat="1" ht="15.75" customHeight="1" x14ac:dyDescent="0.3"/>
    <row r="681" s="346" customFormat="1" ht="15.75" customHeight="1" x14ac:dyDescent="0.3"/>
    <row r="682" s="346" customFormat="1" ht="15.75" customHeight="1" x14ac:dyDescent="0.3"/>
    <row r="683" s="346" customFormat="1" ht="15.75" customHeight="1" x14ac:dyDescent="0.3"/>
    <row r="684" s="346" customFormat="1" ht="15.75" customHeight="1" x14ac:dyDescent="0.3"/>
    <row r="685" s="346" customFormat="1" ht="15.75" customHeight="1" x14ac:dyDescent="0.3"/>
    <row r="686" s="346" customFormat="1" ht="15.75" customHeight="1" x14ac:dyDescent="0.3"/>
    <row r="687" s="346" customFormat="1" ht="15.75" customHeight="1" x14ac:dyDescent="0.3"/>
    <row r="688" s="346" customFormat="1" ht="15.75" customHeight="1" x14ac:dyDescent="0.3"/>
    <row r="689" s="346" customFormat="1" ht="15.75" customHeight="1" x14ac:dyDescent="0.3"/>
    <row r="690" s="346" customFormat="1" ht="15.75" customHeight="1" x14ac:dyDescent="0.3"/>
    <row r="691" s="346" customFormat="1" ht="15.75" customHeight="1" x14ac:dyDescent="0.3"/>
    <row r="692" s="346" customFormat="1" ht="15.75" customHeight="1" x14ac:dyDescent="0.3"/>
    <row r="693" s="346" customFormat="1" ht="15.75" customHeight="1" x14ac:dyDescent="0.3"/>
    <row r="694" s="346" customFormat="1" ht="15.75" customHeight="1" x14ac:dyDescent="0.3"/>
    <row r="695" s="346" customFormat="1" ht="15.75" customHeight="1" x14ac:dyDescent="0.3"/>
    <row r="696" s="346" customFormat="1" ht="15.75" customHeight="1" x14ac:dyDescent="0.3"/>
    <row r="697" s="346" customFormat="1" ht="15.75" customHeight="1" x14ac:dyDescent="0.3"/>
    <row r="698" s="346" customFormat="1" ht="15.75" customHeight="1" x14ac:dyDescent="0.3"/>
    <row r="699" s="346" customFormat="1" ht="15.75" customHeight="1" x14ac:dyDescent="0.3"/>
    <row r="700" s="346" customFormat="1" ht="15.75" customHeight="1" x14ac:dyDescent="0.3"/>
    <row r="701" s="346" customFormat="1" ht="15.75" customHeight="1" x14ac:dyDescent="0.3"/>
    <row r="702" s="346" customFormat="1" ht="15.75" customHeight="1" x14ac:dyDescent="0.3"/>
    <row r="703" s="346" customFormat="1" ht="15.75" customHeight="1" x14ac:dyDescent="0.3"/>
    <row r="704" s="346" customFormat="1" ht="15.75" customHeight="1" x14ac:dyDescent="0.3"/>
    <row r="705" s="346" customFormat="1" ht="15.75" customHeight="1" x14ac:dyDescent="0.3"/>
    <row r="706" s="346" customFormat="1" ht="15.75" customHeight="1" x14ac:dyDescent="0.3"/>
    <row r="707" s="346" customFormat="1" ht="15.75" customHeight="1" x14ac:dyDescent="0.3"/>
    <row r="708" s="346" customFormat="1" ht="15.75" customHeight="1" x14ac:dyDescent="0.3"/>
    <row r="709" s="346" customFormat="1" ht="15.75" customHeight="1" x14ac:dyDescent="0.3"/>
    <row r="710" s="346" customFormat="1" ht="15.75" customHeight="1" x14ac:dyDescent="0.3"/>
    <row r="711" s="346" customFormat="1" ht="15.75" customHeight="1" x14ac:dyDescent="0.3"/>
    <row r="712" s="346" customFormat="1" ht="15.75" customHeight="1" x14ac:dyDescent="0.3"/>
    <row r="713" s="346" customFormat="1" ht="15.75" customHeight="1" x14ac:dyDescent="0.3"/>
    <row r="714" s="346" customFormat="1" ht="15.75" customHeight="1" x14ac:dyDescent="0.3"/>
    <row r="715" s="346" customFormat="1" ht="15.75" customHeight="1" x14ac:dyDescent="0.3"/>
    <row r="716" s="346" customFormat="1" ht="15.75" customHeight="1" x14ac:dyDescent="0.3"/>
    <row r="717" s="346" customFormat="1" ht="15.75" customHeight="1" x14ac:dyDescent="0.3"/>
    <row r="718" s="346" customFormat="1" ht="15.75" customHeight="1" x14ac:dyDescent="0.3"/>
    <row r="719" s="346" customFormat="1" ht="15.75" customHeight="1" x14ac:dyDescent="0.3"/>
    <row r="720" s="346" customFormat="1" ht="15.75" customHeight="1" x14ac:dyDescent="0.3"/>
    <row r="721" s="346" customFormat="1" ht="15.75" customHeight="1" x14ac:dyDescent="0.3"/>
    <row r="722" s="346" customFormat="1" ht="15.75" customHeight="1" x14ac:dyDescent="0.3"/>
    <row r="723" s="346" customFormat="1" ht="15.75" customHeight="1" x14ac:dyDescent="0.3"/>
    <row r="724" s="346" customFormat="1" ht="15.75" customHeight="1" x14ac:dyDescent="0.3"/>
    <row r="725" s="346" customFormat="1" ht="15.75" customHeight="1" x14ac:dyDescent="0.3"/>
    <row r="726" s="346" customFormat="1" ht="15.75" customHeight="1" x14ac:dyDescent="0.3"/>
    <row r="727" s="346" customFormat="1" ht="15.75" customHeight="1" x14ac:dyDescent="0.3"/>
    <row r="728" s="346" customFormat="1" ht="15.75" customHeight="1" x14ac:dyDescent="0.3"/>
    <row r="729" s="346" customFormat="1" ht="15.75" customHeight="1" x14ac:dyDescent="0.3"/>
    <row r="730" s="346" customFormat="1" ht="15.75" customHeight="1" x14ac:dyDescent="0.3"/>
    <row r="731" s="346" customFormat="1" ht="15.75" customHeight="1" x14ac:dyDescent="0.3"/>
    <row r="732" s="346" customFormat="1" ht="15.75" customHeight="1" x14ac:dyDescent="0.3"/>
    <row r="733" s="346" customFormat="1" ht="15.75" customHeight="1" x14ac:dyDescent="0.3"/>
    <row r="734" s="346" customFormat="1" ht="15.75" customHeight="1" x14ac:dyDescent="0.3"/>
    <row r="735" s="346" customFormat="1" ht="15.75" customHeight="1" x14ac:dyDescent="0.3"/>
    <row r="736" s="346" customFormat="1" ht="15.75" customHeight="1" x14ac:dyDescent="0.3"/>
    <row r="737" s="346" customFormat="1" ht="15.75" customHeight="1" x14ac:dyDescent="0.3"/>
    <row r="738" s="346" customFormat="1" ht="15.75" customHeight="1" x14ac:dyDescent="0.3"/>
    <row r="739" s="346" customFormat="1" ht="15.75" customHeight="1" x14ac:dyDescent="0.3"/>
    <row r="740" s="346" customFormat="1" ht="15.75" customHeight="1" x14ac:dyDescent="0.3"/>
    <row r="741" s="346" customFormat="1" ht="15.75" customHeight="1" x14ac:dyDescent="0.3"/>
    <row r="742" s="346" customFormat="1" ht="15.75" customHeight="1" x14ac:dyDescent="0.3"/>
    <row r="743" s="346" customFormat="1" ht="15.75" customHeight="1" x14ac:dyDescent="0.3"/>
    <row r="744" s="346" customFormat="1" ht="15.75" customHeight="1" x14ac:dyDescent="0.3"/>
    <row r="745" s="346" customFormat="1" ht="15.75" customHeight="1" x14ac:dyDescent="0.3"/>
    <row r="746" s="346" customFormat="1" ht="15.75" customHeight="1" x14ac:dyDescent="0.3"/>
    <row r="747" s="346" customFormat="1" ht="15.75" customHeight="1" x14ac:dyDescent="0.3"/>
    <row r="748" s="346" customFormat="1" ht="15.75" customHeight="1" x14ac:dyDescent="0.3"/>
    <row r="749" s="346" customFormat="1" ht="15.75" customHeight="1" x14ac:dyDescent="0.3"/>
    <row r="750" s="346" customFormat="1" ht="15.75" customHeight="1" x14ac:dyDescent="0.3"/>
    <row r="751" s="346" customFormat="1" ht="15.75" customHeight="1" x14ac:dyDescent="0.3"/>
    <row r="752" s="346" customFormat="1" ht="15.75" customHeight="1" x14ac:dyDescent="0.3"/>
    <row r="753" s="346" customFormat="1" ht="15.75" customHeight="1" x14ac:dyDescent="0.3"/>
    <row r="754" s="346" customFormat="1" ht="15.75" customHeight="1" x14ac:dyDescent="0.3"/>
    <row r="755" s="346" customFormat="1" ht="15.75" customHeight="1" x14ac:dyDescent="0.3"/>
    <row r="756" s="346" customFormat="1" ht="15.75" customHeight="1" x14ac:dyDescent="0.3"/>
    <row r="757" s="346" customFormat="1" ht="15.75" customHeight="1" x14ac:dyDescent="0.3"/>
    <row r="758" s="346" customFormat="1" ht="15.75" customHeight="1" x14ac:dyDescent="0.3"/>
    <row r="759" s="346" customFormat="1" ht="15.75" customHeight="1" x14ac:dyDescent="0.3"/>
    <row r="760" s="346" customFormat="1" ht="15.75" customHeight="1" x14ac:dyDescent="0.3"/>
    <row r="761" s="346" customFormat="1" ht="15.75" customHeight="1" x14ac:dyDescent="0.3"/>
    <row r="762" s="346" customFormat="1" ht="15.75" customHeight="1" x14ac:dyDescent="0.3"/>
    <row r="763" s="346" customFormat="1" ht="15.75" customHeight="1" x14ac:dyDescent="0.3"/>
    <row r="764" s="346" customFormat="1" ht="15.75" customHeight="1" x14ac:dyDescent="0.3"/>
    <row r="765" s="346" customFormat="1" ht="15.75" customHeight="1" x14ac:dyDescent="0.3"/>
    <row r="766" s="346" customFormat="1" ht="15.75" customHeight="1" x14ac:dyDescent="0.3"/>
    <row r="767" s="346" customFormat="1" ht="15.75" customHeight="1" x14ac:dyDescent="0.3"/>
    <row r="768" s="346" customFormat="1" ht="15.75" customHeight="1" x14ac:dyDescent="0.3"/>
    <row r="769" s="346" customFormat="1" ht="15.75" customHeight="1" x14ac:dyDescent="0.3"/>
    <row r="770" s="346" customFormat="1" ht="15.75" customHeight="1" x14ac:dyDescent="0.3"/>
    <row r="771" s="346" customFormat="1" ht="15.75" customHeight="1" x14ac:dyDescent="0.3"/>
    <row r="772" s="346" customFormat="1" ht="15.75" customHeight="1" x14ac:dyDescent="0.3"/>
    <row r="773" s="346" customFormat="1" ht="15.75" customHeight="1" x14ac:dyDescent="0.3"/>
    <row r="774" s="346" customFormat="1" ht="15.75" customHeight="1" x14ac:dyDescent="0.3"/>
    <row r="775" s="346" customFormat="1" ht="15.75" customHeight="1" x14ac:dyDescent="0.3"/>
    <row r="776" s="346" customFormat="1" ht="15.75" customHeight="1" x14ac:dyDescent="0.3"/>
    <row r="777" s="346" customFormat="1" ht="15.75" customHeight="1" x14ac:dyDescent="0.3"/>
    <row r="778" s="346" customFormat="1" ht="15.75" customHeight="1" x14ac:dyDescent="0.3"/>
    <row r="779" s="346" customFormat="1" ht="15.75" customHeight="1" x14ac:dyDescent="0.3"/>
    <row r="780" s="346" customFormat="1" ht="15.75" customHeight="1" x14ac:dyDescent="0.3"/>
    <row r="781" s="346" customFormat="1" ht="15.75" customHeight="1" x14ac:dyDescent="0.3"/>
    <row r="782" s="346" customFormat="1" ht="15.75" customHeight="1" x14ac:dyDescent="0.3"/>
    <row r="783" s="346" customFormat="1" ht="15.75" customHeight="1" x14ac:dyDescent="0.3"/>
    <row r="784" s="346" customFormat="1" ht="15.75" customHeight="1" x14ac:dyDescent="0.3"/>
    <row r="785" s="346" customFormat="1" ht="15.75" customHeight="1" x14ac:dyDescent="0.3"/>
    <row r="786" s="346" customFormat="1" ht="15.75" customHeight="1" x14ac:dyDescent="0.3"/>
    <row r="787" s="346" customFormat="1" ht="15.75" customHeight="1" x14ac:dyDescent="0.3"/>
    <row r="788" s="346" customFormat="1" ht="15.75" customHeight="1" x14ac:dyDescent="0.3"/>
    <row r="789" s="346" customFormat="1" ht="15.75" customHeight="1" x14ac:dyDescent="0.3"/>
    <row r="790" s="346" customFormat="1" ht="15.75" customHeight="1" x14ac:dyDescent="0.3"/>
    <row r="791" s="346" customFormat="1" ht="15.75" customHeight="1" x14ac:dyDescent="0.3"/>
    <row r="792" s="346" customFormat="1" ht="15.75" customHeight="1" x14ac:dyDescent="0.3"/>
    <row r="793" s="346" customFormat="1" ht="15.75" customHeight="1" x14ac:dyDescent="0.3"/>
    <row r="794" s="346" customFormat="1" ht="15.75" customHeight="1" x14ac:dyDescent="0.3"/>
    <row r="795" s="346" customFormat="1" ht="15.75" customHeight="1" x14ac:dyDescent="0.3"/>
    <row r="796" s="346" customFormat="1" ht="15.75" customHeight="1" x14ac:dyDescent="0.3"/>
    <row r="797" s="346" customFormat="1" ht="15.75" customHeight="1" x14ac:dyDescent="0.3"/>
    <row r="798" s="346" customFormat="1" ht="15.75" customHeight="1" x14ac:dyDescent="0.3"/>
    <row r="799" s="346" customFormat="1" ht="15.75" customHeight="1" x14ac:dyDescent="0.3"/>
    <row r="800" s="346" customFormat="1" ht="15.75" customHeight="1" x14ac:dyDescent="0.3"/>
    <row r="801" s="346" customFormat="1" ht="15.75" customHeight="1" x14ac:dyDescent="0.3"/>
    <row r="802" s="346" customFormat="1" ht="15.75" customHeight="1" x14ac:dyDescent="0.3"/>
    <row r="803" s="346" customFormat="1" ht="15.75" customHeight="1" x14ac:dyDescent="0.3"/>
    <row r="804" s="346" customFormat="1" ht="15.75" customHeight="1" x14ac:dyDescent="0.3"/>
    <row r="805" s="346" customFormat="1" ht="15.75" customHeight="1" x14ac:dyDescent="0.3"/>
    <row r="806" s="346" customFormat="1" ht="15.75" customHeight="1" x14ac:dyDescent="0.3"/>
    <row r="807" s="346" customFormat="1" ht="15.75" customHeight="1" x14ac:dyDescent="0.3"/>
    <row r="808" s="346" customFormat="1" ht="15.75" customHeight="1" x14ac:dyDescent="0.3"/>
    <row r="809" s="346" customFormat="1" ht="15.75" customHeight="1" x14ac:dyDescent="0.3"/>
    <row r="810" s="346" customFormat="1" ht="15.75" customHeight="1" x14ac:dyDescent="0.3"/>
    <row r="811" s="346" customFormat="1" ht="15.75" customHeight="1" x14ac:dyDescent="0.3"/>
    <row r="812" s="346" customFormat="1" ht="15.75" customHeight="1" x14ac:dyDescent="0.3"/>
    <row r="813" s="346" customFormat="1" ht="15.75" customHeight="1" x14ac:dyDescent="0.3"/>
    <row r="814" s="346" customFormat="1" ht="15.75" customHeight="1" x14ac:dyDescent="0.3"/>
    <row r="815" s="346" customFormat="1" ht="15.75" customHeight="1" x14ac:dyDescent="0.3"/>
    <row r="816" s="346" customFormat="1" ht="15.75" customHeight="1" x14ac:dyDescent="0.3"/>
    <row r="817" s="346" customFormat="1" ht="15.75" customHeight="1" x14ac:dyDescent="0.3"/>
    <row r="818" s="346" customFormat="1" ht="15.75" customHeight="1" x14ac:dyDescent="0.3"/>
    <row r="819" s="346" customFormat="1" ht="15.75" customHeight="1" x14ac:dyDescent="0.3"/>
    <row r="820" s="346" customFormat="1" ht="15.75" customHeight="1" x14ac:dyDescent="0.3"/>
    <row r="821" s="346" customFormat="1" ht="15.75" customHeight="1" x14ac:dyDescent="0.3"/>
    <row r="822" s="346" customFormat="1" ht="15.75" customHeight="1" x14ac:dyDescent="0.3"/>
    <row r="823" s="346" customFormat="1" ht="15.75" customHeight="1" x14ac:dyDescent="0.3"/>
    <row r="824" s="346" customFormat="1" ht="15.75" customHeight="1" x14ac:dyDescent="0.3"/>
    <row r="825" s="346" customFormat="1" ht="15.75" customHeight="1" x14ac:dyDescent="0.3"/>
    <row r="826" s="346" customFormat="1" ht="15.75" customHeight="1" x14ac:dyDescent="0.3"/>
    <row r="827" s="346" customFormat="1" ht="15.75" customHeight="1" x14ac:dyDescent="0.3"/>
    <row r="828" s="346" customFormat="1" ht="15.75" customHeight="1" x14ac:dyDescent="0.3"/>
    <row r="829" s="346" customFormat="1" ht="15.75" customHeight="1" x14ac:dyDescent="0.3"/>
    <row r="830" s="346" customFormat="1" ht="15.75" customHeight="1" x14ac:dyDescent="0.3"/>
    <row r="831" s="346" customFormat="1" ht="15.75" customHeight="1" x14ac:dyDescent="0.3"/>
    <row r="832" s="346" customFormat="1" ht="15.75" customHeight="1" x14ac:dyDescent="0.3"/>
    <row r="833" s="346" customFormat="1" ht="15.75" customHeight="1" x14ac:dyDescent="0.3"/>
    <row r="834" s="346" customFormat="1" ht="15.75" customHeight="1" x14ac:dyDescent="0.3"/>
    <row r="835" s="346" customFormat="1" ht="15.75" customHeight="1" x14ac:dyDescent="0.3"/>
    <row r="836" s="346" customFormat="1" ht="15.75" customHeight="1" x14ac:dyDescent="0.3"/>
    <row r="837" s="346" customFormat="1" ht="15.75" customHeight="1" x14ac:dyDescent="0.3"/>
    <row r="838" s="346" customFormat="1" ht="15.75" customHeight="1" x14ac:dyDescent="0.3"/>
    <row r="839" s="346" customFormat="1" ht="15.75" customHeight="1" x14ac:dyDescent="0.3"/>
    <row r="840" s="346" customFormat="1" ht="15.75" customHeight="1" x14ac:dyDescent="0.3"/>
    <row r="841" s="346" customFormat="1" ht="15.75" customHeight="1" x14ac:dyDescent="0.3"/>
    <row r="842" s="346" customFormat="1" ht="15.75" customHeight="1" x14ac:dyDescent="0.3"/>
    <row r="843" s="346" customFormat="1" ht="15.75" customHeight="1" x14ac:dyDescent="0.3"/>
    <row r="844" s="346" customFormat="1" ht="15.75" customHeight="1" x14ac:dyDescent="0.3"/>
    <row r="845" s="346" customFormat="1" ht="15.75" customHeight="1" x14ac:dyDescent="0.3"/>
    <row r="846" s="346" customFormat="1" ht="15.75" customHeight="1" x14ac:dyDescent="0.3"/>
    <row r="847" s="346" customFormat="1" ht="15.75" customHeight="1" x14ac:dyDescent="0.3"/>
    <row r="848" s="346" customFormat="1" ht="15.75" customHeight="1" x14ac:dyDescent="0.3"/>
    <row r="849" s="346" customFormat="1" ht="15.75" customHeight="1" x14ac:dyDescent="0.3"/>
    <row r="850" s="346" customFormat="1" ht="15.75" customHeight="1" x14ac:dyDescent="0.3"/>
    <row r="851" s="346" customFormat="1" ht="15.75" customHeight="1" x14ac:dyDescent="0.3"/>
    <row r="852" s="346" customFormat="1" ht="15.75" customHeight="1" x14ac:dyDescent="0.3"/>
    <row r="853" s="346" customFormat="1" ht="15.75" customHeight="1" x14ac:dyDescent="0.3"/>
    <row r="854" s="346" customFormat="1" ht="15.75" customHeight="1" x14ac:dyDescent="0.3"/>
    <row r="855" s="346" customFormat="1" ht="15.75" customHeight="1" x14ac:dyDescent="0.3"/>
    <row r="856" s="346" customFormat="1" ht="15.75" customHeight="1" x14ac:dyDescent="0.3"/>
    <row r="857" s="346" customFormat="1" ht="15.75" customHeight="1" x14ac:dyDescent="0.3"/>
    <row r="858" s="346" customFormat="1" ht="15.75" customHeight="1" x14ac:dyDescent="0.3"/>
    <row r="859" s="346" customFormat="1" ht="15.75" customHeight="1" x14ac:dyDescent="0.3"/>
    <row r="860" s="346" customFormat="1" ht="15.75" customHeight="1" x14ac:dyDescent="0.3"/>
    <row r="861" s="346" customFormat="1" ht="15.75" customHeight="1" x14ac:dyDescent="0.3"/>
    <row r="862" s="346" customFormat="1" ht="15.75" customHeight="1" x14ac:dyDescent="0.3"/>
    <row r="863" s="346" customFormat="1" ht="15.75" customHeight="1" x14ac:dyDescent="0.3"/>
    <row r="864" s="346" customFormat="1" ht="15.75" customHeight="1" x14ac:dyDescent="0.3"/>
    <row r="865" s="346" customFormat="1" ht="15.75" customHeight="1" x14ac:dyDescent="0.3"/>
    <row r="866" s="346" customFormat="1" ht="15.75" customHeight="1" x14ac:dyDescent="0.3"/>
    <row r="867" s="346" customFormat="1" ht="15.75" customHeight="1" x14ac:dyDescent="0.3"/>
    <row r="868" s="346" customFormat="1" ht="15.75" customHeight="1" x14ac:dyDescent="0.3"/>
    <row r="869" s="346" customFormat="1" ht="15.75" customHeight="1" x14ac:dyDescent="0.3"/>
    <row r="870" s="346" customFormat="1" ht="15.75" customHeight="1" x14ac:dyDescent="0.3"/>
    <row r="871" s="346" customFormat="1" ht="15.75" customHeight="1" x14ac:dyDescent="0.3"/>
    <row r="872" s="346" customFormat="1" ht="15.75" customHeight="1" x14ac:dyDescent="0.3"/>
    <row r="873" s="346" customFormat="1" ht="15.75" customHeight="1" x14ac:dyDescent="0.3"/>
    <row r="874" s="346" customFormat="1" ht="15.75" customHeight="1" x14ac:dyDescent="0.3"/>
    <row r="875" s="346" customFormat="1" ht="15.75" customHeight="1" x14ac:dyDescent="0.3"/>
    <row r="876" s="346" customFormat="1" ht="15.75" customHeight="1" x14ac:dyDescent="0.3"/>
    <row r="877" s="346" customFormat="1" ht="15.75" customHeight="1" x14ac:dyDescent="0.3"/>
    <row r="878" s="346" customFormat="1" ht="15.75" customHeight="1" x14ac:dyDescent="0.3"/>
    <row r="879" s="346" customFormat="1" ht="15.75" customHeight="1" x14ac:dyDescent="0.3"/>
    <row r="880" s="346" customFormat="1" ht="15.75" customHeight="1" x14ac:dyDescent="0.3"/>
    <row r="881" s="346" customFormat="1" ht="15.75" customHeight="1" x14ac:dyDescent="0.3"/>
    <row r="882" s="346" customFormat="1" ht="15.75" customHeight="1" x14ac:dyDescent="0.3"/>
    <row r="883" s="346" customFormat="1" ht="15.75" customHeight="1" x14ac:dyDescent="0.3"/>
    <row r="884" s="346" customFormat="1" ht="15.75" customHeight="1" x14ac:dyDescent="0.3"/>
    <row r="885" s="346" customFormat="1" ht="15.75" customHeight="1" x14ac:dyDescent="0.3"/>
    <row r="886" s="346" customFormat="1" ht="15.75" customHeight="1" x14ac:dyDescent="0.3"/>
    <row r="887" s="346" customFormat="1" ht="15.75" customHeight="1" x14ac:dyDescent="0.3"/>
    <row r="888" s="346" customFormat="1" ht="15.75" customHeight="1" x14ac:dyDescent="0.3"/>
    <row r="889" s="346" customFormat="1" ht="15.75" customHeight="1" x14ac:dyDescent="0.3"/>
    <row r="890" s="346" customFormat="1" ht="15.75" customHeight="1" x14ac:dyDescent="0.3"/>
    <row r="891" s="346" customFormat="1" ht="15.75" customHeight="1" x14ac:dyDescent="0.3"/>
    <row r="892" s="346" customFormat="1" ht="15.75" customHeight="1" x14ac:dyDescent="0.3"/>
    <row r="893" s="346" customFormat="1" ht="15.75" customHeight="1" x14ac:dyDescent="0.3"/>
    <row r="894" s="346" customFormat="1" ht="15.75" customHeight="1" x14ac:dyDescent="0.3"/>
    <row r="895" s="346" customFormat="1" ht="15.75" customHeight="1" x14ac:dyDescent="0.3"/>
    <row r="896" s="346" customFormat="1" ht="15.75" customHeight="1" x14ac:dyDescent="0.3"/>
    <row r="897" s="346" customFormat="1" ht="15.75" customHeight="1" x14ac:dyDescent="0.3"/>
    <row r="898" s="346" customFormat="1" ht="15.75" customHeight="1" x14ac:dyDescent="0.3"/>
    <row r="899" s="346" customFormat="1" ht="15.75" customHeight="1" x14ac:dyDescent="0.3"/>
    <row r="900" s="346" customFormat="1" ht="15.75" customHeight="1" x14ac:dyDescent="0.3"/>
    <row r="901" s="346" customFormat="1" ht="15.75" customHeight="1" x14ac:dyDescent="0.3"/>
    <row r="902" s="346" customFormat="1" ht="15.75" customHeight="1" x14ac:dyDescent="0.3"/>
    <row r="903" s="346" customFormat="1" ht="15.75" customHeight="1" x14ac:dyDescent="0.3"/>
    <row r="904" s="346" customFormat="1" ht="15.75" customHeight="1" x14ac:dyDescent="0.3"/>
    <row r="905" s="346" customFormat="1" ht="15.75" customHeight="1" x14ac:dyDescent="0.3"/>
    <row r="906" s="346" customFormat="1" ht="15.75" customHeight="1" x14ac:dyDescent="0.3"/>
    <row r="907" s="346" customFormat="1" ht="15.75" customHeight="1" x14ac:dyDescent="0.3"/>
    <row r="908" s="346" customFormat="1" ht="15.75" customHeight="1" x14ac:dyDescent="0.3"/>
    <row r="909" s="346" customFormat="1" ht="15.75" customHeight="1" x14ac:dyDescent="0.3"/>
    <row r="910" s="346" customFormat="1" ht="15.75" customHeight="1" x14ac:dyDescent="0.3"/>
    <row r="911" s="346" customFormat="1" ht="15.75" customHeight="1" x14ac:dyDescent="0.3"/>
    <row r="912" s="346" customFormat="1" ht="15.75" customHeight="1" x14ac:dyDescent="0.3"/>
    <row r="913" s="346" customFormat="1" ht="15.75" customHeight="1" x14ac:dyDescent="0.3"/>
    <row r="914" s="346" customFormat="1" ht="15.75" customHeight="1" x14ac:dyDescent="0.3"/>
    <row r="915" s="346" customFormat="1" ht="15.75" customHeight="1" x14ac:dyDescent="0.3"/>
    <row r="916" s="346" customFormat="1" ht="15.75" customHeight="1" x14ac:dyDescent="0.3"/>
    <row r="917" s="346" customFormat="1" ht="15.75" customHeight="1" x14ac:dyDescent="0.3"/>
    <row r="918" s="346" customFormat="1" ht="15.75" customHeight="1" x14ac:dyDescent="0.3"/>
    <row r="919" s="346" customFormat="1" ht="15.75" customHeight="1" x14ac:dyDescent="0.3"/>
    <row r="920" s="346" customFormat="1" ht="15.75" customHeight="1" x14ac:dyDescent="0.3"/>
    <row r="921" s="346" customFormat="1" ht="15.75" customHeight="1" x14ac:dyDescent="0.3"/>
    <row r="922" s="346" customFormat="1" ht="15.75" customHeight="1" x14ac:dyDescent="0.3"/>
    <row r="923" s="346" customFormat="1" ht="15.75" customHeight="1" x14ac:dyDescent="0.3"/>
    <row r="924" s="346" customFormat="1" ht="15.75" customHeight="1" x14ac:dyDescent="0.3"/>
    <row r="925" s="346" customFormat="1" ht="15.75" customHeight="1" x14ac:dyDescent="0.3"/>
    <row r="926" s="346" customFormat="1" ht="15.75" customHeight="1" x14ac:dyDescent="0.3"/>
    <row r="927" s="346" customFormat="1" ht="15.75" customHeight="1" x14ac:dyDescent="0.3"/>
    <row r="928" s="346" customFormat="1" ht="15.75" customHeight="1" x14ac:dyDescent="0.3"/>
    <row r="929" s="346" customFormat="1" ht="15.75" customHeight="1" x14ac:dyDescent="0.3"/>
    <row r="930" s="346" customFormat="1" ht="15.75" customHeight="1" x14ac:dyDescent="0.3"/>
    <row r="931" s="346" customFormat="1" ht="15.75" customHeight="1" x14ac:dyDescent="0.3"/>
    <row r="932" s="346" customFormat="1" ht="15.75" customHeight="1" x14ac:dyDescent="0.3"/>
    <row r="933" s="346" customFormat="1" ht="15.75" customHeight="1" x14ac:dyDescent="0.3"/>
    <row r="934" s="346" customFormat="1" ht="15.75" customHeight="1" x14ac:dyDescent="0.3"/>
    <row r="935" s="346" customFormat="1" ht="15.75" customHeight="1" x14ac:dyDescent="0.3"/>
    <row r="936" s="346" customFormat="1" ht="15.75" customHeight="1" x14ac:dyDescent="0.3"/>
    <row r="937" s="346" customFormat="1" ht="15.75" customHeight="1" x14ac:dyDescent="0.3"/>
    <row r="938" s="346" customFormat="1" ht="15.75" customHeight="1" x14ac:dyDescent="0.3"/>
    <row r="939" s="346" customFormat="1" ht="15.75" customHeight="1" x14ac:dyDescent="0.3"/>
    <row r="940" s="346" customFormat="1" ht="15.75" customHeight="1" x14ac:dyDescent="0.3"/>
    <row r="941" s="346" customFormat="1" ht="15.75" customHeight="1" x14ac:dyDescent="0.3"/>
    <row r="942" s="346" customFormat="1" ht="15.75" customHeight="1" x14ac:dyDescent="0.3"/>
    <row r="943" s="346" customFormat="1" ht="15.75" customHeight="1" x14ac:dyDescent="0.3"/>
    <row r="944" s="346" customFormat="1" ht="15.75" customHeight="1" x14ac:dyDescent="0.3"/>
    <row r="945" s="346" customFormat="1" ht="15.75" customHeight="1" x14ac:dyDescent="0.3"/>
    <row r="946" s="346" customFormat="1" ht="15.75" customHeight="1" x14ac:dyDescent="0.3"/>
    <row r="947" s="346" customFormat="1" ht="15.75" customHeight="1" x14ac:dyDescent="0.3"/>
    <row r="948" s="346" customFormat="1" ht="15.75" customHeight="1" x14ac:dyDescent="0.3"/>
    <row r="949" s="346" customFormat="1" ht="15.75" customHeight="1" x14ac:dyDescent="0.3"/>
    <row r="950" s="346" customFormat="1" ht="15.75" customHeight="1" x14ac:dyDescent="0.3"/>
    <row r="951" s="346" customFormat="1" ht="15.75" customHeight="1" x14ac:dyDescent="0.3"/>
    <row r="952" s="346" customFormat="1" ht="15.75" customHeight="1" x14ac:dyDescent="0.3"/>
    <row r="953" s="346" customFormat="1" ht="15.75" customHeight="1" x14ac:dyDescent="0.3"/>
    <row r="954" s="346" customFormat="1" ht="15.75" customHeight="1" x14ac:dyDescent="0.3"/>
    <row r="955" s="346" customFormat="1" ht="15.75" customHeight="1" x14ac:dyDescent="0.3"/>
    <row r="956" s="346" customFormat="1" ht="15.75" customHeight="1" x14ac:dyDescent="0.3"/>
    <row r="957" s="346" customFormat="1" ht="15.75" customHeight="1" x14ac:dyDescent="0.3"/>
    <row r="958" s="346" customFormat="1" ht="15.75" customHeight="1" x14ac:dyDescent="0.3"/>
    <row r="959" s="346" customFormat="1" ht="15.75" customHeight="1" x14ac:dyDescent="0.3"/>
    <row r="960" s="346" customFormat="1" ht="15.75" customHeight="1" x14ac:dyDescent="0.3"/>
    <row r="961" s="346" customFormat="1" ht="15.75" customHeight="1" x14ac:dyDescent="0.3"/>
    <row r="962" s="346" customFormat="1" ht="15.75" customHeight="1" x14ac:dyDescent="0.3"/>
    <row r="963" s="346" customFormat="1" ht="15.75" customHeight="1" x14ac:dyDescent="0.3"/>
    <row r="964" s="346" customFormat="1" ht="15.75" customHeight="1" x14ac:dyDescent="0.3"/>
    <row r="965" s="346" customFormat="1" ht="15.75" customHeight="1" x14ac:dyDescent="0.3"/>
    <row r="966" s="346" customFormat="1" ht="15.75" customHeight="1" x14ac:dyDescent="0.3"/>
    <row r="967" s="346" customFormat="1" ht="15.75" customHeight="1" x14ac:dyDescent="0.3"/>
    <row r="968" s="346" customFormat="1" ht="15.75" customHeight="1" x14ac:dyDescent="0.3"/>
    <row r="969" s="346" customFormat="1" ht="15.75" customHeight="1" x14ac:dyDescent="0.3"/>
    <row r="970" s="346" customFormat="1" ht="15.75" customHeight="1" x14ac:dyDescent="0.3"/>
    <row r="971" s="346" customFormat="1" ht="15.75" customHeight="1" x14ac:dyDescent="0.3"/>
    <row r="972" s="346" customFormat="1" ht="15.75" customHeight="1" x14ac:dyDescent="0.3"/>
    <row r="973" s="346" customFormat="1" ht="15.75" customHeight="1" x14ac:dyDescent="0.3"/>
    <row r="974" s="346" customFormat="1" ht="15.75" customHeight="1" x14ac:dyDescent="0.3"/>
    <row r="975" s="346" customFormat="1" ht="15.75" customHeight="1" x14ac:dyDescent="0.3"/>
    <row r="976" s="346" customFormat="1" ht="15.75" customHeight="1" x14ac:dyDescent="0.3"/>
    <row r="977" s="346" customFormat="1" ht="15.75" customHeight="1" x14ac:dyDescent="0.3"/>
    <row r="978" s="346" customFormat="1" ht="15.75" customHeight="1" x14ac:dyDescent="0.3"/>
    <row r="979" s="346" customFormat="1" ht="15.75" customHeight="1" x14ac:dyDescent="0.3"/>
    <row r="980" s="346" customFormat="1" ht="15.75" customHeight="1" x14ac:dyDescent="0.3"/>
    <row r="981" s="346" customFormat="1" ht="15.75" customHeight="1" x14ac:dyDescent="0.3"/>
    <row r="982" s="346" customFormat="1" ht="15.75" customHeight="1" x14ac:dyDescent="0.3"/>
    <row r="983" s="346" customFormat="1" ht="15.75" customHeight="1" x14ac:dyDescent="0.3"/>
    <row r="984" s="346" customFormat="1" ht="15.75" customHeight="1" x14ac:dyDescent="0.3"/>
    <row r="985" s="346" customFormat="1" ht="15.75" customHeight="1" x14ac:dyDescent="0.3"/>
    <row r="986" s="346" customFormat="1" ht="15.75" customHeight="1" x14ac:dyDescent="0.3"/>
    <row r="987" s="346" customFormat="1" ht="15.75" customHeight="1" x14ac:dyDescent="0.3"/>
    <row r="988" s="346" customFormat="1" ht="15.75" customHeight="1" x14ac:dyDescent="0.3"/>
    <row r="989" s="346" customFormat="1" ht="15.75" customHeight="1" x14ac:dyDescent="0.3"/>
    <row r="990" s="346" customFormat="1" ht="15.75" customHeight="1" x14ac:dyDescent="0.3"/>
    <row r="991" s="346" customFormat="1" ht="15.75" customHeight="1" x14ac:dyDescent="0.3"/>
    <row r="992" s="346" customFormat="1" ht="15.75" customHeight="1" x14ac:dyDescent="0.3"/>
    <row r="993" s="346" customFormat="1" ht="15.75" customHeight="1" x14ac:dyDescent="0.3"/>
    <row r="994" s="346" customFormat="1" ht="15.75" customHeight="1" x14ac:dyDescent="0.3"/>
    <row r="995" s="346" customFormat="1" ht="15.75" customHeight="1" x14ac:dyDescent="0.3"/>
    <row r="996" s="346" customFormat="1" ht="15.75" customHeight="1" x14ac:dyDescent="0.3"/>
    <row r="997" s="346" customFormat="1" ht="15.75" customHeight="1" x14ac:dyDescent="0.3"/>
    <row r="998" s="346" customFormat="1" ht="15.75" customHeight="1" x14ac:dyDescent="0.3"/>
    <row r="999" s="346" customFormat="1" ht="15.75" customHeight="1" x14ac:dyDescent="0.3"/>
    <row r="1000" s="346" customFormat="1" ht="15.75" customHeight="1" x14ac:dyDescent="0.3"/>
  </sheetData>
  <mergeCells count="3">
    <mergeCell ref="A1:H1"/>
    <mergeCell ref="A2:H2"/>
    <mergeCell ref="A27:H27"/>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BF4F7-0437-4601-B5C9-CBE0FB6F331A}">
  <dimension ref="A1:F39"/>
  <sheetViews>
    <sheetView workbookViewId="0">
      <selection activeCell="A5" sqref="A5"/>
    </sheetView>
  </sheetViews>
  <sheetFormatPr defaultColWidth="8.77734375" defaultRowHeight="12" x14ac:dyDescent="0.25"/>
  <cols>
    <col min="1" max="1" width="16.77734375" style="138" customWidth="1"/>
    <col min="2" max="2" width="92.21875" style="138" customWidth="1"/>
    <col min="3" max="3" width="4" style="138" bestFit="1" customWidth="1"/>
    <col min="4" max="4" width="10.88671875" style="138" bestFit="1" customWidth="1"/>
    <col min="5" max="5" width="14.6640625" style="138" bestFit="1" customWidth="1"/>
    <col min="6" max="6" width="71.77734375" style="138" bestFit="1" customWidth="1"/>
    <col min="7" max="16384" width="8.77734375" style="138"/>
  </cols>
  <sheetData>
    <row r="1" spans="1:6" x14ac:dyDescent="0.25">
      <c r="A1" s="121" t="s">
        <v>274</v>
      </c>
    </row>
    <row r="2" spans="1:6" x14ac:dyDescent="0.25">
      <c r="A2" s="123" t="s">
        <v>275</v>
      </c>
    </row>
    <row r="3" spans="1:6" x14ac:dyDescent="0.25">
      <c r="A3" s="122" t="s">
        <v>276</v>
      </c>
    </row>
    <row r="4" spans="1:6" x14ac:dyDescent="0.25">
      <c r="A4" s="139" t="s">
        <v>277</v>
      </c>
      <c r="B4" s="139" t="s">
        <v>278</v>
      </c>
      <c r="C4" s="139" t="s">
        <v>279</v>
      </c>
      <c r="D4" s="139" t="s">
        <v>280</v>
      </c>
      <c r="E4" s="139" t="s">
        <v>281</v>
      </c>
      <c r="F4" s="139" t="s">
        <v>292</v>
      </c>
    </row>
    <row r="5" spans="1:6" x14ac:dyDescent="0.25">
      <c r="A5" s="120">
        <v>1.1000000000000001</v>
      </c>
      <c r="B5" s="120" t="s">
        <v>294</v>
      </c>
      <c r="C5" s="119" t="s">
        <v>282</v>
      </c>
      <c r="D5" s="119">
        <v>450</v>
      </c>
      <c r="E5" s="119">
        <v>450</v>
      </c>
      <c r="F5" s="120" t="s">
        <v>295</v>
      </c>
    </row>
    <row r="6" spans="1:6" x14ac:dyDescent="0.25">
      <c r="A6" s="120">
        <v>1.2</v>
      </c>
      <c r="B6" s="120" t="s">
        <v>296</v>
      </c>
      <c r="C6" s="119" t="s">
        <v>282</v>
      </c>
      <c r="D6" s="142">
        <v>4500</v>
      </c>
      <c r="E6" s="142">
        <v>4050</v>
      </c>
      <c r="F6" s="120" t="s">
        <v>297</v>
      </c>
    </row>
    <row r="7" spans="1:6" x14ac:dyDescent="0.25">
      <c r="A7" s="120">
        <v>1.3</v>
      </c>
      <c r="B7" s="120" t="s">
        <v>298</v>
      </c>
      <c r="C7" s="119" t="s">
        <v>282</v>
      </c>
      <c r="D7" s="119">
        <v>450</v>
      </c>
      <c r="E7" s="119">
        <v>450</v>
      </c>
      <c r="F7" s="120" t="s">
        <v>299</v>
      </c>
    </row>
    <row r="8" spans="1:6" x14ac:dyDescent="0.25">
      <c r="A8" s="120">
        <v>1.4</v>
      </c>
      <c r="B8" s="120" t="s">
        <v>300</v>
      </c>
      <c r="C8" s="119" t="s">
        <v>282</v>
      </c>
      <c r="D8" s="143">
        <v>400</v>
      </c>
      <c r="E8" s="119">
        <v>350</v>
      </c>
      <c r="F8" s="120" t="s">
        <v>301</v>
      </c>
    </row>
    <row r="9" spans="1:6" x14ac:dyDescent="0.25">
      <c r="A9" s="120">
        <v>1.5</v>
      </c>
      <c r="B9" s="120" t="s">
        <v>302</v>
      </c>
      <c r="C9" s="119" t="s">
        <v>282</v>
      </c>
      <c r="D9" s="144">
        <v>1080</v>
      </c>
      <c r="E9" s="119">
        <v>900</v>
      </c>
      <c r="F9" s="120" t="s">
        <v>303</v>
      </c>
    </row>
    <row r="10" spans="1:6" x14ac:dyDescent="0.25">
      <c r="A10" s="120">
        <v>1.6</v>
      </c>
      <c r="B10" s="120" t="s">
        <v>304</v>
      </c>
      <c r="C10" s="119" t="s">
        <v>283</v>
      </c>
      <c r="D10" s="122" t="s">
        <v>284</v>
      </c>
      <c r="E10" s="140">
        <v>38250</v>
      </c>
      <c r="F10" s="120" t="s">
        <v>305</v>
      </c>
    </row>
    <row r="11" spans="1:6" x14ac:dyDescent="0.25">
      <c r="A11" s="120">
        <v>1.7</v>
      </c>
      <c r="B11" s="120" t="s">
        <v>306</v>
      </c>
      <c r="C11" s="119" t="s">
        <v>285</v>
      </c>
      <c r="D11" s="119">
        <v>890</v>
      </c>
      <c r="E11" s="119">
        <v>500</v>
      </c>
      <c r="F11" s="120" t="s">
        <v>307</v>
      </c>
    </row>
    <row r="13" spans="1:6" x14ac:dyDescent="0.25">
      <c r="A13" s="123" t="s">
        <v>286</v>
      </c>
    </row>
    <row r="14" spans="1:6" x14ac:dyDescent="0.25">
      <c r="A14" s="122" t="s">
        <v>287</v>
      </c>
    </row>
    <row r="15" spans="1:6" x14ac:dyDescent="0.25">
      <c r="A15" s="139" t="s">
        <v>277</v>
      </c>
      <c r="B15" s="139" t="s">
        <v>278</v>
      </c>
      <c r="C15" s="139" t="s">
        <v>279</v>
      </c>
      <c r="D15" s="139" t="s">
        <v>280</v>
      </c>
      <c r="E15" s="139" t="s">
        <v>281</v>
      </c>
      <c r="F15" s="139" t="s">
        <v>292</v>
      </c>
    </row>
    <row r="16" spans="1:6" x14ac:dyDescent="0.25">
      <c r="A16" s="120">
        <v>2.1</v>
      </c>
      <c r="B16" s="120" t="s">
        <v>308</v>
      </c>
      <c r="C16" s="119" t="s">
        <v>282</v>
      </c>
      <c r="D16" s="143">
        <v>380</v>
      </c>
      <c r="E16" s="119">
        <v>330</v>
      </c>
      <c r="F16" s="120" t="s">
        <v>309</v>
      </c>
    </row>
    <row r="17" spans="1:6" x14ac:dyDescent="0.25">
      <c r="A17" s="120">
        <v>2.2000000000000002</v>
      </c>
      <c r="B17" s="120" t="s">
        <v>310</v>
      </c>
      <c r="C17" s="119" t="s">
        <v>282</v>
      </c>
      <c r="D17" s="144">
        <v>1035</v>
      </c>
      <c r="E17" s="119">
        <v>855</v>
      </c>
      <c r="F17" s="120" t="s">
        <v>311</v>
      </c>
    </row>
    <row r="18" spans="1:6" x14ac:dyDescent="0.25">
      <c r="A18" s="120">
        <v>2.2999999999999998</v>
      </c>
      <c r="B18" s="120" t="s">
        <v>312</v>
      </c>
      <c r="C18" s="119" t="s">
        <v>283</v>
      </c>
      <c r="D18" s="122" t="s">
        <v>284</v>
      </c>
      <c r="E18" s="140">
        <v>38250</v>
      </c>
      <c r="F18" s="120" t="s">
        <v>313</v>
      </c>
    </row>
    <row r="19" spans="1:6" x14ac:dyDescent="0.25">
      <c r="A19" s="120">
        <v>2.4</v>
      </c>
      <c r="B19" s="120" t="s">
        <v>314</v>
      </c>
      <c r="C19" s="119" t="s">
        <v>285</v>
      </c>
      <c r="D19" s="119">
        <v>198</v>
      </c>
      <c r="E19" s="119">
        <v>115</v>
      </c>
      <c r="F19" s="120" t="s">
        <v>315</v>
      </c>
    </row>
    <row r="21" spans="1:6" x14ac:dyDescent="0.25">
      <c r="A21" s="123" t="s">
        <v>288</v>
      </c>
    </row>
    <row r="22" spans="1:6" x14ac:dyDescent="0.25">
      <c r="A22" s="139" t="s">
        <v>277</v>
      </c>
      <c r="B22" s="139" t="s">
        <v>278</v>
      </c>
      <c r="C22" s="139" t="s">
        <v>279</v>
      </c>
      <c r="D22" s="139" t="s">
        <v>280</v>
      </c>
      <c r="E22" s="139" t="s">
        <v>281</v>
      </c>
      <c r="F22" s="139" t="s">
        <v>292</v>
      </c>
    </row>
    <row r="23" spans="1:6" x14ac:dyDescent="0.25">
      <c r="A23" s="120">
        <v>3.1</v>
      </c>
      <c r="B23" s="120" t="s">
        <v>316</v>
      </c>
      <c r="C23" s="119" t="s">
        <v>282</v>
      </c>
      <c r="D23" s="143">
        <v>350</v>
      </c>
      <c r="E23" s="119">
        <v>310</v>
      </c>
      <c r="F23" s="120" t="s">
        <v>317</v>
      </c>
    </row>
    <row r="24" spans="1:6" x14ac:dyDescent="0.25">
      <c r="A24" s="120">
        <v>3.2</v>
      </c>
      <c r="B24" s="120" t="s">
        <v>318</v>
      </c>
      <c r="C24" s="119" t="s">
        <v>282</v>
      </c>
      <c r="D24" s="145">
        <v>990</v>
      </c>
      <c r="E24" s="119">
        <v>810</v>
      </c>
      <c r="F24" s="120" t="s">
        <v>319</v>
      </c>
    </row>
    <row r="25" spans="1:6" x14ac:dyDescent="0.25">
      <c r="A25" s="120">
        <v>3.3</v>
      </c>
      <c r="B25" s="120" t="s">
        <v>320</v>
      </c>
      <c r="C25" s="119" t="s">
        <v>283</v>
      </c>
      <c r="D25" s="122" t="s">
        <v>284</v>
      </c>
      <c r="E25" s="140">
        <v>38250</v>
      </c>
      <c r="F25" s="120" t="s">
        <v>321</v>
      </c>
    </row>
    <row r="26" spans="1:6" x14ac:dyDescent="0.25">
      <c r="A26" s="120">
        <v>3.4</v>
      </c>
      <c r="B26" s="120" t="s">
        <v>322</v>
      </c>
      <c r="C26" s="119" t="s">
        <v>285</v>
      </c>
      <c r="D26" s="119">
        <v>187</v>
      </c>
      <c r="E26" s="119">
        <v>108</v>
      </c>
      <c r="F26" s="120" t="s">
        <v>323</v>
      </c>
    </row>
    <row r="28" spans="1:6" x14ac:dyDescent="0.25">
      <c r="A28" s="123" t="s">
        <v>289</v>
      </c>
    </row>
    <row r="29" spans="1:6" x14ac:dyDescent="0.25">
      <c r="A29" s="139" t="s">
        <v>277</v>
      </c>
      <c r="B29" s="139" t="s">
        <v>278</v>
      </c>
      <c r="C29" s="139" t="s">
        <v>279</v>
      </c>
      <c r="D29" s="139" t="s">
        <v>280</v>
      </c>
      <c r="E29" s="139" t="s">
        <v>281</v>
      </c>
      <c r="F29" s="139" t="s">
        <v>292</v>
      </c>
    </row>
    <row r="30" spans="1:6" x14ac:dyDescent="0.25">
      <c r="A30" s="120">
        <v>4.0999999999999996</v>
      </c>
      <c r="B30" s="120" t="s">
        <v>324</v>
      </c>
      <c r="C30" s="119" t="s">
        <v>282</v>
      </c>
      <c r="D30" s="143">
        <v>310</v>
      </c>
      <c r="E30" s="119">
        <v>270</v>
      </c>
      <c r="F30" s="120" t="s">
        <v>325</v>
      </c>
    </row>
    <row r="31" spans="1:6" x14ac:dyDescent="0.25">
      <c r="A31" s="120">
        <v>4.2</v>
      </c>
      <c r="B31" s="120" t="s">
        <v>326</v>
      </c>
      <c r="C31" s="119" t="s">
        <v>282</v>
      </c>
      <c r="D31" s="145">
        <v>990</v>
      </c>
      <c r="E31" s="119">
        <v>810</v>
      </c>
      <c r="F31" s="120" t="s">
        <v>327</v>
      </c>
    </row>
    <row r="32" spans="1:6" x14ac:dyDescent="0.25">
      <c r="A32" s="120">
        <v>4.3</v>
      </c>
      <c r="B32" s="120" t="s">
        <v>328</v>
      </c>
      <c r="C32" s="119" t="s">
        <v>283</v>
      </c>
      <c r="D32" s="122" t="s">
        <v>284</v>
      </c>
      <c r="E32" s="140">
        <v>38250</v>
      </c>
      <c r="F32" s="120" t="s">
        <v>329</v>
      </c>
    </row>
    <row r="33" spans="1:6" x14ac:dyDescent="0.25">
      <c r="A33" s="120">
        <v>4.4000000000000004</v>
      </c>
      <c r="B33" s="120" t="s">
        <v>330</v>
      </c>
      <c r="C33" s="119" t="s">
        <v>285</v>
      </c>
      <c r="D33" s="119">
        <v>182</v>
      </c>
      <c r="E33" s="119">
        <v>105</v>
      </c>
      <c r="F33" s="120" t="s">
        <v>331</v>
      </c>
    </row>
    <row r="35" spans="1:6" x14ac:dyDescent="0.25">
      <c r="A35" s="121" t="s">
        <v>290</v>
      </c>
    </row>
    <row r="36" spans="1:6" x14ac:dyDescent="0.25">
      <c r="A36" s="141" t="s">
        <v>332</v>
      </c>
    </row>
    <row r="37" spans="1:6" x14ac:dyDescent="0.25">
      <c r="A37" s="141" t="s">
        <v>333</v>
      </c>
    </row>
    <row r="38" spans="1:6" x14ac:dyDescent="0.25">
      <c r="A38" s="141" t="s">
        <v>334</v>
      </c>
    </row>
    <row r="39" spans="1:6" x14ac:dyDescent="0.25">
      <c r="A39" s="119" t="s">
        <v>291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9BAA-5F85-42A2-9598-EA179E688A7B}">
  <dimension ref="A1"/>
  <sheetViews>
    <sheetView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02785-C329-4299-9112-0C191FF2CCAC}">
  <dimension ref="A1:BJ27"/>
  <sheetViews>
    <sheetView showGridLines="0" workbookViewId="0"/>
  </sheetViews>
  <sheetFormatPr defaultColWidth="8.77734375" defaultRowHeight="13.8" x14ac:dyDescent="0.3"/>
  <cols>
    <col min="1" max="1" width="46.6640625" style="234" bestFit="1" customWidth="1"/>
    <col min="2" max="2" width="6.77734375" style="234" bestFit="1" customWidth="1"/>
    <col min="3" max="4" width="7.77734375" style="234" bestFit="1" customWidth="1"/>
    <col min="5" max="16384" width="8.77734375" style="234"/>
  </cols>
  <sheetData>
    <row r="1" spans="1:62" x14ac:dyDescent="0.3">
      <c r="A1" s="232"/>
      <c r="B1" s="233">
        <v>46357</v>
      </c>
      <c r="C1" s="233">
        <v>46388</v>
      </c>
      <c r="D1" s="233">
        <v>46419</v>
      </c>
      <c r="E1" s="233">
        <v>46447</v>
      </c>
      <c r="F1" s="233">
        <v>46478</v>
      </c>
      <c r="G1" s="233">
        <v>46508</v>
      </c>
      <c r="H1" s="233">
        <v>46539</v>
      </c>
      <c r="I1" s="233">
        <v>46569</v>
      </c>
      <c r="J1" s="233">
        <v>46600</v>
      </c>
      <c r="K1" s="233">
        <v>46631</v>
      </c>
      <c r="L1" s="233">
        <v>46661</v>
      </c>
      <c r="M1" s="233">
        <v>46692</v>
      </c>
      <c r="N1" s="233">
        <v>46722</v>
      </c>
      <c r="O1" s="233">
        <v>46753</v>
      </c>
      <c r="P1" s="233">
        <v>46784</v>
      </c>
      <c r="Q1" s="233">
        <v>46813</v>
      </c>
      <c r="R1" s="233">
        <v>46844</v>
      </c>
      <c r="S1" s="233">
        <v>46874</v>
      </c>
      <c r="T1" s="233">
        <v>46905</v>
      </c>
      <c r="U1" s="233">
        <v>46935</v>
      </c>
      <c r="V1" s="233">
        <v>46966</v>
      </c>
      <c r="W1" s="233">
        <v>46997</v>
      </c>
      <c r="X1" s="233">
        <v>47027</v>
      </c>
      <c r="Y1" s="233">
        <v>47058</v>
      </c>
      <c r="Z1" s="233">
        <v>47088</v>
      </c>
      <c r="AA1" s="233">
        <v>47119</v>
      </c>
      <c r="AB1" s="233">
        <v>47150</v>
      </c>
      <c r="AC1" s="233">
        <v>47178</v>
      </c>
      <c r="AD1" s="233">
        <v>47209</v>
      </c>
      <c r="AE1" s="233">
        <v>47239</v>
      </c>
      <c r="AF1" s="233">
        <v>47270</v>
      </c>
      <c r="AG1" s="233">
        <v>47300</v>
      </c>
      <c r="AH1" s="233">
        <v>47331</v>
      </c>
      <c r="AI1" s="233">
        <v>47362</v>
      </c>
      <c r="AJ1" s="233">
        <v>47392</v>
      </c>
      <c r="AK1" s="233">
        <v>47423</v>
      </c>
      <c r="AL1" s="233">
        <v>47453</v>
      </c>
      <c r="AM1" s="233">
        <v>47484</v>
      </c>
      <c r="AN1" s="233">
        <v>47515</v>
      </c>
      <c r="AO1" s="233">
        <v>47543</v>
      </c>
      <c r="AP1" s="233">
        <v>47574</v>
      </c>
      <c r="AQ1" s="233">
        <v>47604</v>
      </c>
      <c r="AR1" s="233">
        <v>47635</v>
      </c>
      <c r="AS1" s="233">
        <v>47665</v>
      </c>
      <c r="AT1" s="233">
        <v>47696</v>
      </c>
      <c r="AU1" s="233">
        <v>47727</v>
      </c>
      <c r="AV1" s="233">
        <v>47757</v>
      </c>
      <c r="AW1" s="233">
        <v>47788</v>
      </c>
      <c r="AX1" s="233">
        <v>47818</v>
      </c>
      <c r="AY1" s="233">
        <v>47849</v>
      </c>
      <c r="AZ1" s="233">
        <v>47880</v>
      </c>
      <c r="BA1" s="233">
        <v>47908</v>
      </c>
      <c r="BB1" s="233">
        <v>47939</v>
      </c>
      <c r="BC1" s="233">
        <v>47969</v>
      </c>
      <c r="BD1" s="233">
        <v>48000</v>
      </c>
      <c r="BE1" s="233">
        <v>48030</v>
      </c>
      <c r="BF1" s="233">
        <v>48061</v>
      </c>
      <c r="BG1" s="233">
        <v>48092</v>
      </c>
      <c r="BH1" s="233">
        <v>48122</v>
      </c>
      <c r="BI1" s="233">
        <v>48153</v>
      </c>
      <c r="BJ1" s="233">
        <v>48183</v>
      </c>
    </row>
    <row r="2" spans="1:62" s="235" customFormat="1" x14ac:dyDescent="0.3">
      <c r="A2" s="235" t="s">
        <v>536</v>
      </c>
      <c r="B2" s="236"/>
      <c r="C2" s="236">
        <f>[25]Assumptions!$L$7</f>
        <v>0.14000000000000001</v>
      </c>
      <c r="D2" s="236">
        <f>[25]Assumptions!$L$7</f>
        <v>0.14000000000000001</v>
      </c>
      <c r="E2" s="236">
        <f>[25]Assumptions!$L$7</f>
        <v>0.14000000000000001</v>
      </c>
      <c r="F2" s="236">
        <f>[25]Assumptions!$L$7</f>
        <v>0.14000000000000001</v>
      </c>
      <c r="G2" s="236">
        <f>[25]Assumptions!$L$7</f>
        <v>0.14000000000000001</v>
      </c>
      <c r="H2" s="236">
        <f>[25]Assumptions!$L$7</f>
        <v>0.14000000000000001</v>
      </c>
      <c r="I2" s="236">
        <f>[25]Assumptions!$L$7</f>
        <v>0.14000000000000001</v>
      </c>
      <c r="J2" s="236">
        <f>[25]Assumptions!$L$7</f>
        <v>0.14000000000000001</v>
      </c>
      <c r="K2" s="236">
        <f>[25]Assumptions!$L$7</f>
        <v>0.14000000000000001</v>
      </c>
      <c r="L2" s="236">
        <f>[25]Assumptions!$L$7</f>
        <v>0.14000000000000001</v>
      </c>
      <c r="M2" s="236">
        <f>[25]Assumptions!$L$7</f>
        <v>0.14000000000000001</v>
      </c>
      <c r="N2" s="236">
        <f>[25]Assumptions!$L$7</f>
        <v>0.14000000000000001</v>
      </c>
      <c r="O2" s="236">
        <f>[25]Assumptions!$M$7</f>
        <v>0.2</v>
      </c>
      <c r="P2" s="236">
        <f>[25]Assumptions!$M$7</f>
        <v>0.2</v>
      </c>
      <c r="Q2" s="236">
        <f>[25]Assumptions!$M$7</f>
        <v>0.2</v>
      </c>
      <c r="R2" s="236">
        <f>[25]Assumptions!$M$7</f>
        <v>0.2</v>
      </c>
      <c r="S2" s="236">
        <f>[25]Assumptions!$M$7</f>
        <v>0.2</v>
      </c>
      <c r="T2" s="236">
        <f>[25]Assumptions!$M$7</f>
        <v>0.2</v>
      </c>
      <c r="U2" s="236">
        <f>[25]Assumptions!$M$7</f>
        <v>0.2</v>
      </c>
      <c r="V2" s="236">
        <f>[25]Assumptions!$M$7</f>
        <v>0.2</v>
      </c>
      <c r="W2" s="236">
        <f>[25]Assumptions!$M$7</f>
        <v>0.2</v>
      </c>
      <c r="X2" s="236">
        <f>[25]Assumptions!$M$7</f>
        <v>0.2</v>
      </c>
      <c r="Y2" s="236">
        <f>[25]Assumptions!$M$7</f>
        <v>0.2</v>
      </c>
      <c r="Z2" s="236">
        <f>[25]Assumptions!$M$7</f>
        <v>0.2</v>
      </c>
      <c r="AA2" s="236">
        <f>[25]Assumptions!$N$7</f>
        <v>0.11</v>
      </c>
      <c r="AB2" s="236">
        <f>[25]Assumptions!$N$7</f>
        <v>0.11</v>
      </c>
      <c r="AC2" s="236">
        <f>[25]Assumptions!$N$7</f>
        <v>0.11</v>
      </c>
      <c r="AD2" s="236">
        <f>[25]Assumptions!$N$7</f>
        <v>0.11</v>
      </c>
      <c r="AE2" s="236">
        <f>[25]Assumptions!$N$7</f>
        <v>0.11</v>
      </c>
      <c r="AF2" s="236">
        <f>[25]Assumptions!$N$7</f>
        <v>0.11</v>
      </c>
      <c r="AG2" s="236">
        <f>[25]Assumptions!$N$7</f>
        <v>0.11</v>
      </c>
      <c r="AH2" s="236">
        <f>[25]Assumptions!$N$7</f>
        <v>0.11</v>
      </c>
      <c r="AI2" s="236">
        <f>[25]Assumptions!$N$7</f>
        <v>0.11</v>
      </c>
      <c r="AJ2" s="236">
        <f>[25]Assumptions!$N$7</f>
        <v>0.11</v>
      </c>
      <c r="AK2" s="236">
        <f>[25]Assumptions!$N$7</f>
        <v>0.11</v>
      </c>
      <c r="AL2" s="236">
        <f>[25]Assumptions!$N$7</f>
        <v>0.11</v>
      </c>
      <c r="AM2" s="236">
        <f>[25]Assumptions!$O$7</f>
        <v>0.1</v>
      </c>
      <c r="AN2" s="236">
        <f>[25]Assumptions!$O$7</f>
        <v>0.1</v>
      </c>
      <c r="AO2" s="236">
        <f>[25]Assumptions!$O$7</f>
        <v>0.1</v>
      </c>
      <c r="AP2" s="236">
        <f>[25]Assumptions!$O$7</f>
        <v>0.1</v>
      </c>
      <c r="AQ2" s="236">
        <f>[25]Assumptions!$O$7</f>
        <v>0.1</v>
      </c>
      <c r="AR2" s="236">
        <f>[25]Assumptions!$O$7</f>
        <v>0.1</v>
      </c>
      <c r="AS2" s="236">
        <f>[25]Assumptions!$O$7</f>
        <v>0.1</v>
      </c>
      <c r="AT2" s="236">
        <f>[25]Assumptions!$O$7</f>
        <v>0.1</v>
      </c>
      <c r="AU2" s="236">
        <f>[25]Assumptions!$O$7</f>
        <v>0.1</v>
      </c>
      <c r="AV2" s="236">
        <f>[25]Assumptions!$O$7</f>
        <v>0.1</v>
      </c>
      <c r="AW2" s="236">
        <f>[25]Assumptions!$O$7</f>
        <v>0.1</v>
      </c>
      <c r="AX2" s="236">
        <f>[25]Assumptions!$O$7</f>
        <v>0.1</v>
      </c>
      <c r="AY2" s="236">
        <f>[25]Assumptions!$P$7</f>
        <v>7.0000000000000007E-2</v>
      </c>
      <c r="AZ2" s="236">
        <f>[25]Assumptions!$P$7</f>
        <v>7.0000000000000007E-2</v>
      </c>
      <c r="BA2" s="236">
        <f>[25]Assumptions!$P$7</f>
        <v>7.0000000000000007E-2</v>
      </c>
      <c r="BB2" s="236">
        <f>[25]Assumptions!$P$7</f>
        <v>7.0000000000000007E-2</v>
      </c>
      <c r="BC2" s="236">
        <f>[25]Assumptions!$P$7</f>
        <v>7.0000000000000007E-2</v>
      </c>
      <c r="BD2" s="236">
        <f>[25]Assumptions!$P$7</f>
        <v>7.0000000000000007E-2</v>
      </c>
      <c r="BE2" s="236">
        <f>[25]Assumptions!$P$7</f>
        <v>7.0000000000000007E-2</v>
      </c>
      <c r="BF2" s="236">
        <f>[25]Assumptions!$P$7</f>
        <v>7.0000000000000007E-2</v>
      </c>
      <c r="BG2" s="236">
        <f>[25]Assumptions!$P$7</f>
        <v>7.0000000000000007E-2</v>
      </c>
      <c r="BH2" s="236">
        <f>[25]Assumptions!$P$7</f>
        <v>7.0000000000000007E-2</v>
      </c>
      <c r="BI2" s="236">
        <f>[25]Assumptions!$P$7</f>
        <v>7.0000000000000007E-2</v>
      </c>
      <c r="BJ2" s="236">
        <f>[25]Assumptions!$P$7</f>
        <v>7.0000000000000007E-2</v>
      </c>
    </row>
    <row r="3" spans="1:62" s="235" customFormat="1" x14ac:dyDescent="0.3">
      <c r="A3" s="235" t="s">
        <v>537</v>
      </c>
      <c r="B3" s="236"/>
      <c r="C3" s="236">
        <f t="shared" ref="C3:BJ3" si="0">(1+C2)^(1/12)-1</f>
        <v>1.0978851950173452E-2</v>
      </c>
      <c r="D3" s="236">
        <f t="shared" si="0"/>
        <v>1.0978851950173452E-2</v>
      </c>
      <c r="E3" s="236">
        <f t="shared" si="0"/>
        <v>1.0978851950173452E-2</v>
      </c>
      <c r="F3" s="236">
        <f t="shared" si="0"/>
        <v>1.0978851950173452E-2</v>
      </c>
      <c r="G3" s="236">
        <f t="shared" si="0"/>
        <v>1.0978851950173452E-2</v>
      </c>
      <c r="H3" s="236">
        <f t="shared" si="0"/>
        <v>1.0978851950173452E-2</v>
      </c>
      <c r="I3" s="236">
        <f t="shared" si="0"/>
        <v>1.0978851950173452E-2</v>
      </c>
      <c r="J3" s="236">
        <f t="shared" si="0"/>
        <v>1.0978851950173452E-2</v>
      </c>
      <c r="K3" s="236">
        <f t="shared" si="0"/>
        <v>1.0978851950173452E-2</v>
      </c>
      <c r="L3" s="236">
        <f t="shared" si="0"/>
        <v>1.0978851950173452E-2</v>
      </c>
      <c r="M3" s="236">
        <f t="shared" si="0"/>
        <v>1.0978851950173452E-2</v>
      </c>
      <c r="N3" s="236">
        <f t="shared" si="0"/>
        <v>1.0978851950173452E-2</v>
      </c>
      <c r="O3" s="236">
        <f t="shared" si="0"/>
        <v>1.5309470499731193E-2</v>
      </c>
      <c r="P3" s="236">
        <f t="shared" si="0"/>
        <v>1.5309470499731193E-2</v>
      </c>
      <c r="Q3" s="236">
        <f t="shared" si="0"/>
        <v>1.5309470499731193E-2</v>
      </c>
      <c r="R3" s="236">
        <f t="shared" si="0"/>
        <v>1.5309470499731193E-2</v>
      </c>
      <c r="S3" s="236">
        <f t="shared" si="0"/>
        <v>1.5309470499731193E-2</v>
      </c>
      <c r="T3" s="236">
        <f t="shared" si="0"/>
        <v>1.5309470499731193E-2</v>
      </c>
      <c r="U3" s="236">
        <f t="shared" si="0"/>
        <v>1.5309470499731193E-2</v>
      </c>
      <c r="V3" s="236">
        <f t="shared" si="0"/>
        <v>1.5309470499731193E-2</v>
      </c>
      <c r="W3" s="236">
        <f t="shared" si="0"/>
        <v>1.5309470499731193E-2</v>
      </c>
      <c r="X3" s="236">
        <f t="shared" si="0"/>
        <v>1.5309470499731193E-2</v>
      </c>
      <c r="Y3" s="236">
        <f t="shared" si="0"/>
        <v>1.5309470499731193E-2</v>
      </c>
      <c r="Z3" s="236">
        <f t="shared" si="0"/>
        <v>1.5309470499731193E-2</v>
      </c>
      <c r="AA3" s="236">
        <f t="shared" si="0"/>
        <v>8.7345938235519061E-3</v>
      </c>
      <c r="AB3" s="236">
        <f t="shared" si="0"/>
        <v>8.7345938235519061E-3</v>
      </c>
      <c r="AC3" s="236">
        <f t="shared" si="0"/>
        <v>8.7345938235519061E-3</v>
      </c>
      <c r="AD3" s="236">
        <f t="shared" si="0"/>
        <v>8.7345938235519061E-3</v>
      </c>
      <c r="AE3" s="236">
        <f t="shared" si="0"/>
        <v>8.7345938235519061E-3</v>
      </c>
      <c r="AF3" s="236">
        <f t="shared" si="0"/>
        <v>8.7345938235519061E-3</v>
      </c>
      <c r="AG3" s="236">
        <f t="shared" si="0"/>
        <v>8.7345938235519061E-3</v>
      </c>
      <c r="AH3" s="236">
        <f t="shared" si="0"/>
        <v>8.7345938235519061E-3</v>
      </c>
      <c r="AI3" s="236">
        <f t="shared" si="0"/>
        <v>8.7345938235519061E-3</v>
      </c>
      <c r="AJ3" s="236">
        <f t="shared" si="0"/>
        <v>8.7345938235519061E-3</v>
      </c>
      <c r="AK3" s="236">
        <f t="shared" si="0"/>
        <v>8.7345938235519061E-3</v>
      </c>
      <c r="AL3" s="236">
        <f t="shared" si="0"/>
        <v>8.7345938235519061E-3</v>
      </c>
      <c r="AM3" s="236">
        <f t="shared" si="0"/>
        <v>7.9741404289037643E-3</v>
      </c>
      <c r="AN3" s="236">
        <f t="shared" si="0"/>
        <v>7.9741404289037643E-3</v>
      </c>
      <c r="AO3" s="236">
        <f t="shared" si="0"/>
        <v>7.9741404289037643E-3</v>
      </c>
      <c r="AP3" s="236">
        <f t="shared" si="0"/>
        <v>7.9741404289037643E-3</v>
      </c>
      <c r="AQ3" s="236">
        <f t="shared" si="0"/>
        <v>7.9741404289037643E-3</v>
      </c>
      <c r="AR3" s="236">
        <f t="shared" si="0"/>
        <v>7.9741404289037643E-3</v>
      </c>
      <c r="AS3" s="236">
        <f t="shared" si="0"/>
        <v>7.9741404289037643E-3</v>
      </c>
      <c r="AT3" s="236">
        <f t="shared" si="0"/>
        <v>7.9741404289037643E-3</v>
      </c>
      <c r="AU3" s="236">
        <f t="shared" si="0"/>
        <v>7.9741404289037643E-3</v>
      </c>
      <c r="AV3" s="236">
        <f t="shared" si="0"/>
        <v>7.9741404289037643E-3</v>
      </c>
      <c r="AW3" s="236">
        <f t="shared" si="0"/>
        <v>7.9741404289037643E-3</v>
      </c>
      <c r="AX3" s="236">
        <f t="shared" si="0"/>
        <v>7.9741404289037643E-3</v>
      </c>
      <c r="AY3" s="236">
        <f t="shared" si="0"/>
        <v>5.6541453874052738E-3</v>
      </c>
      <c r="AZ3" s="236">
        <f t="shared" si="0"/>
        <v>5.6541453874052738E-3</v>
      </c>
      <c r="BA3" s="236">
        <f t="shared" si="0"/>
        <v>5.6541453874052738E-3</v>
      </c>
      <c r="BB3" s="236">
        <f t="shared" si="0"/>
        <v>5.6541453874052738E-3</v>
      </c>
      <c r="BC3" s="236">
        <f t="shared" si="0"/>
        <v>5.6541453874052738E-3</v>
      </c>
      <c r="BD3" s="236">
        <f t="shared" si="0"/>
        <v>5.6541453874052738E-3</v>
      </c>
      <c r="BE3" s="236">
        <f t="shared" si="0"/>
        <v>5.6541453874052738E-3</v>
      </c>
      <c r="BF3" s="236">
        <f t="shared" si="0"/>
        <v>5.6541453874052738E-3</v>
      </c>
      <c r="BG3" s="236">
        <f t="shared" si="0"/>
        <v>5.6541453874052738E-3</v>
      </c>
      <c r="BH3" s="236">
        <f t="shared" si="0"/>
        <v>5.6541453874052738E-3</v>
      </c>
      <c r="BI3" s="236">
        <f t="shared" si="0"/>
        <v>5.6541453874052738E-3</v>
      </c>
      <c r="BJ3" s="236">
        <f t="shared" si="0"/>
        <v>5.6541453874052738E-3</v>
      </c>
    </row>
    <row r="4" spans="1:62" x14ac:dyDescent="0.3">
      <c r="A4" s="234" t="s">
        <v>538</v>
      </c>
      <c r="C4" s="234">
        <v>1.5</v>
      </c>
      <c r="D4" s="234">
        <v>1.5</v>
      </c>
      <c r="E4" s="234">
        <v>1.5</v>
      </c>
      <c r="F4" s="234">
        <v>1.5</v>
      </c>
      <c r="G4" s="234">
        <v>1.5</v>
      </c>
      <c r="H4" s="234">
        <v>1.5</v>
      </c>
      <c r="I4" s="234">
        <v>1.5</v>
      </c>
      <c r="J4" s="234">
        <v>1.5</v>
      </c>
      <c r="K4" s="234">
        <v>1.5</v>
      </c>
      <c r="L4" s="234">
        <v>1.5</v>
      </c>
      <c r="M4" s="234">
        <v>1.5</v>
      </c>
      <c r="N4" s="234">
        <v>1.5</v>
      </c>
      <c r="O4" s="234">
        <v>1.5</v>
      </c>
      <c r="P4" s="234">
        <v>1.5</v>
      </c>
      <c r="Q4" s="234">
        <v>1.5</v>
      </c>
      <c r="R4" s="234">
        <v>1.5</v>
      </c>
      <c r="S4" s="234">
        <v>1.5</v>
      </c>
      <c r="T4" s="234">
        <v>1.5</v>
      </c>
      <c r="U4" s="234">
        <v>1.5</v>
      </c>
      <c r="V4" s="234">
        <v>1.5</v>
      </c>
      <c r="W4" s="234">
        <v>1.5</v>
      </c>
      <c r="X4" s="234">
        <v>1.5</v>
      </c>
      <c r="Y4" s="234">
        <v>1.5</v>
      </c>
      <c r="Z4" s="234">
        <v>1.5</v>
      </c>
      <c r="AA4" s="234">
        <v>1.5</v>
      </c>
      <c r="AB4" s="234">
        <v>1.5</v>
      </c>
      <c r="AC4" s="234">
        <v>1.5</v>
      </c>
      <c r="AD4" s="234">
        <v>1.5</v>
      </c>
      <c r="AE4" s="234">
        <v>1.5</v>
      </c>
      <c r="AF4" s="234">
        <v>1.5</v>
      </c>
      <c r="AG4" s="234">
        <v>1.5</v>
      </c>
      <c r="AH4" s="234">
        <v>1.5</v>
      </c>
      <c r="AI4" s="234">
        <v>1.5</v>
      </c>
      <c r="AJ4" s="234">
        <v>1.5</v>
      </c>
      <c r="AK4" s="234">
        <v>1.5</v>
      </c>
      <c r="AL4" s="234">
        <v>1.5</v>
      </c>
      <c r="AM4" s="234">
        <v>1.5</v>
      </c>
      <c r="AN4" s="234">
        <v>1.5</v>
      </c>
      <c r="AO4" s="234">
        <v>1.5</v>
      </c>
      <c r="AP4" s="234">
        <v>1.5</v>
      </c>
      <c r="AQ4" s="234">
        <v>1.5</v>
      </c>
      <c r="AR4" s="234">
        <v>1.5</v>
      </c>
      <c r="AS4" s="234">
        <v>1.5</v>
      </c>
      <c r="AT4" s="234">
        <v>1.5</v>
      </c>
      <c r="AU4" s="234">
        <v>1.5</v>
      </c>
      <c r="AV4" s="234">
        <v>1.5</v>
      </c>
      <c r="AW4" s="234">
        <v>1.5</v>
      </c>
      <c r="AX4" s="234">
        <v>1.5</v>
      </c>
      <c r="AY4" s="234">
        <v>1.5</v>
      </c>
      <c r="AZ4" s="234">
        <v>1.5</v>
      </c>
      <c r="BA4" s="234">
        <v>1.5</v>
      </c>
      <c r="BB4" s="234">
        <v>1.5</v>
      </c>
      <c r="BC4" s="234">
        <v>1.5</v>
      </c>
      <c r="BD4" s="234">
        <v>1.5</v>
      </c>
      <c r="BE4" s="234">
        <v>1.5</v>
      </c>
      <c r="BF4" s="234">
        <v>1.5</v>
      </c>
      <c r="BG4" s="234">
        <v>1.5</v>
      </c>
      <c r="BH4" s="234">
        <v>1.5</v>
      </c>
      <c r="BI4" s="234">
        <v>1.5</v>
      </c>
      <c r="BJ4" s="234">
        <v>1.5</v>
      </c>
    </row>
    <row r="5" spans="1:62" x14ac:dyDescent="0.3">
      <c r="A5" s="237" t="s">
        <v>539</v>
      </c>
      <c r="B5" s="238"/>
      <c r="C5" s="238">
        <f t="shared" ref="C5:BJ5" si="1">C3*C4</f>
        <v>1.6468277925260177E-2</v>
      </c>
      <c r="D5" s="238">
        <f t="shared" si="1"/>
        <v>1.6468277925260177E-2</v>
      </c>
      <c r="E5" s="238">
        <f t="shared" si="1"/>
        <v>1.6468277925260177E-2</v>
      </c>
      <c r="F5" s="238">
        <f t="shared" si="1"/>
        <v>1.6468277925260177E-2</v>
      </c>
      <c r="G5" s="238">
        <f t="shared" si="1"/>
        <v>1.6468277925260177E-2</v>
      </c>
      <c r="H5" s="238">
        <f t="shared" si="1"/>
        <v>1.6468277925260177E-2</v>
      </c>
      <c r="I5" s="238">
        <f t="shared" si="1"/>
        <v>1.6468277925260177E-2</v>
      </c>
      <c r="J5" s="238">
        <f t="shared" si="1"/>
        <v>1.6468277925260177E-2</v>
      </c>
      <c r="K5" s="238">
        <f t="shared" si="1"/>
        <v>1.6468277925260177E-2</v>
      </c>
      <c r="L5" s="238">
        <f t="shared" si="1"/>
        <v>1.6468277925260177E-2</v>
      </c>
      <c r="M5" s="238">
        <f t="shared" si="1"/>
        <v>1.6468277925260177E-2</v>
      </c>
      <c r="N5" s="238">
        <f t="shared" si="1"/>
        <v>1.6468277925260177E-2</v>
      </c>
      <c r="O5" s="238">
        <f t="shared" si="1"/>
        <v>2.2964205749596789E-2</v>
      </c>
      <c r="P5" s="238">
        <f t="shared" si="1"/>
        <v>2.2964205749596789E-2</v>
      </c>
      <c r="Q5" s="238">
        <f t="shared" si="1"/>
        <v>2.2964205749596789E-2</v>
      </c>
      <c r="R5" s="238">
        <f t="shared" si="1"/>
        <v>2.2964205749596789E-2</v>
      </c>
      <c r="S5" s="238">
        <f t="shared" si="1"/>
        <v>2.2964205749596789E-2</v>
      </c>
      <c r="T5" s="238">
        <f t="shared" si="1"/>
        <v>2.2964205749596789E-2</v>
      </c>
      <c r="U5" s="238">
        <f t="shared" si="1"/>
        <v>2.2964205749596789E-2</v>
      </c>
      <c r="V5" s="238">
        <f t="shared" si="1"/>
        <v>2.2964205749596789E-2</v>
      </c>
      <c r="W5" s="238">
        <f t="shared" si="1"/>
        <v>2.2964205749596789E-2</v>
      </c>
      <c r="X5" s="238">
        <f t="shared" si="1"/>
        <v>2.2964205749596789E-2</v>
      </c>
      <c r="Y5" s="238">
        <f t="shared" si="1"/>
        <v>2.2964205749596789E-2</v>
      </c>
      <c r="Z5" s="238">
        <f t="shared" si="1"/>
        <v>2.2964205749596789E-2</v>
      </c>
      <c r="AA5" s="238">
        <f t="shared" si="1"/>
        <v>1.3101890735327859E-2</v>
      </c>
      <c r="AB5" s="238">
        <f t="shared" si="1"/>
        <v>1.3101890735327859E-2</v>
      </c>
      <c r="AC5" s="238">
        <f t="shared" si="1"/>
        <v>1.3101890735327859E-2</v>
      </c>
      <c r="AD5" s="238">
        <f t="shared" si="1"/>
        <v>1.3101890735327859E-2</v>
      </c>
      <c r="AE5" s="238">
        <f t="shared" si="1"/>
        <v>1.3101890735327859E-2</v>
      </c>
      <c r="AF5" s="238">
        <f t="shared" si="1"/>
        <v>1.3101890735327859E-2</v>
      </c>
      <c r="AG5" s="238">
        <f t="shared" si="1"/>
        <v>1.3101890735327859E-2</v>
      </c>
      <c r="AH5" s="238">
        <f t="shared" si="1"/>
        <v>1.3101890735327859E-2</v>
      </c>
      <c r="AI5" s="238">
        <f t="shared" si="1"/>
        <v>1.3101890735327859E-2</v>
      </c>
      <c r="AJ5" s="238">
        <f t="shared" si="1"/>
        <v>1.3101890735327859E-2</v>
      </c>
      <c r="AK5" s="238">
        <f t="shared" si="1"/>
        <v>1.3101890735327859E-2</v>
      </c>
      <c r="AL5" s="238">
        <f t="shared" si="1"/>
        <v>1.3101890735327859E-2</v>
      </c>
      <c r="AM5" s="238">
        <f t="shared" si="1"/>
        <v>1.1961210643355646E-2</v>
      </c>
      <c r="AN5" s="238">
        <f t="shared" si="1"/>
        <v>1.1961210643355646E-2</v>
      </c>
      <c r="AO5" s="238">
        <f t="shared" si="1"/>
        <v>1.1961210643355646E-2</v>
      </c>
      <c r="AP5" s="238">
        <f t="shared" si="1"/>
        <v>1.1961210643355646E-2</v>
      </c>
      <c r="AQ5" s="238">
        <f t="shared" si="1"/>
        <v>1.1961210643355646E-2</v>
      </c>
      <c r="AR5" s="238">
        <f t="shared" si="1"/>
        <v>1.1961210643355646E-2</v>
      </c>
      <c r="AS5" s="238">
        <f t="shared" si="1"/>
        <v>1.1961210643355646E-2</v>
      </c>
      <c r="AT5" s="238">
        <f t="shared" si="1"/>
        <v>1.1961210643355646E-2</v>
      </c>
      <c r="AU5" s="238">
        <f t="shared" si="1"/>
        <v>1.1961210643355646E-2</v>
      </c>
      <c r="AV5" s="238">
        <f t="shared" si="1"/>
        <v>1.1961210643355646E-2</v>
      </c>
      <c r="AW5" s="238">
        <f t="shared" si="1"/>
        <v>1.1961210643355646E-2</v>
      </c>
      <c r="AX5" s="238">
        <f t="shared" si="1"/>
        <v>1.1961210643355646E-2</v>
      </c>
      <c r="AY5" s="238">
        <f t="shared" si="1"/>
        <v>8.4812180811079108E-3</v>
      </c>
      <c r="AZ5" s="238">
        <f t="shared" si="1"/>
        <v>8.4812180811079108E-3</v>
      </c>
      <c r="BA5" s="238">
        <f t="shared" si="1"/>
        <v>8.4812180811079108E-3</v>
      </c>
      <c r="BB5" s="238">
        <f t="shared" si="1"/>
        <v>8.4812180811079108E-3</v>
      </c>
      <c r="BC5" s="238">
        <f t="shared" si="1"/>
        <v>8.4812180811079108E-3</v>
      </c>
      <c r="BD5" s="238">
        <f t="shared" si="1"/>
        <v>8.4812180811079108E-3</v>
      </c>
      <c r="BE5" s="238">
        <f t="shared" si="1"/>
        <v>8.4812180811079108E-3</v>
      </c>
      <c r="BF5" s="238">
        <f t="shared" si="1"/>
        <v>8.4812180811079108E-3</v>
      </c>
      <c r="BG5" s="238">
        <f t="shared" si="1"/>
        <v>8.4812180811079108E-3</v>
      </c>
      <c r="BH5" s="238">
        <f t="shared" si="1"/>
        <v>8.4812180811079108E-3</v>
      </c>
      <c r="BI5" s="238">
        <f t="shared" si="1"/>
        <v>8.4812180811079108E-3</v>
      </c>
      <c r="BJ5" s="238">
        <f t="shared" si="1"/>
        <v>8.4812180811079108E-3</v>
      </c>
    </row>
    <row r="7" spans="1:62" x14ac:dyDescent="0.3">
      <c r="A7" s="234" t="s">
        <v>540</v>
      </c>
    </row>
    <row r="8" spans="1:62" s="235" customFormat="1" x14ac:dyDescent="0.3">
      <c r="A8" s="235" t="s">
        <v>541</v>
      </c>
      <c r="B8" s="239">
        <v>47</v>
      </c>
      <c r="C8" s="239">
        <f>B8+([25]Assumptions!$L$8-[25]Assumptions!$K$8)/12</f>
        <v>47.25</v>
      </c>
      <c r="D8" s="239">
        <f>C8+([25]Assumptions!$L$8-[25]Assumptions!$K$8)/12</f>
        <v>47.5</v>
      </c>
      <c r="E8" s="239">
        <f>D8+([25]Assumptions!$L$8-[25]Assumptions!$K$8)/12</f>
        <v>47.75</v>
      </c>
      <c r="F8" s="239">
        <f>E8+([25]Assumptions!$L$8-[25]Assumptions!$K$8)/12</f>
        <v>48</v>
      </c>
      <c r="G8" s="239">
        <f>F8+([25]Assumptions!$L$8-[25]Assumptions!$K$8)/12</f>
        <v>48.25</v>
      </c>
      <c r="H8" s="239">
        <f>G8+([25]Assumptions!$L$8-[25]Assumptions!$K$8)/12</f>
        <v>48.5</v>
      </c>
      <c r="I8" s="239">
        <f>H8+([25]Assumptions!$L$8-[25]Assumptions!$K$8)/12</f>
        <v>48.75</v>
      </c>
      <c r="J8" s="239">
        <f>I8+([25]Assumptions!$L$8-[25]Assumptions!$K$8)/12</f>
        <v>49</v>
      </c>
      <c r="K8" s="239">
        <f>J8+([25]Assumptions!$L$8-[25]Assumptions!$K$8)/12</f>
        <v>49.25</v>
      </c>
      <c r="L8" s="239">
        <f>K8+([25]Assumptions!$L$8-[25]Assumptions!$K$8)/12</f>
        <v>49.5</v>
      </c>
      <c r="M8" s="239">
        <f>L8+([25]Assumptions!$L$8-[25]Assumptions!$K$8)/12</f>
        <v>49.75</v>
      </c>
      <c r="N8" s="239">
        <f>M8+([25]Assumptions!$L$8-[25]Assumptions!$K$8)/12</f>
        <v>50</v>
      </c>
      <c r="O8" s="239">
        <f>N8+([25]Assumptions!$M$8-[25]Assumptions!$L$8)/12</f>
        <v>50.166666666666664</v>
      </c>
      <c r="P8" s="239">
        <f>O8+([25]Assumptions!$M$8-[25]Assumptions!$L$8)/12</f>
        <v>50.333333333333329</v>
      </c>
      <c r="Q8" s="239">
        <f>P8+([25]Assumptions!$M$8-[25]Assumptions!$L$8)/12</f>
        <v>50.499999999999993</v>
      </c>
      <c r="R8" s="239">
        <f>Q8+([25]Assumptions!$M$8-[25]Assumptions!$L$8)/12</f>
        <v>50.666666666666657</v>
      </c>
      <c r="S8" s="239">
        <f>R8+([25]Assumptions!$M$8-[25]Assumptions!$L$8)/12</f>
        <v>50.833333333333321</v>
      </c>
      <c r="T8" s="239">
        <f>S8+([25]Assumptions!$M$8-[25]Assumptions!$L$8)/12</f>
        <v>50.999999999999986</v>
      </c>
      <c r="U8" s="239">
        <f>T8+([25]Assumptions!$M$8-[25]Assumptions!$L$8)/12</f>
        <v>51.16666666666665</v>
      </c>
      <c r="V8" s="239">
        <f>U8+([25]Assumptions!$M$8-[25]Assumptions!$L$8)/12</f>
        <v>51.333333333333314</v>
      </c>
      <c r="W8" s="239">
        <f>V8+([25]Assumptions!$M$8-[25]Assumptions!$L$8)/12</f>
        <v>51.499999999999979</v>
      </c>
      <c r="X8" s="239">
        <f>W8+([25]Assumptions!$M$8-[25]Assumptions!$L$8)/12</f>
        <v>51.666666666666643</v>
      </c>
      <c r="Y8" s="239">
        <f>X8+([25]Assumptions!$M$8-[25]Assumptions!$L$8)/12</f>
        <v>51.833333333333307</v>
      </c>
      <c r="Z8" s="239">
        <f>Y8+([25]Assumptions!$M$8-[25]Assumptions!$L$8)/12</f>
        <v>51.999999999999972</v>
      </c>
      <c r="AA8" s="239">
        <f>Z8+([25]Assumptions!$N$8-[25]Assumptions!$M$8)/12</f>
        <v>52.249999999999972</v>
      </c>
      <c r="AB8" s="239">
        <f>AA8+([25]Assumptions!$N$8-[25]Assumptions!$M$8)/12</f>
        <v>52.499999999999972</v>
      </c>
      <c r="AC8" s="239">
        <f>AB8+([25]Assumptions!$N$8-[25]Assumptions!$M$8)/12</f>
        <v>52.749999999999972</v>
      </c>
      <c r="AD8" s="239">
        <f>AC8+([25]Assumptions!$N$8-[25]Assumptions!$M$8)/12</f>
        <v>52.999999999999972</v>
      </c>
      <c r="AE8" s="239">
        <f>AD8+([25]Assumptions!$N$8-[25]Assumptions!$M$8)/12</f>
        <v>53.249999999999972</v>
      </c>
      <c r="AF8" s="239">
        <f>AE8+([25]Assumptions!$N$8-[25]Assumptions!$M$8)/12</f>
        <v>53.499999999999972</v>
      </c>
      <c r="AG8" s="239">
        <f>AF8+([25]Assumptions!$N$8-[25]Assumptions!$M$8)/12</f>
        <v>53.749999999999972</v>
      </c>
      <c r="AH8" s="239">
        <f>AG8+([25]Assumptions!$N$8-[25]Assumptions!$M$8)/12</f>
        <v>53.999999999999972</v>
      </c>
      <c r="AI8" s="239">
        <f>AH8+([25]Assumptions!$N$8-[25]Assumptions!$M$8)/12</f>
        <v>54.249999999999972</v>
      </c>
      <c r="AJ8" s="239">
        <f>AI8+([25]Assumptions!$N$8-[25]Assumptions!$M$8)/12</f>
        <v>54.499999999999972</v>
      </c>
      <c r="AK8" s="239">
        <f>AJ8+([25]Assumptions!$N$8-[25]Assumptions!$M$8)/12</f>
        <v>54.749999999999972</v>
      </c>
      <c r="AL8" s="239">
        <f>AK8+([25]Assumptions!$N$8-[25]Assumptions!$M$8)/12</f>
        <v>54.999999999999972</v>
      </c>
      <c r="AM8" s="239">
        <f>AL8+([25]Assumptions!$O$8-[25]Assumptions!$N$8)/12</f>
        <v>55.416666666666636</v>
      </c>
      <c r="AN8" s="239">
        <f>AM8+([25]Assumptions!$O$8-[25]Assumptions!$N$8)/12</f>
        <v>55.8333333333333</v>
      </c>
      <c r="AO8" s="239">
        <f>AN8+([25]Assumptions!$O$8-[25]Assumptions!$N$8)/12</f>
        <v>56.249999999999964</v>
      </c>
      <c r="AP8" s="239">
        <f>AO8+([25]Assumptions!$O$8-[25]Assumptions!$N$8)/12</f>
        <v>56.666666666666629</v>
      </c>
      <c r="AQ8" s="239">
        <f>AP8+([25]Assumptions!$O$8-[25]Assumptions!$N$8)/12</f>
        <v>57.083333333333293</v>
      </c>
      <c r="AR8" s="239">
        <f>AQ8+([25]Assumptions!$O$8-[25]Assumptions!$N$8)/12</f>
        <v>57.499999999999957</v>
      </c>
      <c r="AS8" s="239">
        <f>AR8+([25]Assumptions!$O$8-[25]Assumptions!$N$8)/12</f>
        <v>57.916666666666622</v>
      </c>
      <c r="AT8" s="239">
        <f>AS8+([25]Assumptions!$O$8-[25]Assumptions!$N$8)/12</f>
        <v>58.333333333333286</v>
      </c>
      <c r="AU8" s="239">
        <f>AT8+([25]Assumptions!$O$8-[25]Assumptions!$N$8)/12</f>
        <v>58.74999999999995</v>
      </c>
      <c r="AV8" s="239">
        <f>AU8+([25]Assumptions!$O$8-[25]Assumptions!$N$8)/12</f>
        <v>59.166666666666615</v>
      </c>
      <c r="AW8" s="239">
        <f>AV8+([25]Assumptions!$O$8-[25]Assumptions!$N$8)/12</f>
        <v>59.583333333333279</v>
      </c>
      <c r="AX8" s="239">
        <f>AW8+([25]Assumptions!$O$8-[25]Assumptions!$N$8)/12</f>
        <v>59.999999999999943</v>
      </c>
      <c r="AY8" s="239">
        <f>AX8+([25]Assumptions!$P$8-[25]Assumptions!$O$8)/12</f>
        <v>60.416666666666607</v>
      </c>
      <c r="AZ8" s="239">
        <f>AY8+([25]Assumptions!$P$8-[25]Assumptions!$O$8)/12</f>
        <v>60.833333333333272</v>
      </c>
      <c r="BA8" s="239">
        <f>AZ8+([25]Assumptions!$P$8-[25]Assumptions!$O$8)/12</f>
        <v>61.249999999999936</v>
      </c>
      <c r="BB8" s="239">
        <f>BA8+([25]Assumptions!$P$8-[25]Assumptions!$O$8)/12</f>
        <v>61.6666666666666</v>
      </c>
      <c r="BC8" s="239">
        <f>BB8+([25]Assumptions!$P$8-[25]Assumptions!$O$8)/12</f>
        <v>62.083333333333265</v>
      </c>
      <c r="BD8" s="239">
        <f>BC8+([25]Assumptions!$P$8-[25]Assumptions!$O$8)/12</f>
        <v>62.499999999999929</v>
      </c>
      <c r="BE8" s="239">
        <f>BD8+([25]Assumptions!$P$8-[25]Assumptions!$O$8)/12</f>
        <v>62.916666666666593</v>
      </c>
      <c r="BF8" s="239">
        <f>BE8+([25]Assumptions!$P$8-[25]Assumptions!$O$8)/12</f>
        <v>63.333333333333258</v>
      </c>
      <c r="BG8" s="239">
        <f>BF8+([25]Assumptions!$P$8-[25]Assumptions!$O$8)/12</f>
        <v>63.749999999999922</v>
      </c>
      <c r="BH8" s="239">
        <f>BG8+([25]Assumptions!$P$8-[25]Assumptions!$O$8)/12</f>
        <v>64.166666666666586</v>
      </c>
      <c r="BI8" s="239">
        <f>BH8+([25]Assumptions!$P$8-[25]Assumptions!$O$8)/12</f>
        <v>64.583333333333258</v>
      </c>
      <c r="BJ8" s="239">
        <f>BI8+([25]Assumptions!$P$8-[25]Assumptions!$O$8)/12</f>
        <v>64.999999999999929</v>
      </c>
    </row>
    <row r="9" spans="1:62" x14ac:dyDescent="0.3">
      <c r="A9" s="234" t="s">
        <v>542</v>
      </c>
      <c r="B9" s="240"/>
      <c r="C9" s="240">
        <f t="shared" ref="C9:BJ9" si="2">(C8-B8)/C8</f>
        <v>5.2910052910052907E-3</v>
      </c>
      <c r="D9" s="240">
        <f t="shared" si="2"/>
        <v>5.263157894736842E-3</v>
      </c>
      <c r="E9" s="240">
        <f t="shared" si="2"/>
        <v>5.235602094240838E-3</v>
      </c>
      <c r="F9" s="240">
        <f t="shared" si="2"/>
        <v>5.208333333333333E-3</v>
      </c>
      <c r="G9" s="240">
        <f t="shared" si="2"/>
        <v>5.1813471502590676E-3</v>
      </c>
      <c r="H9" s="240">
        <f t="shared" si="2"/>
        <v>5.1546391752577319E-3</v>
      </c>
      <c r="I9" s="240">
        <f t="shared" si="2"/>
        <v>5.1282051282051282E-3</v>
      </c>
      <c r="J9" s="240">
        <f t="shared" si="2"/>
        <v>5.1020408163265302E-3</v>
      </c>
      <c r="K9" s="240">
        <f t="shared" si="2"/>
        <v>5.076142131979695E-3</v>
      </c>
      <c r="L9" s="240">
        <f t="shared" si="2"/>
        <v>5.0505050505050509E-3</v>
      </c>
      <c r="M9" s="240">
        <f t="shared" si="2"/>
        <v>5.0251256281407036E-3</v>
      </c>
      <c r="N9" s="240">
        <f t="shared" si="2"/>
        <v>5.0000000000000001E-3</v>
      </c>
      <c r="O9" s="240">
        <f t="shared" si="2"/>
        <v>3.3222591362125774E-3</v>
      </c>
      <c r="P9" s="240">
        <f t="shared" si="2"/>
        <v>3.3112582781456485E-3</v>
      </c>
      <c r="Q9" s="240">
        <f t="shared" si="2"/>
        <v>3.300330033003254E-3</v>
      </c>
      <c r="R9" s="240">
        <f t="shared" si="2"/>
        <v>3.2894736842104802E-3</v>
      </c>
      <c r="S9" s="240">
        <f t="shared" si="2"/>
        <v>3.278688524590118E-3</v>
      </c>
      <c r="T9" s="240">
        <f t="shared" si="2"/>
        <v>3.2679738562091049E-3</v>
      </c>
      <c r="U9" s="240">
        <f t="shared" si="2"/>
        <v>3.2573289902279676E-3</v>
      </c>
      <c r="V9" s="240">
        <f t="shared" si="2"/>
        <v>3.2467532467532019E-3</v>
      </c>
      <c r="W9" s="240">
        <f t="shared" si="2"/>
        <v>3.2362459546925121E-3</v>
      </c>
      <c r="X9" s="240">
        <f t="shared" si="2"/>
        <v>3.225806451612859E-3</v>
      </c>
      <c r="Y9" s="240">
        <f t="shared" si="2"/>
        <v>3.2154340836012419E-3</v>
      </c>
      <c r="Z9" s="240">
        <f t="shared" si="2"/>
        <v>3.2051282051281612E-3</v>
      </c>
      <c r="AA9" s="240">
        <f t="shared" si="2"/>
        <v>4.7846889952153134E-3</v>
      </c>
      <c r="AB9" s="240">
        <f t="shared" si="2"/>
        <v>4.7619047619047641E-3</v>
      </c>
      <c r="AC9" s="240">
        <f t="shared" si="2"/>
        <v>4.7393364928909982E-3</v>
      </c>
      <c r="AD9" s="240">
        <f t="shared" si="2"/>
        <v>4.7169811320754741E-3</v>
      </c>
      <c r="AE9" s="240">
        <f t="shared" si="2"/>
        <v>4.6948356807511764E-3</v>
      </c>
      <c r="AF9" s="240">
        <f t="shared" si="2"/>
        <v>4.6728971962616845E-3</v>
      </c>
      <c r="AG9" s="240">
        <f t="shared" si="2"/>
        <v>4.651162790697677E-3</v>
      </c>
      <c r="AH9" s="240">
        <f t="shared" si="2"/>
        <v>4.629629629629632E-3</v>
      </c>
      <c r="AI9" s="240">
        <f t="shared" si="2"/>
        <v>4.6082949308755786E-3</v>
      </c>
      <c r="AJ9" s="240">
        <f t="shared" si="2"/>
        <v>4.5871559633027543E-3</v>
      </c>
      <c r="AK9" s="240">
        <f t="shared" si="2"/>
        <v>4.5662100456621028E-3</v>
      </c>
      <c r="AL9" s="240">
        <f t="shared" si="2"/>
        <v>4.5454545454545478E-3</v>
      </c>
      <c r="AM9" s="240">
        <f t="shared" si="2"/>
        <v>7.5187969924811644E-3</v>
      </c>
      <c r="AN9" s="240">
        <f t="shared" si="2"/>
        <v>7.4626865671641408E-3</v>
      </c>
      <c r="AO9" s="240">
        <f t="shared" si="2"/>
        <v>7.4074074074073704E-3</v>
      </c>
      <c r="AP9" s="240">
        <f t="shared" si="2"/>
        <v>7.3529411764705517E-3</v>
      </c>
      <c r="AQ9" s="240">
        <f t="shared" si="2"/>
        <v>7.2992700729926641E-3</v>
      </c>
      <c r="AR9" s="240">
        <f t="shared" si="2"/>
        <v>7.2463768115941674E-3</v>
      </c>
      <c r="AS9" s="240">
        <f t="shared" si="2"/>
        <v>7.1942446043165116E-3</v>
      </c>
      <c r="AT9" s="240">
        <f t="shared" si="2"/>
        <v>7.1428571428571079E-3</v>
      </c>
      <c r="AU9" s="240">
        <f t="shared" si="2"/>
        <v>7.0921985815602497E-3</v>
      </c>
      <c r="AV9" s="240">
        <f t="shared" si="2"/>
        <v>7.0422535211267269E-3</v>
      </c>
      <c r="AW9" s="240">
        <f t="shared" si="2"/>
        <v>6.99300699300696E-3</v>
      </c>
      <c r="AX9" s="240">
        <f t="shared" si="2"/>
        <v>6.944444444444412E-3</v>
      </c>
      <c r="AY9" s="240">
        <f t="shared" si="2"/>
        <v>6.8965517241378988E-3</v>
      </c>
      <c r="AZ9" s="240">
        <f t="shared" si="2"/>
        <v>6.8493150684931191E-3</v>
      </c>
      <c r="BA9" s="240">
        <f t="shared" si="2"/>
        <v>6.8027210884353427E-3</v>
      </c>
      <c r="BB9" s="240">
        <f t="shared" si="2"/>
        <v>6.7567567567567259E-3</v>
      </c>
      <c r="BC9" s="240">
        <f t="shared" si="2"/>
        <v>6.7114093959731239E-3</v>
      </c>
      <c r="BD9" s="240">
        <f t="shared" si="2"/>
        <v>6.6666666666666367E-3</v>
      </c>
      <c r="BE9" s="240">
        <f t="shared" si="2"/>
        <v>6.6225165562913612E-3</v>
      </c>
      <c r="BF9" s="240">
        <f t="shared" si="2"/>
        <v>6.5789473684210228E-3</v>
      </c>
      <c r="BG9" s="240">
        <f t="shared" si="2"/>
        <v>6.5359477124182714E-3</v>
      </c>
      <c r="BH9" s="240">
        <f t="shared" si="2"/>
        <v>6.4935064935064644E-3</v>
      </c>
      <c r="BI9" s="240">
        <f t="shared" si="2"/>
        <v>6.4516129032258871E-3</v>
      </c>
      <c r="BJ9" s="240">
        <f t="shared" si="2"/>
        <v>6.4102564102564898E-3</v>
      </c>
    </row>
    <row r="10" spans="1:62" x14ac:dyDescent="0.3">
      <c r="A10" s="234" t="s">
        <v>543</v>
      </c>
      <c r="B10" s="241"/>
      <c r="C10" s="241">
        <v>0.5</v>
      </c>
      <c r="D10" s="241">
        <v>0.5</v>
      </c>
      <c r="E10" s="241">
        <v>0.5</v>
      </c>
      <c r="F10" s="241">
        <v>0.5</v>
      </c>
      <c r="G10" s="241">
        <v>0.5</v>
      </c>
      <c r="H10" s="241">
        <v>0.5</v>
      </c>
      <c r="I10" s="241">
        <v>0.5</v>
      </c>
      <c r="J10" s="241">
        <v>0.5</v>
      </c>
      <c r="K10" s="241">
        <v>0.5</v>
      </c>
      <c r="L10" s="241">
        <v>0.5</v>
      </c>
      <c r="M10" s="241">
        <v>0.5</v>
      </c>
      <c r="N10" s="241">
        <v>0.5</v>
      </c>
      <c r="O10" s="241">
        <v>0.5</v>
      </c>
      <c r="P10" s="241">
        <v>0.5</v>
      </c>
      <c r="Q10" s="241">
        <v>0.5</v>
      </c>
      <c r="R10" s="241">
        <v>0.5</v>
      </c>
      <c r="S10" s="241">
        <v>0.5</v>
      </c>
      <c r="T10" s="241">
        <v>0.5</v>
      </c>
      <c r="U10" s="241">
        <v>0.5</v>
      </c>
      <c r="V10" s="241">
        <v>0.5</v>
      </c>
      <c r="W10" s="241">
        <v>0.5</v>
      </c>
      <c r="X10" s="241">
        <v>0.5</v>
      </c>
      <c r="Y10" s="241">
        <v>0.5</v>
      </c>
      <c r="Z10" s="241">
        <v>0.5</v>
      </c>
      <c r="AA10" s="241">
        <v>0.5</v>
      </c>
      <c r="AB10" s="241">
        <v>0.5</v>
      </c>
      <c r="AC10" s="241">
        <v>0.5</v>
      </c>
      <c r="AD10" s="241">
        <v>0.5</v>
      </c>
      <c r="AE10" s="241">
        <v>0.5</v>
      </c>
      <c r="AF10" s="241">
        <v>0.5</v>
      </c>
      <c r="AG10" s="241">
        <v>0.5</v>
      </c>
      <c r="AH10" s="241">
        <v>0.5</v>
      </c>
      <c r="AI10" s="241">
        <v>0.5</v>
      </c>
      <c r="AJ10" s="241">
        <v>0.5</v>
      </c>
      <c r="AK10" s="241">
        <v>0.5</v>
      </c>
      <c r="AL10" s="241">
        <v>0.5</v>
      </c>
      <c r="AM10" s="241">
        <v>0.5</v>
      </c>
      <c r="AN10" s="241">
        <v>0.5</v>
      </c>
      <c r="AO10" s="241">
        <v>0.5</v>
      </c>
      <c r="AP10" s="241">
        <v>0.5</v>
      </c>
      <c r="AQ10" s="241">
        <v>0.5</v>
      </c>
      <c r="AR10" s="241">
        <v>0.5</v>
      </c>
      <c r="AS10" s="241">
        <v>0.5</v>
      </c>
      <c r="AT10" s="241">
        <v>0.5</v>
      </c>
      <c r="AU10" s="241">
        <v>0.5</v>
      </c>
      <c r="AV10" s="241">
        <v>0.5</v>
      </c>
      <c r="AW10" s="241">
        <v>0.5</v>
      </c>
      <c r="AX10" s="241">
        <v>0.5</v>
      </c>
      <c r="AY10" s="241">
        <v>0.5</v>
      </c>
      <c r="AZ10" s="241">
        <v>0.5</v>
      </c>
      <c r="BA10" s="241">
        <v>0.5</v>
      </c>
      <c r="BB10" s="241">
        <v>0.5</v>
      </c>
      <c r="BC10" s="241">
        <v>0.5</v>
      </c>
      <c r="BD10" s="241">
        <v>0.5</v>
      </c>
      <c r="BE10" s="241">
        <v>0.5</v>
      </c>
      <c r="BF10" s="241">
        <v>0.5</v>
      </c>
      <c r="BG10" s="241">
        <v>0.5</v>
      </c>
      <c r="BH10" s="241">
        <v>0.5</v>
      </c>
      <c r="BI10" s="241">
        <v>0.5</v>
      </c>
      <c r="BJ10" s="241">
        <v>0.5</v>
      </c>
    </row>
    <row r="11" spans="1:62" x14ac:dyDescent="0.3">
      <c r="A11" s="237" t="s">
        <v>544</v>
      </c>
      <c r="B11" s="238"/>
      <c r="C11" s="238">
        <f t="shared" ref="C11:BJ11" si="3">C10*C9</f>
        <v>2.6455026455026454E-3</v>
      </c>
      <c r="D11" s="238">
        <f t="shared" si="3"/>
        <v>2.631578947368421E-3</v>
      </c>
      <c r="E11" s="238">
        <f t="shared" si="3"/>
        <v>2.617801047120419E-3</v>
      </c>
      <c r="F11" s="238">
        <f t="shared" si="3"/>
        <v>2.6041666666666665E-3</v>
      </c>
      <c r="G11" s="238">
        <f t="shared" si="3"/>
        <v>2.5906735751295338E-3</v>
      </c>
      <c r="H11" s="238">
        <f t="shared" si="3"/>
        <v>2.5773195876288659E-3</v>
      </c>
      <c r="I11" s="238">
        <f t="shared" si="3"/>
        <v>2.5641025641025641E-3</v>
      </c>
      <c r="J11" s="238">
        <f t="shared" si="3"/>
        <v>2.5510204081632651E-3</v>
      </c>
      <c r="K11" s="238">
        <f t="shared" si="3"/>
        <v>2.5380710659898475E-3</v>
      </c>
      <c r="L11" s="238">
        <f t="shared" si="3"/>
        <v>2.5252525252525255E-3</v>
      </c>
      <c r="M11" s="238">
        <f t="shared" si="3"/>
        <v>2.5125628140703518E-3</v>
      </c>
      <c r="N11" s="238">
        <f t="shared" si="3"/>
        <v>2.5000000000000001E-3</v>
      </c>
      <c r="O11" s="238">
        <f t="shared" si="3"/>
        <v>1.6611295681062887E-3</v>
      </c>
      <c r="P11" s="238">
        <f t="shared" si="3"/>
        <v>1.6556291390728243E-3</v>
      </c>
      <c r="Q11" s="238">
        <f t="shared" si="3"/>
        <v>1.650165016501627E-3</v>
      </c>
      <c r="R11" s="238">
        <f t="shared" si="3"/>
        <v>1.6447368421052401E-3</v>
      </c>
      <c r="S11" s="238">
        <f t="shared" si="3"/>
        <v>1.639344262295059E-3</v>
      </c>
      <c r="T11" s="238">
        <f t="shared" si="3"/>
        <v>1.6339869281045524E-3</v>
      </c>
      <c r="U11" s="238">
        <f t="shared" si="3"/>
        <v>1.6286644951139838E-3</v>
      </c>
      <c r="V11" s="238">
        <f t="shared" si="3"/>
        <v>1.6233766233766009E-3</v>
      </c>
      <c r="W11" s="238">
        <f t="shared" si="3"/>
        <v>1.6181229773462561E-3</v>
      </c>
      <c r="X11" s="238">
        <f t="shared" si="3"/>
        <v>1.6129032258064295E-3</v>
      </c>
      <c r="Y11" s="238">
        <f t="shared" si="3"/>
        <v>1.607717041800621E-3</v>
      </c>
      <c r="Z11" s="238">
        <f t="shared" si="3"/>
        <v>1.6025641025640806E-3</v>
      </c>
      <c r="AA11" s="238">
        <f t="shared" si="3"/>
        <v>2.3923444976076567E-3</v>
      </c>
      <c r="AB11" s="238">
        <f t="shared" si="3"/>
        <v>2.380952380952382E-3</v>
      </c>
      <c r="AC11" s="238">
        <f t="shared" si="3"/>
        <v>2.3696682464454991E-3</v>
      </c>
      <c r="AD11" s="238">
        <f t="shared" si="3"/>
        <v>2.3584905660377371E-3</v>
      </c>
      <c r="AE11" s="238">
        <f t="shared" si="3"/>
        <v>2.3474178403755882E-3</v>
      </c>
      <c r="AF11" s="238">
        <f t="shared" si="3"/>
        <v>2.3364485981308422E-3</v>
      </c>
      <c r="AG11" s="238">
        <f t="shared" si="3"/>
        <v>2.3255813953488385E-3</v>
      </c>
      <c r="AH11" s="238">
        <f t="shared" si="3"/>
        <v>2.314814814814816E-3</v>
      </c>
      <c r="AI11" s="238">
        <f t="shared" si="3"/>
        <v>2.3041474654377893E-3</v>
      </c>
      <c r="AJ11" s="238">
        <f t="shared" si="3"/>
        <v>2.2935779816513771E-3</v>
      </c>
      <c r="AK11" s="238">
        <f t="shared" si="3"/>
        <v>2.2831050228310514E-3</v>
      </c>
      <c r="AL11" s="238">
        <f t="shared" si="3"/>
        <v>2.2727272727272739E-3</v>
      </c>
      <c r="AM11" s="238">
        <f t="shared" si="3"/>
        <v>3.7593984962405822E-3</v>
      </c>
      <c r="AN11" s="238">
        <f t="shared" si="3"/>
        <v>3.7313432835820704E-3</v>
      </c>
      <c r="AO11" s="238">
        <f t="shared" si="3"/>
        <v>3.7037037037036852E-3</v>
      </c>
      <c r="AP11" s="238">
        <f t="shared" si="3"/>
        <v>3.6764705882352759E-3</v>
      </c>
      <c r="AQ11" s="238">
        <f t="shared" si="3"/>
        <v>3.649635036496332E-3</v>
      </c>
      <c r="AR11" s="238">
        <f t="shared" si="3"/>
        <v>3.6231884057970837E-3</v>
      </c>
      <c r="AS11" s="238">
        <f t="shared" si="3"/>
        <v>3.5971223021582558E-3</v>
      </c>
      <c r="AT11" s="238">
        <f t="shared" si="3"/>
        <v>3.571428571428554E-3</v>
      </c>
      <c r="AU11" s="238">
        <f t="shared" si="3"/>
        <v>3.5460992907801248E-3</v>
      </c>
      <c r="AV11" s="238">
        <f t="shared" si="3"/>
        <v>3.5211267605633634E-3</v>
      </c>
      <c r="AW11" s="238">
        <f t="shared" si="3"/>
        <v>3.49650349650348E-3</v>
      </c>
      <c r="AX11" s="238">
        <f t="shared" si="3"/>
        <v>3.472222222222206E-3</v>
      </c>
      <c r="AY11" s="238">
        <f t="shared" si="3"/>
        <v>3.4482758620689494E-3</v>
      </c>
      <c r="AZ11" s="238">
        <f t="shared" si="3"/>
        <v>3.4246575342465595E-3</v>
      </c>
      <c r="BA11" s="238">
        <f t="shared" si="3"/>
        <v>3.4013605442176713E-3</v>
      </c>
      <c r="BB11" s="238">
        <f t="shared" si="3"/>
        <v>3.378378378378363E-3</v>
      </c>
      <c r="BC11" s="238">
        <f t="shared" si="3"/>
        <v>3.3557046979865619E-3</v>
      </c>
      <c r="BD11" s="238">
        <f t="shared" si="3"/>
        <v>3.3333333333333184E-3</v>
      </c>
      <c r="BE11" s="238">
        <f t="shared" si="3"/>
        <v>3.3112582781456806E-3</v>
      </c>
      <c r="BF11" s="238">
        <f t="shared" si="3"/>
        <v>3.2894736842105114E-3</v>
      </c>
      <c r="BG11" s="238">
        <f t="shared" si="3"/>
        <v>3.2679738562091357E-3</v>
      </c>
      <c r="BH11" s="238">
        <f t="shared" si="3"/>
        <v>3.2467532467532322E-3</v>
      </c>
      <c r="BI11" s="238">
        <f t="shared" si="3"/>
        <v>3.2258064516129436E-3</v>
      </c>
      <c r="BJ11" s="238">
        <f t="shared" si="3"/>
        <v>3.2051282051282449E-3</v>
      </c>
    </row>
    <row r="14" spans="1:62" x14ac:dyDescent="0.3">
      <c r="A14" s="242" t="s">
        <v>545</v>
      </c>
    </row>
    <row r="15" spans="1:62" x14ac:dyDescent="0.3">
      <c r="A15" s="243" t="s">
        <v>546</v>
      </c>
      <c r="B15" s="244">
        <v>7.4999999999999997E-2</v>
      </c>
      <c r="C15" s="244">
        <f>$B$15*SUM('Cash Outflow'!D5:D6)/SUM('Cash Outflow'!$C$5:$C$6)</f>
        <v>3.2327586206896554E-2</v>
      </c>
      <c r="D15" s="244">
        <f>$B$15*SUM('Cash Outflow'!E5:E6)/SUM('Cash Outflow'!$C$5:$C$6)</f>
        <v>4.267241379310345E-2</v>
      </c>
      <c r="E15" s="244">
        <f>$B$15*SUM('Cash Outflow'!F5:F6)/SUM('Cash Outflow'!$C$5:$C$6)</f>
        <v>0</v>
      </c>
      <c r="F15" s="244">
        <f>$B$15*SUM('Cash Outflow'!G5:G6)/SUM('Cash Outflow'!$C$5:$C$6)</f>
        <v>0</v>
      </c>
      <c r="G15" s="244">
        <f>$B$15*SUM('Cash Outflow'!H5:H6)/SUM('Cash Outflow'!$C$5:$C$6)</f>
        <v>0</v>
      </c>
      <c r="H15" s="244">
        <f>$B$15*SUM('Cash Outflow'!I5:I6)/SUM('Cash Outflow'!$C$5:$C$6)</f>
        <v>0</v>
      </c>
      <c r="I15" s="244">
        <f>$B$15*SUM('Cash Outflow'!J5:J6)/SUM('Cash Outflow'!$C$5:$C$6)</f>
        <v>0</v>
      </c>
      <c r="J15" s="244">
        <f>$B$15*SUM('Cash Outflow'!K5:K6)/SUM('Cash Outflow'!$C$5:$C$6)</f>
        <v>0</v>
      </c>
      <c r="K15" s="244">
        <f>$B$15*SUM('Cash Outflow'!L5:L6)/SUM('Cash Outflow'!$C$5:$C$6)</f>
        <v>0</v>
      </c>
      <c r="L15" s="244">
        <f>$B$15*SUM('Cash Outflow'!M5:M6)/SUM('Cash Outflow'!$C$5:$C$6)</f>
        <v>0</v>
      </c>
      <c r="M15" s="244">
        <f>$B$15*SUM('Cash Outflow'!N5:N6)/SUM('Cash Outflow'!$C$5:$C$6)</f>
        <v>0</v>
      </c>
      <c r="N15" s="244">
        <f>$B$15*SUM('Cash Outflow'!O5:O6)/SUM('Cash Outflow'!$C$5:$C$6)</f>
        <v>0</v>
      </c>
      <c r="O15" s="244">
        <f>$B$15*SUM('Cash Outflow'!P5:P6)/SUM('Cash Outflow'!$C$5:$C$6)</f>
        <v>0</v>
      </c>
      <c r="P15" s="244">
        <f>$B$15*SUM('Cash Outflow'!Q5:Q6)/SUM('Cash Outflow'!$C$5:$C$6)</f>
        <v>0</v>
      </c>
      <c r="Q15" s="244">
        <f>$B$15*SUM('Cash Outflow'!R5:R6)/SUM('Cash Outflow'!$C$5:$C$6)</f>
        <v>0</v>
      </c>
      <c r="R15" s="244">
        <f>$B$15*SUM('Cash Outflow'!S5:S6)/SUM('Cash Outflow'!$C$5:$C$6)</f>
        <v>0</v>
      </c>
      <c r="S15" s="244">
        <f>$B$15*SUM('Cash Outflow'!T5:T6)/SUM('Cash Outflow'!$C$5:$C$6)</f>
        <v>0</v>
      </c>
      <c r="T15" s="244">
        <f>$B$15*SUM('Cash Outflow'!U5:U6)/SUM('Cash Outflow'!$C$5:$C$6)</f>
        <v>0</v>
      </c>
      <c r="U15" s="244">
        <f>$B$15*SUM('Cash Outflow'!V5:V6)/SUM('Cash Outflow'!$C$5:$C$6)</f>
        <v>0</v>
      </c>
      <c r="V15" s="244">
        <f>$B$15*SUM('Cash Outflow'!W5:W6)/SUM('Cash Outflow'!$C$5:$C$6)</f>
        <v>0</v>
      </c>
      <c r="W15" s="244">
        <f>$B$15*SUM('Cash Outflow'!X5:X6)/SUM('Cash Outflow'!$C$5:$C$6)</f>
        <v>0</v>
      </c>
      <c r="X15" s="244">
        <f>$B$15*SUM('Cash Outflow'!Y5:Y6)/SUM('Cash Outflow'!$C$5:$C$6)</f>
        <v>0</v>
      </c>
      <c r="Y15" s="244">
        <f>$B$15*SUM('Cash Outflow'!Z5:Z6)/SUM('Cash Outflow'!$C$5:$C$6)</f>
        <v>0</v>
      </c>
      <c r="Z15" s="244">
        <f>$B$15*SUM('Cash Outflow'!AA5:AA6)/SUM('Cash Outflow'!$C$5:$C$6)</f>
        <v>0</v>
      </c>
      <c r="AA15" s="244">
        <f>$B$15*SUM('Cash Outflow'!AB5:AB6)/SUM('Cash Outflow'!$C$5:$C$6)</f>
        <v>0</v>
      </c>
      <c r="AB15" s="244">
        <f>$B$15*SUM('Cash Outflow'!AC5:AC6)/SUM('Cash Outflow'!$C$5:$C$6)</f>
        <v>0</v>
      </c>
      <c r="AC15" s="244">
        <f>$B$15*SUM('Cash Outflow'!AD5:AD6)/SUM('Cash Outflow'!$C$5:$C$6)</f>
        <v>0</v>
      </c>
      <c r="AD15" s="244">
        <f>$B$15*SUM('Cash Outflow'!AE5:AE6)/SUM('Cash Outflow'!$C$5:$C$6)</f>
        <v>0</v>
      </c>
      <c r="AE15" s="244">
        <f>$B$15*SUM('Cash Outflow'!AF5:AF6)/SUM('Cash Outflow'!$C$5:$C$6)</f>
        <v>0</v>
      </c>
      <c r="AF15" s="244">
        <f>$B$15*SUM('Cash Outflow'!AG5:AG6)/SUM('Cash Outflow'!$C$5:$C$6)</f>
        <v>0</v>
      </c>
      <c r="AG15" s="244">
        <f>$B$15*SUM('Cash Outflow'!AH5:AH6)/SUM('Cash Outflow'!$C$5:$C$6)</f>
        <v>0</v>
      </c>
      <c r="AH15" s="244">
        <f>$B$15*SUM('Cash Outflow'!AI5:AI6)/SUM('Cash Outflow'!$C$5:$C$6)</f>
        <v>0</v>
      </c>
      <c r="AI15" s="244">
        <f>$B$15*SUM('Cash Outflow'!AJ5:AJ6)/SUM('Cash Outflow'!$C$5:$C$6)</f>
        <v>0</v>
      </c>
      <c r="AJ15" s="244">
        <f>$B$15*SUM('Cash Outflow'!AK5:AK6)/SUM('Cash Outflow'!$C$5:$C$6)</f>
        <v>0</v>
      </c>
      <c r="AK15" s="244">
        <f>$B$15*SUM('Cash Outflow'!AL5:AL6)/SUM('Cash Outflow'!$C$5:$C$6)</f>
        <v>0</v>
      </c>
      <c r="AL15" s="244">
        <f>$B$15*SUM('Cash Outflow'!AM5:AM6)/SUM('Cash Outflow'!$C$5:$C$6)</f>
        <v>0</v>
      </c>
      <c r="AM15" s="244">
        <f>$B$15*SUM('Cash Outflow'!AN5:AN6)/SUM('Cash Outflow'!$C$5:$C$6)</f>
        <v>0</v>
      </c>
      <c r="AN15" s="244">
        <f>$B$15*SUM('Cash Outflow'!AO5:AO6)/SUM('Cash Outflow'!$C$5:$C$6)</f>
        <v>0</v>
      </c>
      <c r="AO15" s="244">
        <f>$B$15*SUM('Cash Outflow'!AP5:AP6)/SUM('Cash Outflow'!$C$5:$C$6)</f>
        <v>0</v>
      </c>
      <c r="AP15" s="244">
        <f>$B$15*SUM('Cash Outflow'!AQ5:AQ6)/SUM('Cash Outflow'!$C$5:$C$6)</f>
        <v>0</v>
      </c>
      <c r="AQ15" s="244">
        <f>$B$15*SUM('Cash Outflow'!AR5:AR6)/SUM('Cash Outflow'!$C$5:$C$6)</f>
        <v>0</v>
      </c>
      <c r="AR15" s="244">
        <f>$B$15*SUM('Cash Outflow'!AS5:AS6)/SUM('Cash Outflow'!$C$5:$C$6)</f>
        <v>0</v>
      </c>
      <c r="AS15" s="244">
        <f>$B$15*SUM('Cash Outflow'!AT5:AT6)/SUM('Cash Outflow'!$C$5:$C$6)</f>
        <v>0</v>
      </c>
      <c r="AT15" s="244">
        <f>$B$15*SUM('Cash Outflow'!AU5:AU6)/SUM('Cash Outflow'!$C$5:$C$6)</f>
        <v>0</v>
      </c>
      <c r="AU15" s="244">
        <f>$B$15*SUM('Cash Outflow'!AV5:AV6)/SUM('Cash Outflow'!$C$5:$C$6)</f>
        <v>0</v>
      </c>
      <c r="AV15" s="244">
        <f>$B$15*SUM('Cash Outflow'!AW5:AW6)/SUM('Cash Outflow'!$C$5:$C$6)</f>
        <v>0</v>
      </c>
      <c r="AW15" s="244">
        <f>$B$15*SUM('Cash Outflow'!AX5:AX6)/SUM('Cash Outflow'!$C$5:$C$6)</f>
        <v>0</v>
      </c>
      <c r="AX15" s="244">
        <f>$B$15*SUM('Cash Outflow'!AY5:AY6)/SUM('Cash Outflow'!$C$5:$C$6)</f>
        <v>0</v>
      </c>
      <c r="AY15" s="244">
        <f>$B$15*SUM('Cash Outflow'!AZ5:AZ6)/SUM('Cash Outflow'!$C$5:$C$6)</f>
        <v>0</v>
      </c>
      <c r="AZ15" s="244">
        <f>$B$15*SUM('Cash Outflow'!BA5:BA6)/SUM('Cash Outflow'!$C$5:$C$6)</f>
        <v>0</v>
      </c>
      <c r="BA15" s="244">
        <f>$B$15*SUM('Cash Outflow'!BB5:BB6)/SUM('Cash Outflow'!$C$5:$C$6)</f>
        <v>0</v>
      </c>
      <c r="BB15" s="244">
        <f>$B$15*SUM('Cash Outflow'!BC5:BC6)/SUM('Cash Outflow'!$C$5:$C$6)</f>
        <v>0</v>
      </c>
      <c r="BC15" s="244">
        <f>$B$15*SUM('Cash Outflow'!BD5:BD6)/SUM('Cash Outflow'!$C$5:$C$6)</f>
        <v>0</v>
      </c>
      <c r="BD15" s="244">
        <f>$B$15*SUM('Cash Outflow'!BE5:BE6)/SUM('Cash Outflow'!$C$5:$C$6)</f>
        <v>0</v>
      </c>
      <c r="BE15" s="244">
        <f>$B$15*SUM('Cash Outflow'!BF5:BF6)/SUM('Cash Outflow'!$C$5:$C$6)</f>
        <v>0</v>
      </c>
      <c r="BF15" s="244">
        <f>$B$15*SUM('Cash Outflow'!BG5:BG6)/SUM('Cash Outflow'!$C$5:$C$6)</f>
        <v>0</v>
      </c>
      <c r="BG15" s="244">
        <f>$B$15*SUM('Cash Outflow'!BH5:BH6)/SUM('Cash Outflow'!$C$5:$C$6)</f>
        <v>0</v>
      </c>
      <c r="BH15" s="244">
        <f>$B$15*SUM('Cash Outflow'!BI5:BI6)/SUM('Cash Outflow'!$C$5:$C$6)</f>
        <v>0</v>
      </c>
      <c r="BI15" s="244">
        <f>$B$15*SUM('Cash Outflow'!BJ5:BJ6)/SUM('Cash Outflow'!$C$5:$C$6)</f>
        <v>0</v>
      </c>
      <c r="BJ15" s="244">
        <f>$B$15*SUM('Cash Outflow'!BK5:BK6)/SUM('Cash Outflow'!$C$5:$C$6)</f>
        <v>0</v>
      </c>
    </row>
    <row r="16" spans="1:62" x14ac:dyDescent="0.3">
      <c r="A16" s="243" t="s">
        <v>547</v>
      </c>
      <c r="B16" s="244">
        <v>7.4999999999999997E-2</v>
      </c>
      <c r="C16" s="244">
        <f>$B$16*SUM('Cash Outflow'!D7:D11)/SUM('Cash Outflow'!$C$7:$C$11)</f>
        <v>0</v>
      </c>
      <c r="D16" s="244">
        <f>$B$16*SUM('Cash Outflow'!E7:E11)/SUM('Cash Outflow'!$C$7:$C$11)</f>
        <v>0</v>
      </c>
      <c r="E16" s="244">
        <f>$B$16*SUM('Cash Outflow'!F7:F11)/SUM('Cash Outflow'!$C$7:$C$11)</f>
        <v>1.0302197802197802E-2</v>
      </c>
      <c r="F16" s="244">
        <f>$B$16*SUM('Cash Outflow'!G7:G11)/SUM('Cash Outflow'!$C$7:$C$11)</f>
        <v>1.0302197802197802E-2</v>
      </c>
      <c r="G16" s="244">
        <f>$B$16*SUM('Cash Outflow'!H7:H11)/SUM('Cash Outflow'!$C$7:$C$11)</f>
        <v>9.0659340659340667E-3</v>
      </c>
      <c r="H16" s="244">
        <f>$B$16*SUM('Cash Outflow'!I7:I11)/SUM('Cash Outflow'!$C$7:$C$11)</f>
        <v>9.0659340659340667E-3</v>
      </c>
      <c r="I16" s="244">
        <f>$B$16*SUM('Cash Outflow'!J7:J11)/SUM('Cash Outflow'!$C$7:$C$11)</f>
        <v>9.0659340659340667E-3</v>
      </c>
      <c r="J16" s="244">
        <f>$B$16*SUM('Cash Outflow'!K7:K11)/SUM('Cash Outflow'!$C$7:$C$11)</f>
        <v>9.0659340659340667E-3</v>
      </c>
      <c r="K16" s="244">
        <f>$B$16*SUM('Cash Outflow'!L7:L11)/SUM('Cash Outflow'!$C$7:$C$11)</f>
        <v>9.0659340659340667E-3</v>
      </c>
      <c r="L16" s="244">
        <f>$B$16*SUM('Cash Outflow'!M7:M11)/SUM('Cash Outflow'!$C$7:$C$11)</f>
        <v>9.0659340659340667E-3</v>
      </c>
      <c r="M16" s="244">
        <f>$B$16*SUM('Cash Outflow'!N7:N11)/SUM('Cash Outflow'!$C$7:$C$11)</f>
        <v>0</v>
      </c>
      <c r="N16" s="244">
        <f>$B$16*SUM('Cash Outflow'!O7:O11)/SUM('Cash Outflow'!$C$7:$C$11)</f>
        <v>0</v>
      </c>
      <c r="O16" s="244">
        <f>$B$16*SUM('Cash Outflow'!P7:P11)/SUM('Cash Outflow'!$C$7:$C$11)</f>
        <v>0</v>
      </c>
      <c r="P16" s="244">
        <f>$B$16*SUM('Cash Outflow'!Q7:Q11)/SUM('Cash Outflow'!$C$7:$C$11)</f>
        <v>0</v>
      </c>
      <c r="Q16" s="244">
        <f>$B$16*SUM('Cash Outflow'!R7:R11)/SUM('Cash Outflow'!$C$7:$C$11)</f>
        <v>0</v>
      </c>
      <c r="R16" s="244">
        <f>$B$16*SUM('Cash Outflow'!S7:S11)/SUM('Cash Outflow'!$C$7:$C$11)</f>
        <v>0</v>
      </c>
      <c r="S16" s="244">
        <f>$B$16*SUM('Cash Outflow'!T7:T11)/SUM('Cash Outflow'!$C$7:$C$11)</f>
        <v>0</v>
      </c>
      <c r="T16" s="244">
        <f>$B$16*SUM('Cash Outflow'!U7:U11)/SUM('Cash Outflow'!$C$7:$C$11)</f>
        <v>0</v>
      </c>
      <c r="U16" s="244">
        <f>$B$16*SUM('Cash Outflow'!V7:V11)/SUM('Cash Outflow'!$C$7:$C$11)</f>
        <v>0</v>
      </c>
      <c r="V16" s="244">
        <f>$B$16*SUM('Cash Outflow'!W7:W11)/SUM('Cash Outflow'!$C$7:$C$11)</f>
        <v>0</v>
      </c>
      <c r="W16" s="244">
        <f>$B$16*SUM('Cash Outflow'!X7:X11)/SUM('Cash Outflow'!$C$7:$C$11)</f>
        <v>0</v>
      </c>
      <c r="X16" s="244">
        <f>$B$16*SUM('Cash Outflow'!Y7:Y11)/SUM('Cash Outflow'!$C$7:$C$11)</f>
        <v>0</v>
      </c>
      <c r="Y16" s="244">
        <f>$B$16*SUM('Cash Outflow'!Z7:Z11)/SUM('Cash Outflow'!$C$7:$C$11)</f>
        <v>0</v>
      </c>
      <c r="Z16" s="244">
        <f>$B$16*SUM('Cash Outflow'!AA7:AA11)/SUM('Cash Outflow'!$C$7:$C$11)</f>
        <v>0</v>
      </c>
      <c r="AA16" s="244">
        <f>$B$16*SUM('Cash Outflow'!AB7:AB11)/SUM('Cash Outflow'!$C$7:$C$11)</f>
        <v>0</v>
      </c>
      <c r="AB16" s="244">
        <f>$B$16*SUM('Cash Outflow'!AC7:AC11)/SUM('Cash Outflow'!$C$7:$C$11)</f>
        <v>0</v>
      </c>
      <c r="AC16" s="244">
        <f>$B$16*SUM('Cash Outflow'!AD7:AD11)/SUM('Cash Outflow'!$C$7:$C$11)</f>
        <v>0</v>
      </c>
      <c r="AD16" s="244">
        <f>$B$16*SUM('Cash Outflow'!AE7:AE11)/SUM('Cash Outflow'!$C$7:$C$11)</f>
        <v>0</v>
      </c>
      <c r="AE16" s="244">
        <f>$B$16*SUM('Cash Outflow'!AF7:AF11)/SUM('Cash Outflow'!$C$7:$C$11)</f>
        <v>0</v>
      </c>
      <c r="AF16" s="244">
        <f>$B$16*SUM('Cash Outflow'!AG7:AG11)/SUM('Cash Outflow'!$C$7:$C$11)</f>
        <v>0</v>
      </c>
      <c r="AG16" s="244">
        <f>$B$16*SUM('Cash Outflow'!AH7:AH11)/SUM('Cash Outflow'!$C$7:$C$11)</f>
        <v>0</v>
      </c>
      <c r="AH16" s="244">
        <f>$B$16*SUM('Cash Outflow'!AI7:AI11)/SUM('Cash Outflow'!$C$7:$C$11)</f>
        <v>0</v>
      </c>
      <c r="AI16" s="244">
        <f>$B$16*SUM('Cash Outflow'!AJ7:AJ11)/SUM('Cash Outflow'!$C$7:$C$11)</f>
        <v>0</v>
      </c>
      <c r="AJ16" s="244">
        <f>$B$16*SUM('Cash Outflow'!AK7:AK11)/SUM('Cash Outflow'!$C$7:$C$11)</f>
        <v>0</v>
      </c>
      <c r="AK16" s="244">
        <f>$B$16*SUM('Cash Outflow'!AL7:AL11)/SUM('Cash Outflow'!$C$7:$C$11)</f>
        <v>0</v>
      </c>
      <c r="AL16" s="244">
        <f>$B$16*SUM('Cash Outflow'!AM7:AM11)/SUM('Cash Outflow'!$C$7:$C$11)</f>
        <v>0</v>
      </c>
      <c r="AM16" s="244">
        <f>$B$16*SUM('Cash Outflow'!AN7:AN11)/SUM('Cash Outflow'!$C$7:$C$11)</f>
        <v>0</v>
      </c>
      <c r="AN16" s="244">
        <f>$B$16*SUM('Cash Outflow'!AO7:AO11)/SUM('Cash Outflow'!$C$7:$C$11)</f>
        <v>0</v>
      </c>
      <c r="AO16" s="244">
        <f>$B$16*SUM('Cash Outflow'!AP7:AP11)/SUM('Cash Outflow'!$C$7:$C$11)</f>
        <v>0</v>
      </c>
      <c r="AP16" s="244">
        <f>$B$16*SUM('Cash Outflow'!AQ7:AQ11)/SUM('Cash Outflow'!$C$7:$C$11)</f>
        <v>0</v>
      </c>
      <c r="AQ16" s="244">
        <f>$B$16*SUM('Cash Outflow'!AR7:AR11)/SUM('Cash Outflow'!$C$7:$C$11)</f>
        <v>0</v>
      </c>
      <c r="AR16" s="244">
        <f>$B$16*SUM('Cash Outflow'!AS7:AS11)/SUM('Cash Outflow'!$C$7:$C$11)</f>
        <v>0</v>
      </c>
      <c r="AS16" s="244">
        <f>$B$16*SUM('Cash Outflow'!AT7:AT11)/SUM('Cash Outflow'!$C$7:$C$11)</f>
        <v>0</v>
      </c>
      <c r="AT16" s="244">
        <f>$B$16*SUM('Cash Outflow'!AU7:AU11)/SUM('Cash Outflow'!$C$7:$C$11)</f>
        <v>0</v>
      </c>
      <c r="AU16" s="244">
        <f>$B$16*SUM('Cash Outflow'!AV7:AV11)/SUM('Cash Outflow'!$C$7:$C$11)</f>
        <v>0</v>
      </c>
      <c r="AV16" s="244">
        <f>$B$16*SUM('Cash Outflow'!AW7:AW11)/SUM('Cash Outflow'!$C$7:$C$11)</f>
        <v>0</v>
      </c>
      <c r="AW16" s="244">
        <f>$B$16*SUM('Cash Outflow'!AX7:AX11)/SUM('Cash Outflow'!$C$7:$C$11)</f>
        <v>0</v>
      </c>
      <c r="AX16" s="244">
        <f>$B$16*SUM('Cash Outflow'!AY7:AY11)/SUM('Cash Outflow'!$C$7:$C$11)</f>
        <v>0</v>
      </c>
      <c r="AY16" s="244">
        <f>$B$16*SUM('Cash Outflow'!AZ7:AZ11)/SUM('Cash Outflow'!$C$7:$C$11)</f>
        <v>0</v>
      </c>
      <c r="AZ16" s="244">
        <f>$B$16*SUM('Cash Outflow'!BA7:BA11)/SUM('Cash Outflow'!$C$7:$C$11)</f>
        <v>0</v>
      </c>
      <c r="BA16" s="244">
        <f>$B$16*SUM('Cash Outflow'!BB7:BB11)/SUM('Cash Outflow'!$C$7:$C$11)</f>
        <v>0</v>
      </c>
      <c r="BB16" s="244">
        <f>$B$16*SUM('Cash Outflow'!BC7:BC11)/SUM('Cash Outflow'!$C$7:$C$11)</f>
        <v>0</v>
      </c>
      <c r="BC16" s="244">
        <f>$B$16*SUM('Cash Outflow'!BD7:BD11)/SUM('Cash Outflow'!$C$7:$C$11)</f>
        <v>0</v>
      </c>
      <c r="BD16" s="244">
        <f>$B$16*SUM('Cash Outflow'!BE7:BE11)/SUM('Cash Outflow'!$C$7:$C$11)</f>
        <v>0</v>
      </c>
      <c r="BE16" s="244">
        <f>$B$16*SUM('Cash Outflow'!BF7:BF11)/SUM('Cash Outflow'!$C$7:$C$11)</f>
        <v>0</v>
      </c>
      <c r="BF16" s="244">
        <f>$B$16*SUM('Cash Outflow'!BG7:BG11)/SUM('Cash Outflow'!$C$7:$C$11)</f>
        <v>0</v>
      </c>
      <c r="BG16" s="244">
        <f>$B$16*SUM('Cash Outflow'!BH7:BH11)/SUM('Cash Outflow'!$C$7:$C$11)</f>
        <v>0</v>
      </c>
      <c r="BH16" s="244">
        <f>$B$16*SUM('Cash Outflow'!BI7:BI11)/SUM('Cash Outflow'!$C$7:$C$11)</f>
        <v>0</v>
      </c>
      <c r="BI16" s="244">
        <f>$B$16*SUM('Cash Outflow'!BJ7:BJ11)/SUM('Cash Outflow'!$C$7:$C$11)</f>
        <v>0</v>
      </c>
      <c r="BJ16" s="244">
        <f>$B$16*SUM('Cash Outflow'!BK7:BK11)/SUM('Cash Outflow'!$C$7:$C$11)</f>
        <v>0</v>
      </c>
    </row>
    <row r="17" spans="1:62" x14ac:dyDescent="0.3">
      <c r="A17" s="243" t="s">
        <v>548</v>
      </c>
      <c r="B17" s="244">
        <v>0.125</v>
      </c>
      <c r="C17" s="244">
        <f>'Price Increase'!$B$17*SUM('Cash Outflow'!D12:D16)/SUM('Cash Outflow'!$C$12:$C$16)</f>
        <v>0</v>
      </c>
      <c r="D17" s="244">
        <f>'Price Increase'!$B$17*SUM('Cash Outflow'!E12:E16)/SUM('Cash Outflow'!$C$12:$C$16)</f>
        <v>0</v>
      </c>
      <c r="E17" s="244">
        <f>'Price Increase'!$B$17*SUM('Cash Outflow'!F12:F16)/SUM('Cash Outflow'!$C$12:$C$16)</f>
        <v>0</v>
      </c>
      <c r="F17" s="244">
        <f>'Price Increase'!$B$17*SUM('Cash Outflow'!G12:G16)/SUM('Cash Outflow'!$C$12:$C$16)</f>
        <v>0</v>
      </c>
      <c r="G17" s="244">
        <f>'Price Increase'!$B$17*SUM('Cash Outflow'!H12:H16)/SUM('Cash Outflow'!$C$12:$C$16)</f>
        <v>0</v>
      </c>
      <c r="H17" s="244">
        <f>'Price Increase'!$B$17*SUM('Cash Outflow'!I12:I16)/SUM('Cash Outflow'!$C$12:$C$16)</f>
        <v>0</v>
      </c>
      <c r="I17" s="244">
        <f>'Price Increase'!$B$17*SUM('Cash Outflow'!J12:J16)/SUM('Cash Outflow'!$C$12:$C$16)</f>
        <v>0</v>
      </c>
      <c r="J17" s="244">
        <f>'Price Increase'!$B$17*SUM('Cash Outflow'!K12:K16)/SUM('Cash Outflow'!$C$12:$C$16)</f>
        <v>0</v>
      </c>
      <c r="K17" s="244">
        <f>'Price Increase'!$B$17*SUM('Cash Outflow'!L12:L16)/SUM('Cash Outflow'!$C$12:$C$16)</f>
        <v>0</v>
      </c>
      <c r="L17" s="244">
        <f>'Price Increase'!$B$17*SUM('Cash Outflow'!M12:M16)/SUM('Cash Outflow'!$C$12:$C$16)</f>
        <v>0</v>
      </c>
      <c r="M17" s="244">
        <f>'Price Increase'!$B$17*SUM('Cash Outflow'!N12:N16)/SUM('Cash Outflow'!$C$12:$C$16)</f>
        <v>0.05</v>
      </c>
      <c r="N17" s="244">
        <f>'Price Increase'!$B$17*SUM('Cash Outflow'!O12:O16)/SUM('Cash Outflow'!$C$12:$C$16)</f>
        <v>0.05</v>
      </c>
      <c r="O17" s="244">
        <f>'Price Increase'!$B$17*SUM('Cash Outflow'!P12:P16)/SUM('Cash Outflow'!$C$12:$C$16)</f>
        <v>2.5000000000000001E-2</v>
      </c>
      <c r="P17" s="244">
        <f>'Price Increase'!$B$17*SUM('Cash Outflow'!Q12:Q16)/SUM('Cash Outflow'!$C$12:$C$16)</f>
        <v>0</v>
      </c>
      <c r="Q17" s="244">
        <f>'Price Increase'!$B$17*SUM('Cash Outflow'!R12:R16)/SUM('Cash Outflow'!$C$12:$C$16)</f>
        <v>0</v>
      </c>
      <c r="R17" s="244">
        <f>'Price Increase'!$B$17*SUM('Cash Outflow'!S12:S16)/SUM('Cash Outflow'!$C$12:$C$16)</f>
        <v>0</v>
      </c>
      <c r="S17" s="244">
        <f>'Price Increase'!$B$17*SUM('Cash Outflow'!T12:T16)/SUM('Cash Outflow'!$C$12:$C$16)</f>
        <v>0</v>
      </c>
      <c r="T17" s="244">
        <f>'Price Increase'!$B$17*SUM('Cash Outflow'!U12:U16)/SUM('Cash Outflow'!$C$12:$C$16)</f>
        <v>0</v>
      </c>
      <c r="U17" s="244">
        <f>'Price Increase'!$B$17*SUM('Cash Outflow'!V12:V16)/SUM('Cash Outflow'!$C$12:$C$16)</f>
        <v>0</v>
      </c>
      <c r="V17" s="244">
        <f>'Price Increase'!$B$17*SUM('Cash Outflow'!W12:W16)/SUM('Cash Outflow'!$C$12:$C$16)</f>
        <v>0</v>
      </c>
      <c r="W17" s="244">
        <f>'Price Increase'!$B$17*SUM('Cash Outflow'!X12:X16)/SUM('Cash Outflow'!$C$12:$C$16)</f>
        <v>0</v>
      </c>
      <c r="X17" s="244">
        <f>'Price Increase'!$B$17*SUM('Cash Outflow'!Y12:Y16)/SUM('Cash Outflow'!$C$12:$C$16)</f>
        <v>0</v>
      </c>
      <c r="Y17" s="244">
        <f>'Price Increase'!$B$17*SUM('Cash Outflow'!Z12:Z16)/SUM('Cash Outflow'!$C$12:$C$16)</f>
        <v>0</v>
      </c>
      <c r="Z17" s="244">
        <f>'Price Increase'!$B$17*SUM('Cash Outflow'!AA12:AA16)/SUM('Cash Outflow'!$C$12:$C$16)</f>
        <v>0</v>
      </c>
      <c r="AA17" s="244">
        <f>'Price Increase'!$B$17*SUM('Cash Outflow'!AB12:AB16)/SUM('Cash Outflow'!$C$12:$C$16)</f>
        <v>0</v>
      </c>
      <c r="AB17" s="244">
        <f>'Price Increase'!$B$17*SUM('Cash Outflow'!AC12:AC16)/SUM('Cash Outflow'!$C$12:$C$16)</f>
        <v>0</v>
      </c>
      <c r="AC17" s="244">
        <f>'Price Increase'!$B$17*SUM('Cash Outflow'!AD12:AD16)/SUM('Cash Outflow'!$C$12:$C$16)</f>
        <v>0</v>
      </c>
      <c r="AD17" s="244">
        <f>'Price Increase'!$B$17*SUM('Cash Outflow'!AE12:AE16)/SUM('Cash Outflow'!$C$12:$C$16)</f>
        <v>0</v>
      </c>
      <c r="AE17" s="244">
        <f>'Price Increase'!$B$17*SUM('Cash Outflow'!AF12:AF16)/SUM('Cash Outflow'!$C$12:$C$16)</f>
        <v>0</v>
      </c>
      <c r="AF17" s="244">
        <f>'Price Increase'!$B$17*SUM('Cash Outflow'!AG12:AG16)/SUM('Cash Outflow'!$C$12:$C$16)</f>
        <v>0</v>
      </c>
      <c r="AG17" s="244">
        <f>'Price Increase'!$B$17*SUM('Cash Outflow'!AH12:AH16)/SUM('Cash Outflow'!$C$12:$C$16)</f>
        <v>0</v>
      </c>
      <c r="AH17" s="244">
        <f>'Price Increase'!$B$17*SUM('Cash Outflow'!AI12:AI16)/SUM('Cash Outflow'!$C$12:$C$16)</f>
        <v>0</v>
      </c>
      <c r="AI17" s="244">
        <f>'Price Increase'!$B$17*SUM('Cash Outflow'!AJ12:AJ16)/SUM('Cash Outflow'!$C$12:$C$16)</f>
        <v>0</v>
      </c>
      <c r="AJ17" s="244">
        <f>'Price Increase'!$B$17*SUM('Cash Outflow'!AK12:AK16)/SUM('Cash Outflow'!$C$12:$C$16)</f>
        <v>0</v>
      </c>
      <c r="AK17" s="244">
        <f>'Price Increase'!$B$17*SUM('Cash Outflow'!AL12:AL16)/SUM('Cash Outflow'!$C$12:$C$16)</f>
        <v>0</v>
      </c>
      <c r="AL17" s="244">
        <f>'Price Increase'!$B$17*SUM('Cash Outflow'!AM12:AM16)/SUM('Cash Outflow'!$C$12:$C$16)</f>
        <v>0</v>
      </c>
      <c r="AM17" s="244">
        <f>'Price Increase'!$B$17*SUM('Cash Outflow'!AN12:AN16)/SUM('Cash Outflow'!$C$12:$C$16)</f>
        <v>0</v>
      </c>
      <c r="AN17" s="244">
        <f>'Price Increase'!$B$17*SUM('Cash Outflow'!AO12:AO16)/SUM('Cash Outflow'!$C$12:$C$16)</f>
        <v>0</v>
      </c>
      <c r="AO17" s="244">
        <f>'Price Increase'!$B$17*SUM('Cash Outflow'!AP12:AP16)/SUM('Cash Outflow'!$C$12:$C$16)</f>
        <v>0</v>
      </c>
      <c r="AP17" s="244">
        <f>'Price Increase'!$B$17*SUM('Cash Outflow'!AQ12:AQ16)/SUM('Cash Outflow'!$C$12:$C$16)</f>
        <v>0</v>
      </c>
      <c r="AQ17" s="244">
        <f>'Price Increase'!$B$17*SUM('Cash Outflow'!AR12:AR16)/SUM('Cash Outflow'!$C$12:$C$16)</f>
        <v>0</v>
      </c>
      <c r="AR17" s="244">
        <f>'Price Increase'!$B$17*SUM('Cash Outflow'!AS12:AS16)/SUM('Cash Outflow'!$C$12:$C$16)</f>
        <v>0</v>
      </c>
      <c r="AS17" s="244">
        <f>'Price Increase'!$B$17*SUM('Cash Outflow'!AT12:AT16)/SUM('Cash Outflow'!$C$12:$C$16)</f>
        <v>0</v>
      </c>
      <c r="AT17" s="244">
        <f>'Price Increase'!$B$17*SUM('Cash Outflow'!AU12:AU16)/SUM('Cash Outflow'!$C$12:$C$16)</f>
        <v>0</v>
      </c>
      <c r="AU17" s="244">
        <f>'Price Increase'!$B$17*SUM('Cash Outflow'!AV12:AV16)/SUM('Cash Outflow'!$C$12:$C$16)</f>
        <v>0</v>
      </c>
      <c r="AV17" s="244">
        <f>'Price Increase'!$B$17*SUM('Cash Outflow'!AW12:AW16)/SUM('Cash Outflow'!$C$12:$C$16)</f>
        <v>0</v>
      </c>
      <c r="AW17" s="244">
        <f>'Price Increase'!$B$17*SUM('Cash Outflow'!AX12:AX16)/SUM('Cash Outflow'!$C$12:$C$16)</f>
        <v>0</v>
      </c>
      <c r="AX17" s="244">
        <f>'Price Increase'!$B$17*SUM('Cash Outflow'!AY12:AY16)/SUM('Cash Outflow'!$C$12:$C$16)</f>
        <v>0</v>
      </c>
      <c r="AY17" s="244">
        <f>'Price Increase'!$B$17*SUM('Cash Outflow'!AZ12:AZ16)/SUM('Cash Outflow'!$C$12:$C$16)</f>
        <v>0</v>
      </c>
      <c r="AZ17" s="244">
        <f>'Price Increase'!$B$17*SUM('Cash Outflow'!BA12:BA16)/SUM('Cash Outflow'!$C$12:$C$16)</f>
        <v>0</v>
      </c>
      <c r="BA17" s="244">
        <f>'Price Increase'!$B$17*SUM('Cash Outflow'!BB12:BB16)/SUM('Cash Outflow'!$C$12:$C$16)</f>
        <v>0</v>
      </c>
      <c r="BB17" s="244">
        <f>'Price Increase'!$B$17*SUM('Cash Outflow'!BC12:BC16)/SUM('Cash Outflow'!$C$12:$C$16)</f>
        <v>0</v>
      </c>
      <c r="BC17" s="244">
        <f>'Price Increase'!$B$17*SUM('Cash Outflow'!BD12:BD16)/SUM('Cash Outflow'!$C$12:$C$16)</f>
        <v>0</v>
      </c>
      <c r="BD17" s="244">
        <f>'Price Increase'!$B$17*SUM('Cash Outflow'!BE12:BE16)/SUM('Cash Outflow'!$C$12:$C$16)</f>
        <v>0</v>
      </c>
      <c r="BE17" s="244">
        <f>'Price Increase'!$B$17*SUM('Cash Outflow'!BF12:BF16)/SUM('Cash Outflow'!$C$12:$C$16)</f>
        <v>0</v>
      </c>
      <c r="BF17" s="244">
        <f>'Price Increase'!$B$17*SUM('Cash Outflow'!BG12:BG16)/SUM('Cash Outflow'!$C$12:$C$16)</f>
        <v>0</v>
      </c>
      <c r="BG17" s="244">
        <f>'Price Increase'!$B$17*SUM('Cash Outflow'!BH12:BH16)/SUM('Cash Outflow'!$C$12:$C$16)</f>
        <v>0</v>
      </c>
      <c r="BH17" s="244">
        <f>'Price Increase'!$B$17*SUM('Cash Outflow'!BI12:BI16)/SUM('Cash Outflow'!$C$12:$C$16)</f>
        <v>0</v>
      </c>
      <c r="BI17" s="244">
        <f>'Price Increase'!$B$17*SUM('Cash Outflow'!BJ12:BJ16)/SUM('Cash Outflow'!$C$12:$C$16)</f>
        <v>0</v>
      </c>
      <c r="BJ17" s="244">
        <f>'Price Increase'!$B$17*SUM('Cash Outflow'!BK12:BK16)/SUM('Cash Outflow'!$C$12:$C$16)</f>
        <v>0</v>
      </c>
    </row>
    <row r="18" spans="1:62" x14ac:dyDescent="0.3">
      <c r="A18" s="243" t="s">
        <v>549</v>
      </c>
      <c r="B18" s="244">
        <v>7.4999999999999997E-2</v>
      </c>
      <c r="C18" s="244">
        <f>$B$18*SUM('Cash Outflow'!D17:D21)/SUM('Cash Outflow'!$C$17:$C$21)</f>
        <v>0</v>
      </c>
      <c r="D18" s="244">
        <f>$B$18*SUM('Cash Outflow'!E17:E21)/SUM('Cash Outflow'!$C$17:$C$21)</f>
        <v>0</v>
      </c>
      <c r="E18" s="244">
        <f>$B$18*SUM('Cash Outflow'!F17:F21)/SUM('Cash Outflow'!$C$17:$C$21)</f>
        <v>0</v>
      </c>
      <c r="F18" s="244">
        <f>$B$18*SUM('Cash Outflow'!G17:G21)/SUM('Cash Outflow'!$C$17:$C$21)</f>
        <v>0</v>
      </c>
      <c r="G18" s="244">
        <f>$B$18*SUM('Cash Outflow'!H17:H21)/SUM('Cash Outflow'!$C$17:$C$21)</f>
        <v>0</v>
      </c>
      <c r="H18" s="244">
        <f>$B$18*SUM('Cash Outflow'!I17:I21)/SUM('Cash Outflow'!$C$17:$C$21)</f>
        <v>0</v>
      </c>
      <c r="I18" s="244">
        <f>$B$18*SUM('Cash Outflow'!J17:J21)/SUM('Cash Outflow'!$C$17:$C$21)</f>
        <v>0</v>
      </c>
      <c r="J18" s="244">
        <f>$B$18*SUM('Cash Outflow'!K17:K21)/SUM('Cash Outflow'!$C$17:$C$21)</f>
        <v>0</v>
      </c>
      <c r="K18" s="244">
        <f>$B$18*SUM('Cash Outflow'!L17:L21)/SUM('Cash Outflow'!$C$17:$C$21)</f>
        <v>0</v>
      </c>
      <c r="L18" s="244">
        <f>$B$18*SUM('Cash Outflow'!M17:M21)/SUM('Cash Outflow'!$C$17:$C$21)</f>
        <v>0</v>
      </c>
      <c r="M18" s="244">
        <f>$B$18*SUM('Cash Outflow'!N17:N21)/SUM('Cash Outflow'!$C$17:$C$21)</f>
        <v>0</v>
      </c>
      <c r="N18" s="244">
        <f>$B$18*SUM('Cash Outflow'!O17:O21)/SUM('Cash Outflow'!$C$17:$C$21)</f>
        <v>0</v>
      </c>
      <c r="O18" s="244">
        <f>$B$18*SUM('Cash Outflow'!P17:P21)/SUM('Cash Outflow'!$C$17:$C$21)</f>
        <v>6.2500000000000029E-3</v>
      </c>
      <c r="P18" s="244">
        <f>$B$18*SUM('Cash Outflow'!Q17:Q21)/SUM('Cash Outflow'!$C$17:$C$21)</f>
        <v>1.2500000000000006E-2</v>
      </c>
      <c r="Q18" s="244">
        <f>$B$18*SUM('Cash Outflow'!R17:R21)/SUM('Cash Outflow'!$C$17:$C$21)</f>
        <v>1.2500000000000006E-2</v>
      </c>
      <c r="R18" s="244">
        <f>$B$18*SUM('Cash Outflow'!S17:S21)/SUM('Cash Outflow'!$C$17:$C$21)</f>
        <v>1.2500000000000006E-2</v>
      </c>
      <c r="S18" s="244">
        <f>$B$18*SUM('Cash Outflow'!T17:T21)/SUM('Cash Outflow'!$C$17:$C$21)</f>
        <v>1.2500000000000006E-2</v>
      </c>
      <c r="T18" s="244">
        <f>$B$18*SUM('Cash Outflow'!U17:U21)/SUM('Cash Outflow'!$C$17:$C$21)</f>
        <v>1.2500000000000006E-2</v>
      </c>
      <c r="U18" s="244">
        <f>$B$18*SUM('Cash Outflow'!V17:V21)/SUM('Cash Outflow'!$C$17:$C$21)</f>
        <v>6.2499999999999587E-3</v>
      </c>
      <c r="V18" s="244">
        <f>$B$18*SUM('Cash Outflow'!W17:W21)/SUM('Cash Outflow'!$C$17:$C$21)</f>
        <v>0</v>
      </c>
      <c r="W18" s="244">
        <f>$B$18*SUM('Cash Outflow'!X17:X21)/SUM('Cash Outflow'!$C$17:$C$21)</f>
        <v>0</v>
      </c>
      <c r="X18" s="244">
        <f>$B$18*SUM('Cash Outflow'!Y17:Y21)/SUM('Cash Outflow'!$C$17:$C$21)</f>
        <v>0</v>
      </c>
      <c r="Y18" s="244">
        <f>$B$18*SUM('Cash Outflow'!Z17:Z21)/SUM('Cash Outflow'!$C$17:$C$21)</f>
        <v>0</v>
      </c>
      <c r="Z18" s="244">
        <f>$B$18*SUM('Cash Outflow'!AA17:AA21)/SUM('Cash Outflow'!$C$17:$C$21)</f>
        <v>0</v>
      </c>
      <c r="AA18" s="244">
        <f>$B$18*SUM('Cash Outflow'!AB17:AB21)/SUM('Cash Outflow'!$C$17:$C$21)</f>
        <v>0</v>
      </c>
      <c r="AB18" s="244">
        <f>$B$18*SUM('Cash Outflow'!AC17:AC21)/SUM('Cash Outflow'!$C$17:$C$21)</f>
        <v>0</v>
      </c>
      <c r="AC18" s="244">
        <f>$B$18*SUM('Cash Outflow'!AD17:AD21)/SUM('Cash Outflow'!$C$17:$C$21)</f>
        <v>0</v>
      </c>
      <c r="AD18" s="244">
        <f>$B$18*SUM('Cash Outflow'!AE17:AE21)/SUM('Cash Outflow'!$C$17:$C$21)</f>
        <v>0</v>
      </c>
      <c r="AE18" s="244">
        <f>$B$18*SUM('Cash Outflow'!AF17:AF21)/SUM('Cash Outflow'!$C$17:$C$21)</f>
        <v>0</v>
      </c>
      <c r="AF18" s="244">
        <f>$B$18*SUM('Cash Outflow'!AG17:AG21)/SUM('Cash Outflow'!$C$17:$C$21)</f>
        <v>0</v>
      </c>
      <c r="AG18" s="244">
        <f>$B$18*SUM('Cash Outflow'!AH17:AH21)/SUM('Cash Outflow'!$C$17:$C$21)</f>
        <v>0</v>
      </c>
      <c r="AH18" s="244">
        <f>$B$18*SUM('Cash Outflow'!AI17:AI21)/SUM('Cash Outflow'!$C$17:$C$21)</f>
        <v>0</v>
      </c>
      <c r="AI18" s="244">
        <f>$B$18*SUM('Cash Outflow'!AJ17:AJ21)/SUM('Cash Outflow'!$C$17:$C$21)</f>
        <v>0</v>
      </c>
      <c r="AJ18" s="244">
        <f>$B$18*SUM('Cash Outflow'!AK17:AK21)/SUM('Cash Outflow'!$C$17:$C$21)</f>
        <v>0</v>
      </c>
      <c r="AK18" s="244">
        <f>$B$18*SUM('Cash Outflow'!AL17:AL21)/SUM('Cash Outflow'!$C$17:$C$21)</f>
        <v>0</v>
      </c>
      <c r="AL18" s="244">
        <f>$B$18*SUM('Cash Outflow'!AM17:AM21)/SUM('Cash Outflow'!$C$17:$C$21)</f>
        <v>0</v>
      </c>
      <c r="AM18" s="244">
        <f>$B$18*SUM('Cash Outflow'!AN17:AN21)/SUM('Cash Outflow'!$C$17:$C$21)</f>
        <v>0</v>
      </c>
      <c r="AN18" s="244">
        <f>$B$18*SUM('Cash Outflow'!AO17:AO21)/SUM('Cash Outflow'!$C$17:$C$21)</f>
        <v>0</v>
      </c>
      <c r="AO18" s="244">
        <f>$B$18*SUM('Cash Outflow'!AP17:AP21)/SUM('Cash Outflow'!$C$17:$C$21)</f>
        <v>0</v>
      </c>
      <c r="AP18" s="244">
        <f>$B$18*SUM('Cash Outflow'!AQ17:AQ21)/SUM('Cash Outflow'!$C$17:$C$21)</f>
        <v>0</v>
      </c>
      <c r="AQ18" s="244">
        <f>$B$18*SUM('Cash Outflow'!AR17:AR21)/SUM('Cash Outflow'!$C$17:$C$21)</f>
        <v>0</v>
      </c>
      <c r="AR18" s="244">
        <f>$B$18*SUM('Cash Outflow'!AS17:AS21)/SUM('Cash Outflow'!$C$17:$C$21)</f>
        <v>0</v>
      </c>
      <c r="AS18" s="244">
        <f>$B$18*SUM('Cash Outflow'!AT17:AT21)/SUM('Cash Outflow'!$C$17:$C$21)</f>
        <v>0</v>
      </c>
      <c r="AT18" s="244">
        <f>$B$18*SUM('Cash Outflow'!AU17:AU21)/SUM('Cash Outflow'!$C$17:$C$21)</f>
        <v>0</v>
      </c>
      <c r="AU18" s="244">
        <f>$B$18*SUM('Cash Outflow'!AV17:AV21)/SUM('Cash Outflow'!$C$17:$C$21)</f>
        <v>0</v>
      </c>
      <c r="AV18" s="244">
        <f>$B$18*SUM('Cash Outflow'!AW17:AW21)/SUM('Cash Outflow'!$C$17:$C$21)</f>
        <v>0</v>
      </c>
      <c r="AW18" s="244">
        <f>$B$18*SUM('Cash Outflow'!AX17:AX21)/SUM('Cash Outflow'!$C$17:$C$21)</f>
        <v>0</v>
      </c>
      <c r="AX18" s="244">
        <f>$B$18*SUM('Cash Outflow'!AY17:AY21)/SUM('Cash Outflow'!$C$17:$C$21)</f>
        <v>0</v>
      </c>
      <c r="AY18" s="244">
        <f>$B$18*SUM('Cash Outflow'!AZ17:AZ21)/SUM('Cash Outflow'!$C$17:$C$21)</f>
        <v>0</v>
      </c>
      <c r="AZ18" s="244">
        <f>$B$18*SUM('Cash Outflow'!BA17:BA21)/SUM('Cash Outflow'!$C$17:$C$21)</f>
        <v>0</v>
      </c>
      <c r="BA18" s="244">
        <f>$B$18*SUM('Cash Outflow'!BB17:BB21)/SUM('Cash Outflow'!$C$17:$C$21)</f>
        <v>0</v>
      </c>
      <c r="BB18" s="244">
        <f>$B$18*SUM('Cash Outflow'!BC17:BC21)/SUM('Cash Outflow'!$C$17:$C$21)</f>
        <v>0</v>
      </c>
      <c r="BC18" s="244">
        <f>$B$18*SUM('Cash Outflow'!BD17:BD21)/SUM('Cash Outflow'!$C$17:$C$21)</f>
        <v>0</v>
      </c>
      <c r="BD18" s="244">
        <f>$B$18*SUM('Cash Outflow'!BE17:BE21)/SUM('Cash Outflow'!$C$17:$C$21)</f>
        <v>0</v>
      </c>
      <c r="BE18" s="244">
        <f>$B$18*SUM('Cash Outflow'!BF17:BF21)/SUM('Cash Outflow'!$C$17:$C$21)</f>
        <v>0</v>
      </c>
      <c r="BF18" s="244">
        <f>$B$18*SUM('Cash Outflow'!BG17:BG21)/SUM('Cash Outflow'!$C$17:$C$21)</f>
        <v>0</v>
      </c>
      <c r="BG18" s="244">
        <f>$B$18*SUM('Cash Outflow'!BH17:BH21)/SUM('Cash Outflow'!$C$17:$C$21)</f>
        <v>0</v>
      </c>
      <c r="BH18" s="244">
        <f>$B$18*SUM('Cash Outflow'!BI17:BI21)/SUM('Cash Outflow'!$C$17:$C$21)</f>
        <v>0</v>
      </c>
      <c r="BI18" s="244">
        <f>$B$18*SUM('Cash Outflow'!BJ17:BJ21)/SUM('Cash Outflow'!$C$17:$C$21)</f>
        <v>0</v>
      </c>
      <c r="BJ18" s="244">
        <f>$B$18*SUM('Cash Outflow'!BK17:BK21)/SUM('Cash Outflow'!$C$17:$C$21)</f>
        <v>0</v>
      </c>
    </row>
    <row r="19" spans="1:62" x14ac:dyDescent="0.3">
      <c r="A19" s="243" t="s">
        <v>550</v>
      </c>
      <c r="B19" s="244">
        <v>7.4999999999999997E-2</v>
      </c>
      <c r="C19" s="244">
        <f>$B$19*SUM('Cash Outflow'!D22)/'Cash Outflow'!$C$22</f>
        <v>0</v>
      </c>
      <c r="D19" s="244">
        <f>$B$19*SUM('Cash Outflow'!E22)/'Cash Outflow'!$C$22</f>
        <v>0</v>
      </c>
      <c r="E19" s="244">
        <f>$B$19*SUM('Cash Outflow'!F22)/'Cash Outflow'!$C$22</f>
        <v>0</v>
      </c>
      <c r="F19" s="244">
        <f>$B$19*SUM('Cash Outflow'!G22)/'Cash Outflow'!$C$22</f>
        <v>0</v>
      </c>
      <c r="G19" s="244">
        <f>$B$19*SUM('Cash Outflow'!H22)/'Cash Outflow'!$C$22</f>
        <v>0</v>
      </c>
      <c r="H19" s="244">
        <f>$B$19*SUM('Cash Outflow'!I22)/'Cash Outflow'!$C$22</f>
        <v>0</v>
      </c>
      <c r="I19" s="244">
        <f>$B$19*SUM('Cash Outflow'!J22)/'Cash Outflow'!$C$22</f>
        <v>0</v>
      </c>
      <c r="J19" s="244">
        <f>$B$19*SUM('Cash Outflow'!K22)/'Cash Outflow'!$C$22</f>
        <v>0</v>
      </c>
      <c r="K19" s="244">
        <f>$B$19*SUM('Cash Outflow'!L22)/'Cash Outflow'!$C$22</f>
        <v>0</v>
      </c>
      <c r="L19" s="244">
        <f>$B$19*SUM('Cash Outflow'!M22)/'Cash Outflow'!$C$22</f>
        <v>0</v>
      </c>
      <c r="M19" s="244">
        <f>$B$19*SUM('Cash Outflow'!N22)/'Cash Outflow'!$C$22</f>
        <v>0</v>
      </c>
      <c r="N19" s="244">
        <f>$B$19*SUM('Cash Outflow'!O22)/'Cash Outflow'!$C$22</f>
        <v>0</v>
      </c>
      <c r="O19" s="244">
        <f>$B$19*SUM('Cash Outflow'!P22)/'Cash Outflow'!$C$22</f>
        <v>0</v>
      </c>
      <c r="P19" s="244">
        <f>$B$19*SUM('Cash Outflow'!Q22)/'Cash Outflow'!$C$22</f>
        <v>0</v>
      </c>
      <c r="Q19" s="244">
        <f>$B$19*SUM('Cash Outflow'!R22)/'Cash Outflow'!$C$22</f>
        <v>0</v>
      </c>
      <c r="R19" s="244">
        <f>$B$19*SUM('Cash Outflow'!S22)/'Cash Outflow'!$C$22</f>
        <v>0</v>
      </c>
      <c r="S19" s="244">
        <f>$B$19*SUM('Cash Outflow'!T22)/'Cash Outflow'!$C$22</f>
        <v>0</v>
      </c>
      <c r="T19" s="244">
        <f>$B$19*SUM('Cash Outflow'!U22)/'Cash Outflow'!$C$22</f>
        <v>0</v>
      </c>
      <c r="U19" s="244">
        <f>$B$19*SUM('Cash Outflow'!V22)/'Cash Outflow'!$C$22</f>
        <v>3.7500000000000269E-2</v>
      </c>
      <c r="V19" s="244">
        <f>$B$19*SUM('Cash Outflow'!W22)/'Cash Outflow'!$C$22</f>
        <v>3.7499999999999735E-2</v>
      </c>
      <c r="W19" s="244">
        <f>$B$19*SUM('Cash Outflow'!X22)/'Cash Outflow'!$C$22</f>
        <v>0</v>
      </c>
      <c r="X19" s="244">
        <f>$B$19*SUM('Cash Outflow'!Y22)/'Cash Outflow'!$C$22</f>
        <v>0</v>
      </c>
      <c r="Y19" s="244">
        <f>$B$19*SUM('Cash Outflow'!Z22)/'Cash Outflow'!$C$22</f>
        <v>0</v>
      </c>
      <c r="Z19" s="244">
        <f>$B$19*SUM('Cash Outflow'!AA22)/'Cash Outflow'!$C$22</f>
        <v>0</v>
      </c>
      <c r="AA19" s="244">
        <f>$B$19*SUM('Cash Outflow'!AB22)/'Cash Outflow'!$C$22</f>
        <v>0</v>
      </c>
      <c r="AB19" s="244">
        <f>$B$19*SUM('Cash Outflow'!AC22)/'Cash Outflow'!$C$22</f>
        <v>0</v>
      </c>
      <c r="AC19" s="244">
        <f>$B$19*SUM('Cash Outflow'!AD22)/'Cash Outflow'!$C$22</f>
        <v>0</v>
      </c>
      <c r="AD19" s="244">
        <f>$B$19*SUM('Cash Outflow'!AE22)/'Cash Outflow'!$C$22</f>
        <v>0</v>
      </c>
      <c r="AE19" s="244">
        <f>$B$19*SUM('Cash Outflow'!AF22)/'Cash Outflow'!$C$22</f>
        <v>0</v>
      </c>
      <c r="AF19" s="244">
        <f>$B$19*SUM('Cash Outflow'!AG22)/'Cash Outflow'!$C$22</f>
        <v>0</v>
      </c>
      <c r="AG19" s="244">
        <f>$B$19*SUM('Cash Outflow'!AH22)/'Cash Outflow'!$C$22</f>
        <v>0</v>
      </c>
      <c r="AH19" s="244">
        <f>$B$19*SUM('Cash Outflow'!AI22)/'Cash Outflow'!$C$22</f>
        <v>0</v>
      </c>
      <c r="AI19" s="244">
        <f>$B$19*SUM('Cash Outflow'!AJ22)/'Cash Outflow'!$C$22</f>
        <v>0</v>
      </c>
      <c r="AJ19" s="244">
        <f>$B$19*SUM('Cash Outflow'!AK22)/'Cash Outflow'!$C$22</f>
        <v>0</v>
      </c>
      <c r="AK19" s="244">
        <f>$B$19*SUM('Cash Outflow'!AL22)/'Cash Outflow'!$C$22</f>
        <v>0</v>
      </c>
      <c r="AL19" s="244">
        <f>$B$19*SUM('Cash Outflow'!AM22)/'Cash Outflow'!$C$22</f>
        <v>0</v>
      </c>
      <c r="AM19" s="244">
        <f>$B$19*SUM('Cash Outflow'!AN22)/'Cash Outflow'!$C$22</f>
        <v>0</v>
      </c>
      <c r="AN19" s="244">
        <f>$B$19*SUM('Cash Outflow'!AO22)/'Cash Outflow'!$C$22</f>
        <v>0</v>
      </c>
      <c r="AO19" s="244">
        <f>$B$19*SUM('Cash Outflow'!AP22)/'Cash Outflow'!$C$22</f>
        <v>0</v>
      </c>
      <c r="AP19" s="244">
        <f>$B$19*SUM('Cash Outflow'!AQ22)/'Cash Outflow'!$C$22</f>
        <v>0</v>
      </c>
      <c r="AQ19" s="244">
        <f>$B$19*SUM('Cash Outflow'!AR22)/'Cash Outflow'!$C$22</f>
        <v>0</v>
      </c>
      <c r="AR19" s="244">
        <f>$B$19*SUM('Cash Outflow'!AS22)/'Cash Outflow'!$C$22</f>
        <v>0</v>
      </c>
      <c r="AS19" s="244">
        <f>$B$19*SUM('Cash Outflow'!AT22)/'Cash Outflow'!$C$22</f>
        <v>0</v>
      </c>
      <c r="AT19" s="244">
        <f>$B$19*SUM('Cash Outflow'!AU22)/'Cash Outflow'!$C$22</f>
        <v>0</v>
      </c>
      <c r="AU19" s="244">
        <f>$B$19*SUM('Cash Outflow'!AV22)/'Cash Outflow'!$C$22</f>
        <v>0</v>
      </c>
      <c r="AV19" s="244">
        <f>$B$19*SUM('Cash Outflow'!AW22)/'Cash Outflow'!$C$22</f>
        <v>0</v>
      </c>
      <c r="AW19" s="244">
        <f>$B$19*SUM('Cash Outflow'!AX22)/'Cash Outflow'!$C$22</f>
        <v>0</v>
      </c>
      <c r="AX19" s="244">
        <f>$B$19*SUM('Cash Outflow'!AY22)/'Cash Outflow'!$C$22</f>
        <v>0</v>
      </c>
      <c r="AY19" s="244">
        <f>$B$19*SUM('Cash Outflow'!AZ22)/'Cash Outflow'!$C$22</f>
        <v>0</v>
      </c>
      <c r="AZ19" s="244">
        <f>$B$19*SUM('Cash Outflow'!BA22)/'Cash Outflow'!$C$22</f>
        <v>0</v>
      </c>
      <c r="BA19" s="244">
        <f>$B$19*SUM('Cash Outflow'!BB22)/'Cash Outflow'!$C$22</f>
        <v>0</v>
      </c>
      <c r="BB19" s="244">
        <f>$B$19*SUM('Cash Outflow'!BC22)/'Cash Outflow'!$C$22</f>
        <v>0</v>
      </c>
      <c r="BC19" s="244">
        <f>$B$19*SUM('Cash Outflow'!BD22)/'Cash Outflow'!$C$22</f>
        <v>0</v>
      </c>
      <c r="BD19" s="244">
        <f>$B$19*SUM('Cash Outflow'!BE22)/'Cash Outflow'!$C$22</f>
        <v>0</v>
      </c>
      <c r="BE19" s="244">
        <f>$B$19*SUM('Cash Outflow'!BF22)/'Cash Outflow'!$C$22</f>
        <v>0</v>
      </c>
      <c r="BF19" s="244">
        <f>$B$19*SUM('Cash Outflow'!BG22)/'Cash Outflow'!$C$22</f>
        <v>0</v>
      </c>
      <c r="BG19" s="244">
        <f>$B$19*SUM('Cash Outflow'!BH22)/'Cash Outflow'!$C$22</f>
        <v>0</v>
      </c>
      <c r="BH19" s="244">
        <f>$B$19*SUM('Cash Outflow'!BI22)/'Cash Outflow'!$C$22</f>
        <v>0</v>
      </c>
      <c r="BI19" s="244">
        <f>$B$19*SUM('Cash Outflow'!BJ22)/'Cash Outflow'!$C$22</f>
        <v>0</v>
      </c>
      <c r="BJ19" s="244">
        <f>$B$19*SUM('Cash Outflow'!BK22)/'Cash Outflow'!$C$22</f>
        <v>0</v>
      </c>
    </row>
    <row r="20" spans="1:62" x14ac:dyDescent="0.3">
      <c r="A20" s="243" t="s">
        <v>551</v>
      </c>
      <c r="B20" s="244">
        <v>0.125</v>
      </c>
      <c r="C20" s="244">
        <f>$B$20*SUM('Cash Outflow'!D23)/'Cash Outflow'!$C$23</f>
        <v>0</v>
      </c>
      <c r="D20" s="244">
        <f>$B$20*SUM('Cash Outflow'!E23)/'Cash Outflow'!$C$23</f>
        <v>0</v>
      </c>
      <c r="E20" s="244">
        <f>$B$20*SUM('Cash Outflow'!F23)/'Cash Outflow'!$C$23</f>
        <v>0</v>
      </c>
      <c r="F20" s="244">
        <f>$B$20*SUM('Cash Outflow'!G23)/'Cash Outflow'!$C$23</f>
        <v>0</v>
      </c>
      <c r="G20" s="244">
        <f>$B$20*SUM('Cash Outflow'!H23)/'Cash Outflow'!$C$23</f>
        <v>0</v>
      </c>
      <c r="H20" s="244">
        <f>$B$20*SUM('Cash Outflow'!I23)/'Cash Outflow'!$C$23</f>
        <v>0</v>
      </c>
      <c r="I20" s="244">
        <f>$B$20*SUM('Cash Outflow'!J23)/'Cash Outflow'!$C$23</f>
        <v>0</v>
      </c>
      <c r="J20" s="244">
        <f>$B$20*SUM('Cash Outflow'!K23)/'Cash Outflow'!$C$23</f>
        <v>0</v>
      </c>
      <c r="K20" s="244">
        <f>$B$20*SUM('Cash Outflow'!L23)/'Cash Outflow'!$C$23</f>
        <v>0</v>
      </c>
      <c r="L20" s="244">
        <f>$B$20*SUM('Cash Outflow'!M23)/'Cash Outflow'!$C$23</f>
        <v>0</v>
      </c>
      <c r="M20" s="244">
        <f>$B$20*SUM('Cash Outflow'!N23)/'Cash Outflow'!$C$23</f>
        <v>0</v>
      </c>
      <c r="N20" s="244">
        <f>$B$20*SUM('Cash Outflow'!O23)/'Cash Outflow'!$C$23</f>
        <v>0</v>
      </c>
      <c r="O20" s="244">
        <f>$B$20*SUM('Cash Outflow'!P23)/'Cash Outflow'!$C$23</f>
        <v>0</v>
      </c>
      <c r="P20" s="244">
        <f>$B$20*SUM('Cash Outflow'!Q23)/'Cash Outflow'!$C$23</f>
        <v>0</v>
      </c>
      <c r="Q20" s="244">
        <f>$B$20*SUM('Cash Outflow'!R23)/'Cash Outflow'!$C$23</f>
        <v>0</v>
      </c>
      <c r="R20" s="244">
        <f>$B$20*SUM('Cash Outflow'!S23)/'Cash Outflow'!$C$23</f>
        <v>0</v>
      </c>
      <c r="S20" s="244">
        <f>$B$20*SUM('Cash Outflow'!T23)/'Cash Outflow'!$C$23</f>
        <v>0</v>
      </c>
      <c r="T20" s="244">
        <f>$B$20*SUM('Cash Outflow'!U23)/'Cash Outflow'!$C$23</f>
        <v>0</v>
      </c>
      <c r="U20" s="244">
        <f>$B$20*SUM('Cash Outflow'!V23)/'Cash Outflow'!$C$23</f>
        <v>0</v>
      </c>
      <c r="V20" s="244">
        <f>$B$20*SUM('Cash Outflow'!W23)/'Cash Outflow'!$C$23</f>
        <v>6.2500000000000444E-2</v>
      </c>
      <c r="W20" s="244">
        <f>$B$20*SUM('Cash Outflow'!X23)/'Cash Outflow'!$C$23</f>
        <v>6.2499999999999556E-2</v>
      </c>
      <c r="X20" s="244">
        <f>$B$20*SUM('Cash Outflow'!Y23)/'Cash Outflow'!$C$23</f>
        <v>0</v>
      </c>
      <c r="Y20" s="244">
        <f>$B$20*SUM('Cash Outflow'!Z23)/'Cash Outflow'!$C$23</f>
        <v>0</v>
      </c>
      <c r="Z20" s="244">
        <f>$B$20*SUM('Cash Outflow'!AA23)/'Cash Outflow'!$C$23</f>
        <v>0</v>
      </c>
      <c r="AA20" s="244">
        <f>$B$20*SUM('Cash Outflow'!AB23)/'Cash Outflow'!$C$23</f>
        <v>0</v>
      </c>
      <c r="AB20" s="244">
        <f>$B$20*SUM('Cash Outflow'!AC23)/'Cash Outflow'!$C$23</f>
        <v>0</v>
      </c>
      <c r="AC20" s="244">
        <f>$B$20*SUM('Cash Outflow'!AD23)/'Cash Outflow'!$C$23</f>
        <v>0</v>
      </c>
      <c r="AD20" s="244">
        <f>$B$20*SUM('Cash Outflow'!AE23)/'Cash Outflow'!$C$23</f>
        <v>0</v>
      </c>
      <c r="AE20" s="244">
        <f>$B$20*SUM('Cash Outflow'!AF23)/'Cash Outflow'!$C$23</f>
        <v>0</v>
      </c>
      <c r="AF20" s="244">
        <f>$B$20*SUM('Cash Outflow'!AG23)/'Cash Outflow'!$C$23</f>
        <v>0</v>
      </c>
      <c r="AG20" s="244">
        <f>$B$20*SUM('Cash Outflow'!AH23)/'Cash Outflow'!$C$23</f>
        <v>0</v>
      </c>
      <c r="AH20" s="244">
        <f>$B$20*SUM('Cash Outflow'!AI23)/'Cash Outflow'!$C$23</f>
        <v>0</v>
      </c>
      <c r="AI20" s="244">
        <f>$B$20*SUM('Cash Outflow'!AJ23)/'Cash Outflow'!$C$23</f>
        <v>0</v>
      </c>
      <c r="AJ20" s="244">
        <f>$B$20*SUM('Cash Outflow'!AK23)/'Cash Outflow'!$C$23</f>
        <v>0</v>
      </c>
      <c r="AK20" s="244">
        <f>$B$20*SUM('Cash Outflow'!AL23)/'Cash Outflow'!$C$23</f>
        <v>0</v>
      </c>
      <c r="AL20" s="244">
        <f>$B$20*SUM('Cash Outflow'!AM23)/'Cash Outflow'!$C$23</f>
        <v>0</v>
      </c>
      <c r="AM20" s="244">
        <f>$B$20*SUM('Cash Outflow'!AN23)/'Cash Outflow'!$C$23</f>
        <v>0</v>
      </c>
      <c r="AN20" s="244">
        <f>$B$20*SUM('Cash Outflow'!AO23)/'Cash Outflow'!$C$23</f>
        <v>0</v>
      </c>
      <c r="AO20" s="244">
        <f>$B$20*SUM('Cash Outflow'!AP23)/'Cash Outflow'!$C$23</f>
        <v>0</v>
      </c>
      <c r="AP20" s="244">
        <f>$B$20*SUM('Cash Outflow'!AQ23)/'Cash Outflow'!$C$23</f>
        <v>0</v>
      </c>
      <c r="AQ20" s="244">
        <f>$B$20*SUM('Cash Outflow'!AR23)/'Cash Outflow'!$C$23</f>
        <v>0</v>
      </c>
      <c r="AR20" s="244">
        <f>$B$20*SUM('Cash Outflow'!AS23)/'Cash Outflow'!$C$23</f>
        <v>0</v>
      </c>
      <c r="AS20" s="244">
        <f>$B$20*SUM('Cash Outflow'!AT23)/'Cash Outflow'!$C$23</f>
        <v>0</v>
      </c>
      <c r="AT20" s="244">
        <f>$B$20*SUM('Cash Outflow'!AU23)/'Cash Outflow'!$C$23</f>
        <v>0</v>
      </c>
      <c r="AU20" s="244">
        <f>$B$20*SUM('Cash Outflow'!AV23)/'Cash Outflow'!$C$23</f>
        <v>0</v>
      </c>
      <c r="AV20" s="244">
        <f>$B$20*SUM('Cash Outflow'!AW23)/'Cash Outflow'!$C$23</f>
        <v>0</v>
      </c>
      <c r="AW20" s="244">
        <f>$B$20*SUM('Cash Outflow'!AX23)/'Cash Outflow'!$C$23</f>
        <v>0</v>
      </c>
      <c r="AX20" s="244">
        <f>$B$20*SUM('Cash Outflow'!AY23)/'Cash Outflow'!$C$23</f>
        <v>0</v>
      </c>
      <c r="AY20" s="244">
        <f>$B$20*SUM('Cash Outflow'!AZ23)/'Cash Outflow'!$C$23</f>
        <v>0</v>
      </c>
      <c r="AZ20" s="244">
        <f>$B$20*SUM('Cash Outflow'!BA23)/'Cash Outflow'!$C$23</f>
        <v>0</v>
      </c>
      <c r="BA20" s="244">
        <f>$B$20*SUM('Cash Outflow'!BB23)/'Cash Outflow'!$C$23</f>
        <v>0</v>
      </c>
      <c r="BB20" s="244">
        <f>$B$20*SUM('Cash Outflow'!BC23)/'Cash Outflow'!$C$23</f>
        <v>0</v>
      </c>
      <c r="BC20" s="244">
        <f>$B$20*SUM('Cash Outflow'!BD23)/'Cash Outflow'!$C$23</f>
        <v>0</v>
      </c>
      <c r="BD20" s="244">
        <f>$B$20*SUM('Cash Outflow'!BE23)/'Cash Outflow'!$C$23</f>
        <v>0</v>
      </c>
      <c r="BE20" s="244">
        <f>$B$20*SUM('Cash Outflow'!BF23)/'Cash Outflow'!$C$23</f>
        <v>0</v>
      </c>
      <c r="BF20" s="244">
        <f>$B$20*SUM('Cash Outflow'!BG23)/'Cash Outflow'!$C$23</f>
        <v>0</v>
      </c>
      <c r="BG20" s="244">
        <f>$B$20*SUM('Cash Outflow'!BH23)/'Cash Outflow'!$C$23</f>
        <v>0</v>
      </c>
      <c r="BH20" s="244">
        <f>$B$20*SUM('Cash Outflow'!BI23)/'Cash Outflow'!$C$23</f>
        <v>0</v>
      </c>
      <c r="BI20" s="244">
        <f>$B$20*SUM('Cash Outflow'!BJ23)/'Cash Outflow'!$C$23</f>
        <v>0</v>
      </c>
      <c r="BJ20" s="244">
        <f>$B$20*SUM('Cash Outflow'!BK23)/'Cash Outflow'!$C$23</f>
        <v>0</v>
      </c>
    </row>
    <row r="21" spans="1:62" x14ac:dyDescent="0.3">
      <c r="A21" s="237" t="s">
        <v>552</v>
      </c>
      <c r="B21" s="238">
        <f>SUM(C21:BJ21)</f>
        <v>0.55000000000000004</v>
      </c>
      <c r="C21" s="238">
        <f t="shared" ref="C21:BJ21" si="4">SUM(C15:C20)</f>
        <v>3.2327586206896554E-2</v>
      </c>
      <c r="D21" s="238">
        <f t="shared" si="4"/>
        <v>4.267241379310345E-2</v>
      </c>
      <c r="E21" s="238">
        <f t="shared" si="4"/>
        <v>1.0302197802197802E-2</v>
      </c>
      <c r="F21" s="238">
        <f t="shared" si="4"/>
        <v>1.0302197802197802E-2</v>
      </c>
      <c r="G21" s="238">
        <f t="shared" si="4"/>
        <v>9.0659340659340667E-3</v>
      </c>
      <c r="H21" s="238">
        <f t="shared" si="4"/>
        <v>9.0659340659340667E-3</v>
      </c>
      <c r="I21" s="238">
        <f t="shared" si="4"/>
        <v>9.0659340659340667E-3</v>
      </c>
      <c r="J21" s="238">
        <f t="shared" si="4"/>
        <v>9.0659340659340667E-3</v>
      </c>
      <c r="K21" s="238">
        <f t="shared" si="4"/>
        <v>9.0659340659340667E-3</v>
      </c>
      <c r="L21" s="238">
        <f t="shared" si="4"/>
        <v>9.0659340659340667E-3</v>
      </c>
      <c r="M21" s="238">
        <f t="shared" si="4"/>
        <v>0.05</v>
      </c>
      <c r="N21" s="238">
        <f t="shared" si="4"/>
        <v>0.05</v>
      </c>
      <c r="O21" s="238">
        <f t="shared" si="4"/>
        <v>3.1250000000000007E-2</v>
      </c>
      <c r="P21" s="238">
        <f t="shared" si="4"/>
        <v>1.2500000000000006E-2</v>
      </c>
      <c r="Q21" s="238">
        <f t="shared" si="4"/>
        <v>1.2500000000000006E-2</v>
      </c>
      <c r="R21" s="238">
        <f t="shared" si="4"/>
        <v>1.2500000000000006E-2</v>
      </c>
      <c r="S21" s="238">
        <f t="shared" si="4"/>
        <v>1.2500000000000006E-2</v>
      </c>
      <c r="T21" s="238">
        <f t="shared" si="4"/>
        <v>1.2500000000000006E-2</v>
      </c>
      <c r="U21" s="238">
        <f t="shared" si="4"/>
        <v>4.3750000000000226E-2</v>
      </c>
      <c r="V21" s="238">
        <f t="shared" si="4"/>
        <v>0.10000000000000017</v>
      </c>
      <c r="W21" s="238">
        <f t="shared" si="4"/>
        <v>6.2499999999999556E-2</v>
      </c>
      <c r="X21" s="238">
        <f t="shared" si="4"/>
        <v>0</v>
      </c>
      <c r="Y21" s="238">
        <f t="shared" si="4"/>
        <v>0</v>
      </c>
      <c r="Z21" s="238">
        <f t="shared" si="4"/>
        <v>0</v>
      </c>
      <c r="AA21" s="238">
        <f t="shared" si="4"/>
        <v>0</v>
      </c>
      <c r="AB21" s="238">
        <f t="shared" si="4"/>
        <v>0</v>
      </c>
      <c r="AC21" s="238">
        <f t="shared" si="4"/>
        <v>0</v>
      </c>
      <c r="AD21" s="238">
        <f t="shared" si="4"/>
        <v>0</v>
      </c>
      <c r="AE21" s="238">
        <f t="shared" si="4"/>
        <v>0</v>
      </c>
      <c r="AF21" s="238">
        <f t="shared" si="4"/>
        <v>0</v>
      </c>
      <c r="AG21" s="238">
        <f t="shared" si="4"/>
        <v>0</v>
      </c>
      <c r="AH21" s="238">
        <f t="shared" si="4"/>
        <v>0</v>
      </c>
      <c r="AI21" s="238">
        <f t="shared" si="4"/>
        <v>0</v>
      </c>
      <c r="AJ21" s="238">
        <f t="shared" si="4"/>
        <v>0</v>
      </c>
      <c r="AK21" s="238">
        <f t="shared" si="4"/>
        <v>0</v>
      </c>
      <c r="AL21" s="238">
        <f t="shared" si="4"/>
        <v>0</v>
      </c>
      <c r="AM21" s="238">
        <f t="shared" si="4"/>
        <v>0</v>
      </c>
      <c r="AN21" s="238">
        <f t="shared" si="4"/>
        <v>0</v>
      </c>
      <c r="AO21" s="238">
        <f t="shared" si="4"/>
        <v>0</v>
      </c>
      <c r="AP21" s="238">
        <f t="shared" si="4"/>
        <v>0</v>
      </c>
      <c r="AQ21" s="238">
        <f t="shared" si="4"/>
        <v>0</v>
      </c>
      <c r="AR21" s="238">
        <f t="shared" si="4"/>
        <v>0</v>
      </c>
      <c r="AS21" s="238">
        <f t="shared" si="4"/>
        <v>0</v>
      </c>
      <c r="AT21" s="238">
        <f t="shared" si="4"/>
        <v>0</v>
      </c>
      <c r="AU21" s="238">
        <f t="shared" si="4"/>
        <v>0</v>
      </c>
      <c r="AV21" s="238">
        <f t="shared" si="4"/>
        <v>0</v>
      </c>
      <c r="AW21" s="238">
        <f t="shared" si="4"/>
        <v>0</v>
      </c>
      <c r="AX21" s="238">
        <f t="shared" si="4"/>
        <v>0</v>
      </c>
      <c r="AY21" s="238">
        <f t="shared" si="4"/>
        <v>0</v>
      </c>
      <c r="AZ21" s="238">
        <f t="shared" si="4"/>
        <v>0</v>
      </c>
      <c r="BA21" s="238">
        <f t="shared" si="4"/>
        <v>0</v>
      </c>
      <c r="BB21" s="238">
        <f t="shared" si="4"/>
        <v>0</v>
      </c>
      <c r="BC21" s="238">
        <f t="shared" si="4"/>
        <v>0</v>
      </c>
      <c r="BD21" s="238">
        <f t="shared" si="4"/>
        <v>0</v>
      </c>
      <c r="BE21" s="238">
        <f t="shared" si="4"/>
        <v>0</v>
      </c>
      <c r="BF21" s="238">
        <f t="shared" si="4"/>
        <v>0</v>
      </c>
      <c r="BG21" s="238">
        <f t="shared" si="4"/>
        <v>0</v>
      </c>
      <c r="BH21" s="238">
        <f t="shared" si="4"/>
        <v>0</v>
      </c>
      <c r="BI21" s="238">
        <f t="shared" si="4"/>
        <v>0</v>
      </c>
      <c r="BJ21" s="238">
        <f t="shared" si="4"/>
        <v>0</v>
      </c>
    </row>
    <row r="22" spans="1:62" x14ac:dyDescent="0.3">
      <c r="B22" s="244"/>
      <c r="C22" s="244"/>
      <c r="D22" s="244"/>
      <c r="E22" s="244"/>
      <c r="F22" s="244"/>
      <c r="G22" s="244"/>
      <c r="H22" s="244"/>
      <c r="I22" s="244"/>
      <c r="J22" s="244"/>
      <c r="K22" s="244"/>
      <c r="L22" s="244"/>
      <c r="M22" s="244"/>
      <c r="N22" s="244"/>
      <c r="O22" s="244"/>
      <c r="P22" s="244"/>
      <c r="Q22" s="244"/>
      <c r="R22" s="244"/>
      <c r="S22" s="244"/>
      <c r="T22" s="244"/>
      <c r="U22" s="244"/>
      <c r="V22" s="244"/>
      <c r="W22" s="244"/>
      <c r="X22" s="244"/>
      <c r="Y22" s="244"/>
      <c r="Z22" s="244"/>
      <c r="AA22" s="244"/>
      <c r="AB22" s="244"/>
      <c r="AC22" s="244"/>
      <c r="AD22" s="244"/>
      <c r="AE22" s="244"/>
      <c r="AF22" s="244"/>
      <c r="AG22" s="244"/>
      <c r="AH22" s="244"/>
      <c r="AI22" s="244"/>
      <c r="AJ22" s="244"/>
      <c r="AK22" s="244"/>
      <c r="AL22" s="244"/>
      <c r="AM22" s="244"/>
      <c r="AN22" s="244"/>
      <c r="AO22" s="244"/>
      <c r="AP22" s="244"/>
      <c r="AQ22" s="244"/>
      <c r="AR22" s="244"/>
      <c r="AS22" s="244"/>
      <c r="AT22" s="244"/>
      <c r="AU22" s="244"/>
      <c r="AV22" s="244"/>
      <c r="AW22" s="244"/>
      <c r="AX22" s="244"/>
      <c r="AY22" s="244"/>
      <c r="AZ22" s="244"/>
      <c r="BA22" s="244"/>
      <c r="BB22" s="244"/>
      <c r="BC22" s="244"/>
      <c r="BD22" s="244"/>
      <c r="BE22" s="244"/>
      <c r="BF22" s="244"/>
      <c r="BG22" s="244"/>
      <c r="BH22" s="244"/>
      <c r="BI22" s="244"/>
      <c r="BJ22" s="244"/>
    </row>
    <row r="23" spans="1:62" x14ac:dyDescent="0.3">
      <c r="A23" s="245" t="s">
        <v>553</v>
      </c>
      <c r="B23" s="246"/>
      <c r="C23" s="246">
        <f t="shared" ref="C23:BJ23" si="5">(1+C5)*(1+C11)*(1+C21)-1</f>
        <v>5.210424445145545E-2</v>
      </c>
      <c r="D23" s="246">
        <f t="shared" si="5"/>
        <v>6.2632494553946039E-2</v>
      </c>
      <c r="E23" s="246">
        <f t="shared" si="5"/>
        <v>2.9628460145320723E-2</v>
      </c>
      <c r="F23" s="246">
        <f t="shared" si="5"/>
        <v>2.9614458452814407E-2</v>
      </c>
      <c r="G23" s="246">
        <f t="shared" si="5"/>
        <v>2.8340723484839625E-2</v>
      </c>
      <c r="H23" s="246">
        <f t="shared" si="5"/>
        <v>2.8327026520036602E-2</v>
      </c>
      <c r="I23" s="246">
        <f t="shared" si="5"/>
        <v>2.831347003692386E-2</v>
      </c>
      <c r="J23" s="246">
        <f t="shared" si="5"/>
        <v>2.8300051885271404E-2</v>
      </c>
      <c r="K23" s="246">
        <f t="shared" si="5"/>
        <v>2.8286769958508762E-2</v>
      </c>
      <c r="L23" s="246">
        <f t="shared" si="5"/>
        <v>2.8273622192622749E-2</v>
      </c>
      <c r="M23" s="246">
        <f t="shared" si="5"/>
        <v>6.9973329238160353E-2</v>
      </c>
      <c r="N23" s="246">
        <f t="shared" si="5"/>
        <v>6.9959921051077067E-2</v>
      </c>
      <c r="O23" s="246">
        <f t="shared" si="5"/>
        <v>5.668421564634718E-2</v>
      </c>
      <c r="P23" s="246">
        <f t="shared" si="5"/>
        <v>3.7466078285575133E-2</v>
      </c>
      <c r="Q23" s="246">
        <f t="shared" si="5"/>
        <v>3.7460418813746399E-2</v>
      </c>
      <c r="R23" s="246">
        <f t="shared" si="5"/>
        <v>3.7454796575285165E-2</v>
      </c>
      <c r="S23" s="246">
        <f t="shared" si="5"/>
        <v>3.7449211203961053E-2</v>
      </c>
      <c r="T23" s="246">
        <f t="shared" si="5"/>
        <v>3.7443662338331851E-2</v>
      </c>
      <c r="U23" s="246">
        <f t="shared" si="5"/>
        <v>6.9457845597642232E-2</v>
      </c>
      <c r="V23" s="246">
        <f t="shared" si="5"/>
        <v>0.12708734812053812</v>
      </c>
      <c r="W23" s="246">
        <f t="shared" si="5"/>
        <v>8.8658205613167951E-2</v>
      </c>
      <c r="X23" s="246">
        <f t="shared" si="5"/>
        <v>2.4614148016935067E-2</v>
      </c>
      <c r="Y23" s="246">
        <f t="shared" si="5"/>
        <v>2.4608842736332459E-2</v>
      </c>
      <c r="Z23" s="246">
        <f t="shared" si="5"/>
        <v>2.4603571463939211E-2</v>
      </c>
      <c r="AA23" s="246">
        <f t="shared" si="5"/>
        <v>1.5525579469144679E-2</v>
      </c>
      <c r="AB23" s="246">
        <f t="shared" si="5"/>
        <v>1.5514038094221583E-2</v>
      </c>
      <c r="AC23" s="246">
        <f t="shared" si="5"/>
        <v>1.5502606116217343E-2</v>
      </c>
      <c r="AD23" s="246">
        <f t="shared" si="5"/>
        <v>1.5491281987062067E-2</v>
      </c>
      <c r="AE23" s="246">
        <f t="shared" si="5"/>
        <v>1.5480064187758158E-2</v>
      </c>
      <c r="AF23" s="246">
        <f t="shared" si="5"/>
        <v>1.5468951227700201E-2</v>
      </c>
      <c r="AG23" s="246">
        <f t="shared" si="5"/>
        <v>1.5457941644014817E-2</v>
      </c>
      <c r="AH23" s="246">
        <f t="shared" si="5"/>
        <v>1.544703400091918E-2</v>
      </c>
      <c r="AI23" s="246">
        <f t="shared" si="5"/>
        <v>1.5436226889095961E-2</v>
      </c>
      <c r="AJ23" s="246">
        <f t="shared" si="5"/>
        <v>1.5425518925087811E-2</v>
      </c>
      <c r="AK23" s="246">
        <f t="shared" si="5"/>
        <v>1.5414908750705614E-2</v>
      </c>
      <c r="AL23" s="246">
        <f t="shared" si="5"/>
        <v>1.5404395032453611E-2</v>
      </c>
      <c r="AM23" s="246">
        <f t="shared" si="5"/>
        <v>1.576557609690199E-2</v>
      </c>
      <c r="AN23" s="246">
        <f t="shared" si="5"/>
        <v>1.5737185309935287E-2</v>
      </c>
      <c r="AO23" s="246">
        <f t="shared" si="5"/>
        <v>1.5709215127219789E-2</v>
      </c>
      <c r="AP23" s="246">
        <f t="shared" si="5"/>
        <v>1.5681656270720712E-2</v>
      </c>
      <c r="AQ23" s="246">
        <f t="shared" si="5"/>
        <v>1.5654499733294802E-2</v>
      </c>
      <c r="AR23" s="246">
        <f t="shared" si="5"/>
        <v>1.5627736768874856E-2</v>
      </c>
      <c r="AS23" s="246">
        <f t="shared" si="5"/>
        <v>1.5601358883079897E-2</v>
      </c>
      <c r="AT23" s="246">
        <f t="shared" si="5"/>
        <v>1.5575357824224589E-2</v>
      </c>
      <c r="AU23" s="246">
        <f t="shared" si="5"/>
        <v>1.5549725574715012E-2</v>
      </c>
      <c r="AV23" s="246">
        <f t="shared" si="5"/>
        <v>1.5524454342803917E-2</v>
      </c>
      <c r="AW23" s="246">
        <f t="shared" si="5"/>
        <v>1.5499536554695936E-2</v>
      </c>
      <c r="AX23" s="246">
        <f t="shared" si="5"/>
        <v>1.5474964846978079E-2</v>
      </c>
      <c r="AY23" s="246">
        <f t="shared" si="5"/>
        <v>1.1958739522766937E-2</v>
      </c>
      <c r="AZ23" s="246">
        <f t="shared" si="5"/>
        <v>1.1934920882755495E-2</v>
      </c>
      <c r="BA23" s="246">
        <f t="shared" si="5"/>
        <v>1.1911426305873496E-2</v>
      </c>
      <c r="BB23" s="246">
        <f t="shared" si="5"/>
        <v>1.1888249223273917E-2</v>
      </c>
      <c r="BC23" s="246">
        <f t="shared" si="5"/>
        <v>1.1865383242454008E-2</v>
      </c>
      <c r="BD23" s="246">
        <f t="shared" si="5"/>
        <v>1.184282214137844E-2</v>
      </c>
      <c r="BE23" s="246">
        <f t="shared" si="5"/>
        <v>1.1820559862833369E-2</v>
      </c>
      <c r="BF23" s="246">
        <f t="shared" si="5"/>
        <v>1.1798590509006557E-2</v>
      </c>
      <c r="BG23" s="246">
        <f t="shared" si="5"/>
        <v>1.1776908336275094E-2</v>
      </c>
      <c r="BH23" s="246">
        <f t="shared" si="5"/>
        <v>1.175550775020251E-2</v>
      </c>
      <c r="BI23" s="246">
        <f t="shared" si="5"/>
        <v>1.1734383300724405E-2</v>
      </c>
      <c r="BJ23" s="246">
        <f t="shared" si="5"/>
        <v>1.1713529677521928E-2</v>
      </c>
    </row>
    <row r="27" spans="1:62" x14ac:dyDescent="0.3">
      <c r="A27" s="245" t="s">
        <v>554</v>
      </c>
      <c r="B27" s="246"/>
      <c r="C27" s="246">
        <f>(1+C7)*(1+C13)*(1+C23)-1</f>
        <v>5.210424445145545E-2</v>
      </c>
      <c r="D27" s="246">
        <f t="shared" ref="D27:BJ27" si="6">C27+D23</f>
        <v>0.11473673900540149</v>
      </c>
      <c r="E27" s="246">
        <f t="shared" si="6"/>
        <v>0.14436519915072221</v>
      </c>
      <c r="F27" s="246">
        <f t="shared" si="6"/>
        <v>0.17397965760353662</v>
      </c>
      <c r="G27" s="246">
        <f t="shared" si="6"/>
        <v>0.20232038108837624</v>
      </c>
      <c r="H27" s="246">
        <f t="shared" si="6"/>
        <v>0.23064740760841285</v>
      </c>
      <c r="I27" s="246">
        <f t="shared" si="6"/>
        <v>0.25896087764533671</v>
      </c>
      <c r="J27" s="246">
        <f t="shared" si="6"/>
        <v>0.28726092953060811</v>
      </c>
      <c r="K27" s="246">
        <f t="shared" si="6"/>
        <v>0.31554769948911687</v>
      </c>
      <c r="L27" s="246">
        <f t="shared" si="6"/>
        <v>0.34382132168173962</v>
      </c>
      <c r="M27" s="246">
        <f t="shared" si="6"/>
        <v>0.41379465091989998</v>
      </c>
      <c r="N27" s="246">
        <f t="shared" si="6"/>
        <v>0.48375457197097704</v>
      </c>
      <c r="O27" s="246">
        <f t="shared" si="6"/>
        <v>0.54043878761732422</v>
      </c>
      <c r="P27" s="246">
        <f t="shared" si="6"/>
        <v>0.57790486590289936</v>
      </c>
      <c r="Q27" s="246">
        <f t="shared" si="6"/>
        <v>0.61536528471664576</v>
      </c>
      <c r="R27" s="246">
        <f t="shared" si="6"/>
        <v>0.65282008129193092</v>
      </c>
      <c r="S27" s="246">
        <f t="shared" si="6"/>
        <v>0.69026929249589197</v>
      </c>
      <c r="T27" s="246">
        <f t="shared" si="6"/>
        <v>0.72771295483422382</v>
      </c>
      <c r="U27" s="246">
        <f t="shared" si="6"/>
        <v>0.79717080043186606</v>
      </c>
      <c r="V27" s="246">
        <f t="shared" si="6"/>
        <v>0.92425814855240418</v>
      </c>
      <c r="W27" s="246">
        <f t="shared" si="6"/>
        <v>1.0129163541655721</v>
      </c>
      <c r="X27" s="246">
        <f t="shared" si="6"/>
        <v>1.0375305021825072</v>
      </c>
      <c r="Y27" s="246">
        <f t="shared" si="6"/>
        <v>1.0621393449188397</v>
      </c>
      <c r="Z27" s="246">
        <f t="shared" si="6"/>
        <v>1.0867429163827789</v>
      </c>
      <c r="AA27" s="246">
        <f t="shared" si="6"/>
        <v>1.1022684958519235</v>
      </c>
      <c r="AB27" s="246">
        <f t="shared" si="6"/>
        <v>1.1177825339461451</v>
      </c>
      <c r="AC27" s="246">
        <f t="shared" si="6"/>
        <v>1.1332851400623625</v>
      </c>
      <c r="AD27" s="246">
        <f t="shared" si="6"/>
        <v>1.1487764220494245</v>
      </c>
      <c r="AE27" s="246">
        <f t="shared" si="6"/>
        <v>1.1642564862371827</v>
      </c>
      <c r="AF27" s="246">
        <f t="shared" si="6"/>
        <v>1.1797254374648829</v>
      </c>
      <c r="AG27" s="246">
        <f t="shared" si="6"/>
        <v>1.1951833791088977</v>
      </c>
      <c r="AH27" s="246">
        <f t="shared" si="6"/>
        <v>1.2106304131098169</v>
      </c>
      <c r="AI27" s="246">
        <f t="shared" si="6"/>
        <v>1.2260666399989129</v>
      </c>
      <c r="AJ27" s="246">
        <f t="shared" si="6"/>
        <v>1.2414921589240007</v>
      </c>
      <c r="AK27" s="246">
        <f t="shared" si="6"/>
        <v>1.2569070676747063</v>
      </c>
      <c r="AL27" s="246">
        <f t="shared" si="6"/>
        <v>1.2723114627071599</v>
      </c>
      <c r="AM27" s="246">
        <f t="shared" si="6"/>
        <v>1.2880770388040619</v>
      </c>
      <c r="AN27" s="246">
        <f t="shared" si="6"/>
        <v>1.3038142241139972</v>
      </c>
      <c r="AO27" s="246">
        <f t="shared" si="6"/>
        <v>1.319523439241217</v>
      </c>
      <c r="AP27" s="246">
        <f t="shared" si="6"/>
        <v>1.3352050955119377</v>
      </c>
      <c r="AQ27" s="246">
        <f t="shared" si="6"/>
        <v>1.3508595952452325</v>
      </c>
      <c r="AR27" s="246">
        <f t="shared" si="6"/>
        <v>1.3664873320141073</v>
      </c>
      <c r="AS27" s="246">
        <f t="shared" si="6"/>
        <v>1.3820886908971872</v>
      </c>
      <c r="AT27" s="246">
        <f t="shared" si="6"/>
        <v>1.3976640487214118</v>
      </c>
      <c r="AU27" s="246">
        <f t="shared" si="6"/>
        <v>1.4132137742961268</v>
      </c>
      <c r="AV27" s="246">
        <f t="shared" si="6"/>
        <v>1.4287382286389307</v>
      </c>
      <c r="AW27" s="246">
        <f t="shared" si="6"/>
        <v>1.4442377651936267</v>
      </c>
      <c r="AX27" s="246">
        <f t="shared" si="6"/>
        <v>1.4597127300406048</v>
      </c>
      <c r="AY27" s="246">
        <f t="shared" si="6"/>
        <v>1.4716714695633717</v>
      </c>
      <c r="AZ27" s="246">
        <f t="shared" si="6"/>
        <v>1.4836063904461272</v>
      </c>
      <c r="BA27" s="246">
        <f t="shared" si="6"/>
        <v>1.4955178167520007</v>
      </c>
      <c r="BB27" s="246">
        <f t="shared" si="6"/>
        <v>1.5074060659752746</v>
      </c>
      <c r="BC27" s="246">
        <f t="shared" si="6"/>
        <v>1.5192714492177286</v>
      </c>
      <c r="BD27" s="246">
        <f t="shared" si="6"/>
        <v>1.531114271359107</v>
      </c>
      <c r="BE27" s="246">
        <f t="shared" si="6"/>
        <v>1.5429348312219404</v>
      </c>
      <c r="BF27" s="246">
        <f t="shared" si="6"/>
        <v>1.554733421730947</v>
      </c>
      <c r="BG27" s="246">
        <f t="shared" si="6"/>
        <v>1.5665103300672221</v>
      </c>
      <c r="BH27" s="246">
        <f t="shared" si="6"/>
        <v>1.5782658378174246</v>
      </c>
      <c r="BI27" s="246">
        <f t="shared" si="6"/>
        <v>1.590000221118149</v>
      </c>
      <c r="BJ27" s="246">
        <f t="shared" si="6"/>
        <v>1.6017137507956709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02D7A-0958-4E70-9467-844A598124BB}">
  <dimension ref="A1:BE1000"/>
  <sheetViews>
    <sheetView showGridLines="0" zoomScaleNormal="100" workbookViewId="0">
      <pane xSplit="2" ySplit="4" topLeftCell="C5" activePane="bottomRight" state="frozen"/>
      <selection pane="topRight"/>
      <selection pane="bottomLeft"/>
      <selection pane="bottomRight"/>
    </sheetView>
  </sheetViews>
  <sheetFormatPr defaultColWidth="14.44140625" defaultRowHeight="14.4" x14ac:dyDescent="0.3"/>
  <cols>
    <col min="1" max="1" width="6" style="247" customWidth="1"/>
    <col min="2" max="2" width="30" style="247" customWidth="1"/>
    <col min="3" max="57" width="12" style="247" customWidth="1"/>
    <col min="58" max="16384" width="14.44140625" style="247"/>
  </cols>
  <sheetData>
    <row r="1" spans="1:57" ht="19.5" customHeight="1" x14ac:dyDescent="0.4">
      <c r="A1" s="423" t="s">
        <v>560</v>
      </c>
      <c r="B1" s="423"/>
      <c r="C1" s="423"/>
      <c r="D1" s="423"/>
      <c r="E1" s="423"/>
      <c r="F1" s="423"/>
      <c r="G1" s="423"/>
    </row>
    <row r="2" spans="1:57" ht="15" customHeight="1" x14ac:dyDescent="0.3">
      <c r="A2" s="424" t="s">
        <v>559</v>
      </c>
      <c r="B2" s="424"/>
      <c r="C2" s="424"/>
      <c r="D2" s="424"/>
      <c r="E2" s="424"/>
      <c r="F2" s="424"/>
      <c r="G2" s="424"/>
      <c r="H2" s="424"/>
      <c r="I2" s="424"/>
      <c r="J2" s="424"/>
      <c r="K2" s="424"/>
      <c r="L2" s="424"/>
      <c r="M2" s="424"/>
      <c r="N2" s="424"/>
      <c r="O2" s="424"/>
    </row>
    <row r="3" spans="1:57" ht="15" customHeight="1" x14ac:dyDescent="0.3"/>
    <row r="4" spans="1:57" ht="15" customHeight="1" x14ac:dyDescent="0.3">
      <c r="A4" s="257" t="s">
        <v>558</v>
      </c>
      <c r="B4" s="257" t="s">
        <v>557</v>
      </c>
      <c r="C4" s="256"/>
      <c r="D4" s="256">
        <v>1</v>
      </c>
      <c r="E4" s="256">
        <v>2</v>
      </c>
      <c r="F4" s="256">
        <v>3</v>
      </c>
      <c r="G4" s="256">
        <v>4</v>
      </c>
      <c r="H4" s="256">
        <v>5</v>
      </c>
      <c r="I4" s="256">
        <v>6</v>
      </c>
      <c r="J4" s="256">
        <v>7</v>
      </c>
      <c r="K4" s="256">
        <v>8</v>
      </c>
      <c r="L4" s="256">
        <v>9</v>
      </c>
      <c r="M4" s="256">
        <v>10</v>
      </c>
      <c r="N4" s="256">
        <v>11</v>
      </c>
      <c r="O4" s="256">
        <v>12</v>
      </c>
      <c r="P4" s="256">
        <v>13</v>
      </c>
      <c r="Q4" s="256">
        <v>14</v>
      </c>
      <c r="R4" s="256">
        <v>15</v>
      </c>
      <c r="S4" s="256">
        <v>16</v>
      </c>
      <c r="T4" s="256">
        <v>17</v>
      </c>
      <c r="U4" s="256">
        <v>18</v>
      </c>
      <c r="V4" s="256">
        <v>19</v>
      </c>
      <c r="W4" s="256">
        <v>20</v>
      </c>
      <c r="X4" s="256">
        <v>21</v>
      </c>
      <c r="Y4" s="256">
        <v>22</v>
      </c>
      <c r="Z4" s="256">
        <v>23</v>
      </c>
      <c r="AA4" s="256">
        <v>24</v>
      </c>
      <c r="AB4" s="256">
        <v>25</v>
      </c>
      <c r="AC4" s="256">
        <v>26</v>
      </c>
      <c r="AD4" s="256">
        <v>27</v>
      </c>
      <c r="AE4" s="256">
        <v>28</v>
      </c>
      <c r="AF4" s="256">
        <v>29</v>
      </c>
      <c r="AG4" s="256">
        <v>30</v>
      </c>
      <c r="AH4" s="256">
        <v>31</v>
      </c>
      <c r="AI4" s="256">
        <v>32</v>
      </c>
      <c r="AJ4" s="256">
        <v>33</v>
      </c>
      <c r="AK4" s="256">
        <v>34</v>
      </c>
      <c r="AL4" s="256">
        <v>35</v>
      </c>
      <c r="AM4" s="256">
        <v>36</v>
      </c>
      <c r="AN4" s="256">
        <v>37</v>
      </c>
      <c r="AO4" s="256">
        <v>38</v>
      </c>
      <c r="AP4" s="256">
        <v>39</v>
      </c>
      <c r="AQ4" s="256">
        <v>40</v>
      </c>
      <c r="AR4" s="256">
        <v>41</v>
      </c>
      <c r="AS4" s="256">
        <v>42</v>
      </c>
      <c r="AT4" s="256">
        <v>43</v>
      </c>
      <c r="AU4" s="256">
        <v>44</v>
      </c>
      <c r="AV4" s="256">
        <v>45</v>
      </c>
      <c r="AW4" s="256">
        <v>46</v>
      </c>
      <c r="AX4" s="256">
        <v>47</v>
      </c>
      <c r="AY4" s="256">
        <v>48</v>
      </c>
      <c r="AZ4" s="256">
        <v>49</v>
      </c>
      <c r="BA4" s="256">
        <v>50</v>
      </c>
      <c r="BB4" s="256">
        <v>51</v>
      </c>
      <c r="BC4" s="256">
        <v>52</v>
      </c>
      <c r="BD4" s="256">
        <v>53</v>
      </c>
      <c r="BE4" s="256">
        <v>54</v>
      </c>
    </row>
    <row r="5" spans="1:57" ht="15" customHeight="1" x14ac:dyDescent="0.3">
      <c r="A5" s="252">
        <f>'Stage Schedule &amp; Costs'!A5</f>
        <v>1</v>
      </c>
      <c r="B5" s="251" t="str">
        <f>'Stage Schedule &amp; Costs'!B5&amp;" - "&amp;'Stage Schedule &amp; Costs'!C5</f>
        <v>Excavation - Excavation</v>
      </c>
      <c r="C5" s="250">
        <f t="shared" ref="C5:C24" si="0">SUM(D5:BE5)</f>
        <v>20000000</v>
      </c>
      <c r="D5" s="250">
        <f>MAX(0,MIN('Stage Schedule &amp; Costs'!$G5,D$4)-MAX('Stage Schedule &amp; Costs'!$F5,D$4-1))*'Stage Schedule &amp; Costs'!$I5</f>
        <v>20000000</v>
      </c>
      <c r="E5" s="250">
        <f>MAX(0,MIN('Stage Schedule &amp; Costs'!$G5,E$4)-MAX('Stage Schedule &amp; Costs'!$F5,E$4-1))*'Stage Schedule &amp; Costs'!$I5</f>
        <v>0</v>
      </c>
      <c r="F5" s="250">
        <f>MAX(0,MIN('Stage Schedule &amp; Costs'!$G5,F$4)-MAX('Stage Schedule &amp; Costs'!$F5,F$4-1))*'Stage Schedule &amp; Costs'!$I5</f>
        <v>0</v>
      </c>
      <c r="G5" s="250">
        <f>MAX(0,MIN('Stage Schedule &amp; Costs'!$G5,G$4)-MAX('Stage Schedule &amp; Costs'!$F5,G$4-1))*'Stage Schedule &amp; Costs'!$I5</f>
        <v>0</v>
      </c>
      <c r="H5" s="250">
        <f>MAX(0,MIN('Stage Schedule &amp; Costs'!$G5,H$4)-MAX('Stage Schedule &amp; Costs'!$F5,H$4-1))*'Stage Schedule &amp; Costs'!$I5</f>
        <v>0</v>
      </c>
      <c r="I5" s="250">
        <f>MAX(0,MIN('Stage Schedule &amp; Costs'!$G5,I$4)-MAX('Stage Schedule &amp; Costs'!$F5,I$4-1))*'Stage Schedule &amp; Costs'!$I5</f>
        <v>0</v>
      </c>
      <c r="J5" s="250">
        <f>MAX(0,MIN('Stage Schedule &amp; Costs'!$G5,J$4)-MAX('Stage Schedule &amp; Costs'!$F5,J$4-1))*'Stage Schedule &amp; Costs'!$I5</f>
        <v>0</v>
      </c>
      <c r="K5" s="250">
        <f>MAX(0,MIN('Stage Schedule &amp; Costs'!$G5,K$4)-MAX('Stage Schedule &amp; Costs'!$F5,K$4-1))*'Stage Schedule &amp; Costs'!$I5</f>
        <v>0</v>
      </c>
      <c r="L5" s="250">
        <f>MAX(0,MIN('Stage Schedule &amp; Costs'!$G5,L$4)-MAX('Stage Schedule &amp; Costs'!$F5,L$4-1))*'Stage Schedule &amp; Costs'!$I5</f>
        <v>0</v>
      </c>
      <c r="M5" s="250">
        <f>MAX(0,MIN('Stage Schedule &amp; Costs'!$G5,M$4)-MAX('Stage Schedule &amp; Costs'!$F5,M$4-1))*'Stage Schedule &amp; Costs'!$I5</f>
        <v>0</v>
      </c>
      <c r="N5" s="250">
        <f>MAX(0,MIN('Stage Schedule &amp; Costs'!$G5,N$4)-MAX('Stage Schedule &amp; Costs'!$F5,N$4-1))*'Stage Schedule &amp; Costs'!$I5</f>
        <v>0</v>
      </c>
      <c r="O5" s="250">
        <f>MAX(0,MIN('Stage Schedule &amp; Costs'!$G5,O$4)-MAX('Stage Schedule &amp; Costs'!$F5,O$4-1))*'Stage Schedule &amp; Costs'!$I5</f>
        <v>0</v>
      </c>
      <c r="P5" s="250">
        <f>MAX(0,MIN('Stage Schedule &amp; Costs'!$G5,P$4)-MAX('Stage Schedule &amp; Costs'!$F5,P$4-1))*'Stage Schedule &amp; Costs'!$I5</f>
        <v>0</v>
      </c>
      <c r="Q5" s="250">
        <f>MAX(0,MIN('Stage Schedule &amp; Costs'!$G5,Q$4)-MAX('Stage Schedule &amp; Costs'!$F5,Q$4-1))*'Stage Schedule &amp; Costs'!$I5</f>
        <v>0</v>
      </c>
      <c r="R5" s="250">
        <f>MAX(0,MIN('Stage Schedule &amp; Costs'!$G5,R$4)-MAX('Stage Schedule &amp; Costs'!$F5,R$4-1))*'Stage Schedule &amp; Costs'!$I5</f>
        <v>0</v>
      </c>
      <c r="S5" s="250">
        <f>MAX(0,MIN('Stage Schedule &amp; Costs'!$G5,S$4)-MAX('Stage Schedule &amp; Costs'!$F5,S$4-1))*'Stage Schedule &amp; Costs'!$I5</f>
        <v>0</v>
      </c>
      <c r="T5" s="250">
        <f>MAX(0,MIN('Stage Schedule &amp; Costs'!$G5,T$4)-MAX('Stage Schedule &amp; Costs'!$F5,T$4-1))*'Stage Schedule &amp; Costs'!$I5</f>
        <v>0</v>
      </c>
      <c r="U5" s="250">
        <f>MAX(0,MIN('Stage Schedule &amp; Costs'!$G5,U$4)-MAX('Stage Schedule &amp; Costs'!$F5,U$4-1))*'Stage Schedule &amp; Costs'!$I5</f>
        <v>0</v>
      </c>
      <c r="V5" s="250">
        <f>MAX(0,MIN('Stage Schedule &amp; Costs'!$G5,V$4)-MAX('Stage Schedule &amp; Costs'!$F5,V$4-1))*'Stage Schedule &amp; Costs'!$I5</f>
        <v>0</v>
      </c>
      <c r="W5" s="250">
        <f>MAX(0,MIN('Stage Schedule &amp; Costs'!$G5,W$4)-MAX('Stage Schedule &amp; Costs'!$F5,W$4-1))*'Stage Schedule &amp; Costs'!$I5</f>
        <v>0</v>
      </c>
      <c r="X5" s="250">
        <f>MAX(0,MIN('Stage Schedule &amp; Costs'!$G5,X$4)-MAX('Stage Schedule &amp; Costs'!$F5,X$4-1))*'Stage Schedule &amp; Costs'!$I5</f>
        <v>0</v>
      </c>
      <c r="Y5" s="250">
        <f>MAX(0,MIN('Stage Schedule &amp; Costs'!$G5,Y$4)-MAX('Stage Schedule &amp; Costs'!$F5,Y$4-1))*'Stage Schedule &amp; Costs'!$I5</f>
        <v>0</v>
      </c>
      <c r="Z5" s="250">
        <f>MAX(0,MIN('Stage Schedule &amp; Costs'!$G5,Z$4)-MAX('Stage Schedule &amp; Costs'!$F5,Z$4-1))*'Stage Schedule &amp; Costs'!$I5</f>
        <v>0</v>
      </c>
      <c r="AA5" s="250">
        <f>MAX(0,MIN('Stage Schedule &amp; Costs'!$G5,AA$4)-MAX('Stage Schedule &amp; Costs'!$F5,AA$4-1))*'Stage Schedule &amp; Costs'!$I5</f>
        <v>0</v>
      </c>
      <c r="AB5" s="250">
        <f>MAX(0,MIN('Stage Schedule &amp; Costs'!$G5,AB$4)-MAX('Stage Schedule &amp; Costs'!$F5,AB$4-1))*'Stage Schedule &amp; Costs'!$I5</f>
        <v>0</v>
      </c>
      <c r="AC5" s="250">
        <f>MAX(0,MIN('Stage Schedule &amp; Costs'!$G5,AC$4)-MAX('Stage Schedule &amp; Costs'!$F5,AC$4-1))*'Stage Schedule &amp; Costs'!$I5</f>
        <v>0</v>
      </c>
      <c r="AD5" s="250">
        <f>MAX(0,MIN('Stage Schedule &amp; Costs'!$G5,AD$4)-MAX('Stage Schedule &amp; Costs'!$F5,AD$4-1))*'Stage Schedule &amp; Costs'!$I5</f>
        <v>0</v>
      </c>
      <c r="AE5" s="250">
        <f>MAX(0,MIN('Stage Schedule &amp; Costs'!$G5,AE$4)-MAX('Stage Schedule &amp; Costs'!$F5,AE$4-1))*'Stage Schedule &amp; Costs'!$I5</f>
        <v>0</v>
      </c>
      <c r="AF5" s="250">
        <f>MAX(0,MIN('Stage Schedule &amp; Costs'!$G5,AF$4)-MAX('Stage Schedule &amp; Costs'!$F5,AF$4-1))*'Stage Schedule &amp; Costs'!$I5</f>
        <v>0</v>
      </c>
      <c r="AG5" s="250">
        <f>MAX(0,MIN('Stage Schedule &amp; Costs'!$G5,AG$4)-MAX('Stage Schedule &amp; Costs'!$F5,AG$4-1))*'Stage Schedule &amp; Costs'!$I5</f>
        <v>0</v>
      </c>
      <c r="AH5" s="250">
        <f>MAX(0,MIN('Stage Schedule &amp; Costs'!$G5,AH$4)-MAX('Stage Schedule &amp; Costs'!$F5,AH$4-1))*'Stage Schedule &amp; Costs'!$I5</f>
        <v>0</v>
      </c>
      <c r="AI5" s="250">
        <f>MAX(0,MIN('Stage Schedule &amp; Costs'!$G5,AI$4)-MAX('Stage Schedule &amp; Costs'!$F5,AI$4-1))*'Stage Schedule &amp; Costs'!$I5</f>
        <v>0</v>
      </c>
      <c r="AJ5" s="250">
        <f>MAX(0,MIN('Stage Schedule &amp; Costs'!$G5,AJ$4)-MAX('Stage Schedule &amp; Costs'!$F5,AJ$4-1))*'Stage Schedule &amp; Costs'!$I5</f>
        <v>0</v>
      </c>
      <c r="AK5" s="250">
        <f>MAX(0,MIN('Stage Schedule &amp; Costs'!$G5,AK$4)-MAX('Stage Schedule &amp; Costs'!$F5,AK$4-1))*'Stage Schedule &amp; Costs'!$I5</f>
        <v>0</v>
      </c>
      <c r="AL5" s="250">
        <f>MAX(0,MIN('Stage Schedule &amp; Costs'!$G5,AL$4)-MAX('Stage Schedule &amp; Costs'!$F5,AL$4-1))*'Stage Schedule &amp; Costs'!$I5</f>
        <v>0</v>
      </c>
      <c r="AM5" s="250">
        <f>MAX(0,MIN('Stage Schedule &amp; Costs'!$G5,AM$4)-MAX('Stage Schedule &amp; Costs'!$F5,AM$4-1))*'Stage Schedule &amp; Costs'!$I5</f>
        <v>0</v>
      </c>
      <c r="AN5" s="250">
        <f>MAX(0,MIN('Stage Schedule &amp; Costs'!$G5,AN$4)-MAX('Stage Schedule &amp; Costs'!$F5,AN$4-1))*'Stage Schedule &amp; Costs'!$I5</f>
        <v>0</v>
      </c>
      <c r="AO5" s="250">
        <f>MAX(0,MIN('Stage Schedule &amp; Costs'!$G5,AO$4)-MAX('Stage Schedule &amp; Costs'!$F5,AO$4-1))*'Stage Schedule &amp; Costs'!$I5</f>
        <v>0</v>
      </c>
      <c r="AP5" s="250">
        <f>MAX(0,MIN('Stage Schedule &amp; Costs'!$G5,AP$4)-MAX('Stage Schedule &amp; Costs'!$F5,AP$4-1))*'Stage Schedule &amp; Costs'!$I5</f>
        <v>0</v>
      </c>
      <c r="AQ5" s="250">
        <f>MAX(0,MIN('Stage Schedule &amp; Costs'!$G5,AQ$4)-MAX('Stage Schedule &amp; Costs'!$F5,AQ$4-1))*'Stage Schedule &amp; Costs'!$I5</f>
        <v>0</v>
      </c>
      <c r="AR5" s="250">
        <f>MAX(0,MIN('Stage Schedule &amp; Costs'!$G5,AR$4)-MAX('Stage Schedule &amp; Costs'!$F5,AR$4-1))*'Stage Schedule &amp; Costs'!$I5</f>
        <v>0</v>
      </c>
      <c r="AS5" s="250">
        <f>MAX(0,MIN('Stage Schedule &amp; Costs'!$G5,AS$4)-MAX('Stage Schedule &amp; Costs'!$F5,AS$4-1))*'Stage Schedule &amp; Costs'!$I5</f>
        <v>0</v>
      </c>
      <c r="AT5" s="250">
        <f>MAX(0,MIN('Stage Schedule &amp; Costs'!$G5,AT$4)-MAX('Stage Schedule &amp; Costs'!$F5,AT$4-1))*'Stage Schedule &amp; Costs'!$I5</f>
        <v>0</v>
      </c>
      <c r="AU5" s="250">
        <f>MAX(0,MIN('Stage Schedule &amp; Costs'!$G5,AU$4)-MAX('Stage Schedule &amp; Costs'!$F5,AU$4-1))*'Stage Schedule &amp; Costs'!$I5</f>
        <v>0</v>
      </c>
      <c r="AV5" s="250">
        <f>MAX(0,MIN('Stage Schedule &amp; Costs'!$G5,AV$4)-MAX('Stage Schedule &amp; Costs'!$F5,AV$4-1))*'Stage Schedule &amp; Costs'!$I5</f>
        <v>0</v>
      </c>
      <c r="AW5" s="250">
        <f>MAX(0,MIN('Stage Schedule &amp; Costs'!$G5,AW$4)-MAX('Stage Schedule &amp; Costs'!$F5,AW$4-1))*'Stage Schedule &amp; Costs'!$I5</f>
        <v>0</v>
      </c>
      <c r="AX5" s="250">
        <f>MAX(0,MIN('Stage Schedule &amp; Costs'!$G5,AX$4)-MAX('Stage Schedule &amp; Costs'!$F5,AX$4-1))*'Stage Schedule &amp; Costs'!$I5</f>
        <v>0</v>
      </c>
      <c r="AY5" s="250">
        <f>MAX(0,MIN('Stage Schedule &amp; Costs'!$G5,AY$4)-MAX('Stage Schedule &amp; Costs'!$F5,AY$4-1))*'Stage Schedule &amp; Costs'!$I5</f>
        <v>0</v>
      </c>
      <c r="AZ5" s="250">
        <f>MAX(0,MIN('Stage Schedule &amp; Costs'!$G5,AZ$4)-MAX('Stage Schedule &amp; Costs'!$F5,AZ$4-1))*'Stage Schedule &amp; Costs'!$I5</f>
        <v>0</v>
      </c>
      <c r="BA5" s="250">
        <f>MAX(0,MIN('Stage Schedule &amp; Costs'!$G5,BA$4)-MAX('Stage Schedule &amp; Costs'!$F5,BA$4-1))*'Stage Schedule &amp; Costs'!$I5</f>
        <v>0</v>
      </c>
      <c r="BB5" s="250">
        <f>MAX(0,MIN('Stage Schedule &amp; Costs'!$G5,BB$4)-MAX('Stage Schedule &amp; Costs'!$F5,BB$4-1))*'Stage Schedule &amp; Costs'!$I5</f>
        <v>0</v>
      </c>
      <c r="BC5" s="250">
        <f>MAX(0,MIN('Stage Schedule &amp; Costs'!$G5,BC$4)-MAX('Stage Schedule &amp; Costs'!$F5,BC$4-1))*'Stage Schedule &amp; Costs'!$I5</f>
        <v>0</v>
      </c>
      <c r="BD5" s="250">
        <f>MAX(0,MIN('Stage Schedule &amp; Costs'!$G5,BD$4)-MAX('Stage Schedule &amp; Costs'!$F5,BD$4-1))*'Stage Schedule &amp; Costs'!$I5</f>
        <v>0</v>
      </c>
      <c r="BE5" s="250">
        <f>MAX(0,MIN('Stage Schedule &amp; Costs'!$G5,BE$4)-MAX('Stage Schedule &amp; Costs'!$F5,BE$4-1))*'Stage Schedule &amp; Costs'!$I5</f>
        <v>0</v>
      </c>
    </row>
    <row r="6" spans="1:57" ht="15" customHeight="1" x14ac:dyDescent="0.3">
      <c r="A6" s="255">
        <f>'Stage Schedule &amp; Costs'!A6</f>
        <v>2</v>
      </c>
      <c r="B6" s="254" t="str">
        <f>'Stage Schedule &amp; Costs'!B6&amp;" - "&amp;'Stage Schedule &amp; Costs'!C6</f>
        <v>Replacement - Replacement (Backfill)</v>
      </c>
      <c r="C6" s="253">
        <f t="shared" si="0"/>
        <v>26400000</v>
      </c>
      <c r="D6" s="253">
        <f>MAX(0,MIN('Stage Schedule &amp; Costs'!$G6,D$4)-MAX('Stage Schedule &amp; Costs'!$F6,D$4-1))*'Stage Schedule &amp; Costs'!$I6</f>
        <v>0</v>
      </c>
      <c r="E6" s="253">
        <f>MAX(0,MIN('Stage Schedule &amp; Costs'!$G6,E$4)-MAX('Stage Schedule &amp; Costs'!$F6,E$4-1))*'Stage Schedule &amp; Costs'!$I6</f>
        <v>26400000</v>
      </c>
      <c r="F6" s="253">
        <f>MAX(0,MIN('Stage Schedule &amp; Costs'!$G6,F$4)-MAX('Stage Schedule &amp; Costs'!$F6,F$4-1))*'Stage Schedule &amp; Costs'!$I6</f>
        <v>0</v>
      </c>
      <c r="G6" s="253">
        <f>MAX(0,MIN('Stage Schedule &amp; Costs'!$G6,G$4)-MAX('Stage Schedule &amp; Costs'!$F6,G$4-1))*'Stage Schedule &amp; Costs'!$I6</f>
        <v>0</v>
      </c>
      <c r="H6" s="253">
        <f>MAX(0,MIN('Stage Schedule &amp; Costs'!$G6,H$4)-MAX('Stage Schedule &amp; Costs'!$F6,H$4-1))*'Stage Schedule &amp; Costs'!$I6</f>
        <v>0</v>
      </c>
      <c r="I6" s="253">
        <f>MAX(0,MIN('Stage Schedule &amp; Costs'!$G6,I$4)-MAX('Stage Schedule &amp; Costs'!$F6,I$4-1))*'Stage Schedule &amp; Costs'!$I6</f>
        <v>0</v>
      </c>
      <c r="J6" s="253">
        <f>MAX(0,MIN('Stage Schedule &amp; Costs'!$G6,J$4)-MAX('Stage Schedule &amp; Costs'!$F6,J$4-1))*'Stage Schedule &amp; Costs'!$I6</f>
        <v>0</v>
      </c>
      <c r="K6" s="253">
        <f>MAX(0,MIN('Stage Schedule &amp; Costs'!$G6,K$4)-MAX('Stage Schedule &amp; Costs'!$F6,K$4-1))*'Stage Schedule &amp; Costs'!$I6</f>
        <v>0</v>
      </c>
      <c r="L6" s="253">
        <f>MAX(0,MIN('Stage Schedule &amp; Costs'!$G6,L$4)-MAX('Stage Schedule &amp; Costs'!$F6,L$4-1))*'Stage Schedule &amp; Costs'!$I6</f>
        <v>0</v>
      </c>
      <c r="M6" s="253">
        <f>MAX(0,MIN('Stage Schedule &amp; Costs'!$G6,M$4)-MAX('Stage Schedule &amp; Costs'!$F6,M$4-1))*'Stage Schedule &amp; Costs'!$I6</f>
        <v>0</v>
      </c>
      <c r="N6" s="253">
        <f>MAX(0,MIN('Stage Schedule &amp; Costs'!$G6,N$4)-MAX('Stage Schedule &amp; Costs'!$F6,N$4-1))*'Stage Schedule &amp; Costs'!$I6</f>
        <v>0</v>
      </c>
      <c r="O6" s="253">
        <f>MAX(0,MIN('Stage Schedule &amp; Costs'!$G6,O$4)-MAX('Stage Schedule &amp; Costs'!$F6,O$4-1))*'Stage Schedule &amp; Costs'!$I6</f>
        <v>0</v>
      </c>
      <c r="P6" s="253">
        <f>MAX(0,MIN('Stage Schedule &amp; Costs'!$G6,P$4)-MAX('Stage Schedule &amp; Costs'!$F6,P$4-1))*'Stage Schedule &amp; Costs'!$I6</f>
        <v>0</v>
      </c>
      <c r="Q6" s="253">
        <f>MAX(0,MIN('Stage Schedule &amp; Costs'!$G6,Q$4)-MAX('Stage Schedule &amp; Costs'!$F6,Q$4-1))*'Stage Schedule &amp; Costs'!$I6</f>
        <v>0</v>
      </c>
      <c r="R6" s="253">
        <f>MAX(0,MIN('Stage Schedule &amp; Costs'!$G6,R$4)-MAX('Stage Schedule &amp; Costs'!$F6,R$4-1))*'Stage Schedule &amp; Costs'!$I6</f>
        <v>0</v>
      </c>
      <c r="S6" s="253">
        <f>MAX(0,MIN('Stage Schedule &amp; Costs'!$G6,S$4)-MAX('Stage Schedule &amp; Costs'!$F6,S$4-1))*'Stage Schedule &amp; Costs'!$I6</f>
        <v>0</v>
      </c>
      <c r="T6" s="253">
        <f>MAX(0,MIN('Stage Schedule &amp; Costs'!$G6,T$4)-MAX('Stage Schedule &amp; Costs'!$F6,T$4-1))*'Stage Schedule &amp; Costs'!$I6</f>
        <v>0</v>
      </c>
      <c r="U6" s="253">
        <f>MAX(0,MIN('Stage Schedule &amp; Costs'!$G6,U$4)-MAX('Stage Schedule &amp; Costs'!$F6,U$4-1))*'Stage Schedule &amp; Costs'!$I6</f>
        <v>0</v>
      </c>
      <c r="V6" s="253">
        <f>MAX(0,MIN('Stage Schedule &amp; Costs'!$G6,V$4)-MAX('Stage Schedule &amp; Costs'!$F6,V$4-1))*'Stage Schedule &amp; Costs'!$I6</f>
        <v>0</v>
      </c>
      <c r="W6" s="253">
        <f>MAX(0,MIN('Stage Schedule &amp; Costs'!$G6,W$4)-MAX('Stage Schedule &amp; Costs'!$F6,W$4-1))*'Stage Schedule &amp; Costs'!$I6</f>
        <v>0</v>
      </c>
      <c r="X6" s="253">
        <f>MAX(0,MIN('Stage Schedule &amp; Costs'!$G6,X$4)-MAX('Stage Schedule &amp; Costs'!$F6,X$4-1))*'Stage Schedule &amp; Costs'!$I6</f>
        <v>0</v>
      </c>
      <c r="Y6" s="253">
        <f>MAX(0,MIN('Stage Schedule &amp; Costs'!$G6,Y$4)-MAX('Stage Schedule &amp; Costs'!$F6,Y$4-1))*'Stage Schedule &amp; Costs'!$I6</f>
        <v>0</v>
      </c>
      <c r="Z6" s="253">
        <f>MAX(0,MIN('Stage Schedule &amp; Costs'!$G6,Z$4)-MAX('Stage Schedule &amp; Costs'!$F6,Z$4-1))*'Stage Schedule &amp; Costs'!$I6</f>
        <v>0</v>
      </c>
      <c r="AA6" s="253">
        <f>MAX(0,MIN('Stage Schedule &amp; Costs'!$G6,AA$4)-MAX('Stage Schedule &amp; Costs'!$F6,AA$4-1))*'Stage Schedule &amp; Costs'!$I6</f>
        <v>0</v>
      </c>
      <c r="AB6" s="253">
        <f>MAX(0,MIN('Stage Schedule &amp; Costs'!$G6,AB$4)-MAX('Stage Schedule &amp; Costs'!$F6,AB$4-1))*'Stage Schedule &amp; Costs'!$I6</f>
        <v>0</v>
      </c>
      <c r="AC6" s="253">
        <f>MAX(0,MIN('Stage Schedule &amp; Costs'!$G6,AC$4)-MAX('Stage Schedule &amp; Costs'!$F6,AC$4-1))*'Stage Schedule &amp; Costs'!$I6</f>
        <v>0</v>
      </c>
      <c r="AD6" s="253">
        <f>MAX(0,MIN('Stage Schedule &amp; Costs'!$G6,AD$4)-MAX('Stage Schedule &amp; Costs'!$F6,AD$4-1))*'Stage Schedule &amp; Costs'!$I6</f>
        <v>0</v>
      </c>
      <c r="AE6" s="253">
        <f>MAX(0,MIN('Stage Schedule &amp; Costs'!$G6,AE$4)-MAX('Stage Schedule &amp; Costs'!$F6,AE$4-1))*'Stage Schedule &amp; Costs'!$I6</f>
        <v>0</v>
      </c>
      <c r="AF6" s="253">
        <f>MAX(0,MIN('Stage Schedule &amp; Costs'!$G6,AF$4)-MAX('Stage Schedule &amp; Costs'!$F6,AF$4-1))*'Stage Schedule &amp; Costs'!$I6</f>
        <v>0</v>
      </c>
      <c r="AG6" s="253">
        <f>MAX(0,MIN('Stage Schedule &amp; Costs'!$G6,AG$4)-MAX('Stage Schedule &amp; Costs'!$F6,AG$4-1))*'Stage Schedule &amp; Costs'!$I6</f>
        <v>0</v>
      </c>
      <c r="AH6" s="253">
        <f>MAX(0,MIN('Stage Schedule &amp; Costs'!$G6,AH$4)-MAX('Stage Schedule &amp; Costs'!$F6,AH$4-1))*'Stage Schedule &amp; Costs'!$I6</f>
        <v>0</v>
      </c>
      <c r="AI6" s="253">
        <f>MAX(0,MIN('Stage Schedule &amp; Costs'!$G6,AI$4)-MAX('Stage Schedule &amp; Costs'!$F6,AI$4-1))*'Stage Schedule &amp; Costs'!$I6</f>
        <v>0</v>
      </c>
      <c r="AJ6" s="253">
        <f>MAX(0,MIN('Stage Schedule &amp; Costs'!$G6,AJ$4)-MAX('Stage Schedule &amp; Costs'!$F6,AJ$4-1))*'Stage Schedule &amp; Costs'!$I6</f>
        <v>0</v>
      </c>
      <c r="AK6" s="253">
        <f>MAX(0,MIN('Stage Schedule &amp; Costs'!$G6,AK$4)-MAX('Stage Schedule &amp; Costs'!$F6,AK$4-1))*'Stage Schedule &amp; Costs'!$I6</f>
        <v>0</v>
      </c>
      <c r="AL6" s="253">
        <f>MAX(0,MIN('Stage Schedule &amp; Costs'!$G6,AL$4)-MAX('Stage Schedule &amp; Costs'!$F6,AL$4-1))*'Stage Schedule &amp; Costs'!$I6</f>
        <v>0</v>
      </c>
      <c r="AM6" s="253">
        <f>MAX(0,MIN('Stage Schedule &amp; Costs'!$G6,AM$4)-MAX('Stage Schedule &amp; Costs'!$F6,AM$4-1))*'Stage Schedule &amp; Costs'!$I6</f>
        <v>0</v>
      </c>
      <c r="AN6" s="253">
        <f>MAX(0,MIN('Stage Schedule &amp; Costs'!$G6,AN$4)-MAX('Stage Schedule &amp; Costs'!$F6,AN$4-1))*'Stage Schedule &amp; Costs'!$I6</f>
        <v>0</v>
      </c>
      <c r="AO6" s="253">
        <f>MAX(0,MIN('Stage Schedule &amp; Costs'!$G6,AO$4)-MAX('Stage Schedule &amp; Costs'!$F6,AO$4-1))*'Stage Schedule &amp; Costs'!$I6</f>
        <v>0</v>
      </c>
      <c r="AP6" s="253">
        <f>MAX(0,MIN('Stage Schedule &amp; Costs'!$G6,AP$4)-MAX('Stage Schedule &amp; Costs'!$F6,AP$4-1))*'Stage Schedule &amp; Costs'!$I6</f>
        <v>0</v>
      </c>
      <c r="AQ6" s="253">
        <f>MAX(0,MIN('Stage Schedule &amp; Costs'!$G6,AQ$4)-MAX('Stage Schedule &amp; Costs'!$F6,AQ$4-1))*'Stage Schedule &amp; Costs'!$I6</f>
        <v>0</v>
      </c>
      <c r="AR6" s="253">
        <f>MAX(0,MIN('Stage Schedule &amp; Costs'!$G6,AR$4)-MAX('Stage Schedule &amp; Costs'!$F6,AR$4-1))*'Stage Schedule &amp; Costs'!$I6</f>
        <v>0</v>
      </c>
      <c r="AS6" s="253">
        <f>MAX(0,MIN('Stage Schedule &amp; Costs'!$G6,AS$4)-MAX('Stage Schedule &amp; Costs'!$F6,AS$4-1))*'Stage Schedule &amp; Costs'!$I6</f>
        <v>0</v>
      </c>
      <c r="AT6" s="253">
        <f>MAX(0,MIN('Stage Schedule &amp; Costs'!$G6,AT$4)-MAX('Stage Schedule &amp; Costs'!$F6,AT$4-1))*'Stage Schedule &amp; Costs'!$I6</f>
        <v>0</v>
      </c>
      <c r="AU6" s="253">
        <f>MAX(0,MIN('Stage Schedule &amp; Costs'!$G6,AU$4)-MAX('Stage Schedule &amp; Costs'!$F6,AU$4-1))*'Stage Schedule &amp; Costs'!$I6</f>
        <v>0</v>
      </c>
      <c r="AV6" s="253">
        <f>MAX(0,MIN('Stage Schedule &amp; Costs'!$G6,AV$4)-MAX('Stage Schedule &amp; Costs'!$F6,AV$4-1))*'Stage Schedule &amp; Costs'!$I6</f>
        <v>0</v>
      </c>
      <c r="AW6" s="253">
        <f>MAX(0,MIN('Stage Schedule &amp; Costs'!$G6,AW$4)-MAX('Stage Schedule &amp; Costs'!$F6,AW$4-1))*'Stage Schedule &amp; Costs'!$I6</f>
        <v>0</v>
      </c>
      <c r="AX6" s="253">
        <f>MAX(0,MIN('Stage Schedule &amp; Costs'!$G6,AX$4)-MAX('Stage Schedule &amp; Costs'!$F6,AX$4-1))*'Stage Schedule &amp; Costs'!$I6</f>
        <v>0</v>
      </c>
      <c r="AY6" s="253">
        <f>MAX(0,MIN('Stage Schedule &amp; Costs'!$G6,AY$4)-MAX('Stage Schedule &amp; Costs'!$F6,AY$4-1))*'Stage Schedule &amp; Costs'!$I6</f>
        <v>0</v>
      </c>
      <c r="AZ6" s="253">
        <f>MAX(0,MIN('Stage Schedule &amp; Costs'!$G6,AZ$4)-MAX('Stage Schedule &amp; Costs'!$F6,AZ$4-1))*'Stage Schedule &amp; Costs'!$I6</f>
        <v>0</v>
      </c>
      <c r="BA6" s="253">
        <f>MAX(0,MIN('Stage Schedule &amp; Costs'!$G6,BA$4)-MAX('Stage Schedule &amp; Costs'!$F6,BA$4-1))*'Stage Schedule &amp; Costs'!$I6</f>
        <v>0</v>
      </c>
      <c r="BB6" s="253">
        <f>MAX(0,MIN('Stage Schedule &amp; Costs'!$G6,BB$4)-MAX('Stage Schedule &amp; Costs'!$F6,BB$4-1))*'Stage Schedule &amp; Costs'!$I6</f>
        <v>0</v>
      </c>
      <c r="BC6" s="253">
        <f>MAX(0,MIN('Stage Schedule &amp; Costs'!$G6,BC$4)-MAX('Stage Schedule &amp; Costs'!$F6,BC$4-1))*'Stage Schedule &amp; Costs'!$I6</f>
        <v>0</v>
      </c>
      <c r="BD6" s="253">
        <f>MAX(0,MIN('Stage Schedule &amp; Costs'!$G6,BD$4)-MAX('Stage Schedule &amp; Costs'!$F6,BD$4-1))*'Stage Schedule &amp; Costs'!$I6</f>
        <v>0</v>
      </c>
      <c r="BE6" s="253">
        <f>MAX(0,MIN('Stage Schedule &amp; Costs'!$G6,BE$4)-MAX('Stage Schedule &amp; Costs'!$F6,BE$4-1))*'Stage Schedule &amp; Costs'!$I6</f>
        <v>0</v>
      </c>
    </row>
    <row r="7" spans="1:57" ht="15" customHeight="1" x14ac:dyDescent="0.3">
      <c r="A7" s="252">
        <f>'Stage Schedule &amp; Costs'!A7</f>
        <v>3</v>
      </c>
      <c r="B7" s="251" t="str">
        <f>'Stage Schedule &amp; Costs'!B7&amp;" - "&amp;'Stage Schedule &amp; Costs'!C7</f>
        <v>Concrete Structure - Basement Floor</v>
      </c>
      <c r="C7" s="250">
        <f t="shared" si="0"/>
        <v>40000000</v>
      </c>
      <c r="D7" s="250">
        <f>MAX(0,MIN('Stage Schedule &amp; Costs'!$G7,D$4)-MAX('Stage Schedule &amp; Costs'!$F7,D$4-1))*'Stage Schedule &amp; Costs'!$I7</f>
        <v>0</v>
      </c>
      <c r="E7" s="250">
        <f>MAX(0,MIN('Stage Schedule &amp; Costs'!$G7,E$4)-MAX('Stage Schedule &amp; Costs'!$F7,E$4-1))*'Stage Schedule &amp; Costs'!$I7</f>
        <v>0</v>
      </c>
      <c r="F7" s="250">
        <f>MAX(0,MIN('Stage Schedule &amp; Costs'!$G7,F$4)-MAX('Stage Schedule &amp; Costs'!$F7,F$4-1))*'Stage Schedule &amp; Costs'!$I7</f>
        <v>20000000</v>
      </c>
      <c r="G7" s="250">
        <f>MAX(0,MIN('Stage Schedule &amp; Costs'!$G7,G$4)-MAX('Stage Schedule &amp; Costs'!$F7,G$4-1))*'Stage Schedule &amp; Costs'!$I7</f>
        <v>20000000</v>
      </c>
      <c r="H7" s="250">
        <f>MAX(0,MIN('Stage Schedule &amp; Costs'!$G7,H$4)-MAX('Stage Schedule &amp; Costs'!$F7,H$4-1))*'Stage Schedule &amp; Costs'!$I7</f>
        <v>0</v>
      </c>
      <c r="I7" s="250">
        <f>MAX(0,MIN('Stage Schedule &amp; Costs'!$G7,I$4)-MAX('Stage Schedule &amp; Costs'!$F7,I$4-1))*'Stage Schedule &amp; Costs'!$I7</f>
        <v>0</v>
      </c>
      <c r="J7" s="250">
        <f>MAX(0,MIN('Stage Schedule &amp; Costs'!$G7,J$4)-MAX('Stage Schedule &amp; Costs'!$F7,J$4-1))*'Stage Schedule &amp; Costs'!$I7</f>
        <v>0</v>
      </c>
      <c r="K7" s="250">
        <f>MAX(0,MIN('Stage Schedule &amp; Costs'!$G7,K$4)-MAX('Stage Schedule &amp; Costs'!$F7,K$4-1))*'Stage Schedule &amp; Costs'!$I7</f>
        <v>0</v>
      </c>
      <c r="L7" s="250">
        <f>MAX(0,MIN('Stage Schedule &amp; Costs'!$G7,L$4)-MAX('Stage Schedule &amp; Costs'!$F7,L$4-1))*'Stage Schedule &amp; Costs'!$I7</f>
        <v>0</v>
      </c>
      <c r="M7" s="250">
        <f>MAX(0,MIN('Stage Schedule &amp; Costs'!$G7,M$4)-MAX('Stage Schedule &amp; Costs'!$F7,M$4-1))*'Stage Schedule &amp; Costs'!$I7</f>
        <v>0</v>
      </c>
      <c r="N7" s="250">
        <f>MAX(0,MIN('Stage Schedule &amp; Costs'!$G7,N$4)-MAX('Stage Schedule &amp; Costs'!$F7,N$4-1))*'Stage Schedule &amp; Costs'!$I7</f>
        <v>0</v>
      </c>
      <c r="O7" s="250">
        <f>MAX(0,MIN('Stage Schedule &amp; Costs'!$G7,O$4)-MAX('Stage Schedule &amp; Costs'!$F7,O$4-1))*'Stage Schedule &amp; Costs'!$I7</f>
        <v>0</v>
      </c>
      <c r="P7" s="250">
        <f>MAX(0,MIN('Stage Schedule &amp; Costs'!$G7,P$4)-MAX('Stage Schedule &amp; Costs'!$F7,P$4-1))*'Stage Schedule &amp; Costs'!$I7</f>
        <v>0</v>
      </c>
      <c r="Q7" s="250">
        <f>MAX(0,MIN('Stage Schedule &amp; Costs'!$G7,Q$4)-MAX('Stage Schedule &amp; Costs'!$F7,Q$4-1))*'Stage Schedule &amp; Costs'!$I7</f>
        <v>0</v>
      </c>
      <c r="R7" s="250">
        <f>MAX(0,MIN('Stage Schedule &amp; Costs'!$G7,R$4)-MAX('Stage Schedule &amp; Costs'!$F7,R$4-1))*'Stage Schedule &amp; Costs'!$I7</f>
        <v>0</v>
      </c>
      <c r="S7" s="250">
        <f>MAX(0,MIN('Stage Schedule &amp; Costs'!$G7,S$4)-MAX('Stage Schedule &amp; Costs'!$F7,S$4-1))*'Stage Schedule &amp; Costs'!$I7</f>
        <v>0</v>
      </c>
      <c r="T7" s="250">
        <f>MAX(0,MIN('Stage Schedule &amp; Costs'!$G7,T$4)-MAX('Stage Schedule &amp; Costs'!$F7,T$4-1))*'Stage Schedule &amp; Costs'!$I7</f>
        <v>0</v>
      </c>
      <c r="U7" s="250">
        <f>MAX(0,MIN('Stage Schedule &amp; Costs'!$G7,U$4)-MAX('Stage Schedule &amp; Costs'!$F7,U$4-1))*'Stage Schedule &amp; Costs'!$I7</f>
        <v>0</v>
      </c>
      <c r="V7" s="250">
        <f>MAX(0,MIN('Stage Schedule &amp; Costs'!$G7,V$4)-MAX('Stage Schedule &amp; Costs'!$F7,V$4-1))*'Stage Schedule &amp; Costs'!$I7</f>
        <v>0</v>
      </c>
      <c r="W7" s="250">
        <f>MAX(0,MIN('Stage Schedule &amp; Costs'!$G7,W$4)-MAX('Stage Schedule &amp; Costs'!$F7,W$4-1))*'Stage Schedule &amp; Costs'!$I7</f>
        <v>0</v>
      </c>
      <c r="X7" s="250">
        <f>MAX(0,MIN('Stage Schedule &amp; Costs'!$G7,X$4)-MAX('Stage Schedule &amp; Costs'!$F7,X$4-1))*'Stage Schedule &amp; Costs'!$I7</f>
        <v>0</v>
      </c>
      <c r="Y7" s="250">
        <f>MAX(0,MIN('Stage Schedule &amp; Costs'!$G7,Y$4)-MAX('Stage Schedule &amp; Costs'!$F7,Y$4-1))*'Stage Schedule &amp; Costs'!$I7</f>
        <v>0</v>
      </c>
      <c r="Z7" s="250">
        <f>MAX(0,MIN('Stage Schedule &amp; Costs'!$G7,Z$4)-MAX('Stage Schedule &amp; Costs'!$F7,Z$4-1))*'Stage Schedule &amp; Costs'!$I7</f>
        <v>0</v>
      </c>
      <c r="AA7" s="250">
        <f>MAX(0,MIN('Stage Schedule &amp; Costs'!$G7,AA$4)-MAX('Stage Schedule &amp; Costs'!$F7,AA$4-1))*'Stage Schedule &amp; Costs'!$I7</f>
        <v>0</v>
      </c>
      <c r="AB7" s="250">
        <f>MAX(0,MIN('Stage Schedule &amp; Costs'!$G7,AB$4)-MAX('Stage Schedule &amp; Costs'!$F7,AB$4-1))*'Stage Schedule &amp; Costs'!$I7</f>
        <v>0</v>
      </c>
      <c r="AC7" s="250">
        <f>MAX(0,MIN('Stage Schedule &amp; Costs'!$G7,AC$4)-MAX('Stage Schedule &amp; Costs'!$F7,AC$4-1))*'Stage Schedule &amp; Costs'!$I7</f>
        <v>0</v>
      </c>
      <c r="AD7" s="250">
        <f>MAX(0,MIN('Stage Schedule &amp; Costs'!$G7,AD$4)-MAX('Stage Schedule &amp; Costs'!$F7,AD$4-1))*'Stage Schedule &amp; Costs'!$I7</f>
        <v>0</v>
      </c>
      <c r="AE7" s="250">
        <f>MAX(0,MIN('Stage Schedule &amp; Costs'!$G7,AE$4)-MAX('Stage Schedule &amp; Costs'!$F7,AE$4-1))*'Stage Schedule &amp; Costs'!$I7</f>
        <v>0</v>
      </c>
      <c r="AF7" s="250">
        <f>MAX(0,MIN('Stage Schedule &amp; Costs'!$G7,AF$4)-MAX('Stage Schedule &amp; Costs'!$F7,AF$4-1))*'Stage Schedule &amp; Costs'!$I7</f>
        <v>0</v>
      </c>
      <c r="AG7" s="250">
        <f>MAX(0,MIN('Stage Schedule &amp; Costs'!$G7,AG$4)-MAX('Stage Schedule &amp; Costs'!$F7,AG$4-1))*'Stage Schedule &amp; Costs'!$I7</f>
        <v>0</v>
      </c>
      <c r="AH7" s="250">
        <f>MAX(0,MIN('Stage Schedule &amp; Costs'!$G7,AH$4)-MAX('Stage Schedule &amp; Costs'!$F7,AH$4-1))*'Stage Schedule &amp; Costs'!$I7</f>
        <v>0</v>
      </c>
      <c r="AI7" s="250">
        <f>MAX(0,MIN('Stage Schedule &amp; Costs'!$G7,AI$4)-MAX('Stage Schedule &amp; Costs'!$F7,AI$4-1))*'Stage Schedule &amp; Costs'!$I7</f>
        <v>0</v>
      </c>
      <c r="AJ7" s="250">
        <f>MAX(0,MIN('Stage Schedule &amp; Costs'!$G7,AJ$4)-MAX('Stage Schedule &amp; Costs'!$F7,AJ$4-1))*'Stage Schedule &amp; Costs'!$I7</f>
        <v>0</v>
      </c>
      <c r="AK7" s="250">
        <f>MAX(0,MIN('Stage Schedule &amp; Costs'!$G7,AK$4)-MAX('Stage Schedule &amp; Costs'!$F7,AK$4-1))*'Stage Schedule &amp; Costs'!$I7</f>
        <v>0</v>
      </c>
      <c r="AL7" s="250">
        <f>MAX(0,MIN('Stage Schedule &amp; Costs'!$G7,AL$4)-MAX('Stage Schedule &amp; Costs'!$F7,AL$4-1))*'Stage Schedule &amp; Costs'!$I7</f>
        <v>0</v>
      </c>
      <c r="AM7" s="250">
        <f>MAX(0,MIN('Stage Schedule &amp; Costs'!$G7,AM$4)-MAX('Stage Schedule &amp; Costs'!$F7,AM$4-1))*'Stage Schedule &amp; Costs'!$I7</f>
        <v>0</v>
      </c>
      <c r="AN7" s="250">
        <f>MAX(0,MIN('Stage Schedule &amp; Costs'!$G7,AN$4)-MAX('Stage Schedule &amp; Costs'!$F7,AN$4-1))*'Stage Schedule &amp; Costs'!$I7</f>
        <v>0</v>
      </c>
      <c r="AO7" s="250">
        <f>MAX(0,MIN('Stage Schedule &amp; Costs'!$G7,AO$4)-MAX('Stage Schedule &amp; Costs'!$F7,AO$4-1))*'Stage Schedule &amp; Costs'!$I7</f>
        <v>0</v>
      </c>
      <c r="AP7" s="250">
        <f>MAX(0,MIN('Stage Schedule &amp; Costs'!$G7,AP$4)-MAX('Stage Schedule &amp; Costs'!$F7,AP$4-1))*'Stage Schedule &amp; Costs'!$I7</f>
        <v>0</v>
      </c>
      <c r="AQ7" s="250">
        <f>MAX(0,MIN('Stage Schedule &amp; Costs'!$G7,AQ$4)-MAX('Stage Schedule &amp; Costs'!$F7,AQ$4-1))*'Stage Schedule &amp; Costs'!$I7</f>
        <v>0</v>
      </c>
      <c r="AR7" s="250">
        <f>MAX(0,MIN('Stage Schedule &amp; Costs'!$G7,AR$4)-MAX('Stage Schedule &amp; Costs'!$F7,AR$4-1))*'Stage Schedule &amp; Costs'!$I7</f>
        <v>0</v>
      </c>
      <c r="AS7" s="250">
        <f>MAX(0,MIN('Stage Schedule &amp; Costs'!$G7,AS$4)-MAX('Stage Schedule &amp; Costs'!$F7,AS$4-1))*'Stage Schedule &amp; Costs'!$I7</f>
        <v>0</v>
      </c>
      <c r="AT7" s="250">
        <f>MAX(0,MIN('Stage Schedule &amp; Costs'!$G7,AT$4)-MAX('Stage Schedule &amp; Costs'!$F7,AT$4-1))*'Stage Schedule &amp; Costs'!$I7</f>
        <v>0</v>
      </c>
      <c r="AU7" s="250">
        <f>MAX(0,MIN('Stage Schedule &amp; Costs'!$G7,AU$4)-MAX('Stage Schedule &amp; Costs'!$F7,AU$4-1))*'Stage Schedule &amp; Costs'!$I7</f>
        <v>0</v>
      </c>
      <c r="AV7" s="250">
        <f>MAX(0,MIN('Stage Schedule &amp; Costs'!$G7,AV$4)-MAX('Stage Schedule &amp; Costs'!$F7,AV$4-1))*'Stage Schedule &amp; Costs'!$I7</f>
        <v>0</v>
      </c>
      <c r="AW7" s="250">
        <f>MAX(0,MIN('Stage Schedule &amp; Costs'!$G7,AW$4)-MAX('Stage Schedule &amp; Costs'!$F7,AW$4-1))*'Stage Schedule &amp; Costs'!$I7</f>
        <v>0</v>
      </c>
      <c r="AX7" s="250">
        <f>MAX(0,MIN('Stage Schedule &amp; Costs'!$G7,AX$4)-MAX('Stage Schedule &amp; Costs'!$F7,AX$4-1))*'Stage Schedule &amp; Costs'!$I7</f>
        <v>0</v>
      </c>
      <c r="AY7" s="250">
        <f>MAX(0,MIN('Stage Schedule &amp; Costs'!$G7,AY$4)-MAX('Stage Schedule &amp; Costs'!$F7,AY$4-1))*'Stage Schedule &amp; Costs'!$I7</f>
        <v>0</v>
      </c>
      <c r="AZ7" s="250">
        <f>MAX(0,MIN('Stage Schedule &amp; Costs'!$G7,AZ$4)-MAX('Stage Schedule &amp; Costs'!$F7,AZ$4-1))*'Stage Schedule &amp; Costs'!$I7</f>
        <v>0</v>
      </c>
      <c r="BA7" s="250">
        <f>MAX(0,MIN('Stage Schedule &amp; Costs'!$G7,BA$4)-MAX('Stage Schedule &amp; Costs'!$F7,BA$4-1))*'Stage Schedule &amp; Costs'!$I7</f>
        <v>0</v>
      </c>
      <c r="BB7" s="250">
        <f>MAX(0,MIN('Stage Schedule &amp; Costs'!$G7,BB$4)-MAX('Stage Schedule &amp; Costs'!$F7,BB$4-1))*'Stage Schedule &amp; Costs'!$I7</f>
        <v>0</v>
      </c>
      <c r="BC7" s="250">
        <f>MAX(0,MIN('Stage Schedule &amp; Costs'!$G7,BC$4)-MAX('Stage Schedule &amp; Costs'!$F7,BC$4-1))*'Stage Schedule &amp; Costs'!$I7</f>
        <v>0</v>
      </c>
      <c r="BD7" s="250">
        <f>MAX(0,MIN('Stage Schedule &amp; Costs'!$G7,BD$4)-MAX('Stage Schedule &amp; Costs'!$F7,BD$4-1))*'Stage Schedule &amp; Costs'!$I7</f>
        <v>0</v>
      </c>
      <c r="BE7" s="250">
        <f>MAX(0,MIN('Stage Schedule &amp; Costs'!$G7,BE$4)-MAX('Stage Schedule &amp; Costs'!$F7,BE$4-1))*'Stage Schedule &amp; Costs'!$I7</f>
        <v>0</v>
      </c>
    </row>
    <row r="8" spans="1:57" ht="15" customHeight="1" x14ac:dyDescent="0.3">
      <c r="A8" s="255">
        <f>'Stage Schedule &amp; Costs'!A8</f>
        <v>4</v>
      </c>
      <c r="B8" s="254" t="str">
        <f>'Stage Schedule &amp; Costs'!B8&amp;" - "&amp;'Stage Schedule &amp; Costs'!C8</f>
        <v xml:space="preserve"> - Ground Floor</v>
      </c>
      <c r="C8" s="253">
        <f t="shared" si="0"/>
        <v>26400000</v>
      </c>
      <c r="D8" s="253">
        <f>MAX(0,MIN('Stage Schedule &amp; Costs'!$G8,D$4)-MAX('Stage Schedule &amp; Costs'!$F8,D$4-1))*'Stage Schedule &amp; Costs'!$I8</f>
        <v>0</v>
      </c>
      <c r="E8" s="253">
        <f>MAX(0,MIN('Stage Schedule &amp; Costs'!$G8,E$4)-MAX('Stage Schedule &amp; Costs'!$F8,E$4-1))*'Stage Schedule &amp; Costs'!$I8</f>
        <v>0</v>
      </c>
      <c r="F8" s="253">
        <f>MAX(0,MIN('Stage Schedule &amp; Costs'!$G8,F$4)-MAX('Stage Schedule &amp; Costs'!$F8,F$4-1))*'Stage Schedule &amp; Costs'!$I8</f>
        <v>0</v>
      </c>
      <c r="G8" s="253">
        <f>MAX(0,MIN('Stage Schedule &amp; Costs'!$G8,G$4)-MAX('Stage Schedule &amp; Costs'!$F8,G$4-1))*'Stage Schedule &amp; Costs'!$I8</f>
        <v>0</v>
      </c>
      <c r="H8" s="253">
        <f>MAX(0,MIN('Stage Schedule &amp; Costs'!$G8,H$4)-MAX('Stage Schedule &amp; Costs'!$F8,H$4-1))*'Stage Schedule &amp; Costs'!$I8</f>
        <v>17600000</v>
      </c>
      <c r="I8" s="253">
        <f>MAX(0,MIN('Stage Schedule &amp; Costs'!$G8,I$4)-MAX('Stage Schedule &amp; Costs'!$F8,I$4-1))*'Stage Schedule &amp; Costs'!$I8</f>
        <v>8800000</v>
      </c>
      <c r="J8" s="253">
        <f>MAX(0,MIN('Stage Schedule &amp; Costs'!$G8,J$4)-MAX('Stage Schedule &amp; Costs'!$F8,J$4-1))*'Stage Schedule &amp; Costs'!$I8</f>
        <v>0</v>
      </c>
      <c r="K8" s="253">
        <f>MAX(0,MIN('Stage Schedule &amp; Costs'!$G8,K$4)-MAX('Stage Schedule &amp; Costs'!$F8,K$4-1))*'Stage Schedule &amp; Costs'!$I8</f>
        <v>0</v>
      </c>
      <c r="L8" s="253">
        <f>MAX(0,MIN('Stage Schedule &amp; Costs'!$G8,L$4)-MAX('Stage Schedule &amp; Costs'!$F8,L$4-1))*'Stage Schedule &amp; Costs'!$I8</f>
        <v>0</v>
      </c>
      <c r="M8" s="253">
        <f>MAX(0,MIN('Stage Schedule &amp; Costs'!$G8,M$4)-MAX('Stage Schedule &amp; Costs'!$F8,M$4-1))*'Stage Schedule &amp; Costs'!$I8</f>
        <v>0</v>
      </c>
      <c r="N8" s="253">
        <f>MAX(0,MIN('Stage Schedule &amp; Costs'!$G8,N$4)-MAX('Stage Schedule &amp; Costs'!$F8,N$4-1))*'Stage Schedule &amp; Costs'!$I8</f>
        <v>0</v>
      </c>
      <c r="O8" s="253">
        <f>MAX(0,MIN('Stage Schedule &amp; Costs'!$G8,O$4)-MAX('Stage Schedule &amp; Costs'!$F8,O$4-1))*'Stage Schedule &amp; Costs'!$I8</f>
        <v>0</v>
      </c>
      <c r="P8" s="253">
        <f>MAX(0,MIN('Stage Schedule &amp; Costs'!$G8,P$4)-MAX('Stage Schedule &amp; Costs'!$F8,P$4-1))*'Stage Schedule &amp; Costs'!$I8</f>
        <v>0</v>
      </c>
      <c r="Q8" s="253">
        <f>MAX(0,MIN('Stage Schedule &amp; Costs'!$G8,Q$4)-MAX('Stage Schedule &amp; Costs'!$F8,Q$4-1))*'Stage Schedule &amp; Costs'!$I8</f>
        <v>0</v>
      </c>
      <c r="R8" s="253">
        <f>MAX(0,MIN('Stage Schedule &amp; Costs'!$G8,R$4)-MAX('Stage Schedule &amp; Costs'!$F8,R$4-1))*'Stage Schedule &amp; Costs'!$I8</f>
        <v>0</v>
      </c>
      <c r="S8" s="253">
        <f>MAX(0,MIN('Stage Schedule &amp; Costs'!$G8,S$4)-MAX('Stage Schedule &amp; Costs'!$F8,S$4-1))*'Stage Schedule &amp; Costs'!$I8</f>
        <v>0</v>
      </c>
      <c r="T8" s="253">
        <f>MAX(0,MIN('Stage Schedule &amp; Costs'!$G8,T$4)-MAX('Stage Schedule &amp; Costs'!$F8,T$4-1))*'Stage Schedule &amp; Costs'!$I8</f>
        <v>0</v>
      </c>
      <c r="U8" s="253">
        <f>MAX(0,MIN('Stage Schedule &amp; Costs'!$G8,U$4)-MAX('Stage Schedule &amp; Costs'!$F8,U$4-1))*'Stage Schedule &amp; Costs'!$I8</f>
        <v>0</v>
      </c>
      <c r="V8" s="253">
        <f>MAX(0,MIN('Stage Schedule &amp; Costs'!$G8,V$4)-MAX('Stage Schedule &amp; Costs'!$F8,V$4-1))*'Stage Schedule &amp; Costs'!$I8</f>
        <v>0</v>
      </c>
      <c r="W8" s="253">
        <f>MAX(0,MIN('Stage Schedule &amp; Costs'!$G8,W$4)-MAX('Stage Schedule &amp; Costs'!$F8,W$4-1))*'Stage Schedule &amp; Costs'!$I8</f>
        <v>0</v>
      </c>
      <c r="X8" s="253">
        <f>MAX(0,MIN('Stage Schedule &amp; Costs'!$G8,X$4)-MAX('Stage Schedule &amp; Costs'!$F8,X$4-1))*'Stage Schedule &amp; Costs'!$I8</f>
        <v>0</v>
      </c>
      <c r="Y8" s="253">
        <f>MAX(0,MIN('Stage Schedule &amp; Costs'!$G8,Y$4)-MAX('Stage Schedule &amp; Costs'!$F8,Y$4-1))*'Stage Schedule &amp; Costs'!$I8</f>
        <v>0</v>
      </c>
      <c r="Z8" s="253">
        <f>MAX(0,MIN('Stage Schedule &amp; Costs'!$G8,Z$4)-MAX('Stage Schedule &amp; Costs'!$F8,Z$4-1))*'Stage Schedule &amp; Costs'!$I8</f>
        <v>0</v>
      </c>
      <c r="AA8" s="253">
        <f>MAX(0,MIN('Stage Schedule &amp; Costs'!$G8,AA$4)-MAX('Stage Schedule &amp; Costs'!$F8,AA$4-1))*'Stage Schedule &amp; Costs'!$I8</f>
        <v>0</v>
      </c>
      <c r="AB8" s="253">
        <f>MAX(0,MIN('Stage Schedule &amp; Costs'!$G8,AB$4)-MAX('Stage Schedule &amp; Costs'!$F8,AB$4-1))*'Stage Schedule &amp; Costs'!$I8</f>
        <v>0</v>
      </c>
      <c r="AC8" s="253">
        <f>MAX(0,MIN('Stage Schedule &amp; Costs'!$G8,AC$4)-MAX('Stage Schedule &amp; Costs'!$F8,AC$4-1))*'Stage Schedule &amp; Costs'!$I8</f>
        <v>0</v>
      </c>
      <c r="AD8" s="253">
        <f>MAX(0,MIN('Stage Schedule &amp; Costs'!$G8,AD$4)-MAX('Stage Schedule &amp; Costs'!$F8,AD$4-1))*'Stage Schedule &amp; Costs'!$I8</f>
        <v>0</v>
      </c>
      <c r="AE8" s="253">
        <f>MAX(0,MIN('Stage Schedule &amp; Costs'!$G8,AE$4)-MAX('Stage Schedule &amp; Costs'!$F8,AE$4-1))*'Stage Schedule &amp; Costs'!$I8</f>
        <v>0</v>
      </c>
      <c r="AF8" s="253">
        <f>MAX(0,MIN('Stage Schedule &amp; Costs'!$G8,AF$4)-MAX('Stage Schedule &amp; Costs'!$F8,AF$4-1))*'Stage Schedule &amp; Costs'!$I8</f>
        <v>0</v>
      </c>
      <c r="AG8" s="253">
        <f>MAX(0,MIN('Stage Schedule &amp; Costs'!$G8,AG$4)-MAX('Stage Schedule &amp; Costs'!$F8,AG$4-1))*'Stage Schedule &amp; Costs'!$I8</f>
        <v>0</v>
      </c>
      <c r="AH8" s="253">
        <f>MAX(0,MIN('Stage Schedule &amp; Costs'!$G8,AH$4)-MAX('Stage Schedule &amp; Costs'!$F8,AH$4-1))*'Stage Schedule &amp; Costs'!$I8</f>
        <v>0</v>
      </c>
      <c r="AI8" s="253">
        <f>MAX(0,MIN('Stage Schedule &amp; Costs'!$G8,AI$4)-MAX('Stage Schedule &amp; Costs'!$F8,AI$4-1))*'Stage Schedule &amp; Costs'!$I8</f>
        <v>0</v>
      </c>
      <c r="AJ8" s="253">
        <f>MAX(0,MIN('Stage Schedule &amp; Costs'!$G8,AJ$4)-MAX('Stage Schedule &amp; Costs'!$F8,AJ$4-1))*'Stage Schedule &amp; Costs'!$I8</f>
        <v>0</v>
      </c>
      <c r="AK8" s="253">
        <f>MAX(0,MIN('Stage Schedule &amp; Costs'!$G8,AK$4)-MAX('Stage Schedule &amp; Costs'!$F8,AK$4-1))*'Stage Schedule &amp; Costs'!$I8</f>
        <v>0</v>
      </c>
      <c r="AL8" s="253">
        <f>MAX(0,MIN('Stage Schedule &amp; Costs'!$G8,AL$4)-MAX('Stage Schedule &amp; Costs'!$F8,AL$4-1))*'Stage Schedule &amp; Costs'!$I8</f>
        <v>0</v>
      </c>
      <c r="AM8" s="253">
        <f>MAX(0,MIN('Stage Schedule &amp; Costs'!$G8,AM$4)-MAX('Stage Schedule &amp; Costs'!$F8,AM$4-1))*'Stage Schedule &amp; Costs'!$I8</f>
        <v>0</v>
      </c>
      <c r="AN8" s="253">
        <f>MAX(0,MIN('Stage Schedule &amp; Costs'!$G8,AN$4)-MAX('Stage Schedule &amp; Costs'!$F8,AN$4-1))*'Stage Schedule &amp; Costs'!$I8</f>
        <v>0</v>
      </c>
      <c r="AO8" s="253">
        <f>MAX(0,MIN('Stage Schedule &amp; Costs'!$G8,AO$4)-MAX('Stage Schedule &amp; Costs'!$F8,AO$4-1))*'Stage Schedule &amp; Costs'!$I8</f>
        <v>0</v>
      </c>
      <c r="AP8" s="253">
        <f>MAX(0,MIN('Stage Schedule &amp; Costs'!$G8,AP$4)-MAX('Stage Schedule &amp; Costs'!$F8,AP$4-1))*'Stage Schedule &amp; Costs'!$I8</f>
        <v>0</v>
      </c>
      <c r="AQ8" s="253">
        <f>MAX(0,MIN('Stage Schedule &amp; Costs'!$G8,AQ$4)-MAX('Stage Schedule &amp; Costs'!$F8,AQ$4-1))*'Stage Schedule &amp; Costs'!$I8</f>
        <v>0</v>
      </c>
      <c r="AR8" s="253">
        <f>MAX(0,MIN('Stage Schedule &amp; Costs'!$G8,AR$4)-MAX('Stage Schedule &amp; Costs'!$F8,AR$4-1))*'Stage Schedule &amp; Costs'!$I8</f>
        <v>0</v>
      </c>
      <c r="AS8" s="253">
        <f>MAX(0,MIN('Stage Schedule &amp; Costs'!$G8,AS$4)-MAX('Stage Schedule &amp; Costs'!$F8,AS$4-1))*'Stage Schedule &amp; Costs'!$I8</f>
        <v>0</v>
      </c>
      <c r="AT8" s="253">
        <f>MAX(0,MIN('Stage Schedule &amp; Costs'!$G8,AT$4)-MAX('Stage Schedule &amp; Costs'!$F8,AT$4-1))*'Stage Schedule &amp; Costs'!$I8</f>
        <v>0</v>
      </c>
      <c r="AU8" s="253">
        <f>MAX(0,MIN('Stage Schedule &amp; Costs'!$G8,AU$4)-MAX('Stage Schedule &amp; Costs'!$F8,AU$4-1))*'Stage Schedule &amp; Costs'!$I8</f>
        <v>0</v>
      </c>
      <c r="AV8" s="253">
        <f>MAX(0,MIN('Stage Schedule &amp; Costs'!$G8,AV$4)-MAX('Stage Schedule &amp; Costs'!$F8,AV$4-1))*'Stage Schedule &amp; Costs'!$I8</f>
        <v>0</v>
      </c>
      <c r="AW8" s="253">
        <f>MAX(0,MIN('Stage Schedule &amp; Costs'!$G8,AW$4)-MAX('Stage Schedule &amp; Costs'!$F8,AW$4-1))*'Stage Schedule &amp; Costs'!$I8</f>
        <v>0</v>
      </c>
      <c r="AX8" s="253">
        <f>MAX(0,MIN('Stage Schedule &amp; Costs'!$G8,AX$4)-MAX('Stage Schedule &amp; Costs'!$F8,AX$4-1))*'Stage Schedule &amp; Costs'!$I8</f>
        <v>0</v>
      </c>
      <c r="AY8" s="253">
        <f>MAX(0,MIN('Stage Schedule &amp; Costs'!$G8,AY$4)-MAX('Stage Schedule &amp; Costs'!$F8,AY$4-1))*'Stage Schedule &amp; Costs'!$I8</f>
        <v>0</v>
      </c>
      <c r="AZ8" s="253">
        <f>MAX(0,MIN('Stage Schedule &amp; Costs'!$G8,AZ$4)-MAX('Stage Schedule &amp; Costs'!$F8,AZ$4-1))*'Stage Schedule &amp; Costs'!$I8</f>
        <v>0</v>
      </c>
      <c r="BA8" s="253">
        <f>MAX(0,MIN('Stage Schedule &amp; Costs'!$G8,BA$4)-MAX('Stage Schedule &amp; Costs'!$F8,BA$4-1))*'Stage Schedule &amp; Costs'!$I8</f>
        <v>0</v>
      </c>
      <c r="BB8" s="253">
        <f>MAX(0,MIN('Stage Schedule &amp; Costs'!$G8,BB$4)-MAX('Stage Schedule &amp; Costs'!$F8,BB$4-1))*'Stage Schedule &amp; Costs'!$I8</f>
        <v>0</v>
      </c>
      <c r="BC8" s="253">
        <f>MAX(0,MIN('Stage Schedule &amp; Costs'!$G8,BC$4)-MAX('Stage Schedule &amp; Costs'!$F8,BC$4-1))*'Stage Schedule &amp; Costs'!$I8</f>
        <v>0</v>
      </c>
      <c r="BD8" s="253">
        <f>MAX(0,MIN('Stage Schedule &amp; Costs'!$G8,BD$4)-MAX('Stage Schedule &amp; Costs'!$F8,BD$4-1))*'Stage Schedule &amp; Costs'!$I8</f>
        <v>0</v>
      </c>
      <c r="BE8" s="253">
        <f>MAX(0,MIN('Stage Schedule &amp; Costs'!$G8,BE$4)-MAX('Stage Schedule &amp; Costs'!$F8,BE$4-1))*'Stage Schedule &amp; Costs'!$I8</f>
        <v>0</v>
      </c>
    </row>
    <row r="9" spans="1:57" ht="15" customHeight="1" x14ac:dyDescent="0.3">
      <c r="A9" s="252">
        <f>'Stage Schedule &amp; Costs'!A9</f>
        <v>5</v>
      </c>
      <c r="B9" s="251" t="str">
        <f>'Stage Schedule &amp; Costs'!B9&amp;" - "&amp;'Stage Schedule &amp; Costs'!C9</f>
        <v xml:space="preserve"> - 1st Floor</v>
      </c>
      <c r="C9" s="250">
        <f t="shared" si="0"/>
        <v>26400000</v>
      </c>
      <c r="D9" s="250">
        <f>MAX(0,MIN('Stage Schedule &amp; Costs'!$G9,D$4)-MAX('Stage Schedule &amp; Costs'!$F9,D$4-1))*'Stage Schedule &amp; Costs'!$I9</f>
        <v>0</v>
      </c>
      <c r="E9" s="250">
        <f>MAX(0,MIN('Stage Schedule &amp; Costs'!$G9,E$4)-MAX('Stage Schedule &amp; Costs'!$F9,E$4-1))*'Stage Schedule &amp; Costs'!$I9</f>
        <v>0</v>
      </c>
      <c r="F9" s="250">
        <f>MAX(0,MIN('Stage Schedule &amp; Costs'!$G9,F$4)-MAX('Stage Schedule &amp; Costs'!$F9,F$4-1))*'Stage Schedule &amp; Costs'!$I9</f>
        <v>0</v>
      </c>
      <c r="G9" s="250">
        <f>MAX(0,MIN('Stage Schedule &amp; Costs'!$G9,G$4)-MAX('Stage Schedule &amp; Costs'!$F9,G$4-1))*'Stage Schedule &amp; Costs'!$I9</f>
        <v>0</v>
      </c>
      <c r="H9" s="250">
        <f>MAX(0,MIN('Stage Schedule &amp; Costs'!$G9,H$4)-MAX('Stage Schedule &amp; Costs'!$F9,H$4-1))*'Stage Schedule &amp; Costs'!$I9</f>
        <v>0</v>
      </c>
      <c r="I9" s="250">
        <f>MAX(0,MIN('Stage Schedule &amp; Costs'!$G9,I$4)-MAX('Stage Schedule &amp; Costs'!$F9,I$4-1))*'Stage Schedule &amp; Costs'!$I9</f>
        <v>8800000</v>
      </c>
      <c r="J9" s="250">
        <f>MAX(0,MIN('Stage Schedule &amp; Costs'!$G9,J$4)-MAX('Stage Schedule &amp; Costs'!$F9,J$4-1))*'Stage Schedule &amp; Costs'!$I9</f>
        <v>17600000</v>
      </c>
      <c r="K9" s="250">
        <f>MAX(0,MIN('Stage Schedule &amp; Costs'!$G9,K$4)-MAX('Stage Schedule &amp; Costs'!$F9,K$4-1))*'Stage Schedule &amp; Costs'!$I9</f>
        <v>0</v>
      </c>
      <c r="L9" s="250">
        <f>MAX(0,MIN('Stage Schedule &amp; Costs'!$G9,L$4)-MAX('Stage Schedule &amp; Costs'!$F9,L$4-1))*'Stage Schedule &amp; Costs'!$I9</f>
        <v>0</v>
      </c>
      <c r="M9" s="250">
        <f>MAX(0,MIN('Stage Schedule &amp; Costs'!$G9,M$4)-MAX('Stage Schedule &amp; Costs'!$F9,M$4-1))*'Stage Schedule &amp; Costs'!$I9</f>
        <v>0</v>
      </c>
      <c r="N9" s="250">
        <f>MAX(0,MIN('Stage Schedule &amp; Costs'!$G9,N$4)-MAX('Stage Schedule &amp; Costs'!$F9,N$4-1))*'Stage Schedule &amp; Costs'!$I9</f>
        <v>0</v>
      </c>
      <c r="O9" s="250">
        <f>MAX(0,MIN('Stage Schedule &amp; Costs'!$G9,O$4)-MAX('Stage Schedule &amp; Costs'!$F9,O$4-1))*'Stage Schedule &amp; Costs'!$I9</f>
        <v>0</v>
      </c>
      <c r="P9" s="250">
        <f>MAX(0,MIN('Stage Schedule &amp; Costs'!$G9,P$4)-MAX('Stage Schedule &amp; Costs'!$F9,P$4-1))*'Stage Schedule &amp; Costs'!$I9</f>
        <v>0</v>
      </c>
      <c r="Q9" s="250">
        <f>MAX(0,MIN('Stage Schedule &amp; Costs'!$G9,Q$4)-MAX('Stage Schedule &amp; Costs'!$F9,Q$4-1))*'Stage Schedule &amp; Costs'!$I9</f>
        <v>0</v>
      </c>
      <c r="R9" s="250">
        <f>MAX(0,MIN('Stage Schedule &amp; Costs'!$G9,R$4)-MAX('Stage Schedule &amp; Costs'!$F9,R$4-1))*'Stage Schedule &amp; Costs'!$I9</f>
        <v>0</v>
      </c>
      <c r="S9" s="250">
        <f>MAX(0,MIN('Stage Schedule &amp; Costs'!$G9,S$4)-MAX('Stage Schedule &amp; Costs'!$F9,S$4-1))*'Stage Schedule &amp; Costs'!$I9</f>
        <v>0</v>
      </c>
      <c r="T9" s="250">
        <f>MAX(0,MIN('Stage Schedule &amp; Costs'!$G9,T$4)-MAX('Stage Schedule &amp; Costs'!$F9,T$4-1))*'Stage Schedule &amp; Costs'!$I9</f>
        <v>0</v>
      </c>
      <c r="U9" s="250">
        <f>MAX(0,MIN('Stage Schedule &amp; Costs'!$G9,U$4)-MAX('Stage Schedule &amp; Costs'!$F9,U$4-1))*'Stage Schedule &amp; Costs'!$I9</f>
        <v>0</v>
      </c>
      <c r="V9" s="250">
        <f>MAX(0,MIN('Stage Schedule &amp; Costs'!$G9,V$4)-MAX('Stage Schedule &amp; Costs'!$F9,V$4-1))*'Stage Schedule &amp; Costs'!$I9</f>
        <v>0</v>
      </c>
      <c r="W9" s="250">
        <f>MAX(0,MIN('Stage Schedule &amp; Costs'!$G9,W$4)-MAX('Stage Schedule &amp; Costs'!$F9,W$4-1))*'Stage Schedule &amp; Costs'!$I9</f>
        <v>0</v>
      </c>
      <c r="X9" s="250">
        <f>MAX(0,MIN('Stage Schedule &amp; Costs'!$G9,X$4)-MAX('Stage Schedule &amp; Costs'!$F9,X$4-1))*'Stage Schedule &amp; Costs'!$I9</f>
        <v>0</v>
      </c>
      <c r="Y9" s="250">
        <f>MAX(0,MIN('Stage Schedule &amp; Costs'!$G9,Y$4)-MAX('Stage Schedule &amp; Costs'!$F9,Y$4-1))*'Stage Schedule &amp; Costs'!$I9</f>
        <v>0</v>
      </c>
      <c r="Z9" s="250">
        <f>MAX(0,MIN('Stage Schedule &amp; Costs'!$G9,Z$4)-MAX('Stage Schedule &amp; Costs'!$F9,Z$4-1))*'Stage Schedule &amp; Costs'!$I9</f>
        <v>0</v>
      </c>
      <c r="AA9" s="250">
        <f>MAX(0,MIN('Stage Schedule &amp; Costs'!$G9,AA$4)-MAX('Stage Schedule &amp; Costs'!$F9,AA$4-1))*'Stage Schedule &amp; Costs'!$I9</f>
        <v>0</v>
      </c>
      <c r="AB9" s="250">
        <f>MAX(0,MIN('Stage Schedule &amp; Costs'!$G9,AB$4)-MAX('Stage Schedule &amp; Costs'!$F9,AB$4-1))*'Stage Schedule &amp; Costs'!$I9</f>
        <v>0</v>
      </c>
      <c r="AC9" s="250">
        <f>MAX(0,MIN('Stage Schedule &amp; Costs'!$G9,AC$4)-MAX('Stage Schedule &amp; Costs'!$F9,AC$4-1))*'Stage Schedule &amp; Costs'!$I9</f>
        <v>0</v>
      </c>
      <c r="AD9" s="250">
        <f>MAX(0,MIN('Stage Schedule &amp; Costs'!$G9,AD$4)-MAX('Stage Schedule &amp; Costs'!$F9,AD$4-1))*'Stage Schedule &amp; Costs'!$I9</f>
        <v>0</v>
      </c>
      <c r="AE9" s="250">
        <f>MAX(0,MIN('Stage Schedule &amp; Costs'!$G9,AE$4)-MAX('Stage Schedule &amp; Costs'!$F9,AE$4-1))*'Stage Schedule &amp; Costs'!$I9</f>
        <v>0</v>
      </c>
      <c r="AF9" s="250">
        <f>MAX(0,MIN('Stage Schedule &amp; Costs'!$G9,AF$4)-MAX('Stage Schedule &amp; Costs'!$F9,AF$4-1))*'Stage Schedule &amp; Costs'!$I9</f>
        <v>0</v>
      </c>
      <c r="AG9" s="250">
        <f>MAX(0,MIN('Stage Schedule &amp; Costs'!$G9,AG$4)-MAX('Stage Schedule &amp; Costs'!$F9,AG$4-1))*'Stage Schedule &amp; Costs'!$I9</f>
        <v>0</v>
      </c>
      <c r="AH9" s="250">
        <f>MAX(0,MIN('Stage Schedule &amp; Costs'!$G9,AH$4)-MAX('Stage Schedule &amp; Costs'!$F9,AH$4-1))*'Stage Schedule &amp; Costs'!$I9</f>
        <v>0</v>
      </c>
      <c r="AI9" s="250">
        <f>MAX(0,MIN('Stage Schedule &amp; Costs'!$G9,AI$4)-MAX('Stage Schedule &amp; Costs'!$F9,AI$4-1))*'Stage Schedule &amp; Costs'!$I9</f>
        <v>0</v>
      </c>
      <c r="AJ9" s="250">
        <f>MAX(0,MIN('Stage Schedule &amp; Costs'!$G9,AJ$4)-MAX('Stage Schedule &amp; Costs'!$F9,AJ$4-1))*'Stage Schedule &amp; Costs'!$I9</f>
        <v>0</v>
      </c>
      <c r="AK9" s="250">
        <f>MAX(0,MIN('Stage Schedule &amp; Costs'!$G9,AK$4)-MAX('Stage Schedule &amp; Costs'!$F9,AK$4-1))*'Stage Schedule &amp; Costs'!$I9</f>
        <v>0</v>
      </c>
      <c r="AL9" s="250">
        <f>MAX(0,MIN('Stage Schedule &amp; Costs'!$G9,AL$4)-MAX('Stage Schedule &amp; Costs'!$F9,AL$4-1))*'Stage Schedule &amp; Costs'!$I9</f>
        <v>0</v>
      </c>
      <c r="AM9" s="250">
        <f>MAX(0,MIN('Stage Schedule &amp; Costs'!$G9,AM$4)-MAX('Stage Schedule &amp; Costs'!$F9,AM$4-1))*'Stage Schedule &amp; Costs'!$I9</f>
        <v>0</v>
      </c>
      <c r="AN9" s="250">
        <f>MAX(0,MIN('Stage Schedule &amp; Costs'!$G9,AN$4)-MAX('Stage Schedule &amp; Costs'!$F9,AN$4-1))*'Stage Schedule &amp; Costs'!$I9</f>
        <v>0</v>
      </c>
      <c r="AO9" s="250">
        <f>MAX(0,MIN('Stage Schedule &amp; Costs'!$G9,AO$4)-MAX('Stage Schedule &amp; Costs'!$F9,AO$4-1))*'Stage Schedule &amp; Costs'!$I9</f>
        <v>0</v>
      </c>
      <c r="AP9" s="250">
        <f>MAX(0,MIN('Stage Schedule &amp; Costs'!$G9,AP$4)-MAX('Stage Schedule &amp; Costs'!$F9,AP$4-1))*'Stage Schedule &amp; Costs'!$I9</f>
        <v>0</v>
      </c>
      <c r="AQ9" s="250">
        <f>MAX(0,MIN('Stage Schedule &amp; Costs'!$G9,AQ$4)-MAX('Stage Schedule &amp; Costs'!$F9,AQ$4-1))*'Stage Schedule &amp; Costs'!$I9</f>
        <v>0</v>
      </c>
      <c r="AR9" s="250">
        <f>MAX(0,MIN('Stage Schedule &amp; Costs'!$G9,AR$4)-MAX('Stage Schedule &amp; Costs'!$F9,AR$4-1))*'Stage Schedule &amp; Costs'!$I9</f>
        <v>0</v>
      </c>
      <c r="AS9" s="250">
        <f>MAX(0,MIN('Stage Schedule &amp; Costs'!$G9,AS$4)-MAX('Stage Schedule &amp; Costs'!$F9,AS$4-1))*'Stage Schedule &amp; Costs'!$I9</f>
        <v>0</v>
      </c>
      <c r="AT9" s="250">
        <f>MAX(0,MIN('Stage Schedule &amp; Costs'!$G9,AT$4)-MAX('Stage Schedule &amp; Costs'!$F9,AT$4-1))*'Stage Schedule &amp; Costs'!$I9</f>
        <v>0</v>
      </c>
      <c r="AU9" s="250">
        <f>MAX(0,MIN('Stage Schedule &amp; Costs'!$G9,AU$4)-MAX('Stage Schedule &amp; Costs'!$F9,AU$4-1))*'Stage Schedule &amp; Costs'!$I9</f>
        <v>0</v>
      </c>
      <c r="AV9" s="250">
        <f>MAX(0,MIN('Stage Schedule &amp; Costs'!$G9,AV$4)-MAX('Stage Schedule &amp; Costs'!$F9,AV$4-1))*'Stage Schedule &amp; Costs'!$I9</f>
        <v>0</v>
      </c>
      <c r="AW9" s="250">
        <f>MAX(0,MIN('Stage Schedule &amp; Costs'!$G9,AW$4)-MAX('Stage Schedule &amp; Costs'!$F9,AW$4-1))*'Stage Schedule &amp; Costs'!$I9</f>
        <v>0</v>
      </c>
      <c r="AX9" s="250">
        <f>MAX(0,MIN('Stage Schedule &amp; Costs'!$G9,AX$4)-MAX('Stage Schedule &amp; Costs'!$F9,AX$4-1))*'Stage Schedule &amp; Costs'!$I9</f>
        <v>0</v>
      </c>
      <c r="AY9" s="250">
        <f>MAX(0,MIN('Stage Schedule &amp; Costs'!$G9,AY$4)-MAX('Stage Schedule &amp; Costs'!$F9,AY$4-1))*'Stage Schedule &amp; Costs'!$I9</f>
        <v>0</v>
      </c>
      <c r="AZ9" s="250">
        <f>MAX(0,MIN('Stage Schedule &amp; Costs'!$G9,AZ$4)-MAX('Stage Schedule &amp; Costs'!$F9,AZ$4-1))*'Stage Schedule &amp; Costs'!$I9</f>
        <v>0</v>
      </c>
      <c r="BA9" s="250">
        <f>MAX(0,MIN('Stage Schedule &amp; Costs'!$G9,BA$4)-MAX('Stage Schedule &amp; Costs'!$F9,BA$4-1))*'Stage Schedule &amp; Costs'!$I9</f>
        <v>0</v>
      </c>
      <c r="BB9" s="250">
        <f>MAX(0,MIN('Stage Schedule &amp; Costs'!$G9,BB$4)-MAX('Stage Schedule &amp; Costs'!$F9,BB$4-1))*'Stage Schedule &amp; Costs'!$I9</f>
        <v>0</v>
      </c>
      <c r="BC9" s="250">
        <f>MAX(0,MIN('Stage Schedule &amp; Costs'!$G9,BC$4)-MAX('Stage Schedule &amp; Costs'!$F9,BC$4-1))*'Stage Schedule &amp; Costs'!$I9</f>
        <v>0</v>
      </c>
      <c r="BD9" s="250">
        <f>MAX(0,MIN('Stage Schedule &amp; Costs'!$G9,BD$4)-MAX('Stage Schedule &amp; Costs'!$F9,BD$4-1))*'Stage Schedule &amp; Costs'!$I9</f>
        <v>0</v>
      </c>
      <c r="BE9" s="250">
        <f>MAX(0,MIN('Stage Schedule &amp; Costs'!$G9,BE$4)-MAX('Stage Schedule &amp; Costs'!$F9,BE$4-1))*'Stage Schedule &amp; Costs'!$I9</f>
        <v>0</v>
      </c>
    </row>
    <row r="10" spans="1:57" ht="15" customHeight="1" x14ac:dyDescent="0.3">
      <c r="A10" s="255">
        <f>'Stage Schedule &amp; Costs'!A10</f>
        <v>6</v>
      </c>
      <c r="B10" s="254" t="str">
        <f>'Stage Schedule &amp; Costs'!B10&amp;" - "&amp;'Stage Schedule &amp; Costs'!C10</f>
        <v xml:space="preserve"> - 2nd Floor</v>
      </c>
      <c r="C10" s="253">
        <f t="shared" si="0"/>
        <v>26400000</v>
      </c>
      <c r="D10" s="253">
        <f>MAX(0,MIN('Stage Schedule &amp; Costs'!$G10,D$4)-MAX('Stage Schedule &amp; Costs'!$F10,D$4-1))*'Stage Schedule &amp; Costs'!$I10</f>
        <v>0</v>
      </c>
      <c r="E10" s="253">
        <f>MAX(0,MIN('Stage Schedule &amp; Costs'!$G10,E$4)-MAX('Stage Schedule &amp; Costs'!$F10,E$4-1))*'Stage Schedule &amp; Costs'!$I10</f>
        <v>0</v>
      </c>
      <c r="F10" s="253">
        <f>MAX(0,MIN('Stage Schedule &amp; Costs'!$G10,F$4)-MAX('Stage Schedule &amp; Costs'!$F10,F$4-1))*'Stage Schedule &amp; Costs'!$I10</f>
        <v>0</v>
      </c>
      <c r="G10" s="253">
        <f>MAX(0,MIN('Stage Schedule &amp; Costs'!$G10,G$4)-MAX('Stage Schedule &amp; Costs'!$F10,G$4-1))*'Stage Schedule &amp; Costs'!$I10</f>
        <v>0</v>
      </c>
      <c r="H10" s="253">
        <f>MAX(0,MIN('Stage Schedule &amp; Costs'!$G10,H$4)-MAX('Stage Schedule &amp; Costs'!$F10,H$4-1))*'Stage Schedule &amp; Costs'!$I10</f>
        <v>0</v>
      </c>
      <c r="I10" s="253">
        <f>MAX(0,MIN('Stage Schedule &amp; Costs'!$G10,I$4)-MAX('Stage Schedule &amp; Costs'!$F10,I$4-1))*'Stage Schedule &amp; Costs'!$I10</f>
        <v>0</v>
      </c>
      <c r="J10" s="253">
        <f>MAX(0,MIN('Stage Schedule &amp; Costs'!$G10,J$4)-MAX('Stage Schedule &amp; Costs'!$F10,J$4-1))*'Stage Schedule &amp; Costs'!$I10</f>
        <v>0</v>
      </c>
      <c r="K10" s="253">
        <f>MAX(0,MIN('Stage Schedule &amp; Costs'!$G10,K$4)-MAX('Stage Schedule &amp; Costs'!$F10,K$4-1))*'Stage Schedule &amp; Costs'!$I10</f>
        <v>17600000</v>
      </c>
      <c r="L10" s="253">
        <f>MAX(0,MIN('Stage Schedule &amp; Costs'!$G10,L$4)-MAX('Stage Schedule &amp; Costs'!$F10,L$4-1))*'Stage Schedule &amp; Costs'!$I10</f>
        <v>8800000</v>
      </c>
      <c r="M10" s="253">
        <f>MAX(0,MIN('Stage Schedule &amp; Costs'!$G10,M$4)-MAX('Stage Schedule &amp; Costs'!$F10,M$4-1))*'Stage Schedule &amp; Costs'!$I10</f>
        <v>0</v>
      </c>
      <c r="N10" s="253">
        <f>MAX(0,MIN('Stage Schedule &amp; Costs'!$G10,N$4)-MAX('Stage Schedule &amp; Costs'!$F10,N$4-1))*'Stage Schedule &amp; Costs'!$I10</f>
        <v>0</v>
      </c>
      <c r="O10" s="253">
        <f>MAX(0,MIN('Stage Schedule &amp; Costs'!$G10,O$4)-MAX('Stage Schedule &amp; Costs'!$F10,O$4-1))*'Stage Schedule &amp; Costs'!$I10</f>
        <v>0</v>
      </c>
      <c r="P10" s="253">
        <f>MAX(0,MIN('Stage Schedule &amp; Costs'!$G10,P$4)-MAX('Stage Schedule &amp; Costs'!$F10,P$4-1))*'Stage Schedule &amp; Costs'!$I10</f>
        <v>0</v>
      </c>
      <c r="Q10" s="253">
        <f>MAX(0,MIN('Stage Schedule &amp; Costs'!$G10,Q$4)-MAX('Stage Schedule &amp; Costs'!$F10,Q$4-1))*'Stage Schedule &amp; Costs'!$I10</f>
        <v>0</v>
      </c>
      <c r="R10" s="253">
        <f>MAX(0,MIN('Stage Schedule &amp; Costs'!$G10,R$4)-MAX('Stage Schedule &amp; Costs'!$F10,R$4-1))*'Stage Schedule &amp; Costs'!$I10</f>
        <v>0</v>
      </c>
      <c r="S10" s="253">
        <f>MAX(0,MIN('Stage Schedule &amp; Costs'!$G10,S$4)-MAX('Stage Schedule &amp; Costs'!$F10,S$4-1))*'Stage Schedule &amp; Costs'!$I10</f>
        <v>0</v>
      </c>
      <c r="T10" s="253">
        <f>MAX(0,MIN('Stage Schedule &amp; Costs'!$G10,T$4)-MAX('Stage Schedule &amp; Costs'!$F10,T$4-1))*'Stage Schedule &amp; Costs'!$I10</f>
        <v>0</v>
      </c>
      <c r="U10" s="253">
        <f>MAX(0,MIN('Stage Schedule &amp; Costs'!$G10,U$4)-MAX('Stage Schedule &amp; Costs'!$F10,U$4-1))*'Stage Schedule &amp; Costs'!$I10</f>
        <v>0</v>
      </c>
      <c r="V10" s="253">
        <f>MAX(0,MIN('Stage Schedule &amp; Costs'!$G10,V$4)-MAX('Stage Schedule &amp; Costs'!$F10,V$4-1))*'Stage Schedule &amp; Costs'!$I10</f>
        <v>0</v>
      </c>
      <c r="W10" s="253">
        <f>MAX(0,MIN('Stage Schedule &amp; Costs'!$G10,W$4)-MAX('Stage Schedule &amp; Costs'!$F10,W$4-1))*'Stage Schedule &amp; Costs'!$I10</f>
        <v>0</v>
      </c>
      <c r="X10" s="253">
        <f>MAX(0,MIN('Stage Schedule &amp; Costs'!$G10,X$4)-MAX('Stage Schedule &amp; Costs'!$F10,X$4-1))*'Stage Schedule &amp; Costs'!$I10</f>
        <v>0</v>
      </c>
      <c r="Y10" s="253">
        <f>MAX(0,MIN('Stage Schedule &amp; Costs'!$G10,Y$4)-MAX('Stage Schedule &amp; Costs'!$F10,Y$4-1))*'Stage Schedule &amp; Costs'!$I10</f>
        <v>0</v>
      </c>
      <c r="Z10" s="253">
        <f>MAX(0,MIN('Stage Schedule &amp; Costs'!$G10,Z$4)-MAX('Stage Schedule &amp; Costs'!$F10,Z$4-1))*'Stage Schedule &amp; Costs'!$I10</f>
        <v>0</v>
      </c>
      <c r="AA10" s="253">
        <f>MAX(0,MIN('Stage Schedule &amp; Costs'!$G10,AA$4)-MAX('Stage Schedule &amp; Costs'!$F10,AA$4-1))*'Stage Schedule &amp; Costs'!$I10</f>
        <v>0</v>
      </c>
      <c r="AB10" s="253">
        <f>MAX(0,MIN('Stage Schedule &amp; Costs'!$G10,AB$4)-MAX('Stage Schedule &amp; Costs'!$F10,AB$4-1))*'Stage Schedule &amp; Costs'!$I10</f>
        <v>0</v>
      </c>
      <c r="AC10" s="253">
        <f>MAX(0,MIN('Stage Schedule &amp; Costs'!$G10,AC$4)-MAX('Stage Schedule &amp; Costs'!$F10,AC$4-1))*'Stage Schedule &amp; Costs'!$I10</f>
        <v>0</v>
      </c>
      <c r="AD10" s="253">
        <f>MAX(0,MIN('Stage Schedule &amp; Costs'!$G10,AD$4)-MAX('Stage Schedule &amp; Costs'!$F10,AD$4-1))*'Stage Schedule &amp; Costs'!$I10</f>
        <v>0</v>
      </c>
      <c r="AE10" s="253">
        <f>MAX(0,MIN('Stage Schedule &amp; Costs'!$G10,AE$4)-MAX('Stage Schedule &amp; Costs'!$F10,AE$4-1))*'Stage Schedule &amp; Costs'!$I10</f>
        <v>0</v>
      </c>
      <c r="AF10" s="253">
        <f>MAX(0,MIN('Stage Schedule &amp; Costs'!$G10,AF$4)-MAX('Stage Schedule &amp; Costs'!$F10,AF$4-1))*'Stage Schedule &amp; Costs'!$I10</f>
        <v>0</v>
      </c>
      <c r="AG10" s="253">
        <f>MAX(0,MIN('Stage Schedule &amp; Costs'!$G10,AG$4)-MAX('Stage Schedule &amp; Costs'!$F10,AG$4-1))*'Stage Schedule &amp; Costs'!$I10</f>
        <v>0</v>
      </c>
      <c r="AH10" s="253">
        <f>MAX(0,MIN('Stage Schedule &amp; Costs'!$G10,AH$4)-MAX('Stage Schedule &amp; Costs'!$F10,AH$4-1))*'Stage Schedule &amp; Costs'!$I10</f>
        <v>0</v>
      </c>
      <c r="AI10" s="253">
        <f>MAX(0,MIN('Stage Schedule &amp; Costs'!$G10,AI$4)-MAX('Stage Schedule &amp; Costs'!$F10,AI$4-1))*'Stage Schedule &amp; Costs'!$I10</f>
        <v>0</v>
      </c>
      <c r="AJ10" s="253">
        <f>MAX(0,MIN('Stage Schedule &amp; Costs'!$G10,AJ$4)-MAX('Stage Schedule &amp; Costs'!$F10,AJ$4-1))*'Stage Schedule &amp; Costs'!$I10</f>
        <v>0</v>
      </c>
      <c r="AK10" s="253">
        <f>MAX(0,MIN('Stage Schedule &amp; Costs'!$G10,AK$4)-MAX('Stage Schedule &amp; Costs'!$F10,AK$4-1))*'Stage Schedule &amp; Costs'!$I10</f>
        <v>0</v>
      </c>
      <c r="AL10" s="253">
        <f>MAX(0,MIN('Stage Schedule &amp; Costs'!$G10,AL$4)-MAX('Stage Schedule &amp; Costs'!$F10,AL$4-1))*'Stage Schedule &amp; Costs'!$I10</f>
        <v>0</v>
      </c>
      <c r="AM10" s="253">
        <f>MAX(0,MIN('Stage Schedule &amp; Costs'!$G10,AM$4)-MAX('Stage Schedule &amp; Costs'!$F10,AM$4-1))*'Stage Schedule &amp; Costs'!$I10</f>
        <v>0</v>
      </c>
      <c r="AN10" s="253">
        <f>MAX(0,MIN('Stage Schedule &amp; Costs'!$G10,AN$4)-MAX('Stage Schedule &amp; Costs'!$F10,AN$4-1))*'Stage Schedule &amp; Costs'!$I10</f>
        <v>0</v>
      </c>
      <c r="AO10" s="253">
        <f>MAX(0,MIN('Stage Schedule &amp; Costs'!$G10,AO$4)-MAX('Stage Schedule &amp; Costs'!$F10,AO$4-1))*'Stage Schedule &amp; Costs'!$I10</f>
        <v>0</v>
      </c>
      <c r="AP10" s="253">
        <f>MAX(0,MIN('Stage Schedule &amp; Costs'!$G10,AP$4)-MAX('Stage Schedule &amp; Costs'!$F10,AP$4-1))*'Stage Schedule &amp; Costs'!$I10</f>
        <v>0</v>
      </c>
      <c r="AQ10" s="253">
        <f>MAX(0,MIN('Stage Schedule &amp; Costs'!$G10,AQ$4)-MAX('Stage Schedule &amp; Costs'!$F10,AQ$4-1))*'Stage Schedule &amp; Costs'!$I10</f>
        <v>0</v>
      </c>
      <c r="AR10" s="253">
        <f>MAX(0,MIN('Stage Schedule &amp; Costs'!$G10,AR$4)-MAX('Stage Schedule &amp; Costs'!$F10,AR$4-1))*'Stage Schedule &amp; Costs'!$I10</f>
        <v>0</v>
      </c>
      <c r="AS10" s="253">
        <f>MAX(0,MIN('Stage Schedule &amp; Costs'!$G10,AS$4)-MAX('Stage Schedule &amp; Costs'!$F10,AS$4-1))*'Stage Schedule &amp; Costs'!$I10</f>
        <v>0</v>
      </c>
      <c r="AT10" s="253">
        <f>MAX(0,MIN('Stage Schedule &amp; Costs'!$G10,AT$4)-MAX('Stage Schedule &amp; Costs'!$F10,AT$4-1))*'Stage Schedule &amp; Costs'!$I10</f>
        <v>0</v>
      </c>
      <c r="AU10" s="253">
        <f>MAX(0,MIN('Stage Schedule &amp; Costs'!$G10,AU$4)-MAX('Stage Schedule &amp; Costs'!$F10,AU$4-1))*'Stage Schedule &amp; Costs'!$I10</f>
        <v>0</v>
      </c>
      <c r="AV10" s="253">
        <f>MAX(0,MIN('Stage Schedule &amp; Costs'!$G10,AV$4)-MAX('Stage Schedule &amp; Costs'!$F10,AV$4-1))*'Stage Schedule &amp; Costs'!$I10</f>
        <v>0</v>
      </c>
      <c r="AW10" s="253">
        <f>MAX(0,MIN('Stage Schedule &amp; Costs'!$G10,AW$4)-MAX('Stage Schedule &amp; Costs'!$F10,AW$4-1))*'Stage Schedule &amp; Costs'!$I10</f>
        <v>0</v>
      </c>
      <c r="AX10" s="253">
        <f>MAX(0,MIN('Stage Schedule &amp; Costs'!$G10,AX$4)-MAX('Stage Schedule &amp; Costs'!$F10,AX$4-1))*'Stage Schedule &amp; Costs'!$I10</f>
        <v>0</v>
      </c>
      <c r="AY10" s="253">
        <f>MAX(0,MIN('Stage Schedule &amp; Costs'!$G10,AY$4)-MAX('Stage Schedule &amp; Costs'!$F10,AY$4-1))*'Stage Schedule &amp; Costs'!$I10</f>
        <v>0</v>
      </c>
      <c r="AZ10" s="253">
        <f>MAX(0,MIN('Stage Schedule &amp; Costs'!$G10,AZ$4)-MAX('Stage Schedule &amp; Costs'!$F10,AZ$4-1))*'Stage Schedule &amp; Costs'!$I10</f>
        <v>0</v>
      </c>
      <c r="BA10" s="253">
        <f>MAX(0,MIN('Stage Schedule &amp; Costs'!$G10,BA$4)-MAX('Stage Schedule &amp; Costs'!$F10,BA$4-1))*'Stage Schedule &amp; Costs'!$I10</f>
        <v>0</v>
      </c>
      <c r="BB10" s="253">
        <f>MAX(0,MIN('Stage Schedule &amp; Costs'!$G10,BB$4)-MAX('Stage Schedule &amp; Costs'!$F10,BB$4-1))*'Stage Schedule &amp; Costs'!$I10</f>
        <v>0</v>
      </c>
      <c r="BC10" s="253">
        <f>MAX(0,MIN('Stage Schedule &amp; Costs'!$G10,BC$4)-MAX('Stage Schedule &amp; Costs'!$F10,BC$4-1))*'Stage Schedule &amp; Costs'!$I10</f>
        <v>0</v>
      </c>
      <c r="BD10" s="253">
        <f>MAX(0,MIN('Stage Schedule &amp; Costs'!$G10,BD$4)-MAX('Stage Schedule &amp; Costs'!$F10,BD$4-1))*'Stage Schedule &amp; Costs'!$I10</f>
        <v>0</v>
      </c>
      <c r="BE10" s="253">
        <f>MAX(0,MIN('Stage Schedule &amp; Costs'!$G10,BE$4)-MAX('Stage Schedule &amp; Costs'!$F10,BE$4-1))*'Stage Schedule &amp; Costs'!$I10</f>
        <v>0</v>
      </c>
    </row>
    <row r="11" spans="1:57" ht="15" customHeight="1" x14ac:dyDescent="0.3">
      <c r="A11" s="252">
        <f>'Stage Schedule &amp; Costs'!A11</f>
        <v>7</v>
      </c>
      <c r="B11" s="251" t="str">
        <f>'Stage Schedule &amp; Costs'!B11&amp;" - "&amp;'Stage Schedule &amp; Costs'!C11</f>
        <v xml:space="preserve"> - Roof</v>
      </c>
      <c r="C11" s="250">
        <f t="shared" si="0"/>
        <v>26400000</v>
      </c>
      <c r="D11" s="250">
        <f>MAX(0,MIN('Stage Schedule &amp; Costs'!$G11,D$4)-MAX('Stage Schedule &amp; Costs'!$F11,D$4-1))*'Stage Schedule &amp; Costs'!$I11</f>
        <v>0</v>
      </c>
      <c r="E11" s="250">
        <f>MAX(0,MIN('Stage Schedule &amp; Costs'!$G11,E$4)-MAX('Stage Schedule &amp; Costs'!$F11,E$4-1))*'Stage Schedule &amp; Costs'!$I11</f>
        <v>0</v>
      </c>
      <c r="F11" s="250">
        <f>MAX(0,MIN('Stage Schedule &amp; Costs'!$G11,F$4)-MAX('Stage Schedule &amp; Costs'!$F11,F$4-1))*'Stage Schedule &amp; Costs'!$I11</f>
        <v>0</v>
      </c>
      <c r="G11" s="250">
        <f>MAX(0,MIN('Stage Schedule &amp; Costs'!$G11,G$4)-MAX('Stage Schedule &amp; Costs'!$F11,G$4-1))*'Stage Schedule &amp; Costs'!$I11</f>
        <v>0</v>
      </c>
      <c r="H11" s="250">
        <f>MAX(0,MIN('Stage Schedule &amp; Costs'!$G11,H$4)-MAX('Stage Schedule &amp; Costs'!$F11,H$4-1))*'Stage Schedule &amp; Costs'!$I11</f>
        <v>0</v>
      </c>
      <c r="I11" s="250">
        <f>MAX(0,MIN('Stage Schedule &amp; Costs'!$G11,I$4)-MAX('Stage Schedule &amp; Costs'!$F11,I$4-1))*'Stage Schedule &amp; Costs'!$I11</f>
        <v>0</v>
      </c>
      <c r="J11" s="250">
        <f>MAX(0,MIN('Stage Schedule &amp; Costs'!$G11,J$4)-MAX('Stage Schedule &amp; Costs'!$F11,J$4-1))*'Stage Schedule &amp; Costs'!$I11</f>
        <v>0</v>
      </c>
      <c r="K11" s="250">
        <f>MAX(0,MIN('Stage Schedule &amp; Costs'!$G11,K$4)-MAX('Stage Schedule &amp; Costs'!$F11,K$4-1))*'Stage Schedule &amp; Costs'!$I11</f>
        <v>0</v>
      </c>
      <c r="L11" s="250">
        <f>MAX(0,MIN('Stage Schedule &amp; Costs'!$G11,L$4)-MAX('Stage Schedule &amp; Costs'!$F11,L$4-1))*'Stage Schedule &amp; Costs'!$I11</f>
        <v>8800000</v>
      </c>
      <c r="M11" s="250">
        <f>MAX(0,MIN('Stage Schedule &amp; Costs'!$G11,M$4)-MAX('Stage Schedule &amp; Costs'!$F11,M$4-1))*'Stage Schedule &amp; Costs'!$I11</f>
        <v>17600000</v>
      </c>
      <c r="N11" s="250">
        <f>MAX(0,MIN('Stage Schedule &amp; Costs'!$G11,N$4)-MAX('Stage Schedule &amp; Costs'!$F11,N$4-1))*'Stage Schedule &amp; Costs'!$I11</f>
        <v>0</v>
      </c>
      <c r="O11" s="250">
        <f>MAX(0,MIN('Stage Schedule &amp; Costs'!$G11,O$4)-MAX('Stage Schedule &amp; Costs'!$F11,O$4-1))*'Stage Schedule &amp; Costs'!$I11</f>
        <v>0</v>
      </c>
      <c r="P11" s="250">
        <f>MAX(0,MIN('Stage Schedule &amp; Costs'!$G11,P$4)-MAX('Stage Schedule &amp; Costs'!$F11,P$4-1))*'Stage Schedule &amp; Costs'!$I11</f>
        <v>0</v>
      </c>
      <c r="Q11" s="250">
        <f>MAX(0,MIN('Stage Schedule &amp; Costs'!$G11,Q$4)-MAX('Stage Schedule &amp; Costs'!$F11,Q$4-1))*'Stage Schedule &amp; Costs'!$I11</f>
        <v>0</v>
      </c>
      <c r="R11" s="250">
        <f>MAX(0,MIN('Stage Schedule &amp; Costs'!$G11,R$4)-MAX('Stage Schedule &amp; Costs'!$F11,R$4-1))*'Stage Schedule &amp; Costs'!$I11</f>
        <v>0</v>
      </c>
      <c r="S11" s="250">
        <f>MAX(0,MIN('Stage Schedule &amp; Costs'!$G11,S$4)-MAX('Stage Schedule &amp; Costs'!$F11,S$4-1))*'Stage Schedule &amp; Costs'!$I11</f>
        <v>0</v>
      </c>
      <c r="T11" s="250">
        <f>MAX(0,MIN('Stage Schedule &amp; Costs'!$G11,T$4)-MAX('Stage Schedule &amp; Costs'!$F11,T$4-1))*'Stage Schedule &amp; Costs'!$I11</f>
        <v>0</v>
      </c>
      <c r="U11" s="250">
        <f>MAX(0,MIN('Stage Schedule &amp; Costs'!$G11,U$4)-MAX('Stage Schedule &amp; Costs'!$F11,U$4-1))*'Stage Schedule &amp; Costs'!$I11</f>
        <v>0</v>
      </c>
      <c r="V11" s="250">
        <f>MAX(0,MIN('Stage Schedule &amp; Costs'!$G11,V$4)-MAX('Stage Schedule &amp; Costs'!$F11,V$4-1))*'Stage Schedule &amp; Costs'!$I11</f>
        <v>0</v>
      </c>
      <c r="W11" s="250">
        <f>MAX(0,MIN('Stage Schedule &amp; Costs'!$G11,W$4)-MAX('Stage Schedule &amp; Costs'!$F11,W$4-1))*'Stage Schedule &amp; Costs'!$I11</f>
        <v>0</v>
      </c>
      <c r="X11" s="250">
        <f>MAX(0,MIN('Stage Schedule &amp; Costs'!$G11,X$4)-MAX('Stage Schedule &amp; Costs'!$F11,X$4-1))*'Stage Schedule &amp; Costs'!$I11</f>
        <v>0</v>
      </c>
      <c r="Y11" s="250">
        <f>MAX(0,MIN('Stage Schedule &amp; Costs'!$G11,Y$4)-MAX('Stage Schedule &amp; Costs'!$F11,Y$4-1))*'Stage Schedule &amp; Costs'!$I11</f>
        <v>0</v>
      </c>
      <c r="Z11" s="250">
        <f>MAX(0,MIN('Stage Schedule &amp; Costs'!$G11,Z$4)-MAX('Stage Schedule &amp; Costs'!$F11,Z$4-1))*'Stage Schedule &amp; Costs'!$I11</f>
        <v>0</v>
      </c>
      <c r="AA11" s="250">
        <f>MAX(0,MIN('Stage Schedule &amp; Costs'!$G11,AA$4)-MAX('Stage Schedule &amp; Costs'!$F11,AA$4-1))*'Stage Schedule &amp; Costs'!$I11</f>
        <v>0</v>
      </c>
      <c r="AB11" s="250">
        <f>MAX(0,MIN('Stage Schedule &amp; Costs'!$G11,AB$4)-MAX('Stage Schedule &amp; Costs'!$F11,AB$4-1))*'Stage Schedule &amp; Costs'!$I11</f>
        <v>0</v>
      </c>
      <c r="AC11" s="250">
        <f>MAX(0,MIN('Stage Schedule &amp; Costs'!$G11,AC$4)-MAX('Stage Schedule &amp; Costs'!$F11,AC$4-1))*'Stage Schedule &amp; Costs'!$I11</f>
        <v>0</v>
      </c>
      <c r="AD11" s="250">
        <f>MAX(0,MIN('Stage Schedule &amp; Costs'!$G11,AD$4)-MAX('Stage Schedule &amp; Costs'!$F11,AD$4-1))*'Stage Schedule &amp; Costs'!$I11</f>
        <v>0</v>
      </c>
      <c r="AE11" s="250">
        <f>MAX(0,MIN('Stage Schedule &amp; Costs'!$G11,AE$4)-MAX('Stage Schedule &amp; Costs'!$F11,AE$4-1))*'Stage Schedule &amp; Costs'!$I11</f>
        <v>0</v>
      </c>
      <c r="AF11" s="250">
        <f>MAX(0,MIN('Stage Schedule &amp; Costs'!$G11,AF$4)-MAX('Stage Schedule &amp; Costs'!$F11,AF$4-1))*'Stage Schedule &amp; Costs'!$I11</f>
        <v>0</v>
      </c>
      <c r="AG11" s="250">
        <f>MAX(0,MIN('Stage Schedule &amp; Costs'!$G11,AG$4)-MAX('Stage Schedule &amp; Costs'!$F11,AG$4-1))*'Stage Schedule &amp; Costs'!$I11</f>
        <v>0</v>
      </c>
      <c r="AH11" s="250">
        <f>MAX(0,MIN('Stage Schedule &amp; Costs'!$G11,AH$4)-MAX('Stage Schedule &amp; Costs'!$F11,AH$4-1))*'Stage Schedule &amp; Costs'!$I11</f>
        <v>0</v>
      </c>
      <c r="AI11" s="250">
        <f>MAX(0,MIN('Stage Schedule &amp; Costs'!$G11,AI$4)-MAX('Stage Schedule &amp; Costs'!$F11,AI$4-1))*'Stage Schedule &amp; Costs'!$I11</f>
        <v>0</v>
      </c>
      <c r="AJ11" s="250">
        <f>MAX(0,MIN('Stage Schedule &amp; Costs'!$G11,AJ$4)-MAX('Stage Schedule &amp; Costs'!$F11,AJ$4-1))*'Stage Schedule &amp; Costs'!$I11</f>
        <v>0</v>
      </c>
      <c r="AK11" s="250">
        <f>MAX(0,MIN('Stage Schedule &amp; Costs'!$G11,AK$4)-MAX('Stage Schedule &amp; Costs'!$F11,AK$4-1))*'Stage Schedule &amp; Costs'!$I11</f>
        <v>0</v>
      </c>
      <c r="AL11" s="250">
        <f>MAX(0,MIN('Stage Schedule &amp; Costs'!$G11,AL$4)-MAX('Stage Schedule &amp; Costs'!$F11,AL$4-1))*'Stage Schedule &amp; Costs'!$I11</f>
        <v>0</v>
      </c>
      <c r="AM11" s="250">
        <f>MAX(0,MIN('Stage Schedule &amp; Costs'!$G11,AM$4)-MAX('Stage Schedule &amp; Costs'!$F11,AM$4-1))*'Stage Schedule &amp; Costs'!$I11</f>
        <v>0</v>
      </c>
      <c r="AN11" s="250">
        <f>MAX(0,MIN('Stage Schedule &amp; Costs'!$G11,AN$4)-MAX('Stage Schedule &amp; Costs'!$F11,AN$4-1))*'Stage Schedule &amp; Costs'!$I11</f>
        <v>0</v>
      </c>
      <c r="AO11" s="250">
        <f>MAX(0,MIN('Stage Schedule &amp; Costs'!$G11,AO$4)-MAX('Stage Schedule &amp; Costs'!$F11,AO$4-1))*'Stage Schedule &amp; Costs'!$I11</f>
        <v>0</v>
      </c>
      <c r="AP11" s="250">
        <f>MAX(0,MIN('Stage Schedule &amp; Costs'!$G11,AP$4)-MAX('Stage Schedule &amp; Costs'!$F11,AP$4-1))*'Stage Schedule &amp; Costs'!$I11</f>
        <v>0</v>
      </c>
      <c r="AQ11" s="250">
        <f>MAX(0,MIN('Stage Schedule &amp; Costs'!$G11,AQ$4)-MAX('Stage Schedule &amp; Costs'!$F11,AQ$4-1))*'Stage Schedule &amp; Costs'!$I11</f>
        <v>0</v>
      </c>
      <c r="AR11" s="250">
        <f>MAX(0,MIN('Stage Schedule &amp; Costs'!$G11,AR$4)-MAX('Stage Schedule &amp; Costs'!$F11,AR$4-1))*'Stage Schedule &amp; Costs'!$I11</f>
        <v>0</v>
      </c>
      <c r="AS11" s="250">
        <f>MAX(0,MIN('Stage Schedule &amp; Costs'!$G11,AS$4)-MAX('Stage Schedule &amp; Costs'!$F11,AS$4-1))*'Stage Schedule &amp; Costs'!$I11</f>
        <v>0</v>
      </c>
      <c r="AT11" s="250">
        <f>MAX(0,MIN('Stage Schedule &amp; Costs'!$G11,AT$4)-MAX('Stage Schedule &amp; Costs'!$F11,AT$4-1))*'Stage Schedule &amp; Costs'!$I11</f>
        <v>0</v>
      </c>
      <c r="AU11" s="250">
        <f>MAX(0,MIN('Stage Schedule &amp; Costs'!$G11,AU$4)-MAX('Stage Schedule &amp; Costs'!$F11,AU$4-1))*'Stage Schedule &amp; Costs'!$I11</f>
        <v>0</v>
      </c>
      <c r="AV11" s="250">
        <f>MAX(0,MIN('Stage Schedule &amp; Costs'!$G11,AV$4)-MAX('Stage Schedule &amp; Costs'!$F11,AV$4-1))*'Stage Schedule &amp; Costs'!$I11</f>
        <v>0</v>
      </c>
      <c r="AW11" s="250">
        <f>MAX(0,MIN('Stage Schedule &amp; Costs'!$G11,AW$4)-MAX('Stage Schedule &amp; Costs'!$F11,AW$4-1))*'Stage Schedule &amp; Costs'!$I11</f>
        <v>0</v>
      </c>
      <c r="AX11" s="250">
        <f>MAX(0,MIN('Stage Schedule &amp; Costs'!$G11,AX$4)-MAX('Stage Schedule &amp; Costs'!$F11,AX$4-1))*'Stage Schedule &amp; Costs'!$I11</f>
        <v>0</v>
      </c>
      <c r="AY11" s="250">
        <f>MAX(0,MIN('Stage Schedule &amp; Costs'!$G11,AY$4)-MAX('Stage Schedule &amp; Costs'!$F11,AY$4-1))*'Stage Schedule &amp; Costs'!$I11</f>
        <v>0</v>
      </c>
      <c r="AZ11" s="250">
        <f>MAX(0,MIN('Stage Schedule &amp; Costs'!$G11,AZ$4)-MAX('Stage Schedule &amp; Costs'!$F11,AZ$4-1))*'Stage Schedule &amp; Costs'!$I11</f>
        <v>0</v>
      </c>
      <c r="BA11" s="250">
        <f>MAX(0,MIN('Stage Schedule &amp; Costs'!$G11,BA$4)-MAX('Stage Schedule &amp; Costs'!$F11,BA$4-1))*'Stage Schedule &amp; Costs'!$I11</f>
        <v>0</v>
      </c>
      <c r="BB11" s="250">
        <f>MAX(0,MIN('Stage Schedule &amp; Costs'!$G11,BB$4)-MAX('Stage Schedule &amp; Costs'!$F11,BB$4-1))*'Stage Schedule &amp; Costs'!$I11</f>
        <v>0</v>
      </c>
      <c r="BC11" s="250">
        <f>MAX(0,MIN('Stage Schedule &amp; Costs'!$G11,BC$4)-MAX('Stage Schedule &amp; Costs'!$F11,BC$4-1))*'Stage Schedule &amp; Costs'!$I11</f>
        <v>0</v>
      </c>
      <c r="BD11" s="250">
        <f>MAX(0,MIN('Stage Schedule &amp; Costs'!$G11,BD$4)-MAX('Stage Schedule &amp; Costs'!$F11,BD$4-1))*'Stage Schedule &amp; Costs'!$I11</f>
        <v>0</v>
      </c>
      <c r="BE11" s="250">
        <f>MAX(0,MIN('Stage Schedule &amp; Costs'!$G11,BE$4)-MAX('Stage Schedule &amp; Costs'!$F11,BE$4-1))*'Stage Schedule &amp; Costs'!$I11</f>
        <v>0</v>
      </c>
    </row>
    <row r="12" spans="1:57" ht="15" customHeight="1" x14ac:dyDescent="0.3">
      <c r="A12" s="255">
        <f>'Stage Schedule &amp; Costs'!A12</f>
        <v>8</v>
      </c>
      <c r="B12" s="254" t="str">
        <f>'Stage Schedule &amp; Costs'!B12&amp;" - "&amp;'Stage Schedule &amp; Costs'!C12</f>
        <v>Building Works - Basement Floor</v>
      </c>
      <c r="C12" s="253">
        <f t="shared" si="0"/>
        <v>2640000</v>
      </c>
      <c r="D12" s="253">
        <f>MAX(0,MIN('Stage Schedule &amp; Costs'!$G12,D$4)-MAX('Stage Schedule &amp; Costs'!$F12,D$4-1))*'Stage Schedule &amp; Costs'!$I12</f>
        <v>0</v>
      </c>
      <c r="E12" s="253">
        <f>MAX(0,MIN('Stage Schedule &amp; Costs'!$G12,E$4)-MAX('Stage Schedule &amp; Costs'!$F12,E$4-1))*'Stage Schedule &amp; Costs'!$I12</f>
        <v>0</v>
      </c>
      <c r="F12" s="253">
        <f>MAX(0,MIN('Stage Schedule &amp; Costs'!$G12,F$4)-MAX('Stage Schedule &amp; Costs'!$F12,F$4-1))*'Stage Schedule &amp; Costs'!$I12</f>
        <v>0</v>
      </c>
      <c r="G12" s="253">
        <f>MAX(0,MIN('Stage Schedule &amp; Costs'!$G12,G$4)-MAX('Stage Schedule &amp; Costs'!$F12,G$4-1))*'Stage Schedule &amp; Costs'!$I12</f>
        <v>0</v>
      </c>
      <c r="H12" s="253">
        <f>MAX(0,MIN('Stage Schedule &amp; Costs'!$G12,H$4)-MAX('Stage Schedule &amp; Costs'!$F12,H$4-1))*'Stage Schedule &amp; Costs'!$I12</f>
        <v>0</v>
      </c>
      <c r="I12" s="253">
        <f>MAX(0,MIN('Stage Schedule &amp; Costs'!$G12,I$4)-MAX('Stage Schedule &amp; Costs'!$F12,I$4-1))*'Stage Schedule &amp; Costs'!$I12</f>
        <v>0</v>
      </c>
      <c r="J12" s="253">
        <f>MAX(0,MIN('Stage Schedule &amp; Costs'!$G12,J$4)-MAX('Stage Schedule &amp; Costs'!$F12,J$4-1))*'Stage Schedule &amp; Costs'!$I12</f>
        <v>0</v>
      </c>
      <c r="K12" s="253">
        <f>MAX(0,MIN('Stage Schedule &amp; Costs'!$G12,K$4)-MAX('Stage Schedule &amp; Costs'!$F12,K$4-1))*'Stage Schedule &amp; Costs'!$I12</f>
        <v>0</v>
      </c>
      <c r="L12" s="253">
        <f>MAX(0,MIN('Stage Schedule &amp; Costs'!$G12,L$4)-MAX('Stage Schedule &amp; Costs'!$F12,L$4-1))*'Stage Schedule &amp; Costs'!$I12</f>
        <v>0</v>
      </c>
      <c r="M12" s="253">
        <f>MAX(0,MIN('Stage Schedule &amp; Costs'!$G12,M$4)-MAX('Stage Schedule &amp; Costs'!$F12,M$4-1))*'Stage Schedule &amp; Costs'!$I12</f>
        <v>0</v>
      </c>
      <c r="N12" s="253">
        <f>MAX(0,MIN('Stage Schedule &amp; Costs'!$G12,N$4)-MAX('Stage Schedule &amp; Costs'!$F12,N$4-1))*'Stage Schedule &amp; Costs'!$I12</f>
        <v>2640000</v>
      </c>
      <c r="O12" s="253">
        <f>MAX(0,MIN('Stage Schedule &amp; Costs'!$G12,O$4)-MAX('Stage Schedule &amp; Costs'!$F12,O$4-1))*'Stage Schedule &amp; Costs'!$I12</f>
        <v>0</v>
      </c>
      <c r="P12" s="253">
        <f>MAX(0,MIN('Stage Schedule &amp; Costs'!$G12,P$4)-MAX('Stage Schedule &amp; Costs'!$F12,P$4-1))*'Stage Schedule &amp; Costs'!$I12</f>
        <v>0</v>
      </c>
      <c r="Q12" s="253">
        <f>MAX(0,MIN('Stage Schedule &amp; Costs'!$G12,Q$4)-MAX('Stage Schedule &amp; Costs'!$F12,Q$4-1))*'Stage Schedule &amp; Costs'!$I12</f>
        <v>0</v>
      </c>
      <c r="R12" s="253">
        <f>MAX(0,MIN('Stage Schedule &amp; Costs'!$G12,R$4)-MAX('Stage Schedule &amp; Costs'!$F12,R$4-1))*'Stage Schedule &amp; Costs'!$I12</f>
        <v>0</v>
      </c>
      <c r="S12" s="253">
        <f>MAX(0,MIN('Stage Schedule &amp; Costs'!$G12,S$4)-MAX('Stage Schedule &amp; Costs'!$F12,S$4-1))*'Stage Schedule &amp; Costs'!$I12</f>
        <v>0</v>
      </c>
      <c r="T12" s="253">
        <f>MAX(0,MIN('Stage Schedule &amp; Costs'!$G12,T$4)-MAX('Stage Schedule &amp; Costs'!$F12,T$4-1))*'Stage Schedule &amp; Costs'!$I12</f>
        <v>0</v>
      </c>
      <c r="U12" s="253">
        <f>MAX(0,MIN('Stage Schedule &amp; Costs'!$G12,U$4)-MAX('Stage Schedule &amp; Costs'!$F12,U$4-1))*'Stage Schedule &amp; Costs'!$I12</f>
        <v>0</v>
      </c>
      <c r="V12" s="253">
        <f>MAX(0,MIN('Stage Schedule &amp; Costs'!$G12,V$4)-MAX('Stage Schedule &amp; Costs'!$F12,V$4-1))*'Stage Schedule &amp; Costs'!$I12</f>
        <v>0</v>
      </c>
      <c r="W12" s="253">
        <f>MAX(0,MIN('Stage Schedule &amp; Costs'!$G12,W$4)-MAX('Stage Schedule &amp; Costs'!$F12,W$4-1))*'Stage Schedule &amp; Costs'!$I12</f>
        <v>0</v>
      </c>
      <c r="X12" s="253">
        <f>MAX(0,MIN('Stage Schedule &amp; Costs'!$G12,X$4)-MAX('Stage Schedule &amp; Costs'!$F12,X$4-1))*'Stage Schedule &amp; Costs'!$I12</f>
        <v>0</v>
      </c>
      <c r="Y12" s="253">
        <f>MAX(0,MIN('Stage Schedule &amp; Costs'!$G12,Y$4)-MAX('Stage Schedule &amp; Costs'!$F12,Y$4-1))*'Stage Schedule &amp; Costs'!$I12</f>
        <v>0</v>
      </c>
      <c r="Z12" s="253">
        <f>MAX(0,MIN('Stage Schedule &amp; Costs'!$G12,Z$4)-MAX('Stage Schedule &amp; Costs'!$F12,Z$4-1))*'Stage Schedule &amp; Costs'!$I12</f>
        <v>0</v>
      </c>
      <c r="AA12" s="253">
        <f>MAX(0,MIN('Stage Schedule &amp; Costs'!$G12,AA$4)-MAX('Stage Schedule &amp; Costs'!$F12,AA$4-1))*'Stage Schedule &amp; Costs'!$I12</f>
        <v>0</v>
      </c>
      <c r="AB12" s="253">
        <f>MAX(0,MIN('Stage Schedule &amp; Costs'!$G12,AB$4)-MAX('Stage Schedule &amp; Costs'!$F12,AB$4-1))*'Stage Schedule &amp; Costs'!$I12</f>
        <v>0</v>
      </c>
      <c r="AC12" s="253">
        <f>MAX(0,MIN('Stage Schedule &amp; Costs'!$G12,AC$4)-MAX('Stage Schedule &amp; Costs'!$F12,AC$4-1))*'Stage Schedule &amp; Costs'!$I12</f>
        <v>0</v>
      </c>
      <c r="AD12" s="253">
        <f>MAX(0,MIN('Stage Schedule &amp; Costs'!$G12,AD$4)-MAX('Stage Schedule &amp; Costs'!$F12,AD$4-1))*'Stage Schedule &amp; Costs'!$I12</f>
        <v>0</v>
      </c>
      <c r="AE12" s="253">
        <f>MAX(0,MIN('Stage Schedule &amp; Costs'!$G12,AE$4)-MAX('Stage Schedule &amp; Costs'!$F12,AE$4-1))*'Stage Schedule &amp; Costs'!$I12</f>
        <v>0</v>
      </c>
      <c r="AF12" s="253">
        <f>MAX(0,MIN('Stage Schedule &amp; Costs'!$G12,AF$4)-MAX('Stage Schedule &amp; Costs'!$F12,AF$4-1))*'Stage Schedule &amp; Costs'!$I12</f>
        <v>0</v>
      </c>
      <c r="AG12" s="253">
        <f>MAX(0,MIN('Stage Schedule &amp; Costs'!$G12,AG$4)-MAX('Stage Schedule &amp; Costs'!$F12,AG$4-1))*'Stage Schedule &amp; Costs'!$I12</f>
        <v>0</v>
      </c>
      <c r="AH12" s="253">
        <f>MAX(0,MIN('Stage Schedule &amp; Costs'!$G12,AH$4)-MAX('Stage Schedule &amp; Costs'!$F12,AH$4-1))*'Stage Schedule &amp; Costs'!$I12</f>
        <v>0</v>
      </c>
      <c r="AI12" s="253">
        <f>MAX(0,MIN('Stage Schedule &amp; Costs'!$G12,AI$4)-MAX('Stage Schedule &amp; Costs'!$F12,AI$4-1))*'Stage Schedule &amp; Costs'!$I12</f>
        <v>0</v>
      </c>
      <c r="AJ12" s="253">
        <f>MAX(0,MIN('Stage Schedule &amp; Costs'!$G12,AJ$4)-MAX('Stage Schedule &amp; Costs'!$F12,AJ$4-1))*'Stage Schedule &amp; Costs'!$I12</f>
        <v>0</v>
      </c>
      <c r="AK12" s="253">
        <f>MAX(0,MIN('Stage Schedule &amp; Costs'!$G12,AK$4)-MAX('Stage Schedule &amp; Costs'!$F12,AK$4-1))*'Stage Schedule &amp; Costs'!$I12</f>
        <v>0</v>
      </c>
      <c r="AL12" s="253">
        <f>MAX(0,MIN('Stage Schedule &amp; Costs'!$G12,AL$4)-MAX('Stage Schedule &amp; Costs'!$F12,AL$4-1))*'Stage Schedule &amp; Costs'!$I12</f>
        <v>0</v>
      </c>
      <c r="AM12" s="253">
        <f>MAX(0,MIN('Stage Schedule &amp; Costs'!$G12,AM$4)-MAX('Stage Schedule &amp; Costs'!$F12,AM$4-1))*'Stage Schedule &amp; Costs'!$I12</f>
        <v>0</v>
      </c>
      <c r="AN12" s="253">
        <f>MAX(0,MIN('Stage Schedule &amp; Costs'!$G12,AN$4)-MAX('Stage Schedule &amp; Costs'!$F12,AN$4-1))*'Stage Schedule &amp; Costs'!$I12</f>
        <v>0</v>
      </c>
      <c r="AO12" s="253">
        <f>MAX(0,MIN('Stage Schedule &amp; Costs'!$G12,AO$4)-MAX('Stage Schedule &amp; Costs'!$F12,AO$4-1))*'Stage Schedule &amp; Costs'!$I12</f>
        <v>0</v>
      </c>
      <c r="AP12" s="253">
        <f>MAX(0,MIN('Stage Schedule &amp; Costs'!$G12,AP$4)-MAX('Stage Schedule &amp; Costs'!$F12,AP$4-1))*'Stage Schedule &amp; Costs'!$I12</f>
        <v>0</v>
      </c>
      <c r="AQ12" s="253">
        <f>MAX(0,MIN('Stage Schedule &amp; Costs'!$G12,AQ$4)-MAX('Stage Schedule &amp; Costs'!$F12,AQ$4-1))*'Stage Schedule &amp; Costs'!$I12</f>
        <v>0</v>
      </c>
      <c r="AR12" s="253">
        <f>MAX(0,MIN('Stage Schedule &amp; Costs'!$G12,AR$4)-MAX('Stage Schedule &amp; Costs'!$F12,AR$4-1))*'Stage Schedule &amp; Costs'!$I12</f>
        <v>0</v>
      </c>
      <c r="AS12" s="253">
        <f>MAX(0,MIN('Stage Schedule &amp; Costs'!$G12,AS$4)-MAX('Stage Schedule &amp; Costs'!$F12,AS$4-1))*'Stage Schedule &amp; Costs'!$I12</f>
        <v>0</v>
      </c>
      <c r="AT12" s="253">
        <f>MAX(0,MIN('Stage Schedule &amp; Costs'!$G12,AT$4)-MAX('Stage Schedule &amp; Costs'!$F12,AT$4-1))*'Stage Schedule &amp; Costs'!$I12</f>
        <v>0</v>
      </c>
      <c r="AU12" s="253">
        <f>MAX(0,MIN('Stage Schedule &amp; Costs'!$G12,AU$4)-MAX('Stage Schedule &amp; Costs'!$F12,AU$4-1))*'Stage Schedule &amp; Costs'!$I12</f>
        <v>0</v>
      </c>
      <c r="AV12" s="253">
        <f>MAX(0,MIN('Stage Schedule &amp; Costs'!$G12,AV$4)-MAX('Stage Schedule &amp; Costs'!$F12,AV$4-1))*'Stage Schedule &amp; Costs'!$I12</f>
        <v>0</v>
      </c>
      <c r="AW12" s="253">
        <f>MAX(0,MIN('Stage Schedule &amp; Costs'!$G12,AW$4)-MAX('Stage Schedule &amp; Costs'!$F12,AW$4-1))*'Stage Schedule &amp; Costs'!$I12</f>
        <v>0</v>
      </c>
      <c r="AX12" s="253">
        <f>MAX(0,MIN('Stage Schedule &amp; Costs'!$G12,AX$4)-MAX('Stage Schedule &amp; Costs'!$F12,AX$4-1))*'Stage Schedule &amp; Costs'!$I12</f>
        <v>0</v>
      </c>
      <c r="AY12" s="253">
        <f>MAX(0,MIN('Stage Schedule &amp; Costs'!$G12,AY$4)-MAX('Stage Schedule &amp; Costs'!$F12,AY$4-1))*'Stage Schedule &amp; Costs'!$I12</f>
        <v>0</v>
      </c>
      <c r="AZ12" s="253">
        <f>MAX(0,MIN('Stage Schedule &amp; Costs'!$G12,AZ$4)-MAX('Stage Schedule &amp; Costs'!$F12,AZ$4-1))*'Stage Schedule &amp; Costs'!$I12</f>
        <v>0</v>
      </c>
      <c r="BA12" s="253">
        <f>MAX(0,MIN('Stage Schedule &amp; Costs'!$G12,BA$4)-MAX('Stage Schedule &amp; Costs'!$F12,BA$4-1))*'Stage Schedule &amp; Costs'!$I12</f>
        <v>0</v>
      </c>
      <c r="BB12" s="253">
        <f>MAX(0,MIN('Stage Schedule &amp; Costs'!$G12,BB$4)-MAX('Stage Schedule &amp; Costs'!$F12,BB$4-1))*'Stage Schedule &amp; Costs'!$I12</f>
        <v>0</v>
      </c>
      <c r="BC12" s="253">
        <f>MAX(0,MIN('Stage Schedule &amp; Costs'!$G12,BC$4)-MAX('Stage Schedule &amp; Costs'!$F12,BC$4-1))*'Stage Schedule &amp; Costs'!$I12</f>
        <v>0</v>
      </c>
      <c r="BD12" s="253">
        <f>MAX(0,MIN('Stage Schedule &amp; Costs'!$G12,BD$4)-MAX('Stage Schedule &amp; Costs'!$F12,BD$4-1))*'Stage Schedule &amp; Costs'!$I12</f>
        <v>0</v>
      </c>
      <c r="BE12" s="253">
        <f>MAX(0,MIN('Stage Schedule &amp; Costs'!$G12,BE$4)-MAX('Stage Schedule &amp; Costs'!$F12,BE$4-1))*'Stage Schedule &amp; Costs'!$I12</f>
        <v>0</v>
      </c>
    </row>
    <row r="13" spans="1:57" ht="15" customHeight="1" x14ac:dyDescent="0.3">
      <c r="A13" s="252">
        <f>'Stage Schedule &amp; Costs'!A13</f>
        <v>9</v>
      </c>
      <c r="B13" s="251" t="str">
        <f>'Stage Schedule &amp; Costs'!B13&amp;" - "&amp;'Stage Schedule &amp; Costs'!C13</f>
        <v xml:space="preserve"> - Ground Floor</v>
      </c>
      <c r="C13" s="250">
        <f t="shared" si="0"/>
        <v>2640000</v>
      </c>
      <c r="D13" s="250">
        <f>MAX(0,MIN('Stage Schedule &amp; Costs'!$G13,D$4)-MAX('Stage Schedule &amp; Costs'!$F13,D$4-1))*'Stage Schedule &amp; Costs'!$I13</f>
        <v>0</v>
      </c>
      <c r="E13" s="250">
        <f>MAX(0,MIN('Stage Schedule &amp; Costs'!$G13,E$4)-MAX('Stage Schedule &amp; Costs'!$F13,E$4-1))*'Stage Schedule &amp; Costs'!$I13</f>
        <v>0</v>
      </c>
      <c r="F13" s="250">
        <f>MAX(0,MIN('Stage Schedule &amp; Costs'!$G13,F$4)-MAX('Stage Schedule &amp; Costs'!$F13,F$4-1))*'Stage Schedule &amp; Costs'!$I13</f>
        <v>0</v>
      </c>
      <c r="G13" s="250">
        <f>MAX(0,MIN('Stage Schedule &amp; Costs'!$G13,G$4)-MAX('Stage Schedule &amp; Costs'!$F13,G$4-1))*'Stage Schedule &amp; Costs'!$I13</f>
        <v>0</v>
      </c>
      <c r="H13" s="250">
        <f>MAX(0,MIN('Stage Schedule &amp; Costs'!$G13,H$4)-MAX('Stage Schedule &amp; Costs'!$F13,H$4-1))*'Stage Schedule &amp; Costs'!$I13</f>
        <v>0</v>
      </c>
      <c r="I13" s="250">
        <f>MAX(0,MIN('Stage Schedule &amp; Costs'!$G13,I$4)-MAX('Stage Schedule &amp; Costs'!$F13,I$4-1))*'Stage Schedule &amp; Costs'!$I13</f>
        <v>0</v>
      </c>
      <c r="J13" s="250">
        <f>MAX(0,MIN('Stage Schedule &amp; Costs'!$G13,J$4)-MAX('Stage Schedule &amp; Costs'!$F13,J$4-1))*'Stage Schedule &amp; Costs'!$I13</f>
        <v>0</v>
      </c>
      <c r="K13" s="250">
        <f>MAX(0,MIN('Stage Schedule &amp; Costs'!$G13,K$4)-MAX('Stage Schedule &amp; Costs'!$F13,K$4-1))*'Stage Schedule &amp; Costs'!$I13</f>
        <v>0</v>
      </c>
      <c r="L13" s="250">
        <f>MAX(0,MIN('Stage Schedule &amp; Costs'!$G13,L$4)-MAX('Stage Schedule &amp; Costs'!$F13,L$4-1))*'Stage Schedule &amp; Costs'!$I13</f>
        <v>0</v>
      </c>
      <c r="M13" s="250">
        <f>MAX(0,MIN('Stage Schedule &amp; Costs'!$G13,M$4)-MAX('Stage Schedule &amp; Costs'!$F13,M$4-1))*'Stage Schedule &amp; Costs'!$I13</f>
        <v>0</v>
      </c>
      <c r="N13" s="250">
        <f>MAX(0,MIN('Stage Schedule &amp; Costs'!$G13,N$4)-MAX('Stage Schedule &amp; Costs'!$F13,N$4-1))*'Stage Schedule &amp; Costs'!$I13</f>
        <v>2640000</v>
      </c>
      <c r="O13" s="250">
        <f>MAX(0,MIN('Stage Schedule &amp; Costs'!$G13,O$4)-MAX('Stage Schedule &amp; Costs'!$F13,O$4-1))*'Stage Schedule &amp; Costs'!$I13</f>
        <v>0</v>
      </c>
      <c r="P13" s="250">
        <f>MAX(0,MIN('Stage Schedule &amp; Costs'!$G13,P$4)-MAX('Stage Schedule &amp; Costs'!$F13,P$4-1))*'Stage Schedule &amp; Costs'!$I13</f>
        <v>0</v>
      </c>
      <c r="Q13" s="250">
        <f>MAX(0,MIN('Stage Schedule &amp; Costs'!$G13,Q$4)-MAX('Stage Schedule &amp; Costs'!$F13,Q$4-1))*'Stage Schedule &amp; Costs'!$I13</f>
        <v>0</v>
      </c>
      <c r="R13" s="250">
        <f>MAX(0,MIN('Stage Schedule &amp; Costs'!$G13,R$4)-MAX('Stage Schedule &amp; Costs'!$F13,R$4-1))*'Stage Schedule &amp; Costs'!$I13</f>
        <v>0</v>
      </c>
      <c r="S13" s="250">
        <f>MAX(0,MIN('Stage Schedule &amp; Costs'!$G13,S$4)-MAX('Stage Schedule &amp; Costs'!$F13,S$4-1))*'Stage Schedule &amp; Costs'!$I13</f>
        <v>0</v>
      </c>
      <c r="T13" s="250">
        <f>MAX(0,MIN('Stage Schedule &amp; Costs'!$G13,T$4)-MAX('Stage Schedule &amp; Costs'!$F13,T$4-1))*'Stage Schedule &amp; Costs'!$I13</f>
        <v>0</v>
      </c>
      <c r="U13" s="250">
        <f>MAX(0,MIN('Stage Schedule &amp; Costs'!$G13,U$4)-MAX('Stage Schedule &amp; Costs'!$F13,U$4-1))*'Stage Schedule &amp; Costs'!$I13</f>
        <v>0</v>
      </c>
      <c r="V13" s="250">
        <f>MAX(0,MIN('Stage Schedule &amp; Costs'!$G13,V$4)-MAX('Stage Schedule &amp; Costs'!$F13,V$4-1))*'Stage Schedule &amp; Costs'!$I13</f>
        <v>0</v>
      </c>
      <c r="W13" s="250">
        <f>MAX(0,MIN('Stage Schedule &amp; Costs'!$G13,W$4)-MAX('Stage Schedule &amp; Costs'!$F13,W$4-1))*'Stage Schedule &amp; Costs'!$I13</f>
        <v>0</v>
      </c>
      <c r="X13" s="250">
        <f>MAX(0,MIN('Stage Schedule &amp; Costs'!$G13,X$4)-MAX('Stage Schedule &amp; Costs'!$F13,X$4-1))*'Stage Schedule &amp; Costs'!$I13</f>
        <v>0</v>
      </c>
      <c r="Y13" s="250">
        <f>MAX(0,MIN('Stage Schedule &amp; Costs'!$G13,Y$4)-MAX('Stage Schedule &amp; Costs'!$F13,Y$4-1))*'Stage Schedule &amp; Costs'!$I13</f>
        <v>0</v>
      </c>
      <c r="Z13" s="250">
        <f>MAX(0,MIN('Stage Schedule &amp; Costs'!$G13,Z$4)-MAX('Stage Schedule &amp; Costs'!$F13,Z$4-1))*'Stage Schedule &amp; Costs'!$I13</f>
        <v>0</v>
      </c>
      <c r="AA13" s="250">
        <f>MAX(0,MIN('Stage Schedule &amp; Costs'!$G13,AA$4)-MAX('Stage Schedule &amp; Costs'!$F13,AA$4-1))*'Stage Schedule &amp; Costs'!$I13</f>
        <v>0</v>
      </c>
      <c r="AB13" s="250">
        <f>MAX(0,MIN('Stage Schedule &amp; Costs'!$G13,AB$4)-MAX('Stage Schedule &amp; Costs'!$F13,AB$4-1))*'Stage Schedule &amp; Costs'!$I13</f>
        <v>0</v>
      </c>
      <c r="AC13" s="250">
        <f>MAX(0,MIN('Stage Schedule &amp; Costs'!$G13,AC$4)-MAX('Stage Schedule &amp; Costs'!$F13,AC$4-1))*'Stage Schedule &amp; Costs'!$I13</f>
        <v>0</v>
      </c>
      <c r="AD13" s="250">
        <f>MAX(0,MIN('Stage Schedule &amp; Costs'!$G13,AD$4)-MAX('Stage Schedule &amp; Costs'!$F13,AD$4-1))*'Stage Schedule &amp; Costs'!$I13</f>
        <v>0</v>
      </c>
      <c r="AE13" s="250">
        <f>MAX(0,MIN('Stage Schedule &amp; Costs'!$G13,AE$4)-MAX('Stage Schedule &amp; Costs'!$F13,AE$4-1))*'Stage Schedule &amp; Costs'!$I13</f>
        <v>0</v>
      </c>
      <c r="AF13" s="250">
        <f>MAX(0,MIN('Stage Schedule &amp; Costs'!$G13,AF$4)-MAX('Stage Schedule &amp; Costs'!$F13,AF$4-1))*'Stage Schedule &amp; Costs'!$I13</f>
        <v>0</v>
      </c>
      <c r="AG13" s="250">
        <f>MAX(0,MIN('Stage Schedule &amp; Costs'!$G13,AG$4)-MAX('Stage Schedule &amp; Costs'!$F13,AG$4-1))*'Stage Schedule &amp; Costs'!$I13</f>
        <v>0</v>
      </c>
      <c r="AH13" s="250">
        <f>MAX(0,MIN('Stage Schedule &amp; Costs'!$G13,AH$4)-MAX('Stage Schedule &amp; Costs'!$F13,AH$4-1))*'Stage Schedule &amp; Costs'!$I13</f>
        <v>0</v>
      </c>
      <c r="AI13" s="250">
        <f>MAX(0,MIN('Stage Schedule &amp; Costs'!$G13,AI$4)-MAX('Stage Schedule &amp; Costs'!$F13,AI$4-1))*'Stage Schedule &amp; Costs'!$I13</f>
        <v>0</v>
      </c>
      <c r="AJ13" s="250">
        <f>MAX(0,MIN('Stage Schedule &amp; Costs'!$G13,AJ$4)-MAX('Stage Schedule &amp; Costs'!$F13,AJ$4-1))*'Stage Schedule &amp; Costs'!$I13</f>
        <v>0</v>
      </c>
      <c r="AK13" s="250">
        <f>MAX(0,MIN('Stage Schedule &amp; Costs'!$G13,AK$4)-MAX('Stage Schedule &amp; Costs'!$F13,AK$4-1))*'Stage Schedule &amp; Costs'!$I13</f>
        <v>0</v>
      </c>
      <c r="AL13" s="250">
        <f>MAX(0,MIN('Stage Schedule &amp; Costs'!$G13,AL$4)-MAX('Stage Schedule &amp; Costs'!$F13,AL$4-1))*'Stage Schedule &amp; Costs'!$I13</f>
        <v>0</v>
      </c>
      <c r="AM13" s="250">
        <f>MAX(0,MIN('Stage Schedule &amp; Costs'!$G13,AM$4)-MAX('Stage Schedule &amp; Costs'!$F13,AM$4-1))*'Stage Schedule &amp; Costs'!$I13</f>
        <v>0</v>
      </c>
      <c r="AN13" s="250">
        <f>MAX(0,MIN('Stage Schedule &amp; Costs'!$G13,AN$4)-MAX('Stage Schedule &amp; Costs'!$F13,AN$4-1))*'Stage Schedule &amp; Costs'!$I13</f>
        <v>0</v>
      </c>
      <c r="AO13" s="250">
        <f>MAX(0,MIN('Stage Schedule &amp; Costs'!$G13,AO$4)-MAX('Stage Schedule &amp; Costs'!$F13,AO$4-1))*'Stage Schedule &amp; Costs'!$I13</f>
        <v>0</v>
      </c>
      <c r="AP13" s="250">
        <f>MAX(0,MIN('Stage Schedule &amp; Costs'!$G13,AP$4)-MAX('Stage Schedule &amp; Costs'!$F13,AP$4-1))*'Stage Schedule &amp; Costs'!$I13</f>
        <v>0</v>
      </c>
      <c r="AQ13" s="250">
        <f>MAX(0,MIN('Stage Schedule &amp; Costs'!$G13,AQ$4)-MAX('Stage Schedule &amp; Costs'!$F13,AQ$4-1))*'Stage Schedule &amp; Costs'!$I13</f>
        <v>0</v>
      </c>
      <c r="AR13" s="250">
        <f>MAX(0,MIN('Stage Schedule &amp; Costs'!$G13,AR$4)-MAX('Stage Schedule &amp; Costs'!$F13,AR$4-1))*'Stage Schedule &amp; Costs'!$I13</f>
        <v>0</v>
      </c>
      <c r="AS13" s="250">
        <f>MAX(0,MIN('Stage Schedule &amp; Costs'!$G13,AS$4)-MAX('Stage Schedule &amp; Costs'!$F13,AS$4-1))*'Stage Schedule &amp; Costs'!$I13</f>
        <v>0</v>
      </c>
      <c r="AT13" s="250">
        <f>MAX(0,MIN('Stage Schedule &amp; Costs'!$G13,AT$4)-MAX('Stage Schedule &amp; Costs'!$F13,AT$4-1))*'Stage Schedule &amp; Costs'!$I13</f>
        <v>0</v>
      </c>
      <c r="AU13" s="250">
        <f>MAX(0,MIN('Stage Schedule &amp; Costs'!$G13,AU$4)-MAX('Stage Schedule &amp; Costs'!$F13,AU$4-1))*'Stage Schedule &amp; Costs'!$I13</f>
        <v>0</v>
      </c>
      <c r="AV13" s="250">
        <f>MAX(0,MIN('Stage Schedule &amp; Costs'!$G13,AV$4)-MAX('Stage Schedule &amp; Costs'!$F13,AV$4-1))*'Stage Schedule &amp; Costs'!$I13</f>
        <v>0</v>
      </c>
      <c r="AW13" s="250">
        <f>MAX(0,MIN('Stage Schedule &amp; Costs'!$G13,AW$4)-MAX('Stage Schedule &amp; Costs'!$F13,AW$4-1))*'Stage Schedule &amp; Costs'!$I13</f>
        <v>0</v>
      </c>
      <c r="AX13" s="250">
        <f>MAX(0,MIN('Stage Schedule &amp; Costs'!$G13,AX$4)-MAX('Stage Schedule &amp; Costs'!$F13,AX$4-1))*'Stage Schedule &amp; Costs'!$I13</f>
        <v>0</v>
      </c>
      <c r="AY13" s="250">
        <f>MAX(0,MIN('Stage Schedule &amp; Costs'!$G13,AY$4)-MAX('Stage Schedule &amp; Costs'!$F13,AY$4-1))*'Stage Schedule &amp; Costs'!$I13</f>
        <v>0</v>
      </c>
      <c r="AZ13" s="250">
        <f>MAX(0,MIN('Stage Schedule &amp; Costs'!$G13,AZ$4)-MAX('Stage Schedule &amp; Costs'!$F13,AZ$4-1))*'Stage Schedule &amp; Costs'!$I13</f>
        <v>0</v>
      </c>
      <c r="BA13" s="250">
        <f>MAX(0,MIN('Stage Schedule &amp; Costs'!$G13,BA$4)-MAX('Stage Schedule &amp; Costs'!$F13,BA$4-1))*'Stage Schedule &amp; Costs'!$I13</f>
        <v>0</v>
      </c>
      <c r="BB13" s="250">
        <f>MAX(0,MIN('Stage Schedule &amp; Costs'!$G13,BB$4)-MAX('Stage Schedule &amp; Costs'!$F13,BB$4-1))*'Stage Schedule &amp; Costs'!$I13</f>
        <v>0</v>
      </c>
      <c r="BC13" s="250">
        <f>MAX(0,MIN('Stage Schedule &amp; Costs'!$G13,BC$4)-MAX('Stage Schedule &amp; Costs'!$F13,BC$4-1))*'Stage Schedule &amp; Costs'!$I13</f>
        <v>0</v>
      </c>
      <c r="BD13" s="250">
        <f>MAX(0,MIN('Stage Schedule &amp; Costs'!$G13,BD$4)-MAX('Stage Schedule &amp; Costs'!$F13,BD$4-1))*'Stage Schedule &amp; Costs'!$I13</f>
        <v>0</v>
      </c>
      <c r="BE13" s="250">
        <f>MAX(0,MIN('Stage Schedule &amp; Costs'!$G13,BE$4)-MAX('Stage Schedule &amp; Costs'!$F13,BE$4-1))*'Stage Schedule &amp; Costs'!$I13</f>
        <v>0</v>
      </c>
    </row>
    <row r="14" spans="1:57" ht="15" customHeight="1" x14ac:dyDescent="0.3">
      <c r="A14" s="255">
        <f>'Stage Schedule &amp; Costs'!A14</f>
        <v>10</v>
      </c>
      <c r="B14" s="254" t="str">
        <f>'Stage Schedule &amp; Costs'!B14&amp;" - "&amp;'Stage Schedule &amp; Costs'!C14</f>
        <v xml:space="preserve"> - 1st Floor</v>
      </c>
      <c r="C14" s="253">
        <f t="shared" si="0"/>
        <v>2640000</v>
      </c>
      <c r="D14" s="253">
        <f>MAX(0,MIN('Stage Schedule &amp; Costs'!$G14,D$4)-MAX('Stage Schedule &amp; Costs'!$F14,D$4-1))*'Stage Schedule &amp; Costs'!$I14</f>
        <v>0</v>
      </c>
      <c r="E14" s="253">
        <f>MAX(0,MIN('Stage Schedule &amp; Costs'!$G14,E$4)-MAX('Stage Schedule &amp; Costs'!$F14,E$4-1))*'Stage Schedule &amp; Costs'!$I14</f>
        <v>0</v>
      </c>
      <c r="F14" s="253">
        <f>MAX(0,MIN('Stage Schedule &amp; Costs'!$G14,F$4)-MAX('Stage Schedule &amp; Costs'!$F14,F$4-1))*'Stage Schedule &amp; Costs'!$I14</f>
        <v>0</v>
      </c>
      <c r="G14" s="253">
        <f>MAX(0,MIN('Stage Schedule &amp; Costs'!$G14,G$4)-MAX('Stage Schedule &amp; Costs'!$F14,G$4-1))*'Stage Schedule &amp; Costs'!$I14</f>
        <v>0</v>
      </c>
      <c r="H14" s="253">
        <f>MAX(0,MIN('Stage Schedule &amp; Costs'!$G14,H$4)-MAX('Stage Schedule &amp; Costs'!$F14,H$4-1))*'Stage Schedule &amp; Costs'!$I14</f>
        <v>0</v>
      </c>
      <c r="I14" s="253">
        <f>MAX(0,MIN('Stage Schedule &amp; Costs'!$G14,I$4)-MAX('Stage Schedule &amp; Costs'!$F14,I$4-1))*'Stage Schedule &amp; Costs'!$I14</f>
        <v>0</v>
      </c>
      <c r="J14" s="253">
        <f>MAX(0,MIN('Stage Schedule &amp; Costs'!$G14,J$4)-MAX('Stage Schedule &amp; Costs'!$F14,J$4-1))*'Stage Schedule &amp; Costs'!$I14</f>
        <v>0</v>
      </c>
      <c r="K14" s="253">
        <f>MAX(0,MIN('Stage Schedule &amp; Costs'!$G14,K$4)-MAX('Stage Schedule &amp; Costs'!$F14,K$4-1))*'Stage Schedule &amp; Costs'!$I14</f>
        <v>0</v>
      </c>
      <c r="L14" s="253">
        <f>MAX(0,MIN('Stage Schedule &amp; Costs'!$G14,L$4)-MAX('Stage Schedule &amp; Costs'!$F14,L$4-1))*'Stage Schedule &amp; Costs'!$I14</f>
        <v>0</v>
      </c>
      <c r="M14" s="253">
        <f>MAX(0,MIN('Stage Schedule &amp; Costs'!$G14,M$4)-MAX('Stage Schedule &amp; Costs'!$F14,M$4-1))*'Stage Schedule &amp; Costs'!$I14</f>
        <v>0</v>
      </c>
      <c r="N14" s="253">
        <f>MAX(0,MIN('Stage Schedule &amp; Costs'!$G14,N$4)-MAX('Stage Schedule &amp; Costs'!$F14,N$4-1))*'Stage Schedule &amp; Costs'!$I14</f>
        <v>0</v>
      </c>
      <c r="O14" s="253">
        <f>MAX(0,MIN('Stage Schedule &amp; Costs'!$G14,O$4)-MAX('Stage Schedule &amp; Costs'!$F14,O$4-1))*'Stage Schedule &amp; Costs'!$I14</f>
        <v>2640000</v>
      </c>
      <c r="P14" s="253">
        <f>MAX(0,MIN('Stage Schedule &amp; Costs'!$G14,P$4)-MAX('Stage Schedule &amp; Costs'!$F14,P$4-1))*'Stage Schedule &amp; Costs'!$I14</f>
        <v>0</v>
      </c>
      <c r="Q14" s="253">
        <f>MAX(0,MIN('Stage Schedule &amp; Costs'!$G14,Q$4)-MAX('Stage Schedule &amp; Costs'!$F14,Q$4-1))*'Stage Schedule &amp; Costs'!$I14</f>
        <v>0</v>
      </c>
      <c r="R14" s="253">
        <f>MAX(0,MIN('Stage Schedule &amp; Costs'!$G14,R$4)-MAX('Stage Schedule &amp; Costs'!$F14,R$4-1))*'Stage Schedule &amp; Costs'!$I14</f>
        <v>0</v>
      </c>
      <c r="S14" s="253">
        <f>MAX(0,MIN('Stage Schedule &amp; Costs'!$G14,S$4)-MAX('Stage Schedule &amp; Costs'!$F14,S$4-1))*'Stage Schedule &amp; Costs'!$I14</f>
        <v>0</v>
      </c>
      <c r="T14" s="253">
        <f>MAX(0,MIN('Stage Schedule &amp; Costs'!$G14,T$4)-MAX('Stage Schedule &amp; Costs'!$F14,T$4-1))*'Stage Schedule &amp; Costs'!$I14</f>
        <v>0</v>
      </c>
      <c r="U14" s="253">
        <f>MAX(0,MIN('Stage Schedule &amp; Costs'!$G14,U$4)-MAX('Stage Schedule &amp; Costs'!$F14,U$4-1))*'Stage Schedule &amp; Costs'!$I14</f>
        <v>0</v>
      </c>
      <c r="V14" s="253">
        <f>MAX(0,MIN('Stage Schedule &amp; Costs'!$G14,V$4)-MAX('Stage Schedule &amp; Costs'!$F14,V$4-1))*'Stage Schedule &amp; Costs'!$I14</f>
        <v>0</v>
      </c>
      <c r="W14" s="253">
        <f>MAX(0,MIN('Stage Schedule &amp; Costs'!$G14,W$4)-MAX('Stage Schedule &amp; Costs'!$F14,W$4-1))*'Stage Schedule &amp; Costs'!$I14</f>
        <v>0</v>
      </c>
      <c r="X14" s="253">
        <f>MAX(0,MIN('Stage Schedule &amp; Costs'!$G14,X$4)-MAX('Stage Schedule &amp; Costs'!$F14,X$4-1))*'Stage Schedule &amp; Costs'!$I14</f>
        <v>0</v>
      </c>
      <c r="Y14" s="253">
        <f>MAX(0,MIN('Stage Schedule &amp; Costs'!$G14,Y$4)-MAX('Stage Schedule &amp; Costs'!$F14,Y$4-1))*'Stage Schedule &amp; Costs'!$I14</f>
        <v>0</v>
      </c>
      <c r="Z14" s="253">
        <f>MAX(0,MIN('Stage Schedule &amp; Costs'!$G14,Z$4)-MAX('Stage Schedule &amp; Costs'!$F14,Z$4-1))*'Stage Schedule &amp; Costs'!$I14</f>
        <v>0</v>
      </c>
      <c r="AA14" s="253">
        <f>MAX(0,MIN('Stage Schedule &amp; Costs'!$G14,AA$4)-MAX('Stage Schedule &amp; Costs'!$F14,AA$4-1))*'Stage Schedule &amp; Costs'!$I14</f>
        <v>0</v>
      </c>
      <c r="AB14" s="253">
        <f>MAX(0,MIN('Stage Schedule &amp; Costs'!$G14,AB$4)-MAX('Stage Schedule &amp; Costs'!$F14,AB$4-1))*'Stage Schedule &amp; Costs'!$I14</f>
        <v>0</v>
      </c>
      <c r="AC14" s="253">
        <f>MAX(0,MIN('Stage Schedule &amp; Costs'!$G14,AC$4)-MAX('Stage Schedule &amp; Costs'!$F14,AC$4-1))*'Stage Schedule &amp; Costs'!$I14</f>
        <v>0</v>
      </c>
      <c r="AD14" s="253">
        <f>MAX(0,MIN('Stage Schedule &amp; Costs'!$G14,AD$4)-MAX('Stage Schedule &amp; Costs'!$F14,AD$4-1))*'Stage Schedule &amp; Costs'!$I14</f>
        <v>0</v>
      </c>
      <c r="AE14" s="253">
        <f>MAX(0,MIN('Stage Schedule &amp; Costs'!$G14,AE$4)-MAX('Stage Schedule &amp; Costs'!$F14,AE$4-1))*'Stage Schedule &amp; Costs'!$I14</f>
        <v>0</v>
      </c>
      <c r="AF14" s="253">
        <f>MAX(0,MIN('Stage Schedule &amp; Costs'!$G14,AF$4)-MAX('Stage Schedule &amp; Costs'!$F14,AF$4-1))*'Stage Schedule &amp; Costs'!$I14</f>
        <v>0</v>
      </c>
      <c r="AG14" s="253">
        <f>MAX(0,MIN('Stage Schedule &amp; Costs'!$G14,AG$4)-MAX('Stage Schedule &amp; Costs'!$F14,AG$4-1))*'Stage Schedule &amp; Costs'!$I14</f>
        <v>0</v>
      </c>
      <c r="AH14" s="253">
        <f>MAX(0,MIN('Stage Schedule &amp; Costs'!$G14,AH$4)-MAX('Stage Schedule &amp; Costs'!$F14,AH$4-1))*'Stage Schedule &amp; Costs'!$I14</f>
        <v>0</v>
      </c>
      <c r="AI14" s="253">
        <f>MAX(0,MIN('Stage Schedule &amp; Costs'!$G14,AI$4)-MAX('Stage Schedule &amp; Costs'!$F14,AI$4-1))*'Stage Schedule &amp; Costs'!$I14</f>
        <v>0</v>
      </c>
      <c r="AJ14" s="253">
        <f>MAX(0,MIN('Stage Schedule &amp; Costs'!$G14,AJ$4)-MAX('Stage Schedule &amp; Costs'!$F14,AJ$4-1))*'Stage Schedule &amp; Costs'!$I14</f>
        <v>0</v>
      </c>
      <c r="AK14" s="253">
        <f>MAX(0,MIN('Stage Schedule &amp; Costs'!$G14,AK$4)-MAX('Stage Schedule &amp; Costs'!$F14,AK$4-1))*'Stage Schedule &amp; Costs'!$I14</f>
        <v>0</v>
      </c>
      <c r="AL14" s="253">
        <f>MAX(0,MIN('Stage Schedule &amp; Costs'!$G14,AL$4)-MAX('Stage Schedule &amp; Costs'!$F14,AL$4-1))*'Stage Schedule &amp; Costs'!$I14</f>
        <v>0</v>
      </c>
      <c r="AM14" s="253">
        <f>MAX(0,MIN('Stage Schedule &amp; Costs'!$G14,AM$4)-MAX('Stage Schedule &amp; Costs'!$F14,AM$4-1))*'Stage Schedule &amp; Costs'!$I14</f>
        <v>0</v>
      </c>
      <c r="AN14" s="253">
        <f>MAX(0,MIN('Stage Schedule &amp; Costs'!$G14,AN$4)-MAX('Stage Schedule &amp; Costs'!$F14,AN$4-1))*'Stage Schedule &amp; Costs'!$I14</f>
        <v>0</v>
      </c>
      <c r="AO14" s="253">
        <f>MAX(0,MIN('Stage Schedule &amp; Costs'!$G14,AO$4)-MAX('Stage Schedule &amp; Costs'!$F14,AO$4-1))*'Stage Schedule &amp; Costs'!$I14</f>
        <v>0</v>
      </c>
      <c r="AP14" s="253">
        <f>MAX(0,MIN('Stage Schedule &amp; Costs'!$G14,AP$4)-MAX('Stage Schedule &amp; Costs'!$F14,AP$4-1))*'Stage Schedule &amp; Costs'!$I14</f>
        <v>0</v>
      </c>
      <c r="AQ14" s="253">
        <f>MAX(0,MIN('Stage Schedule &amp; Costs'!$G14,AQ$4)-MAX('Stage Schedule &amp; Costs'!$F14,AQ$4-1))*'Stage Schedule &amp; Costs'!$I14</f>
        <v>0</v>
      </c>
      <c r="AR14" s="253">
        <f>MAX(0,MIN('Stage Schedule &amp; Costs'!$G14,AR$4)-MAX('Stage Schedule &amp; Costs'!$F14,AR$4-1))*'Stage Schedule &amp; Costs'!$I14</f>
        <v>0</v>
      </c>
      <c r="AS14" s="253">
        <f>MAX(0,MIN('Stage Schedule &amp; Costs'!$G14,AS$4)-MAX('Stage Schedule &amp; Costs'!$F14,AS$4-1))*'Stage Schedule &amp; Costs'!$I14</f>
        <v>0</v>
      </c>
      <c r="AT14" s="253">
        <f>MAX(0,MIN('Stage Schedule &amp; Costs'!$G14,AT$4)-MAX('Stage Schedule &amp; Costs'!$F14,AT$4-1))*'Stage Schedule &amp; Costs'!$I14</f>
        <v>0</v>
      </c>
      <c r="AU14" s="253">
        <f>MAX(0,MIN('Stage Schedule &amp; Costs'!$G14,AU$4)-MAX('Stage Schedule &amp; Costs'!$F14,AU$4-1))*'Stage Schedule &amp; Costs'!$I14</f>
        <v>0</v>
      </c>
      <c r="AV14" s="253">
        <f>MAX(0,MIN('Stage Schedule &amp; Costs'!$G14,AV$4)-MAX('Stage Schedule &amp; Costs'!$F14,AV$4-1))*'Stage Schedule &amp; Costs'!$I14</f>
        <v>0</v>
      </c>
      <c r="AW14" s="253">
        <f>MAX(0,MIN('Stage Schedule &amp; Costs'!$G14,AW$4)-MAX('Stage Schedule &amp; Costs'!$F14,AW$4-1))*'Stage Schedule &amp; Costs'!$I14</f>
        <v>0</v>
      </c>
      <c r="AX14" s="253">
        <f>MAX(0,MIN('Stage Schedule &amp; Costs'!$G14,AX$4)-MAX('Stage Schedule &amp; Costs'!$F14,AX$4-1))*'Stage Schedule &amp; Costs'!$I14</f>
        <v>0</v>
      </c>
      <c r="AY14" s="253">
        <f>MAX(0,MIN('Stage Schedule &amp; Costs'!$G14,AY$4)-MAX('Stage Schedule &amp; Costs'!$F14,AY$4-1))*'Stage Schedule &amp; Costs'!$I14</f>
        <v>0</v>
      </c>
      <c r="AZ14" s="253">
        <f>MAX(0,MIN('Stage Schedule &amp; Costs'!$G14,AZ$4)-MAX('Stage Schedule &amp; Costs'!$F14,AZ$4-1))*'Stage Schedule &amp; Costs'!$I14</f>
        <v>0</v>
      </c>
      <c r="BA14" s="253">
        <f>MAX(0,MIN('Stage Schedule &amp; Costs'!$G14,BA$4)-MAX('Stage Schedule &amp; Costs'!$F14,BA$4-1))*'Stage Schedule &amp; Costs'!$I14</f>
        <v>0</v>
      </c>
      <c r="BB14" s="253">
        <f>MAX(0,MIN('Stage Schedule &amp; Costs'!$G14,BB$4)-MAX('Stage Schedule &amp; Costs'!$F14,BB$4-1))*'Stage Schedule &amp; Costs'!$I14</f>
        <v>0</v>
      </c>
      <c r="BC14" s="253">
        <f>MAX(0,MIN('Stage Schedule &amp; Costs'!$G14,BC$4)-MAX('Stage Schedule &amp; Costs'!$F14,BC$4-1))*'Stage Schedule &amp; Costs'!$I14</f>
        <v>0</v>
      </c>
      <c r="BD14" s="253">
        <f>MAX(0,MIN('Stage Schedule &amp; Costs'!$G14,BD$4)-MAX('Stage Schedule &amp; Costs'!$F14,BD$4-1))*'Stage Schedule &amp; Costs'!$I14</f>
        <v>0</v>
      </c>
      <c r="BE14" s="253">
        <f>MAX(0,MIN('Stage Schedule &amp; Costs'!$G14,BE$4)-MAX('Stage Schedule &amp; Costs'!$F14,BE$4-1))*'Stage Schedule &amp; Costs'!$I14</f>
        <v>0</v>
      </c>
    </row>
    <row r="15" spans="1:57" ht="15" customHeight="1" x14ac:dyDescent="0.3">
      <c r="A15" s="252">
        <f>'Stage Schedule &amp; Costs'!A15</f>
        <v>11</v>
      </c>
      <c r="B15" s="251" t="str">
        <f>'Stage Schedule &amp; Costs'!B15&amp;" - "&amp;'Stage Schedule &amp; Costs'!C15</f>
        <v xml:space="preserve"> - 2nd Floor</v>
      </c>
      <c r="C15" s="250">
        <f t="shared" si="0"/>
        <v>2640000</v>
      </c>
      <c r="D15" s="250">
        <f>MAX(0,MIN('Stage Schedule &amp; Costs'!$G15,D$4)-MAX('Stage Schedule &amp; Costs'!$F15,D$4-1))*'Stage Schedule &amp; Costs'!$I15</f>
        <v>0</v>
      </c>
      <c r="E15" s="250">
        <f>MAX(0,MIN('Stage Schedule &amp; Costs'!$G15,E$4)-MAX('Stage Schedule &amp; Costs'!$F15,E$4-1))*'Stage Schedule &amp; Costs'!$I15</f>
        <v>0</v>
      </c>
      <c r="F15" s="250">
        <f>MAX(0,MIN('Stage Schedule &amp; Costs'!$G15,F$4)-MAX('Stage Schedule &amp; Costs'!$F15,F$4-1))*'Stage Schedule &amp; Costs'!$I15</f>
        <v>0</v>
      </c>
      <c r="G15" s="250">
        <f>MAX(0,MIN('Stage Schedule &amp; Costs'!$G15,G$4)-MAX('Stage Schedule &amp; Costs'!$F15,G$4-1))*'Stage Schedule &amp; Costs'!$I15</f>
        <v>0</v>
      </c>
      <c r="H15" s="250">
        <f>MAX(0,MIN('Stage Schedule &amp; Costs'!$G15,H$4)-MAX('Stage Schedule &amp; Costs'!$F15,H$4-1))*'Stage Schedule &amp; Costs'!$I15</f>
        <v>0</v>
      </c>
      <c r="I15" s="250">
        <f>MAX(0,MIN('Stage Schedule &amp; Costs'!$G15,I$4)-MAX('Stage Schedule &amp; Costs'!$F15,I$4-1))*'Stage Schedule &amp; Costs'!$I15</f>
        <v>0</v>
      </c>
      <c r="J15" s="250">
        <f>MAX(0,MIN('Stage Schedule &amp; Costs'!$G15,J$4)-MAX('Stage Schedule &amp; Costs'!$F15,J$4-1))*'Stage Schedule &amp; Costs'!$I15</f>
        <v>0</v>
      </c>
      <c r="K15" s="250">
        <f>MAX(0,MIN('Stage Schedule &amp; Costs'!$G15,K$4)-MAX('Stage Schedule &amp; Costs'!$F15,K$4-1))*'Stage Schedule &amp; Costs'!$I15</f>
        <v>0</v>
      </c>
      <c r="L15" s="250">
        <f>MAX(0,MIN('Stage Schedule &amp; Costs'!$G15,L$4)-MAX('Stage Schedule &amp; Costs'!$F15,L$4-1))*'Stage Schedule &amp; Costs'!$I15</f>
        <v>0</v>
      </c>
      <c r="M15" s="250">
        <f>MAX(0,MIN('Stage Schedule &amp; Costs'!$G15,M$4)-MAX('Stage Schedule &amp; Costs'!$F15,M$4-1))*'Stage Schedule &amp; Costs'!$I15</f>
        <v>0</v>
      </c>
      <c r="N15" s="250">
        <f>MAX(0,MIN('Stage Schedule &amp; Costs'!$G15,N$4)-MAX('Stage Schedule &amp; Costs'!$F15,N$4-1))*'Stage Schedule &amp; Costs'!$I15</f>
        <v>0</v>
      </c>
      <c r="O15" s="250">
        <f>MAX(0,MIN('Stage Schedule &amp; Costs'!$G15,O$4)-MAX('Stage Schedule &amp; Costs'!$F15,O$4-1))*'Stage Schedule &amp; Costs'!$I15</f>
        <v>2640000</v>
      </c>
      <c r="P15" s="250">
        <f>MAX(0,MIN('Stage Schedule &amp; Costs'!$G15,P$4)-MAX('Stage Schedule &amp; Costs'!$F15,P$4-1))*'Stage Schedule &amp; Costs'!$I15</f>
        <v>0</v>
      </c>
      <c r="Q15" s="250">
        <f>MAX(0,MIN('Stage Schedule &amp; Costs'!$G15,Q$4)-MAX('Stage Schedule &amp; Costs'!$F15,Q$4-1))*'Stage Schedule &amp; Costs'!$I15</f>
        <v>0</v>
      </c>
      <c r="R15" s="250">
        <f>MAX(0,MIN('Stage Schedule &amp; Costs'!$G15,R$4)-MAX('Stage Schedule &amp; Costs'!$F15,R$4-1))*'Stage Schedule &amp; Costs'!$I15</f>
        <v>0</v>
      </c>
      <c r="S15" s="250">
        <f>MAX(0,MIN('Stage Schedule &amp; Costs'!$G15,S$4)-MAX('Stage Schedule &amp; Costs'!$F15,S$4-1))*'Stage Schedule &amp; Costs'!$I15</f>
        <v>0</v>
      </c>
      <c r="T15" s="250">
        <f>MAX(0,MIN('Stage Schedule &amp; Costs'!$G15,T$4)-MAX('Stage Schedule &amp; Costs'!$F15,T$4-1))*'Stage Schedule &amp; Costs'!$I15</f>
        <v>0</v>
      </c>
      <c r="U15" s="250">
        <f>MAX(0,MIN('Stage Schedule &amp; Costs'!$G15,U$4)-MAX('Stage Schedule &amp; Costs'!$F15,U$4-1))*'Stage Schedule &amp; Costs'!$I15</f>
        <v>0</v>
      </c>
      <c r="V15" s="250">
        <f>MAX(0,MIN('Stage Schedule &amp; Costs'!$G15,V$4)-MAX('Stage Schedule &amp; Costs'!$F15,V$4-1))*'Stage Schedule &amp; Costs'!$I15</f>
        <v>0</v>
      </c>
      <c r="W15" s="250">
        <f>MAX(0,MIN('Stage Schedule &amp; Costs'!$G15,W$4)-MAX('Stage Schedule &amp; Costs'!$F15,W$4-1))*'Stage Schedule &amp; Costs'!$I15</f>
        <v>0</v>
      </c>
      <c r="X15" s="250">
        <f>MAX(0,MIN('Stage Schedule &amp; Costs'!$G15,X$4)-MAX('Stage Schedule &amp; Costs'!$F15,X$4-1))*'Stage Schedule &amp; Costs'!$I15</f>
        <v>0</v>
      </c>
      <c r="Y15" s="250">
        <f>MAX(0,MIN('Stage Schedule &amp; Costs'!$G15,Y$4)-MAX('Stage Schedule &amp; Costs'!$F15,Y$4-1))*'Stage Schedule &amp; Costs'!$I15</f>
        <v>0</v>
      </c>
      <c r="Z15" s="250">
        <f>MAX(0,MIN('Stage Schedule &amp; Costs'!$G15,Z$4)-MAX('Stage Schedule &amp; Costs'!$F15,Z$4-1))*'Stage Schedule &amp; Costs'!$I15</f>
        <v>0</v>
      </c>
      <c r="AA15" s="250">
        <f>MAX(0,MIN('Stage Schedule &amp; Costs'!$G15,AA$4)-MAX('Stage Schedule &amp; Costs'!$F15,AA$4-1))*'Stage Schedule &amp; Costs'!$I15</f>
        <v>0</v>
      </c>
      <c r="AB15" s="250">
        <f>MAX(0,MIN('Stage Schedule &amp; Costs'!$G15,AB$4)-MAX('Stage Schedule &amp; Costs'!$F15,AB$4-1))*'Stage Schedule &amp; Costs'!$I15</f>
        <v>0</v>
      </c>
      <c r="AC15" s="250">
        <f>MAX(0,MIN('Stage Schedule &amp; Costs'!$G15,AC$4)-MAX('Stage Schedule &amp; Costs'!$F15,AC$4-1))*'Stage Schedule &amp; Costs'!$I15</f>
        <v>0</v>
      </c>
      <c r="AD15" s="250">
        <f>MAX(0,MIN('Stage Schedule &amp; Costs'!$G15,AD$4)-MAX('Stage Schedule &amp; Costs'!$F15,AD$4-1))*'Stage Schedule &amp; Costs'!$I15</f>
        <v>0</v>
      </c>
      <c r="AE15" s="250">
        <f>MAX(0,MIN('Stage Schedule &amp; Costs'!$G15,AE$4)-MAX('Stage Schedule &amp; Costs'!$F15,AE$4-1))*'Stage Schedule &amp; Costs'!$I15</f>
        <v>0</v>
      </c>
      <c r="AF15" s="250">
        <f>MAX(0,MIN('Stage Schedule &amp; Costs'!$G15,AF$4)-MAX('Stage Schedule &amp; Costs'!$F15,AF$4-1))*'Stage Schedule &amp; Costs'!$I15</f>
        <v>0</v>
      </c>
      <c r="AG15" s="250">
        <f>MAX(0,MIN('Stage Schedule &amp; Costs'!$G15,AG$4)-MAX('Stage Schedule &amp; Costs'!$F15,AG$4-1))*'Stage Schedule &amp; Costs'!$I15</f>
        <v>0</v>
      </c>
      <c r="AH15" s="250">
        <f>MAX(0,MIN('Stage Schedule &amp; Costs'!$G15,AH$4)-MAX('Stage Schedule &amp; Costs'!$F15,AH$4-1))*'Stage Schedule &amp; Costs'!$I15</f>
        <v>0</v>
      </c>
      <c r="AI15" s="250">
        <f>MAX(0,MIN('Stage Schedule &amp; Costs'!$G15,AI$4)-MAX('Stage Schedule &amp; Costs'!$F15,AI$4-1))*'Stage Schedule &amp; Costs'!$I15</f>
        <v>0</v>
      </c>
      <c r="AJ15" s="250">
        <f>MAX(0,MIN('Stage Schedule &amp; Costs'!$G15,AJ$4)-MAX('Stage Schedule &amp; Costs'!$F15,AJ$4-1))*'Stage Schedule &amp; Costs'!$I15</f>
        <v>0</v>
      </c>
      <c r="AK15" s="250">
        <f>MAX(0,MIN('Stage Schedule &amp; Costs'!$G15,AK$4)-MAX('Stage Schedule &amp; Costs'!$F15,AK$4-1))*'Stage Schedule &amp; Costs'!$I15</f>
        <v>0</v>
      </c>
      <c r="AL15" s="250">
        <f>MAX(0,MIN('Stage Schedule &amp; Costs'!$G15,AL$4)-MAX('Stage Schedule &amp; Costs'!$F15,AL$4-1))*'Stage Schedule &amp; Costs'!$I15</f>
        <v>0</v>
      </c>
      <c r="AM15" s="250">
        <f>MAX(0,MIN('Stage Schedule &amp; Costs'!$G15,AM$4)-MAX('Stage Schedule &amp; Costs'!$F15,AM$4-1))*'Stage Schedule &amp; Costs'!$I15</f>
        <v>0</v>
      </c>
      <c r="AN15" s="250">
        <f>MAX(0,MIN('Stage Schedule &amp; Costs'!$G15,AN$4)-MAX('Stage Schedule &amp; Costs'!$F15,AN$4-1))*'Stage Schedule &amp; Costs'!$I15</f>
        <v>0</v>
      </c>
      <c r="AO15" s="250">
        <f>MAX(0,MIN('Stage Schedule &amp; Costs'!$G15,AO$4)-MAX('Stage Schedule &amp; Costs'!$F15,AO$4-1))*'Stage Schedule &amp; Costs'!$I15</f>
        <v>0</v>
      </c>
      <c r="AP15" s="250">
        <f>MAX(0,MIN('Stage Schedule &amp; Costs'!$G15,AP$4)-MAX('Stage Schedule &amp; Costs'!$F15,AP$4-1))*'Stage Schedule &amp; Costs'!$I15</f>
        <v>0</v>
      </c>
      <c r="AQ15" s="250">
        <f>MAX(0,MIN('Stage Schedule &amp; Costs'!$G15,AQ$4)-MAX('Stage Schedule &amp; Costs'!$F15,AQ$4-1))*'Stage Schedule &amp; Costs'!$I15</f>
        <v>0</v>
      </c>
      <c r="AR15" s="250">
        <f>MAX(0,MIN('Stage Schedule &amp; Costs'!$G15,AR$4)-MAX('Stage Schedule &amp; Costs'!$F15,AR$4-1))*'Stage Schedule &amp; Costs'!$I15</f>
        <v>0</v>
      </c>
      <c r="AS15" s="250">
        <f>MAX(0,MIN('Stage Schedule &amp; Costs'!$G15,AS$4)-MAX('Stage Schedule &amp; Costs'!$F15,AS$4-1))*'Stage Schedule &amp; Costs'!$I15</f>
        <v>0</v>
      </c>
      <c r="AT15" s="250">
        <f>MAX(0,MIN('Stage Schedule &amp; Costs'!$G15,AT$4)-MAX('Stage Schedule &amp; Costs'!$F15,AT$4-1))*'Stage Schedule &amp; Costs'!$I15</f>
        <v>0</v>
      </c>
      <c r="AU15" s="250">
        <f>MAX(0,MIN('Stage Schedule &amp; Costs'!$G15,AU$4)-MAX('Stage Schedule &amp; Costs'!$F15,AU$4-1))*'Stage Schedule &amp; Costs'!$I15</f>
        <v>0</v>
      </c>
      <c r="AV15" s="250">
        <f>MAX(0,MIN('Stage Schedule &amp; Costs'!$G15,AV$4)-MAX('Stage Schedule &amp; Costs'!$F15,AV$4-1))*'Stage Schedule &amp; Costs'!$I15</f>
        <v>0</v>
      </c>
      <c r="AW15" s="250">
        <f>MAX(0,MIN('Stage Schedule &amp; Costs'!$G15,AW$4)-MAX('Stage Schedule &amp; Costs'!$F15,AW$4-1))*'Stage Schedule &amp; Costs'!$I15</f>
        <v>0</v>
      </c>
      <c r="AX15" s="250">
        <f>MAX(0,MIN('Stage Schedule &amp; Costs'!$G15,AX$4)-MAX('Stage Schedule &amp; Costs'!$F15,AX$4-1))*'Stage Schedule &amp; Costs'!$I15</f>
        <v>0</v>
      </c>
      <c r="AY15" s="250">
        <f>MAX(0,MIN('Stage Schedule &amp; Costs'!$G15,AY$4)-MAX('Stage Schedule &amp; Costs'!$F15,AY$4-1))*'Stage Schedule &amp; Costs'!$I15</f>
        <v>0</v>
      </c>
      <c r="AZ15" s="250">
        <f>MAX(0,MIN('Stage Schedule &amp; Costs'!$G15,AZ$4)-MAX('Stage Schedule &amp; Costs'!$F15,AZ$4-1))*'Stage Schedule &amp; Costs'!$I15</f>
        <v>0</v>
      </c>
      <c r="BA15" s="250">
        <f>MAX(0,MIN('Stage Schedule &amp; Costs'!$G15,BA$4)-MAX('Stage Schedule &amp; Costs'!$F15,BA$4-1))*'Stage Schedule &amp; Costs'!$I15</f>
        <v>0</v>
      </c>
      <c r="BB15" s="250">
        <f>MAX(0,MIN('Stage Schedule &amp; Costs'!$G15,BB$4)-MAX('Stage Schedule &amp; Costs'!$F15,BB$4-1))*'Stage Schedule &amp; Costs'!$I15</f>
        <v>0</v>
      </c>
      <c r="BC15" s="250">
        <f>MAX(0,MIN('Stage Schedule &amp; Costs'!$G15,BC$4)-MAX('Stage Schedule &amp; Costs'!$F15,BC$4-1))*'Stage Schedule &amp; Costs'!$I15</f>
        <v>0</v>
      </c>
      <c r="BD15" s="250">
        <f>MAX(0,MIN('Stage Schedule &amp; Costs'!$G15,BD$4)-MAX('Stage Schedule &amp; Costs'!$F15,BD$4-1))*'Stage Schedule &amp; Costs'!$I15</f>
        <v>0</v>
      </c>
      <c r="BE15" s="250">
        <f>MAX(0,MIN('Stage Schedule &amp; Costs'!$G15,BE$4)-MAX('Stage Schedule &amp; Costs'!$F15,BE$4-1))*'Stage Schedule &amp; Costs'!$I15</f>
        <v>0</v>
      </c>
    </row>
    <row r="16" spans="1:57" ht="15" customHeight="1" x14ac:dyDescent="0.3">
      <c r="A16" s="255">
        <f>'Stage Schedule &amp; Costs'!A16</f>
        <v>12</v>
      </c>
      <c r="B16" s="254" t="str">
        <f>'Stage Schedule &amp; Costs'!B16&amp;" - "&amp;'Stage Schedule &amp; Costs'!C16</f>
        <v xml:space="preserve"> - Roof</v>
      </c>
      <c r="C16" s="253">
        <f t="shared" si="0"/>
        <v>2640000</v>
      </c>
      <c r="D16" s="253">
        <f>MAX(0,MIN('Stage Schedule &amp; Costs'!$G16,D$4)-MAX('Stage Schedule &amp; Costs'!$F16,D$4-1))*'Stage Schedule &amp; Costs'!$I16</f>
        <v>0</v>
      </c>
      <c r="E16" s="253">
        <f>MAX(0,MIN('Stage Schedule &amp; Costs'!$G16,E$4)-MAX('Stage Schedule &amp; Costs'!$F16,E$4-1))*'Stage Schedule &amp; Costs'!$I16</f>
        <v>0</v>
      </c>
      <c r="F16" s="253">
        <f>MAX(0,MIN('Stage Schedule &amp; Costs'!$G16,F$4)-MAX('Stage Schedule &amp; Costs'!$F16,F$4-1))*'Stage Schedule &amp; Costs'!$I16</f>
        <v>0</v>
      </c>
      <c r="G16" s="253">
        <f>MAX(0,MIN('Stage Schedule &amp; Costs'!$G16,G$4)-MAX('Stage Schedule &amp; Costs'!$F16,G$4-1))*'Stage Schedule &amp; Costs'!$I16</f>
        <v>0</v>
      </c>
      <c r="H16" s="253">
        <f>MAX(0,MIN('Stage Schedule &amp; Costs'!$G16,H$4)-MAX('Stage Schedule &amp; Costs'!$F16,H$4-1))*'Stage Schedule &amp; Costs'!$I16</f>
        <v>0</v>
      </c>
      <c r="I16" s="253">
        <f>MAX(0,MIN('Stage Schedule &amp; Costs'!$G16,I$4)-MAX('Stage Schedule &amp; Costs'!$F16,I$4-1))*'Stage Schedule &amp; Costs'!$I16</f>
        <v>0</v>
      </c>
      <c r="J16" s="253">
        <f>MAX(0,MIN('Stage Schedule &amp; Costs'!$G16,J$4)-MAX('Stage Schedule &amp; Costs'!$F16,J$4-1))*'Stage Schedule &amp; Costs'!$I16</f>
        <v>0</v>
      </c>
      <c r="K16" s="253">
        <f>MAX(0,MIN('Stage Schedule &amp; Costs'!$G16,K$4)-MAX('Stage Schedule &amp; Costs'!$F16,K$4-1))*'Stage Schedule &amp; Costs'!$I16</f>
        <v>0</v>
      </c>
      <c r="L16" s="253">
        <f>MAX(0,MIN('Stage Schedule &amp; Costs'!$G16,L$4)-MAX('Stage Schedule &amp; Costs'!$F16,L$4-1))*'Stage Schedule &amp; Costs'!$I16</f>
        <v>0</v>
      </c>
      <c r="M16" s="253">
        <f>MAX(0,MIN('Stage Schedule &amp; Costs'!$G16,M$4)-MAX('Stage Schedule &amp; Costs'!$F16,M$4-1))*'Stage Schedule &amp; Costs'!$I16</f>
        <v>0</v>
      </c>
      <c r="N16" s="253">
        <f>MAX(0,MIN('Stage Schedule &amp; Costs'!$G16,N$4)-MAX('Stage Schedule &amp; Costs'!$F16,N$4-1))*'Stage Schedule &amp; Costs'!$I16</f>
        <v>0</v>
      </c>
      <c r="O16" s="253">
        <f>MAX(0,MIN('Stage Schedule &amp; Costs'!$G16,O$4)-MAX('Stage Schedule &amp; Costs'!$F16,O$4-1))*'Stage Schedule &amp; Costs'!$I16</f>
        <v>0</v>
      </c>
      <c r="P16" s="253">
        <f>MAX(0,MIN('Stage Schedule &amp; Costs'!$G16,P$4)-MAX('Stage Schedule &amp; Costs'!$F16,P$4-1))*'Stage Schedule &amp; Costs'!$I16</f>
        <v>2640000</v>
      </c>
      <c r="Q16" s="253">
        <f>MAX(0,MIN('Stage Schedule &amp; Costs'!$G16,Q$4)-MAX('Stage Schedule &amp; Costs'!$F16,Q$4-1))*'Stage Schedule &amp; Costs'!$I16</f>
        <v>0</v>
      </c>
      <c r="R16" s="253">
        <f>MAX(0,MIN('Stage Schedule &amp; Costs'!$G16,R$4)-MAX('Stage Schedule &amp; Costs'!$F16,R$4-1))*'Stage Schedule &amp; Costs'!$I16</f>
        <v>0</v>
      </c>
      <c r="S16" s="253">
        <f>MAX(0,MIN('Stage Schedule &amp; Costs'!$G16,S$4)-MAX('Stage Schedule &amp; Costs'!$F16,S$4-1))*'Stage Schedule &amp; Costs'!$I16</f>
        <v>0</v>
      </c>
      <c r="T16" s="253">
        <f>MAX(0,MIN('Stage Schedule &amp; Costs'!$G16,T$4)-MAX('Stage Schedule &amp; Costs'!$F16,T$4-1))*'Stage Schedule &amp; Costs'!$I16</f>
        <v>0</v>
      </c>
      <c r="U16" s="253">
        <f>MAX(0,MIN('Stage Schedule &amp; Costs'!$G16,U$4)-MAX('Stage Schedule &amp; Costs'!$F16,U$4-1))*'Stage Schedule &amp; Costs'!$I16</f>
        <v>0</v>
      </c>
      <c r="V16" s="253">
        <f>MAX(0,MIN('Stage Schedule &amp; Costs'!$G16,V$4)-MAX('Stage Schedule &amp; Costs'!$F16,V$4-1))*'Stage Schedule &amp; Costs'!$I16</f>
        <v>0</v>
      </c>
      <c r="W16" s="253">
        <f>MAX(0,MIN('Stage Schedule &amp; Costs'!$G16,W$4)-MAX('Stage Schedule &amp; Costs'!$F16,W$4-1))*'Stage Schedule &amp; Costs'!$I16</f>
        <v>0</v>
      </c>
      <c r="X16" s="253">
        <f>MAX(0,MIN('Stage Schedule &amp; Costs'!$G16,X$4)-MAX('Stage Schedule &amp; Costs'!$F16,X$4-1))*'Stage Schedule &amp; Costs'!$I16</f>
        <v>0</v>
      </c>
      <c r="Y16" s="253">
        <f>MAX(0,MIN('Stage Schedule &amp; Costs'!$G16,Y$4)-MAX('Stage Schedule &amp; Costs'!$F16,Y$4-1))*'Stage Schedule &amp; Costs'!$I16</f>
        <v>0</v>
      </c>
      <c r="Z16" s="253">
        <f>MAX(0,MIN('Stage Schedule &amp; Costs'!$G16,Z$4)-MAX('Stage Schedule &amp; Costs'!$F16,Z$4-1))*'Stage Schedule &amp; Costs'!$I16</f>
        <v>0</v>
      </c>
      <c r="AA16" s="253">
        <f>MAX(0,MIN('Stage Schedule &amp; Costs'!$G16,AA$4)-MAX('Stage Schedule &amp; Costs'!$F16,AA$4-1))*'Stage Schedule &amp; Costs'!$I16</f>
        <v>0</v>
      </c>
      <c r="AB16" s="253">
        <f>MAX(0,MIN('Stage Schedule &amp; Costs'!$G16,AB$4)-MAX('Stage Schedule &amp; Costs'!$F16,AB$4-1))*'Stage Schedule &amp; Costs'!$I16</f>
        <v>0</v>
      </c>
      <c r="AC16" s="253">
        <f>MAX(0,MIN('Stage Schedule &amp; Costs'!$G16,AC$4)-MAX('Stage Schedule &amp; Costs'!$F16,AC$4-1))*'Stage Schedule &amp; Costs'!$I16</f>
        <v>0</v>
      </c>
      <c r="AD16" s="253">
        <f>MAX(0,MIN('Stage Schedule &amp; Costs'!$G16,AD$4)-MAX('Stage Schedule &amp; Costs'!$F16,AD$4-1))*'Stage Schedule &amp; Costs'!$I16</f>
        <v>0</v>
      </c>
      <c r="AE16" s="253">
        <f>MAX(0,MIN('Stage Schedule &amp; Costs'!$G16,AE$4)-MAX('Stage Schedule &amp; Costs'!$F16,AE$4-1))*'Stage Schedule &amp; Costs'!$I16</f>
        <v>0</v>
      </c>
      <c r="AF16" s="253">
        <f>MAX(0,MIN('Stage Schedule &amp; Costs'!$G16,AF$4)-MAX('Stage Schedule &amp; Costs'!$F16,AF$4-1))*'Stage Schedule &amp; Costs'!$I16</f>
        <v>0</v>
      </c>
      <c r="AG16" s="253">
        <f>MAX(0,MIN('Stage Schedule &amp; Costs'!$G16,AG$4)-MAX('Stage Schedule &amp; Costs'!$F16,AG$4-1))*'Stage Schedule &amp; Costs'!$I16</f>
        <v>0</v>
      </c>
      <c r="AH16" s="253">
        <f>MAX(0,MIN('Stage Schedule &amp; Costs'!$G16,AH$4)-MAX('Stage Schedule &amp; Costs'!$F16,AH$4-1))*'Stage Schedule &amp; Costs'!$I16</f>
        <v>0</v>
      </c>
      <c r="AI16" s="253">
        <f>MAX(0,MIN('Stage Schedule &amp; Costs'!$G16,AI$4)-MAX('Stage Schedule &amp; Costs'!$F16,AI$4-1))*'Stage Schedule &amp; Costs'!$I16</f>
        <v>0</v>
      </c>
      <c r="AJ16" s="253">
        <f>MAX(0,MIN('Stage Schedule &amp; Costs'!$G16,AJ$4)-MAX('Stage Schedule &amp; Costs'!$F16,AJ$4-1))*'Stage Schedule &amp; Costs'!$I16</f>
        <v>0</v>
      </c>
      <c r="AK16" s="253">
        <f>MAX(0,MIN('Stage Schedule &amp; Costs'!$G16,AK$4)-MAX('Stage Schedule &amp; Costs'!$F16,AK$4-1))*'Stage Schedule &amp; Costs'!$I16</f>
        <v>0</v>
      </c>
      <c r="AL16" s="253">
        <f>MAX(0,MIN('Stage Schedule &amp; Costs'!$G16,AL$4)-MAX('Stage Schedule &amp; Costs'!$F16,AL$4-1))*'Stage Schedule &amp; Costs'!$I16</f>
        <v>0</v>
      </c>
      <c r="AM16" s="253">
        <f>MAX(0,MIN('Stage Schedule &amp; Costs'!$G16,AM$4)-MAX('Stage Schedule &amp; Costs'!$F16,AM$4-1))*'Stage Schedule &amp; Costs'!$I16</f>
        <v>0</v>
      </c>
      <c r="AN16" s="253">
        <f>MAX(0,MIN('Stage Schedule &amp; Costs'!$G16,AN$4)-MAX('Stage Schedule &amp; Costs'!$F16,AN$4-1))*'Stage Schedule &amp; Costs'!$I16</f>
        <v>0</v>
      </c>
      <c r="AO16" s="253">
        <f>MAX(0,MIN('Stage Schedule &amp; Costs'!$G16,AO$4)-MAX('Stage Schedule &amp; Costs'!$F16,AO$4-1))*'Stage Schedule &amp; Costs'!$I16</f>
        <v>0</v>
      </c>
      <c r="AP16" s="253">
        <f>MAX(0,MIN('Stage Schedule &amp; Costs'!$G16,AP$4)-MAX('Stage Schedule &amp; Costs'!$F16,AP$4-1))*'Stage Schedule &amp; Costs'!$I16</f>
        <v>0</v>
      </c>
      <c r="AQ16" s="253">
        <f>MAX(0,MIN('Stage Schedule &amp; Costs'!$G16,AQ$4)-MAX('Stage Schedule &amp; Costs'!$F16,AQ$4-1))*'Stage Schedule &amp; Costs'!$I16</f>
        <v>0</v>
      </c>
      <c r="AR16" s="253">
        <f>MAX(0,MIN('Stage Schedule &amp; Costs'!$G16,AR$4)-MAX('Stage Schedule &amp; Costs'!$F16,AR$4-1))*'Stage Schedule &amp; Costs'!$I16</f>
        <v>0</v>
      </c>
      <c r="AS16" s="253">
        <f>MAX(0,MIN('Stage Schedule &amp; Costs'!$G16,AS$4)-MAX('Stage Schedule &amp; Costs'!$F16,AS$4-1))*'Stage Schedule &amp; Costs'!$I16</f>
        <v>0</v>
      </c>
      <c r="AT16" s="253">
        <f>MAX(0,MIN('Stage Schedule &amp; Costs'!$G16,AT$4)-MAX('Stage Schedule &amp; Costs'!$F16,AT$4-1))*'Stage Schedule &amp; Costs'!$I16</f>
        <v>0</v>
      </c>
      <c r="AU16" s="253">
        <f>MAX(0,MIN('Stage Schedule &amp; Costs'!$G16,AU$4)-MAX('Stage Schedule &amp; Costs'!$F16,AU$4-1))*'Stage Schedule &amp; Costs'!$I16</f>
        <v>0</v>
      </c>
      <c r="AV16" s="253">
        <f>MAX(0,MIN('Stage Schedule &amp; Costs'!$G16,AV$4)-MAX('Stage Schedule &amp; Costs'!$F16,AV$4-1))*'Stage Schedule &amp; Costs'!$I16</f>
        <v>0</v>
      </c>
      <c r="AW16" s="253">
        <f>MAX(0,MIN('Stage Schedule &amp; Costs'!$G16,AW$4)-MAX('Stage Schedule &amp; Costs'!$F16,AW$4-1))*'Stage Schedule &amp; Costs'!$I16</f>
        <v>0</v>
      </c>
      <c r="AX16" s="253">
        <f>MAX(0,MIN('Stage Schedule &amp; Costs'!$G16,AX$4)-MAX('Stage Schedule &amp; Costs'!$F16,AX$4-1))*'Stage Schedule &amp; Costs'!$I16</f>
        <v>0</v>
      </c>
      <c r="AY16" s="253">
        <f>MAX(0,MIN('Stage Schedule &amp; Costs'!$G16,AY$4)-MAX('Stage Schedule &amp; Costs'!$F16,AY$4-1))*'Stage Schedule &amp; Costs'!$I16</f>
        <v>0</v>
      </c>
      <c r="AZ16" s="253">
        <f>MAX(0,MIN('Stage Schedule &amp; Costs'!$G16,AZ$4)-MAX('Stage Schedule &amp; Costs'!$F16,AZ$4-1))*'Stage Schedule &amp; Costs'!$I16</f>
        <v>0</v>
      </c>
      <c r="BA16" s="253">
        <f>MAX(0,MIN('Stage Schedule &amp; Costs'!$G16,BA$4)-MAX('Stage Schedule &amp; Costs'!$F16,BA$4-1))*'Stage Schedule &amp; Costs'!$I16</f>
        <v>0</v>
      </c>
      <c r="BB16" s="253">
        <f>MAX(0,MIN('Stage Schedule &amp; Costs'!$G16,BB$4)-MAX('Stage Schedule &amp; Costs'!$F16,BB$4-1))*'Stage Schedule &amp; Costs'!$I16</f>
        <v>0</v>
      </c>
      <c r="BC16" s="253">
        <f>MAX(0,MIN('Stage Schedule &amp; Costs'!$G16,BC$4)-MAX('Stage Schedule &amp; Costs'!$F16,BC$4-1))*'Stage Schedule &amp; Costs'!$I16</f>
        <v>0</v>
      </c>
      <c r="BD16" s="253">
        <f>MAX(0,MIN('Stage Schedule &amp; Costs'!$G16,BD$4)-MAX('Stage Schedule &amp; Costs'!$F16,BD$4-1))*'Stage Schedule &amp; Costs'!$I16</f>
        <v>0</v>
      </c>
      <c r="BE16" s="253">
        <f>MAX(0,MIN('Stage Schedule &amp; Costs'!$G16,BE$4)-MAX('Stage Schedule &amp; Costs'!$F16,BE$4-1))*'Stage Schedule &amp; Costs'!$I16</f>
        <v>0</v>
      </c>
    </row>
    <row r="17" spans="1:57" ht="15" customHeight="1" x14ac:dyDescent="0.3">
      <c r="A17" s="252">
        <f>'Stage Schedule &amp; Costs'!A17</f>
        <v>13</v>
      </c>
      <c r="B17" s="251" t="str">
        <f>'Stage Schedule &amp; Costs'!B17&amp;" - "&amp;'Stage Schedule &amp; Costs'!C17</f>
        <v>MEP &amp; Plumbing - Basement Floor</v>
      </c>
      <c r="C17" s="250">
        <f t="shared" si="0"/>
        <v>79999999.999999955</v>
      </c>
      <c r="D17" s="250">
        <f>MAX(0,MIN('Stage Schedule &amp; Costs'!$G17,D$4)-MAX('Stage Schedule &amp; Costs'!$F17,D$4-1))*'Stage Schedule &amp; Costs'!$I17</f>
        <v>0</v>
      </c>
      <c r="E17" s="250">
        <f>MAX(0,MIN('Stage Schedule &amp; Costs'!$G17,E$4)-MAX('Stage Schedule &amp; Costs'!$F17,E$4-1))*'Stage Schedule &amp; Costs'!$I17</f>
        <v>0</v>
      </c>
      <c r="F17" s="250">
        <f>MAX(0,MIN('Stage Schedule &amp; Costs'!$G17,F$4)-MAX('Stage Schedule &amp; Costs'!$F17,F$4-1))*'Stage Schedule &amp; Costs'!$I17</f>
        <v>0</v>
      </c>
      <c r="G17" s="250">
        <f>MAX(0,MIN('Stage Schedule &amp; Costs'!$G17,G$4)-MAX('Stage Schedule &amp; Costs'!$F17,G$4-1))*'Stage Schedule &amp; Costs'!$I17</f>
        <v>0</v>
      </c>
      <c r="H17" s="250">
        <f>MAX(0,MIN('Stage Schedule &amp; Costs'!$G17,H$4)-MAX('Stage Schedule &amp; Costs'!$F17,H$4-1))*'Stage Schedule &amp; Costs'!$I17</f>
        <v>0</v>
      </c>
      <c r="I17" s="250">
        <f>MAX(0,MIN('Stage Schedule &amp; Costs'!$G17,I$4)-MAX('Stage Schedule &amp; Costs'!$F17,I$4-1))*'Stage Schedule &amp; Costs'!$I17</f>
        <v>0</v>
      </c>
      <c r="J17" s="250">
        <f>MAX(0,MIN('Stage Schedule &amp; Costs'!$G17,J$4)-MAX('Stage Schedule &amp; Costs'!$F17,J$4-1))*'Stage Schedule &amp; Costs'!$I17</f>
        <v>0</v>
      </c>
      <c r="K17" s="250">
        <f>MAX(0,MIN('Stage Schedule &amp; Costs'!$G17,K$4)-MAX('Stage Schedule &amp; Costs'!$F17,K$4-1))*'Stage Schedule &amp; Costs'!$I17</f>
        <v>0</v>
      </c>
      <c r="L17" s="250">
        <f>MAX(0,MIN('Stage Schedule &amp; Costs'!$G17,L$4)-MAX('Stage Schedule &amp; Costs'!$F17,L$4-1))*'Stage Schedule &amp; Costs'!$I17</f>
        <v>0</v>
      </c>
      <c r="M17" s="250">
        <f>MAX(0,MIN('Stage Schedule &amp; Costs'!$G17,M$4)-MAX('Stage Schedule &amp; Costs'!$F17,M$4-1))*'Stage Schedule &amp; Costs'!$I17</f>
        <v>0</v>
      </c>
      <c r="N17" s="250">
        <f>MAX(0,MIN('Stage Schedule &amp; Costs'!$G17,N$4)-MAX('Stage Schedule &amp; Costs'!$F17,N$4-1))*'Stage Schedule &amp; Costs'!$I17</f>
        <v>0</v>
      </c>
      <c r="O17" s="250">
        <f>MAX(0,MIN('Stage Schedule &amp; Costs'!$G17,O$4)-MAX('Stage Schedule &amp; Costs'!$F17,O$4-1))*'Stage Schedule &amp; Costs'!$I17</f>
        <v>0</v>
      </c>
      <c r="P17" s="250">
        <f>MAX(0,MIN('Stage Schedule &amp; Costs'!$G17,P$4)-MAX('Stage Schedule &amp; Costs'!$F17,P$4-1))*'Stage Schedule &amp; Costs'!$I17</f>
        <v>33333333.333333336</v>
      </c>
      <c r="Q17" s="250">
        <f>MAX(0,MIN('Stage Schedule &amp; Costs'!$G17,Q$4)-MAX('Stage Schedule &amp; Costs'!$F17,Q$4-1))*'Stage Schedule &amp; Costs'!$I17</f>
        <v>46666666.666666619</v>
      </c>
      <c r="R17" s="250">
        <f>MAX(0,MIN('Stage Schedule &amp; Costs'!$G17,R$4)-MAX('Stage Schedule &amp; Costs'!$F17,R$4-1))*'Stage Schedule &amp; Costs'!$I17</f>
        <v>0</v>
      </c>
      <c r="S17" s="250">
        <f>MAX(0,MIN('Stage Schedule &amp; Costs'!$G17,S$4)-MAX('Stage Schedule &amp; Costs'!$F17,S$4-1))*'Stage Schedule &amp; Costs'!$I17</f>
        <v>0</v>
      </c>
      <c r="T17" s="250">
        <f>MAX(0,MIN('Stage Schedule &amp; Costs'!$G17,T$4)-MAX('Stage Schedule &amp; Costs'!$F17,T$4-1))*'Stage Schedule &amp; Costs'!$I17</f>
        <v>0</v>
      </c>
      <c r="U17" s="250">
        <f>MAX(0,MIN('Stage Schedule &amp; Costs'!$G17,U$4)-MAX('Stage Schedule &amp; Costs'!$F17,U$4-1))*'Stage Schedule &amp; Costs'!$I17</f>
        <v>0</v>
      </c>
      <c r="V17" s="250">
        <f>MAX(0,MIN('Stage Schedule &amp; Costs'!$G17,V$4)-MAX('Stage Schedule &amp; Costs'!$F17,V$4-1))*'Stage Schedule &amp; Costs'!$I17</f>
        <v>0</v>
      </c>
      <c r="W17" s="250">
        <f>MAX(0,MIN('Stage Schedule &amp; Costs'!$G17,W$4)-MAX('Stage Schedule &amp; Costs'!$F17,W$4-1))*'Stage Schedule &amp; Costs'!$I17</f>
        <v>0</v>
      </c>
      <c r="X17" s="250">
        <f>MAX(0,MIN('Stage Schedule &amp; Costs'!$G17,X$4)-MAX('Stage Schedule &amp; Costs'!$F17,X$4-1))*'Stage Schedule &amp; Costs'!$I17</f>
        <v>0</v>
      </c>
      <c r="Y17" s="250">
        <f>MAX(0,MIN('Stage Schedule &amp; Costs'!$G17,Y$4)-MAX('Stage Schedule &amp; Costs'!$F17,Y$4-1))*'Stage Schedule &amp; Costs'!$I17</f>
        <v>0</v>
      </c>
      <c r="Z17" s="250">
        <f>MAX(0,MIN('Stage Schedule &amp; Costs'!$G17,Z$4)-MAX('Stage Schedule &amp; Costs'!$F17,Z$4-1))*'Stage Schedule &amp; Costs'!$I17</f>
        <v>0</v>
      </c>
      <c r="AA17" s="250">
        <f>MAX(0,MIN('Stage Schedule &amp; Costs'!$G17,AA$4)-MAX('Stage Schedule &amp; Costs'!$F17,AA$4-1))*'Stage Schedule &amp; Costs'!$I17</f>
        <v>0</v>
      </c>
      <c r="AB17" s="250">
        <f>MAX(0,MIN('Stage Schedule &amp; Costs'!$G17,AB$4)-MAX('Stage Schedule &amp; Costs'!$F17,AB$4-1))*'Stage Schedule &amp; Costs'!$I17</f>
        <v>0</v>
      </c>
      <c r="AC17" s="250">
        <f>MAX(0,MIN('Stage Schedule &amp; Costs'!$G17,AC$4)-MAX('Stage Schedule &amp; Costs'!$F17,AC$4-1))*'Stage Schedule &amp; Costs'!$I17</f>
        <v>0</v>
      </c>
      <c r="AD17" s="250">
        <f>MAX(0,MIN('Stage Schedule &amp; Costs'!$G17,AD$4)-MAX('Stage Schedule &amp; Costs'!$F17,AD$4-1))*'Stage Schedule &amp; Costs'!$I17</f>
        <v>0</v>
      </c>
      <c r="AE17" s="250">
        <f>MAX(0,MIN('Stage Schedule &amp; Costs'!$G17,AE$4)-MAX('Stage Schedule &amp; Costs'!$F17,AE$4-1))*'Stage Schedule &amp; Costs'!$I17</f>
        <v>0</v>
      </c>
      <c r="AF17" s="250">
        <f>MAX(0,MIN('Stage Schedule &amp; Costs'!$G17,AF$4)-MAX('Stage Schedule &amp; Costs'!$F17,AF$4-1))*'Stage Schedule &amp; Costs'!$I17</f>
        <v>0</v>
      </c>
      <c r="AG17" s="250">
        <f>MAX(0,MIN('Stage Schedule &amp; Costs'!$G17,AG$4)-MAX('Stage Schedule &amp; Costs'!$F17,AG$4-1))*'Stage Schedule &amp; Costs'!$I17</f>
        <v>0</v>
      </c>
      <c r="AH17" s="250">
        <f>MAX(0,MIN('Stage Schedule &amp; Costs'!$G17,AH$4)-MAX('Stage Schedule &amp; Costs'!$F17,AH$4-1))*'Stage Schedule &amp; Costs'!$I17</f>
        <v>0</v>
      </c>
      <c r="AI17" s="250">
        <f>MAX(0,MIN('Stage Schedule &amp; Costs'!$G17,AI$4)-MAX('Stage Schedule &amp; Costs'!$F17,AI$4-1))*'Stage Schedule &amp; Costs'!$I17</f>
        <v>0</v>
      </c>
      <c r="AJ17" s="250">
        <f>MAX(0,MIN('Stage Schedule &amp; Costs'!$G17,AJ$4)-MAX('Stage Schedule &amp; Costs'!$F17,AJ$4-1))*'Stage Schedule &amp; Costs'!$I17</f>
        <v>0</v>
      </c>
      <c r="AK17" s="250">
        <f>MAX(0,MIN('Stage Schedule &amp; Costs'!$G17,AK$4)-MAX('Stage Schedule &amp; Costs'!$F17,AK$4-1))*'Stage Schedule &amp; Costs'!$I17</f>
        <v>0</v>
      </c>
      <c r="AL17" s="250">
        <f>MAX(0,MIN('Stage Schedule &amp; Costs'!$G17,AL$4)-MAX('Stage Schedule &amp; Costs'!$F17,AL$4-1))*'Stage Schedule &amp; Costs'!$I17</f>
        <v>0</v>
      </c>
      <c r="AM17" s="250">
        <f>MAX(0,MIN('Stage Schedule &amp; Costs'!$G17,AM$4)-MAX('Stage Schedule &amp; Costs'!$F17,AM$4-1))*'Stage Schedule &amp; Costs'!$I17</f>
        <v>0</v>
      </c>
      <c r="AN17" s="250">
        <f>MAX(0,MIN('Stage Schedule &amp; Costs'!$G17,AN$4)-MAX('Stage Schedule &amp; Costs'!$F17,AN$4-1))*'Stage Schedule &amp; Costs'!$I17</f>
        <v>0</v>
      </c>
      <c r="AO17" s="250">
        <f>MAX(0,MIN('Stage Schedule &amp; Costs'!$G17,AO$4)-MAX('Stage Schedule &amp; Costs'!$F17,AO$4-1))*'Stage Schedule &amp; Costs'!$I17</f>
        <v>0</v>
      </c>
      <c r="AP17" s="250">
        <f>MAX(0,MIN('Stage Schedule &amp; Costs'!$G17,AP$4)-MAX('Stage Schedule &amp; Costs'!$F17,AP$4-1))*'Stage Schedule &amp; Costs'!$I17</f>
        <v>0</v>
      </c>
      <c r="AQ17" s="250">
        <f>MAX(0,MIN('Stage Schedule &amp; Costs'!$G17,AQ$4)-MAX('Stage Schedule &amp; Costs'!$F17,AQ$4-1))*'Stage Schedule &amp; Costs'!$I17</f>
        <v>0</v>
      </c>
      <c r="AR17" s="250">
        <f>MAX(0,MIN('Stage Schedule &amp; Costs'!$G17,AR$4)-MAX('Stage Schedule &amp; Costs'!$F17,AR$4-1))*'Stage Schedule &amp; Costs'!$I17</f>
        <v>0</v>
      </c>
      <c r="AS17" s="250">
        <f>MAX(0,MIN('Stage Schedule &amp; Costs'!$G17,AS$4)-MAX('Stage Schedule &amp; Costs'!$F17,AS$4-1))*'Stage Schedule &amp; Costs'!$I17</f>
        <v>0</v>
      </c>
      <c r="AT17" s="250">
        <f>MAX(0,MIN('Stage Schedule &amp; Costs'!$G17,AT$4)-MAX('Stage Schedule &amp; Costs'!$F17,AT$4-1))*'Stage Schedule &amp; Costs'!$I17</f>
        <v>0</v>
      </c>
      <c r="AU17" s="250">
        <f>MAX(0,MIN('Stage Schedule &amp; Costs'!$G17,AU$4)-MAX('Stage Schedule &amp; Costs'!$F17,AU$4-1))*'Stage Schedule &amp; Costs'!$I17</f>
        <v>0</v>
      </c>
      <c r="AV17" s="250">
        <f>MAX(0,MIN('Stage Schedule &amp; Costs'!$G17,AV$4)-MAX('Stage Schedule &amp; Costs'!$F17,AV$4-1))*'Stage Schedule &amp; Costs'!$I17</f>
        <v>0</v>
      </c>
      <c r="AW17" s="250">
        <f>MAX(0,MIN('Stage Schedule &amp; Costs'!$G17,AW$4)-MAX('Stage Schedule &amp; Costs'!$F17,AW$4-1))*'Stage Schedule &amp; Costs'!$I17</f>
        <v>0</v>
      </c>
      <c r="AX17" s="250">
        <f>MAX(0,MIN('Stage Schedule &amp; Costs'!$G17,AX$4)-MAX('Stage Schedule &amp; Costs'!$F17,AX$4-1))*'Stage Schedule &amp; Costs'!$I17</f>
        <v>0</v>
      </c>
      <c r="AY17" s="250">
        <f>MAX(0,MIN('Stage Schedule &amp; Costs'!$G17,AY$4)-MAX('Stage Schedule &amp; Costs'!$F17,AY$4-1))*'Stage Schedule &amp; Costs'!$I17</f>
        <v>0</v>
      </c>
      <c r="AZ17" s="250">
        <f>MAX(0,MIN('Stage Schedule &amp; Costs'!$G17,AZ$4)-MAX('Stage Schedule &amp; Costs'!$F17,AZ$4-1))*'Stage Schedule &amp; Costs'!$I17</f>
        <v>0</v>
      </c>
      <c r="BA17" s="250">
        <f>MAX(0,MIN('Stage Schedule &amp; Costs'!$G17,BA$4)-MAX('Stage Schedule &amp; Costs'!$F17,BA$4-1))*'Stage Schedule &amp; Costs'!$I17</f>
        <v>0</v>
      </c>
      <c r="BB17" s="250">
        <f>MAX(0,MIN('Stage Schedule &amp; Costs'!$G17,BB$4)-MAX('Stage Schedule &amp; Costs'!$F17,BB$4-1))*'Stage Schedule &amp; Costs'!$I17</f>
        <v>0</v>
      </c>
      <c r="BC17" s="250">
        <f>MAX(0,MIN('Stage Schedule &amp; Costs'!$G17,BC$4)-MAX('Stage Schedule &amp; Costs'!$F17,BC$4-1))*'Stage Schedule &amp; Costs'!$I17</f>
        <v>0</v>
      </c>
      <c r="BD17" s="250">
        <f>MAX(0,MIN('Stage Schedule &amp; Costs'!$G17,BD$4)-MAX('Stage Schedule &amp; Costs'!$F17,BD$4-1))*'Stage Schedule &amp; Costs'!$I17</f>
        <v>0</v>
      </c>
      <c r="BE17" s="250">
        <f>MAX(0,MIN('Stage Schedule &amp; Costs'!$G17,BE$4)-MAX('Stage Schedule &amp; Costs'!$F17,BE$4-1))*'Stage Schedule &amp; Costs'!$I17</f>
        <v>0</v>
      </c>
    </row>
    <row r="18" spans="1:57" ht="15" customHeight="1" x14ac:dyDescent="0.3">
      <c r="A18" s="255">
        <f>'Stage Schedule &amp; Costs'!A18</f>
        <v>14</v>
      </c>
      <c r="B18" s="254" t="str">
        <f>'Stage Schedule &amp; Costs'!B18&amp;" - "&amp;'Stage Schedule &amp; Costs'!C18</f>
        <v xml:space="preserve"> - Ground Floor</v>
      </c>
      <c r="C18" s="253">
        <f t="shared" si="0"/>
        <v>79999999.999999955</v>
      </c>
      <c r="D18" s="253">
        <f>MAX(0,MIN('Stage Schedule &amp; Costs'!$G18,D$4)-MAX('Stage Schedule &amp; Costs'!$F18,D$4-1))*'Stage Schedule &amp; Costs'!$I18</f>
        <v>0</v>
      </c>
      <c r="E18" s="253">
        <f>MAX(0,MIN('Stage Schedule &amp; Costs'!$G18,E$4)-MAX('Stage Schedule &amp; Costs'!$F18,E$4-1))*'Stage Schedule &amp; Costs'!$I18</f>
        <v>0</v>
      </c>
      <c r="F18" s="253">
        <f>MAX(0,MIN('Stage Schedule &amp; Costs'!$G18,F$4)-MAX('Stage Schedule &amp; Costs'!$F18,F$4-1))*'Stage Schedule &amp; Costs'!$I18</f>
        <v>0</v>
      </c>
      <c r="G18" s="253">
        <f>MAX(0,MIN('Stage Schedule &amp; Costs'!$G18,G$4)-MAX('Stage Schedule &amp; Costs'!$F18,G$4-1))*'Stage Schedule &amp; Costs'!$I18</f>
        <v>0</v>
      </c>
      <c r="H18" s="253">
        <f>MAX(0,MIN('Stage Schedule &amp; Costs'!$G18,H$4)-MAX('Stage Schedule &amp; Costs'!$F18,H$4-1))*'Stage Schedule &amp; Costs'!$I18</f>
        <v>0</v>
      </c>
      <c r="I18" s="253">
        <f>MAX(0,MIN('Stage Schedule &amp; Costs'!$G18,I$4)-MAX('Stage Schedule &amp; Costs'!$F18,I$4-1))*'Stage Schedule &amp; Costs'!$I18</f>
        <v>0</v>
      </c>
      <c r="J18" s="253">
        <f>MAX(0,MIN('Stage Schedule &amp; Costs'!$G18,J$4)-MAX('Stage Schedule &amp; Costs'!$F18,J$4-1))*'Stage Schedule &amp; Costs'!$I18</f>
        <v>0</v>
      </c>
      <c r="K18" s="253">
        <f>MAX(0,MIN('Stage Schedule &amp; Costs'!$G18,K$4)-MAX('Stage Schedule &amp; Costs'!$F18,K$4-1))*'Stage Schedule &amp; Costs'!$I18</f>
        <v>0</v>
      </c>
      <c r="L18" s="253">
        <f>MAX(0,MIN('Stage Schedule &amp; Costs'!$G18,L$4)-MAX('Stage Schedule &amp; Costs'!$F18,L$4-1))*'Stage Schedule &amp; Costs'!$I18</f>
        <v>0</v>
      </c>
      <c r="M18" s="253">
        <f>MAX(0,MIN('Stage Schedule &amp; Costs'!$G18,M$4)-MAX('Stage Schedule &amp; Costs'!$F18,M$4-1))*'Stage Schedule &amp; Costs'!$I18</f>
        <v>0</v>
      </c>
      <c r="N18" s="253">
        <f>MAX(0,MIN('Stage Schedule &amp; Costs'!$G18,N$4)-MAX('Stage Schedule &amp; Costs'!$F18,N$4-1))*'Stage Schedule &amp; Costs'!$I18</f>
        <v>0</v>
      </c>
      <c r="O18" s="253">
        <f>MAX(0,MIN('Stage Schedule &amp; Costs'!$G18,O$4)-MAX('Stage Schedule &amp; Costs'!$F18,O$4-1))*'Stage Schedule &amp; Costs'!$I18</f>
        <v>0</v>
      </c>
      <c r="P18" s="253">
        <f>MAX(0,MIN('Stage Schedule &amp; Costs'!$G18,P$4)-MAX('Stage Schedule &amp; Costs'!$F18,P$4-1))*'Stage Schedule &amp; Costs'!$I18</f>
        <v>0</v>
      </c>
      <c r="Q18" s="253">
        <f>MAX(0,MIN('Stage Schedule &amp; Costs'!$G18,Q$4)-MAX('Stage Schedule &amp; Costs'!$F18,Q$4-1))*'Stage Schedule &amp; Costs'!$I18</f>
        <v>20000000.000000048</v>
      </c>
      <c r="R18" s="253">
        <f>MAX(0,MIN('Stage Schedule &amp; Costs'!$G18,R$4)-MAX('Stage Schedule &amp; Costs'!$F18,R$4-1))*'Stage Schedule &amp; Costs'!$I18</f>
        <v>59999999.999999911</v>
      </c>
      <c r="S18" s="253">
        <f>MAX(0,MIN('Stage Schedule &amp; Costs'!$G18,S$4)-MAX('Stage Schedule &amp; Costs'!$F18,S$4-1))*'Stage Schedule &amp; Costs'!$I18</f>
        <v>0</v>
      </c>
      <c r="T18" s="253">
        <f>MAX(0,MIN('Stage Schedule &amp; Costs'!$G18,T$4)-MAX('Stage Schedule &amp; Costs'!$F18,T$4-1))*'Stage Schedule &amp; Costs'!$I18</f>
        <v>0</v>
      </c>
      <c r="U18" s="253">
        <f>MAX(0,MIN('Stage Schedule &amp; Costs'!$G18,U$4)-MAX('Stage Schedule &amp; Costs'!$F18,U$4-1))*'Stage Schedule &amp; Costs'!$I18</f>
        <v>0</v>
      </c>
      <c r="V18" s="253">
        <f>MAX(0,MIN('Stage Schedule &amp; Costs'!$G18,V$4)-MAX('Stage Schedule &amp; Costs'!$F18,V$4-1))*'Stage Schedule &amp; Costs'!$I18</f>
        <v>0</v>
      </c>
      <c r="W18" s="253">
        <f>MAX(0,MIN('Stage Schedule &amp; Costs'!$G18,W$4)-MAX('Stage Schedule &amp; Costs'!$F18,W$4-1))*'Stage Schedule &amp; Costs'!$I18</f>
        <v>0</v>
      </c>
      <c r="X18" s="253">
        <f>MAX(0,MIN('Stage Schedule &amp; Costs'!$G18,X$4)-MAX('Stage Schedule &amp; Costs'!$F18,X$4-1))*'Stage Schedule &amp; Costs'!$I18</f>
        <v>0</v>
      </c>
      <c r="Y18" s="253">
        <f>MAX(0,MIN('Stage Schedule &amp; Costs'!$G18,Y$4)-MAX('Stage Schedule &amp; Costs'!$F18,Y$4-1))*'Stage Schedule &amp; Costs'!$I18</f>
        <v>0</v>
      </c>
      <c r="Z18" s="253">
        <f>MAX(0,MIN('Stage Schedule &amp; Costs'!$G18,Z$4)-MAX('Stage Schedule &amp; Costs'!$F18,Z$4-1))*'Stage Schedule &amp; Costs'!$I18</f>
        <v>0</v>
      </c>
      <c r="AA18" s="253">
        <f>MAX(0,MIN('Stage Schedule &amp; Costs'!$G18,AA$4)-MAX('Stage Schedule &amp; Costs'!$F18,AA$4-1))*'Stage Schedule &amp; Costs'!$I18</f>
        <v>0</v>
      </c>
      <c r="AB18" s="253">
        <f>MAX(0,MIN('Stage Schedule &amp; Costs'!$G18,AB$4)-MAX('Stage Schedule &amp; Costs'!$F18,AB$4-1))*'Stage Schedule &amp; Costs'!$I18</f>
        <v>0</v>
      </c>
      <c r="AC18" s="253">
        <f>MAX(0,MIN('Stage Schedule &amp; Costs'!$G18,AC$4)-MAX('Stage Schedule &amp; Costs'!$F18,AC$4-1))*'Stage Schedule &amp; Costs'!$I18</f>
        <v>0</v>
      </c>
      <c r="AD18" s="253">
        <f>MAX(0,MIN('Stage Schedule &amp; Costs'!$G18,AD$4)-MAX('Stage Schedule &amp; Costs'!$F18,AD$4-1))*'Stage Schedule &amp; Costs'!$I18</f>
        <v>0</v>
      </c>
      <c r="AE18" s="253">
        <f>MAX(0,MIN('Stage Schedule &amp; Costs'!$G18,AE$4)-MAX('Stage Schedule &amp; Costs'!$F18,AE$4-1))*'Stage Schedule &amp; Costs'!$I18</f>
        <v>0</v>
      </c>
      <c r="AF18" s="253">
        <f>MAX(0,MIN('Stage Schedule &amp; Costs'!$G18,AF$4)-MAX('Stage Schedule &amp; Costs'!$F18,AF$4-1))*'Stage Schedule &amp; Costs'!$I18</f>
        <v>0</v>
      </c>
      <c r="AG18" s="253">
        <f>MAX(0,MIN('Stage Schedule &amp; Costs'!$G18,AG$4)-MAX('Stage Schedule &amp; Costs'!$F18,AG$4-1))*'Stage Schedule &amp; Costs'!$I18</f>
        <v>0</v>
      </c>
      <c r="AH18" s="253">
        <f>MAX(0,MIN('Stage Schedule &amp; Costs'!$G18,AH$4)-MAX('Stage Schedule &amp; Costs'!$F18,AH$4-1))*'Stage Schedule &amp; Costs'!$I18</f>
        <v>0</v>
      </c>
      <c r="AI18" s="253">
        <f>MAX(0,MIN('Stage Schedule &amp; Costs'!$G18,AI$4)-MAX('Stage Schedule &amp; Costs'!$F18,AI$4-1))*'Stage Schedule &amp; Costs'!$I18</f>
        <v>0</v>
      </c>
      <c r="AJ18" s="253">
        <f>MAX(0,MIN('Stage Schedule &amp; Costs'!$G18,AJ$4)-MAX('Stage Schedule &amp; Costs'!$F18,AJ$4-1))*'Stage Schedule &amp; Costs'!$I18</f>
        <v>0</v>
      </c>
      <c r="AK18" s="253">
        <f>MAX(0,MIN('Stage Schedule &amp; Costs'!$G18,AK$4)-MAX('Stage Schedule &amp; Costs'!$F18,AK$4-1))*'Stage Schedule &amp; Costs'!$I18</f>
        <v>0</v>
      </c>
      <c r="AL18" s="253">
        <f>MAX(0,MIN('Stage Schedule &amp; Costs'!$G18,AL$4)-MAX('Stage Schedule &amp; Costs'!$F18,AL$4-1))*'Stage Schedule &amp; Costs'!$I18</f>
        <v>0</v>
      </c>
      <c r="AM18" s="253">
        <f>MAX(0,MIN('Stage Schedule &amp; Costs'!$G18,AM$4)-MAX('Stage Schedule &amp; Costs'!$F18,AM$4-1))*'Stage Schedule &amp; Costs'!$I18</f>
        <v>0</v>
      </c>
      <c r="AN18" s="253">
        <f>MAX(0,MIN('Stage Schedule &amp; Costs'!$G18,AN$4)-MAX('Stage Schedule &amp; Costs'!$F18,AN$4-1))*'Stage Schedule &amp; Costs'!$I18</f>
        <v>0</v>
      </c>
      <c r="AO18" s="253">
        <f>MAX(0,MIN('Stage Schedule &amp; Costs'!$G18,AO$4)-MAX('Stage Schedule &amp; Costs'!$F18,AO$4-1))*'Stage Schedule &amp; Costs'!$I18</f>
        <v>0</v>
      </c>
      <c r="AP18" s="253">
        <f>MAX(0,MIN('Stage Schedule &amp; Costs'!$G18,AP$4)-MAX('Stage Schedule &amp; Costs'!$F18,AP$4-1))*'Stage Schedule &amp; Costs'!$I18</f>
        <v>0</v>
      </c>
      <c r="AQ18" s="253">
        <f>MAX(0,MIN('Stage Schedule &amp; Costs'!$G18,AQ$4)-MAX('Stage Schedule &amp; Costs'!$F18,AQ$4-1))*'Stage Schedule &amp; Costs'!$I18</f>
        <v>0</v>
      </c>
      <c r="AR18" s="253">
        <f>MAX(0,MIN('Stage Schedule &amp; Costs'!$G18,AR$4)-MAX('Stage Schedule &amp; Costs'!$F18,AR$4-1))*'Stage Schedule &amp; Costs'!$I18</f>
        <v>0</v>
      </c>
      <c r="AS18" s="253">
        <f>MAX(0,MIN('Stage Schedule &amp; Costs'!$G18,AS$4)-MAX('Stage Schedule &amp; Costs'!$F18,AS$4-1))*'Stage Schedule &amp; Costs'!$I18</f>
        <v>0</v>
      </c>
      <c r="AT18" s="253">
        <f>MAX(0,MIN('Stage Schedule &amp; Costs'!$G18,AT$4)-MAX('Stage Schedule &amp; Costs'!$F18,AT$4-1))*'Stage Schedule &amp; Costs'!$I18</f>
        <v>0</v>
      </c>
      <c r="AU18" s="253">
        <f>MAX(0,MIN('Stage Schedule &amp; Costs'!$G18,AU$4)-MAX('Stage Schedule &amp; Costs'!$F18,AU$4-1))*'Stage Schedule &amp; Costs'!$I18</f>
        <v>0</v>
      </c>
      <c r="AV18" s="253">
        <f>MAX(0,MIN('Stage Schedule &amp; Costs'!$G18,AV$4)-MAX('Stage Schedule &amp; Costs'!$F18,AV$4-1))*'Stage Schedule &amp; Costs'!$I18</f>
        <v>0</v>
      </c>
      <c r="AW18" s="253">
        <f>MAX(0,MIN('Stage Schedule &amp; Costs'!$G18,AW$4)-MAX('Stage Schedule &amp; Costs'!$F18,AW$4-1))*'Stage Schedule &amp; Costs'!$I18</f>
        <v>0</v>
      </c>
      <c r="AX18" s="253">
        <f>MAX(0,MIN('Stage Schedule &amp; Costs'!$G18,AX$4)-MAX('Stage Schedule &amp; Costs'!$F18,AX$4-1))*'Stage Schedule &amp; Costs'!$I18</f>
        <v>0</v>
      </c>
      <c r="AY18" s="253">
        <f>MAX(0,MIN('Stage Schedule &amp; Costs'!$G18,AY$4)-MAX('Stage Schedule &amp; Costs'!$F18,AY$4-1))*'Stage Schedule &amp; Costs'!$I18</f>
        <v>0</v>
      </c>
      <c r="AZ18" s="253">
        <f>MAX(0,MIN('Stage Schedule &amp; Costs'!$G18,AZ$4)-MAX('Stage Schedule &amp; Costs'!$F18,AZ$4-1))*'Stage Schedule &amp; Costs'!$I18</f>
        <v>0</v>
      </c>
      <c r="BA18" s="253">
        <f>MAX(0,MIN('Stage Schedule &amp; Costs'!$G18,BA$4)-MAX('Stage Schedule &amp; Costs'!$F18,BA$4-1))*'Stage Schedule &amp; Costs'!$I18</f>
        <v>0</v>
      </c>
      <c r="BB18" s="253">
        <f>MAX(0,MIN('Stage Schedule &amp; Costs'!$G18,BB$4)-MAX('Stage Schedule &amp; Costs'!$F18,BB$4-1))*'Stage Schedule &amp; Costs'!$I18</f>
        <v>0</v>
      </c>
      <c r="BC18" s="253">
        <f>MAX(0,MIN('Stage Schedule &amp; Costs'!$G18,BC$4)-MAX('Stage Schedule &amp; Costs'!$F18,BC$4-1))*'Stage Schedule &amp; Costs'!$I18</f>
        <v>0</v>
      </c>
      <c r="BD18" s="253">
        <f>MAX(0,MIN('Stage Schedule &amp; Costs'!$G18,BD$4)-MAX('Stage Schedule &amp; Costs'!$F18,BD$4-1))*'Stage Schedule &amp; Costs'!$I18</f>
        <v>0</v>
      </c>
      <c r="BE18" s="253">
        <f>MAX(0,MIN('Stage Schedule &amp; Costs'!$G18,BE$4)-MAX('Stage Schedule &amp; Costs'!$F18,BE$4-1))*'Stage Schedule &amp; Costs'!$I18</f>
        <v>0</v>
      </c>
    </row>
    <row r="19" spans="1:57" ht="15" customHeight="1" x14ac:dyDescent="0.3">
      <c r="A19" s="252">
        <f>'Stage Schedule &amp; Costs'!A19</f>
        <v>15</v>
      </c>
      <c r="B19" s="251" t="str">
        <f>'Stage Schedule &amp; Costs'!B19&amp;" - "&amp;'Stage Schedule &amp; Costs'!C19</f>
        <v xml:space="preserve"> - 1st Floor</v>
      </c>
      <c r="C19" s="250">
        <f t="shared" si="0"/>
        <v>79999999.999999955</v>
      </c>
      <c r="D19" s="250">
        <f>MAX(0,MIN('Stage Schedule &amp; Costs'!$G19,D$4)-MAX('Stage Schedule &amp; Costs'!$F19,D$4-1))*'Stage Schedule &amp; Costs'!$I19</f>
        <v>0</v>
      </c>
      <c r="E19" s="250">
        <f>MAX(0,MIN('Stage Schedule &amp; Costs'!$G19,E$4)-MAX('Stage Schedule &amp; Costs'!$F19,E$4-1))*'Stage Schedule &amp; Costs'!$I19</f>
        <v>0</v>
      </c>
      <c r="F19" s="250">
        <f>MAX(0,MIN('Stage Schedule &amp; Costs'!$G19,F$4)-MAX('Stage Schedule &amp; Costs'!$F19,F$4-1))*'Stage Schedule &amp; Costs'!$I19</f>
        <v>0</v>
      </c>
      <c r="G19" s="250">
        <f>MAX(0,MIN('Stage Schedule &amp; Costs'!$G19,G$4)-MAX('Stage Schedule &amp; Costs'!$F19,G$4-1))*'Stage Schedule &amp; Costs'!$I19</f>
        <v>0</v>
      </c>
      <c r="H19" s="250">
        <f>MAX(0,MIN('Stage Schedule &amp; Costs'!$G19,H$4)-MAX('Stage Schedule &amp; Costs'!$F19,H$4-1))*'Stage Schedule &amp; Costs'!$I19</f>
        <v>0</v>
      </c>
      <c r="I19" s="250">
        <f>MAX(0,MIN('Stage Schedule &amp; Costs'!$G19,I$4)-MAX('Stage Schedule &amp; Costs'!$F19,I$4-1))*'Stage Schedule &amp; Costs'!$I19</f>
        <v>0</v>
      </c>
      <c r="J19" s="250">
        <f>MAX(0,MIN('Stage Schedule &amp; Costs'!$G19,J$4)-MAX('Stage Schedule &amp; Costs'!$F19,J$4-1))*'Stage Schedule &amp; Costs'!$I19</f>
        <v>0</v>
      </c>
      <c r="K19" s="250">
        <f>MAX(0,MIN('Stage Schedule &amp; Costs'!$G19,K$4)-MAX('Stage Schedule &amp; Costs'!$F19,K$4-1))*'Stage Schedule &amp; Costs'!$I19</f>
        <v>0</v>
      </c>
      <c r="L19" s="250">
        <f>MAX(0,MIN('Stage Schedule &amp; Costs'!$G19,L$4)-MAX('Stage Schedule &amp; Costs'!$F19,L$4-1))*'Stage Schedule &amp; Costs'!$I19</f>
        <v>0</v>
      </c>
      <c r="M19" s="250">
        <f>MAX(0,MIN('Stage Schedule &amp; Costs'!$G19,M$4)-MAX('Stage Schedule &amp; Costs'!$F19,M$4-1))*'Stage Schedule &amp; Costs'!$I19</f>
        <v>0</v>
      </c>
      <c r="N19" s="250">
        <f>MAX(0,MIN('Stage Schedule &amp; Costs'!$G19,N$4)-MAX('Stage Schedule &amp; Costs'!$F19,N$4-1))*'Stage Schedule &amp; Costs'!$I19</f>
        <v>0</v>
      </c>
      <c r="O19" s="250">
        <f>MAX(0,MIN('Stage Schedule &amp; Costs'!$G19,O$4)-MAX('Stage Schedule &amp; Costs'!$F19,O$4-1))*'Stage Schedule &amp; Costs'!$I19</f>
        <v>0</v>
      </c>
      <c r="P19" s="250">
        <f>MAX(0,MIN('Stage Schedule &amp; Costs'!$G19,P$4)-MAX('Stage Schedule &amp; Costs'!$F19,P$4-1))*'Stage Schedule &amp; Costs'!$I19</f>
        <v>0</v>
      </c>
      <c r="Q19" s="250">
        <f>MAX(0,MIN('Stage Schedule &amp; Costs'!$G19,Q$4)-MAX('Stage Schedule &amp; Costs'!$F19,Q$4-1))*'Stage Schedule &amp; Costs'!$I19</f>
        <v>0</v>
      </c>
      <c r="R19" s="250">
        <f>MAX(0,MIN('Stage Schedule &amp; Costs'!$G19,R$4)-MAX('Stage Schedule &amp; Costs'!$F19,R$4-1))*'Stage Schedule &amp; Costs'!$I19</f>
        <v>6666666.666666762</v>
      </c>
      <c r="S19" s="250">
        <f>MAX(0,MIN('Stage Schedule &amp; Costs'!$G19,S$4)-MAX('Stage Schedule &amp; Costs'!$F19,S$4-1))*'Stage Schedule &amp; Costs'!$I19</f>
        <v>66666666.666666672</v>
      </c>
      <c r="T19" s="250">
        <f>MAX(0,MIN('Stage Schedule &amp; Costs'!$G19,T$4)-MAX('Stage Schedule &amp; Costs'!$F19,T$4-1))*'Stage Schedule &amp; Costs'!$I19</f>
        <v>6666666.6666665254</v>
      </c>
      <c r="U19" s="250">
        <f>MAX(0,MIN('Stage Schedule &amp; Costs'!$G19,U$4)-MAX('Stage Schedule &amp; Costs'!$F19,U$4-1))*'Stage Schedule &amp; Costs'!$I19</f>
        <v>0</v>
      </c>
      <c r="V19" s="250">
        <f>MAX(0,MIN('Stage Schedule &amp; Costs'!$G19,V$4)-MAX('Stage Schedule &amp; Costs'!$F19,V$4-1))*'Stage Schedule &amp; Costs'!$I19</f>
        <v>0</v>
      </c>
      <c r="W19" s="250">
        <f>MAX(0,MIN('Stage Schedule &amp; Costs'!$G19,W$4)-MAX('Stage Schedule &amp; Costs'!$F19,W$4-1))*'Stage Schedule &amp; Costs'!$I19</f>
        <v>0</v>
      </c>
      <c r="X19" s="250">
        <f>MAX(0,MIN('Stage Schedule &amp; Costs'!$G19,X$4)-MAX('Stage Schedule &amp; Costs'!$F19,X$4-1))*'Stage Schedule &amp; Costs'!$I19</f>
        <v>0</v>
      </c>
      <c r="Y19" s="250">
        <f>MAX(0,MIN('Stage Schedule &amp; Costs'!$G19,Y$4)-MAX('Stage Schedule &amp; Costs'!$F19,Y$4-1))*'Stage Schedule &amp; Costs'!$I19</f>
        <v>0</v>
      </c>
      <c r="Z19" s="250">
        <f>MAX(0,MIN('Stage Schedule &amp; Costs'!$G19,Z$4)-MAX('Stage Schedule &amp; Costs'!$F19,Z$4-1))*'Stage Schedule &amp; Costs'!$I19</f>
        <v>0</v>
      </c>
      <c r="AA19" s="250">
        <f>MAX(0,MIN('Stage Schedule &amp; Costs'!$G19,AA$4)-MAX('Stage Schedule &amp; Costs'!$F19,AA$4-1))*'Stage Schedule &amp; Costs'!$I19</f>
        <v>0</v>
      </c>
      <c r="AB19" s="250">
        <f>MAX(0,MIN('Stage Schedule &amp; Costs'!$G19,AB$4)-MAX('Stage Schedule &amp; Costs'!$F19,AB$4-1))*'Stage Schedule &amp; Costs'!$I19</f>
        <v>0</v>
      </c>
      <c r="AC19" s="250">
        <f>MAX(0,MIN('Stage Schedule &amp; Costs'!$G19,AC$4)-MAX('Stage Schedule &amp; Costs'!$F19,AC$4-1))*'Stage Schedule &amp; Costs'!$I19</f>
        <v>0</v>
      </c>
      <c r="AD19" s="250">
        <f>MAX(0,MIN('Stage Schedule &amp; Costs'!$G19,AD$4)-MAX('Stage Schedule &amp; Costs'!$F19,AD$4-1))*'Stage Schedule &amp; Costs'!$I19</f>
        <v>0</v>
      </c>
      <c r="AE19" s="250">
        <f>MAX(0,MIN('Stage Schedule &amp; Costs'!$G19,AE$4)-MAX('Stage Schedule &amp; Costs'!$F19,AE$4-1))*'Stage Schedule &amp; Costs'!$I19</f>
        <v>0</v>
      </c>
      <c r="AF19" s="250">
        <f>MAX(0,MIN('Stage Schedule &amp; Costs'!$G19,AF$4)-MAX('Stage Schedule &amp; Costs'!$F19,AF$4-1))*'Stage Schedule &amp; Costs'!$I19</f>
        <v>0</v>
      </c>
      <c r="AG19" s="250">
        <f>MAX(0,MIN('Stage Schedule &amp; Costs'!$G19,AG$4)-MAX('Stage Schedule &amp; Costs'!$F19,AG$4-1))*'Stage Schedule &amp; Costs'!$I19</f>
        <v>0</v>
      </c>
      <c r="AH19" s="250">
        <f>MAX(0,MIN('Stage Schedule &amp; Costs'!$G19,AH$4)-MAX('Stage Schedule &amp; Costs'!$F19,AH$4-1))*'Stage Schedule &amp; Costs'!$I19</f>
        <v>0</v>
      </c>
      <c r="AI19" s="250">
        <f>MAX(0,MIN('Stage Schedule &amp; Costs'!$G19,AI$4)-MAX('Stage Schedule &amp; Costs'!$F19,AI$4-1))*'Stage Schedule &amp; Costs'!$I19</f>
        <v>0</v>
      </c>
      <c r="AJ19" s="250">
        <f>MAX(0,MIN('Stage Schedule &amp; Costs'!$G19,AJ$4)-MAX('Stage Schedule &amp; Costs'!$F19,AJ$4-1))*'Stage Schedule &amp; Costs'!$I19</f>
        <v>0</v>
      </c>
      <c r="AK19" s="250">
        <f>MAX(0,MIN('Stage Schedule &amp; Costs'!$G19,AK$4)-MAX('Stage Schedule &amp; Costs'!$F19,AK$4-1))*'Stage Schedule &amp; Costs'!$I19</f>
        <v>0</v>
      </c>
      <c r="AL19" s="250">
        <f>MAX(0,MIN('Stage Schedule &amp; Costs'!$G19,AL$4)-MAX('Stage Schedule &amp; Costs'!$F19,AL$4-1))*'Stage Schedule &amp; Costs'!$I19</f>
        <v>0</v>
      </c>
      <c r="AM19" s="250">
        <f>MAX(0,MIN('Stage Schedule &amp; Costs'!$G19,AM$4)-MAX('Stage Schedule &amp; Costs'!$F19,AM$4-1))*'Stage Schedule &amp; Costs'!$I19</f>
        <v>0</v>
      </c>
      <c r="AN19" s="250">
        <f>MAX(0,MIN('Stage Schedule &amp; Costs'!$G19,AN$4)-MAX('Stage Schedule &amp; Costs'!$F19,AN$4-1))*'Stage Schedule &amp; Costs'!$I19</f>
        <v>0</v>
      </c>
      <c r="AO19" s="250">
        <f>MAX(0,MIN('Stage Schedule &amp; Costs'!$G19,AO$4)-MAX('Stage Schedule &amp; Costs'!$F19,AO$4-1))*'Stage Schedule &amp; Costs'!$I19</f>
        <v>0</v>
      </c>
      <c r="AP19" s="250">
        <f>MAX(0,MIN('Stage Schedule &amp; Costs'!$G19,AP$4)-MAX('Stage Schedule &amp; Costs'!$F19,AP$4-1))*'Stage Schedule &amp; Costs'!$I19</f>
        <v>0</v>
      </c>
      <c r="AQ19" s="250">
        <f>MAX(0,MIN('Stage Schedule &amp; Costs'!$G19,AQ$4)-MAX('Stage Schedule &amp; Costs'!$F19,AQ$4-1))*'Stage Schedule &amp; Costs'!$I19</f>
        <v>0</v>
      </c>
      <c r="AR19" s="250">
        <f>MAX(0,MIN('Stage Schedule &amp; Costs'!$G19,AR$4)-MAX('Stage Schedule &amp; Costs'!$F19,AR$4-1))*'Stage Schedule &amp; Costs'!$I19</f>
        <v>0</v>
      </c>
      <c r="AS19" s="250">
        <f>MAX(0,MIN('Stage Schedule &amp; Costs'!$G19,AS$4)-MAX('Stage Schedule &amp; Costs'!$F19,AS$4-1))*'Stage Schedule &amp; Costs'!$I19</f>
        <v>0</v>
      </c>
      <c r="AT19" s="250">
        <f>MAX(0,MIN('Stage Schedule &amp; Costs'!$G19,AT$4)-MAX('Stage Schedule &amp; Costs'!$F19,AT$4-1))*'Stage Schedule &amp; Costs'!$I19</f>
        <v>0</v>
      </c>
      <c r="AU19" s="250">
        <f>MAX(0,MIN('Stage Schedule &amp; Costs'!$G19,AU$4)-MAX('Stage Schedule &amp; Costs'!$F19,AU$4-1))*'Stage Schedule &amp; Costs'!$I19</f>
        <v>0</v>
      </c>
      <c r="AV19" s="250">
        <f>MAX(0,MIN('Stage Schedule &amp; Costs'!$G19,AV$4)-MAX('Stage Schedule &amp; Costs'!$F19,AV$4-1))*'Stage Schedule &amp; Costs'!$I19</f>
        <v>0</v>
      </c>
      <c r="AW19" s="250">
        <f>MAX(0,MIN('Stage Schedule &amp; Costs'!$G19,AW$4)-MAX('Stage Schedule &amp; Costs'!$F19,AW$4-1))*'Stage Schedule &amp; Costs'!$I19</f>
        <v>0</v>
      </c>
      <c r="AX19" s="250">
        <f>MAX(0,MIN('Stage Schedule &amp; Costs'!$G19,AX$4)-MAX('Stage Schedule &amp; Costs'!$F19,AX$4-1))*'Stage Schedule &amp; Costs'!$I19</f>
        <v>0</v>
      </c>
      <c r="AY19" s="250">
        <f>MAX(0,MIN('Stage Schedule &amp; Costs'!$G19,AY$4)-MAX('Stage Schedule &amp; Costs'!$F19,AY$4-1))*'Stage Schedule &amp; Costs'!$I19</f>
        <v>0</v>
      </c>
      <c r="AZ19" s="250">
        <f>MAX(0,MIN('Stage Schedule &amp; Costs'!$G19,AZ$4)-MAX('Stage Schedule &amp; Costs'!$F19,AZ$4-1))*'Stage Schedule &amp; Costs'!$I19</f>
        <v>0</v>
      </c>
      <c r="BA19" s="250">
        <f>MAX(0,MIN('Stage Schedule &amp; Costs'!$G19,BA$4)-MAX('Stage Schedule &amp; Costs'!$F19,BA$4-1))*'Stage Schedule &amp; Costs'!$I19</f>
        <v>0</v>
      </c>
      <c r="BB19" s="250">
        <f>MAX(0,MIN('Stage Schedule &amp; Costs'!$G19,BB$4)-MAX('Stage Schedule &amp; Costs'!$F19,BB$4-1))*'Stage Schedule &amp; Costs'!$I19</f>
        <v>0</v>
      </c>
      <c r="BC19" s="250">
        <f>MAX(0,MIN('Stage Schedule &amp; Costs'!$G19,BC$4)-MAX('Stage Schedule &amp; Costs'!$F19,BC$4-1))*'Stage Schedule &amp; Costs'!$I19</f>
        <v>0</v>
      </c>
      <c r="BD19" s="250">
        <f>MAX(0,MIN('Stage Schedule &amp; Costs'!$G19,BD$4)-MAX('Stage Schedule &amp; Costs'!$F19,BD$4-1))*'Stage Schedule &amp; Costs'!$I19</f>
        <v>0</v>
      </c>
      <c r="BE19" s="250">
        <f>MAX(0,MIN('Stage Schedule &amp; Costs'!$G19,BE$4)-MAX('Stage Schedule &amp; Costs'!$F19,BE$4-1))*'Stage Schedule &amp; Costs'!$I19</f>
        <v>0</v>
      </c>
    </row>
    <row r="20" spans="1:57" ht="15" customHeight="1" x14ac:dyDescent="0.3">
      <c r="A20" s="255">
        <f>'Stage Schedule &amp; Costs'!A20</f>
        <v>16</v>
      </c>
      <c r="B20" s="254" t="str">
        <f>'Stage Schedule &amp; Costs'!B20&amp;" - "&amp;'Stage Schedule &amp; Costs'!C20</f>
        <v xml:space="preserve"> - 2nd Floor</v>
      </c>
      <c r="C20" s="253">
        <f t="shared" si="0"/>
        <v>79999999.99999997</v>
      </c>
      <c r="D20" s="253">
        <f>MAX(0,MIN('Stage Schedule &amp; Costs'!$G20,D$4)-MAX('Stage Schedule &amp; Costs'!$F20,D$4-1))*'Stage Schedule &amp; Costs'!$I20</f>
        <v>0</v>
      </c>
      <c r="E20" s="253">
        <f>MAX(0,MIN('Stage Schedule &amp; Costs'!$G20,E$4)-MAX('Stage Schedule &amp; Costs'!$F20,E$4-1))*'Stage Schedule &amp; Costs'!$I20</f>
        <v>0</v>
      </c>
      <c r="F20" s="253">
        <f>MAX(0,MIN('Stage Schedule &amp; Costs'!$G20,F$4)-MAX('Stage Schedule &amp; Costs'!$F20,F$4-1))*'Stage Schedule &amp; Costs'!$I20</f>
        <v>0</v>
      </c>
      <c r="G20" s="253">
        <f>MAX(0,MIN('Stage Schedule &amp; Costs'!$G20,G$4)-MAX('Stage Schedule &amp; Costs'!$F20,G$4-1))*'Stage Schedule &amp; Costs'!$I20</f>
        <v>0</v>
      </c>
      <c r="H20" s="253">
        <f>MAX(0,MIN('Stage Schedule &amp; Costs'!$G20,H$4)-MAX('Stage Schedule &amp; Costs'!$F20,H$4-1))*'Stage Schedule &amp; Costs'!$I20</f>
        <v>0</v>
      </c>
      <c r="I20" s="253">
        <f>MAX(0,MIN('Stage Schedule &amp; Costs'!$G20,I$4)-MAX('Stage Schedule &amp; Costs'!$F20,I$4-1))*'Stage Schedule &amp; Costs'!$I20</f>
        <v>0</v>
      </c>
      <c r="J20" s="253">
        <f>MAX(0,MIN('Stage Schedule &amp; Costs'!$G20,J$4)-MAX('Stage Schedule &amp; Costs'!$F20,J$4-1))*'Stage Schedule &amp; Costs'!$I20</f>
        <v>0</v>
      </c>
      <c r="K20" s="253">
        <f>MAX(0,MIN('Stage Schedule &amp; Costs'!$G20,K$4)-MAX('Stage Schedule &amp; Costs'!$F20,K$4-1))*'Stage Schedule &amp; Costs'!$I20</f>
        <v>0</v>
      </c>
      <c r="L20" s="253">
        <f>MAX(0,MIN('Stage Schedule &amp; Costs'!$G20,L$4)-MAX('Stage Schedule &amp; Costs'!$F20,L$4-1))*'Stage Schedule &amp; Costs'!$I20</f>
        <v>0</v>
      </c>
      <c r="M20" s="253">
        <f>MAX(0,MIN('Stage Schedule &amp; Costs'!$G20,M$4)-MAX('Stage Schedule &amp; Costs'!$F20,M$4-1))*'Stage Schedule &amp; Costs'!$I20</f>
        <v>0</v>
      </c>
      <c r="N20" s="253">
        <f>MAX(0,MIN('Stage Schedule &amp; Costs'!$G20,N$4)-MAX('Stage Schedule &amp; Costs'!$F20,N$4-1))*'Stage Schedule &amp; Costs'!$I20</f>
        <v>0</v>
      </c>
      <c r="O20" s="253">
        <f>MAX(0,MIN('Stage Schedule &amp; Costs'!$G20,O$4)-MAX('Stage Schedule &amp; Costs'!$F20,O$4-1))*'Stage Schedule &amp; Costs'!$I20</f>
        <v>0</v>
      </c>
      <c r="P20" s="253">
        <f>MAX(0,MIN('Stage Schedule &amp; Costs'!$G20,P$4)-MAX('Stage Schedule &amp; Costs'!$F20,P$4-1))*'Stage Schedule &amp; Costs'!$I20</f>
        <v>0</v>
      </c>
      <c r="Q20" s="253">
        <f>MAX(0,MIN('Stage Schedule &amp; Costs'!$G20,Q$4)-MAX('Stage Schedule &amp; Costs'!$F20,Q$4-1))*'Stage Schedule &amp; Costs'!$I20</f>
        <v>0</v>
      </c>
      <c r="R20" s="253">
        <f>MAX(0,MIN('Stage Schedule &amp; Costs'!$G20,R$4)-MAX('Stage Schedule &amp; Costs'!$F20,R$4-1))*'Stage Schedule &amp; Costs'!$I20</f>
        <v>0</v>
      </c>
      <c r="S20" s="253">
        <f>MAX(0,MIN('Stage Schedule &amp; Costs'!$G20,S$4)-MAX('Stage Schedule &amp; Costs'!$F20,S$4-1))*'Stage Schedule &amp; Costs'!$I20</f>
        <v>0</v>
      </c>
      <c r="T20" s="253">
        <f>MAX(0,MIN('Stage Schedule &amp; Costs'!$G20,T$4)-MAX('Stage Schedule &amp; Costs'!$F20,T$4-1))*'Stage Schedule &amp; Costs'!$I20</f>
        <v>60000000.000000149</v>
      </c>
      <c r="U20" s="253">
        <f>MAX(0,MIN('Stage Schedule &amp; Costs'!$G20,U$4)-MAX('Stage Schedule &amp; Costs'!$F20,U$4-1))*'Stage Schedule &amp; Costs'!$I20</f>
        <v>19999999.999999814</v>
      </c>
      <c r="V20" s="253">
        <f>MAX(0,MIN('Stage Schedule &amp; Costs'!$G20,V$4)-MAX('Stage Schedule &amp; Costs'!$F20,V$4-1))*'Stage Schedule &amp; Costs'!$I20</f>
        <v>0</v>
      </c>
      <c r="W20" s="253">
        <f>MAX(0,MIN('Stage Schedule &amp; Costs'!$G20,W$4)-MAX('Stage Schedule &amp; Costs'!$F20,W$4-1))*'Stage Schedule &amp; Costs'!$I20</f>
        <v>0</v>
      </c>
      <c r="X20" s="253">
        <f>MAX(0,MIN('Stage Schedule &amp; Costs'!$G20,X$4)-MAX('Stage Schedule &amp; Costs'!$F20,X$4-1))*'Stage Schedule &amp; Costs'!$I20</f>
        <v>0</v>
      </c>
      <c r="Y20" s="253">
        <f>MAX(0,MIN('Stage Schedule &amp; Costs'!$G20,Y$4)-MAX('Stage Schedule &amp; Costs'!$F20,Y$4-1))*'Stage Schedule &amp; Costs'!$I20</f>
        <v>0</v>
      </c>
      <c r="Z20" s="253">
        <f>MAX(0,MIN('Stage Schedule &amp; Costs'!$G20,Z$4)-MAX('Stage Schedule &amp; Costs'!$F20,Z$4-1))*'Stage Schedule &amp; Costs'!$I20</f>
        <v>0</v>
      </c>
      <c r="AA20" s="253">
        <f>MAX(0,MIN('Stage Schedule &amp; Costs'!$G20,AA$4)-MAX('Stage Schedule &amp; Costs'!$F20,AA$4-1))*'Stage Schedule &amp; Costs'!$I20</f>
        <v>0</v>
      </c>
      <c r="AB20" s="253">
        <f>MAX(0,MIN('Stage Schedule &amp; Costs'!$G20,AB$4)-MAX('Stage Schedule &amp; Costs'!$F20,AB$4-1))*'Stage Schedule &amp; Costs'!$I20</f>
        <v>0</v>
      </c>
      <c r="AC20" s="253">
        <f>MAX(0,MIN('Stage Schedule &amp; Costs'!$G20,AC$4)-MAX('Stage Schedule &amp; Costs'!$F20,AC$4-1))*'Stage Schedule &amp; Costs'!$I20</f>
        <v>0</v>
      </c>
      <c r="AD20" s="253">
        <f>MAX(0,MIN('Stage Schedule &amp; Costs'!$G20,AD$4)-MAX('Stage Schedule &amp; Costs'!$F20,AD$4-1))*'Stage Schedule &amp; Costs'!$I20</f>
        <v>0</v>
      </c>
      <c r="AE20" s="253">
        <f>MAX(0,MIN('Stage Schedule &amp; Costs'!$G20,AE$4)-MAX('Stage Schedule &amp; Costs'!$F20,AE$4-1))*'Stage Schedule &amp; Costs'!$I20</f>
        <v>0</v>
      </c>
      <c r="AF20" s="253">
        <f>MAX(0,MIN('Stage Schedule &amp; Costs'!$G20,AF$4)-MAX('Stage Schedule &amp; Costs'!$F20,AF$4-1))*'Stage Schedule &amp; Costs'!$I20</f>
        <v>0</v>
      </c>
      <c r="AG20" s="253">
        <f>MAX(0,MIN('Stage Schedule &amp; Costs'!$G20,AG$4)-MAX('Stage Schedule &amp; Costs'!$F20,AG$4-1))*'Stage Schedule &amp; Costs'!$I20</f>
        <v>0</v>
      </c>
      <c r="AH20" s="253">
        <f>MAX(0,MIN('Stage Schedule &amp; Costs'!$G20,AH$4)-MAX('Stage Schedule &amp; Costs'!$F20,AH$4-1))*'Stage Schedule &amp; Costs'!$I20</f>
        <v>0</v>
      </c>
      <c r="AI20" s="253">
        <f>MAX(0,MIN('Stage Schedule &amp; Costs'!$G20,AI$4)-MAX('Stage Schedule &amp; Costs'!$F20,AI$4-1))*'Stage Schedule &amp; Costs'!$I20</f>
        <v>0</v>
      </c>
      <c r="AJ20" s="253">
        <f>MAX(0,MIN('Stage Schedule &amp; Costs'!$G20,AJ$4)-MAX('Stage Schedule &amp; Costs'!$F20,AJ$4-1))*'Stage Schedule &amp; Costs'!$I20</f>
        <v>0</v>
      </c>
      <c r="AK20" s="253">
        <f>MAX(0,MIN('Stage Schedule &amp; Costs'!$G20,AK$4)-MAX('Stage Schedule &amp; Costs'!$F20,AK$4-1))*'Stage Schedule &amp; Costs'!$I20</f>
        <v>0</v>
      </c>
      <c r="AL20" s="253">
        <f>MAX(0,MIN('Stage Schedule &amp; Costs'!$G20,AL$4)-MAX('Stage Schedule &amp; Costs'!$F20,AL$4-1))*'Stage Schedule &amp; Costs'!$I20</f>
        <v>0</v>
      </c>
      <c r="AM20" s="253">
        <f>MAX(0,MIN('Stage Schedule &amp; Costs'!$G20,AM$4)-MAX('Stage Schedule &amp; Costs'!$F20,AM$4-1))*'Stage Schedule &amp; Costs'!$I20</f>
        <v>0</v>
      </c>
      <c r="AN20" s="253">
        <f>MAX(0,MIN('Stage Schedule &amp; Costs'!$G20,AN$4)-MAX('Stage Schedule &amp; Costs'!$F20,AN$4-1))*'Stage Schedule &amp; Costs'!$I20</f>
        <v>0</v>
      </c>
      <c r="AO20" s="253">
        <f>MAX(0,MIN('Stage Schedule &amp; Costs'!$G20,AO$4)-MAX('Stage Schedule &amp; Costs'!$F20,AO$4-1))*'Stage Schedule &amp; Costs'!$I20</f>
        <v>0</v>
      </c>
      <c r="AP20" s="253">
        <f>MAX(0,MIN('Stage Schedule &amp; Costs'!$G20,AP$4)-MAX('Stage Schedule &amp; Costs'!$F20,AP$4-1))*'Stage Schedule &amp; Costs'!$I20</f>
        <v>0</v>
      </c>
      <c r="AQ20" s="253">
        <f>MAX(0,MIN('Stage Schedule &amp; Costs'!$G20,AQ$4)-MAX('Stage Schedule &amp; Costs'!$F20,AQ$4-1))*'Stage Schedule &amp; Costs'!$I20</f>
        <v>0</v>
      </c>
      <c r="AR20" s="253">
        <f>MAX(0,MIN('Stage Schedule &amp; Costs'!$G20,AR$4)-MAX('Stage Schedule &amp; Costs'!$F20,AR$4-1))*'Stage Schedule &amp; Costs'!$I20</f>
        <v>0</v>
      </c>
      <c r="AS20" s="253">
        <f>MAX(0,MIN('Stage Schedule &amp; Costs'!$G20,AS$4)-MAX('Stage Schedule &amp; Costs'!$F20,AS$4-1))*'Stage Schedule &amp; Costs'!$I20</f>
        <v>0</v>
      </c>
      <c r="AT20" s="253">
        <f>MAX(0,MIN('Stage Schedule &amp; Costs'!$G20,AT$4)-MAX('Stage Schedule &amp; Costs'!$F20,AT$4-1))*'Stage Schedule &amp; Costs'!$I20</f>
        <v>0</v>
      </c>
      <c r="AU20" s="253">
        <f>MAX(0,MIN('Stage Schedule &amp; Costs'!$G20,AU$4)-MAX('Stage Schedule &amp; Costs'!$F20,AU$4-1))*'Stage Schedule &amp; Costs'!$I20</f>
        <v>0</v>
      </c>
      <c r="AV20" s="253">
        <f>MAX(0,MIN('Stage Schedule &amp; Costs'!$G20,AV$4)-MAX('Stage Schedule &amp; Costs'!$F20,AV$4-1))*'Stage Schedule &amp; Costs'!$I20</f>
        <v>0</v>
      </c>
      <c r="AW20" s="253">
        <f>MAX(0,MIN('Stage Schedule &amp; Costs'!$G20,AW$4)-MAX('Stage Schedule &amp; Costs'!$F20,AW$4-1))*'Stage Schedule &amp; Costs'!$I20</f>
        <v>0</v>
      </c>
      <c r="AX20" s="253">
        <f>MAX(0,MIN('Stage Schedule &amp; Costs'!$G20,AX$4)-MAX('Stage Schedule &amp; Costs'!$F20,AX$4-1))*'Stage Schedule &amp; Costs'!$I20</f>
        <v>0</v>
      </c>
      <c r="AY20" s="253">
        <f>MAX(0,MIN('Stage Schedule &amp; Costs'!$G20,AY$4)-MAX('Stage Schedule &amp; Costs'!$F20,AY$4-1))*'Stage Schedule &amp; Costs'!$I20</f>
        <v>0</v>
      </c>
      <c r="AZ20" s="253">
        <f>MAX(0,MIN('Stage Schedule &amp; Costs'!$G20,AZ$4)-MAX('Stage Schedule &amp; Costs'!$F20,AZ$4-1))*'Stage Schedule &amp; Costs'!$I20</f>
        <v>0</v>
      </c>
      <c r="BA20" s="253">
        <f>MAX(0,MIN('Stage Schedule &amp; Costs'!$G20,BA$4)-MAX('Stage Schedule &amp; Costs'!$F20,BA$4-1))*'Stage Schedule &amp; Costs'!$I20</f>
        <v>0</v>
      </c>
      <c r="BB20" s="253">
        <f>MAX(0,MIN('Stage Schedule &amp; Costs'!$G20,BB$4)-MAX('Stage Schedule &amp; Costs'!$F20,BB$4-1))*'Stage Schedule &amp; Costs'!$I20</f>
        <v>0</v>
      </c>
      <c r="BC20" s="253">
        <f>MAX(0,MIN('Stage Schedule &amp; Costs'!$G20,BC$4)-MAX('Stage Schedule &amp; Costs'!$F20,BC$4-1))*'Stage Schedule &amp; Costs'!$I20</f>
        <v>0</v>
      </c>
      <c r="BD20" s="253">
        <f>MAX(0,MIN('Stage Schedule &amp; Costs'!$G20,BD$4)-MAX('Stage Schedule &amp; Costs'!$F20,BD$4-1))*'Stage Schedule &amp; Costs'!$I20</f>
        <v>0</v>
      </c>
      <c r="BE20" s="253">
        <f>MAX(0,MIN('Stage Schedule &amp; Costs'!$G20,BE$4)-MAX('Stage Schedule &amp; Costs'!$F20,BE$4-1))*'Stage Schedule &amp; Costs'!$I20</f>
        <v>0</v>
      </c>
    </row>
    <row r="21" spans="1:57" ht="15" customHeight="1" x14ac:dyDescent="0.3">
      <c r="A21" s="252">
        <f>'Stage Schedule &amp; Costs'!A21</f>
        <v>17</v>
      </c>
      <c r="B21" s="251" t="str">
        <f>'Stage Schedule &amp; Costs'!B21&amp;" - "&amp;'Stage Schedule &amp; Costs'!C21</f>
        <v xml:space="preserve"> - Roof</v>
      </c>
      <c r="C21" s="250">
        <f t="shared" si="0"/>
        <v>79999999.999999955</v>
      </c>
      <c r="D21" s="250">
        <f>MAX(0,MIN('Stage Schedule &amp; Costs'!$G21,D$4)-MAX('Stage Schedule &amp; Costs'!$F21,D$4-1))*'Stage Schedule &amp; Costs'!$I21</f>
        <v>0</v>
      </c>
      <c r="E21" s="250">
        <f>MAX(0,MIN('Stage Schedule &amp; Costs'!$G21,E$4)-MAX('Stage Schedule &amp; Costs'!$F21,E$4-1))*'Stage Schedule &amp; Costs'!$I21</f>
        <v>0</v>
      </c>
      <c r="F21" s="250">
        <f>MAX(0,MIN('Stage Schedule &amp; Costs'!$G21,F$4)-MAX('Stage Schedule &amp; Costs'!$F21,F$4-1))*'Stage Schedule &amp; Costs'!$I21</f>
        <v>0</v>
      </c>
      <c r="G21" s="250">
        <f>MAX(0,MIN('Stage Schedule &amp; Costs'!$G21,G$4)-MAX('Stage Schedule &amp; Costs'!$F21,G$4-1))*'Stage Schedule &amp; Costs'!$I21</f>
        <v>0</v>
      </c>
      <c r="H21" s="250">
        <f>MAX(0,MIN('Stage Schedule &amp; Costs'!$G21,H$4)-MAX('Stage Schedule &amp; Costs'!$F21,H$4-1))*'Stage Schedule &amp; Costs'!$I21</f>
        <v>0</v>
      </c>
      <c r="I21" s="250">
        <f>MAX(0,MIN('Stage Schedule &amp; Costs'!$G21,I$4)-MAX('Stage Schedule &amp; Costs'!$F21,I$4-1))*'Stage Schedule &amp; Costs'!$I21</f>
        <v>0</v>
      </c>
      <c r="J21" s="250">
        <f>MAX(0,MIN('Stage Schedule &amp; Costs'!$G21,J$4)-MAX('Stage Schedule &amp; Costs'!$F21,J$4-1))*'Stage Schedule &amp; Costs'!$I21</f>
        <v>0</v>
      </c>
      <c r="K21" s="250">
        <f>MAX(0,MIN('Stage Schedule &amp; Costs'!$G21,K$4)-MAX('Stage Schedule &amp; Costs'!$F21,K$4-1))*'Stage Schedule &amp; Costs'!$I21</f>
        <v>0</v>
      </c>
      <c r="L21" s="250">
        <f>MAX(0,MIN('Stage Schedule &amp; Costs'!$G21,L$4)-MAX('Stage Schedule &amp; Costs'!$F21,L$4-1))*'Stage Schedule &amp; Costs'!$I21</f>
        <v>0</v>
      </c>
      <c r="M21" s="250">
        <f>MAX(0,MIN('Stage Schedule &amp; Costs'!$G21,M$4)-MAX('Stage Schedule &amp; Costs'!$F21,M$4-1))*'Stage Schedule &amp; Costs'!$I21</f>
        <v>0</v>
      </c>
      <c r="N21" s="250">
        <f>MAX(0,MIN('Stage Schedule &amp; Costs'!$G21,N$4)-MAX('Stage Schedule &amp; Costs'!$F21,N$4-1))*'Stage Schedule &amp; Costs'!$I21</f>
        <v>0</v>
      </c>
      <c r="O21" s="250">
        <f>MAX(0,MIN('Stage Schedule &amp; Costs'!$G21,O$4)-MAX('Stage Schedule &amp; Costs'!$F21,O$4-1))*'Stage Schedule &amp; Costs'!$I21</f>
        <v>0</v>
      </c>
      <c r="P21" s="250">
        <f>MAX(0,MIN('Stage Schedule &amp; Costs'!$G21,P$4)-MAX('Stage Schedule &amp; Costs'!$F21,P$4-1))*'Stage Schedule &amp; Costs'!$I21</f>
        <v>0</v>
      </c>
      <c r="Q21" s="250">
        <f>MAX(0,MIN('Stage Schedule &amp; Costs'!$G21,Q$4)-MAX('Stage Schedule &amp; Costs'!$F21,Q$4-1))*'Stage Schedule &amp; Costs'!$I21</f>
        <v>0</v>
      </c>
      <c r="R21" s="250">
        <f>MAX(0,MIN('Stage Schedule &amp; Costs'!$G21,R$4)-MAX('Stage Schedule &amp; Costs'!$F21,R$4-1))*'Stage Schedule &amp; Costs'!$I21</f>
        <v>0</v>
      </c>
      <c r="S21" s="250">
        <f>MAX(0,MIN('Stage Schedule &amp; Costs'!$G21,S$4)-MAX('Stage Schedule &amp; Costs'!$F21,S$4-1))*'Stage Schedule &amp; Costs'!$I21</f>
        <v>0</v>
      </c>
      <c r="T21" s="250">
        <f>MAX(0,MIN('Stage Schedule &amp; Costs'!$G21,T$4)-MAX('Stage Schedule &amp; Costs'!$F21,T$4-1))*'Stage Schedule &amp; Costs'!$I21</f>
        <v>0</v>
      </c>
      <c r="U21" s="250">
        <f>MAX(0,MIN('Stage Schedule &amp; Costs'!$G21,U$4)-MAX('Stage Schedule &amp; Costs'!$F21,U$4-1))*'Stage Schedule &amp; Costs'!$I21</f>
        <v>46666666.666666858</v>
      </c>
      <c r="V21" s="250">
        <f>MAX(0,MIN('Stage Schedule &amp; Costs'!$G21,V$4)-MAX('Stage Schedule &amp; Costs'!$F21,V$4-1))*'Stage Schedule &amp; Costs'!$I21</f>
        <v>33333333.333333097</v>
      </c>
      <c r="W21" s="250">
        <f>MAX(0,MIN('Stage Schedule &amp; Costs'!$G21,W$4)-MAX('Stage Schedule &amp; Costs'!$F21,W$4-1))*'Stage Schedule &amp; Costs'!$I21</f>
        <v>0</v>
      </c>
      <c r="X21" s="250">
        <f>MAX(0,MIN('Stage Schedule &amp; Costs'!$G21,X$4)-MAX('Stage Schedule &amp; Costs'!$F21,X$4-1))*'Stage Schedule &amp; Costs'!$I21</f>
        <v>0</v>
      </c>
      <c r="Y21" s="250">
        <f>MAX(0,MIN('Stage Schedule &amp; Costs'!$G21,Y$4)-MAX('Stage Schedule &amp; Costs'!$F21,Y$4-1))*'Stage Schedule &amp; Costs'!$I21</f>
        <v>0</v>
      </c>
      <c r="Z21" s="250">
        <f>MAX(0,MIN('Stage Schedule &amp; Costs'!$G21,Z$4)-MAX('Stage Schedule &amp; Costs'!$F21,Z$4-1))*'Stage Schedule &amp; Costs'!$I21</f>
        <v>0</v>
      </c>
      <c r="AA21" s="250">
        <f>MAX(0,MIN('Stage Schedule &amp; Costs'!$G21,AA$4)-MAX('Stage Schedule &amp; Costs'!$F21,AA$4-1))*'Stage Schedule &amp; Costs'!$I21</f>
        <v>0</v>
      </c>
      <c r="AB21" s="250">
        <f>MAX(0,MIN('Stage Schedule &amp; Costs'!$G21,AB$4)-MAX('Stage Schedule &amp; Costs'!$F21,AB$4-1))*'Stage Schedule &amp; Costs'!$I21</f>
        <v>0</v>
      </c>
      <c r="AC21" s="250">
        <f>MAX(0,MIN('Stage Schedule &amp; Costs'!$G21,AC$4)-MAX('Stage Schedule &amp; Costs'!$F21,AC$4-1))*'Stage Schedule &amp; Costs'!$I21</f>
        <v>0</v>
      </c>
      <c r="AD21" s="250">
        <f>MAX(0,MIN('Stage Schedule &amp; Costs'!$G21,AD$4)-MAX('Stage Schedule &amp; Costs'!$F21,AD$4-1))*'Stage Schedule &amp; Costs'!$I21</f>
        <v>0</v>
      </c>
      <c r="AE21" s="250">
        <f>MAX(0,MIN('Stage Schedule &amp; Costs'!$G21,AE$4)-MAX('Stage Schedule &amp; Costs'!$F21,AE$4-1))*'Stage Schedule &amp; Costs'!$I21</f>
        <v>0</v>
      </c>
      <c r="AF21" s="250">
        <f>MAX(0,MIN('Stage Schedule &amp; Costs'!$G21,AF$4)-MAX('Stage Schedule &amp; Costs'!$F21,AF$4-1))*'Stage Schedule &amp; Costs'!$I21</f>
        <v>0</v>
      </c>
      <c r="AG21" s="250">
        <f>MAX(0,MIN('Stage Schedule &amp; Costs'!$G21,AG$4)-MAX('Stage Schedule &amp; Costs'!$F21,AG$4-1))*'Stage Schedule &amp; Costs'!$I21</f>
        <v>0</v>
      </c>
      <c r="AH21" s="250">
        <f>MAX(0,MIN('Stage Schedule &amp; Costs'!$G21,AH$4)-MAX('Stage Schedule &amp; Costs'!$F21,AH$4-1))*'Stage Schedule &amp; Costs'!$I21</f>
        <v>0</v>
      </c>
      <c r="AI21" s="250">
        <f>MAX(0,MIN('Stage Schedule &amp; Costs'!$G21,AI$4)-MAX('Stage Schedule &amp; Costs'!$F21,AI$4-1))*'Stage Schedule &amp; Costs'!$I21</f>
        <v>0</v>
      </c>
      <c r="AJ21" s="250">
        <f>MAX(0,MIN('Stage Schedule &amp; Costs'!$G21,AJ$4)-MAX('Stage Schedule &amp; Costs'!$F21,AJ$4-1))*'Stage Schedule &amp; Costs'!$I21</f>
        <v>0</v>
      </c>
      <c r="AK21" s="250">
        <f>MAX(0,MIN('Stage Schedule &amp; Costs'!$G21,AK$4)-MAX('Stage Schedule &amp; Costs'!$F21,AK$4-1))*'Stage Schedule &amp; Costs'!$I21</f>
        <v>0</v>
      </c>
      <c r="AL21" s="250">
        <f>MAX(0,MIN('Stage Schedule &amp; Costs'!$G21,AL$4)-MAX('Stage Schedule &amp; Costs'!$F21,AL$4-1))*'Stage Schedule &amp; Costs'!$I21</f>
        <v>0</v>
      </c>
      <c r="AM21" s="250">
        <f>MAX(0,MIN('Stage Schedule &amp; Costs'!$G21,AM$4)-MAX('Stage Schedule &amp; Costs'!$F21,AM$4-1))*'Stage Schedule &amp; Costs'!$I21</f>
        <v>0</v>
      </c>
      <c r="AN21" s="250">
        <f>MAX(0,MIN('Stage Schedule &amp; Costs'!$G21,AN$4)-MAX('Stage Schedule &amp; Costs'!$F21,AN$4-1))*'Stage Schedule &amp; Costs'!$I21</f>
        <v>0</v>
      </c>
      <c r="AO21" s="250">
        <f>MAX(0,MIN('Stage Schedule &amp; Costs'!$G21,AO$4)-MAX('Stage Schedule &amp; Costs'!$F21,AO$4-1))*'Stage Schedule &amp; Costs'!$I21</f>
        <v>0</v>
      </c>
      <c r="AP21" s="250">
        <f>MAX(0,MIN('Stage Schedule &amp; Costs'!$G21,AP$4)-MAX('Stage Schedule &amp; Costs'!$F21,AP$4-1))*'Stage Schedule &amp; Costs'!$I21</f>
        <v>0</v>
      </c>
      <c r="AQ21" s="250">
        <f>MAX(0,MIN('Stage Schedule &amp; Costs'!$G21,AQ$4)-MAX('Stage Schedule &amp; Costs'!$F21,AQ$4-1))*'Stage Schedule &amp; Costs'!$I21</f>
        <v>0</v>
      </c>
      <c r="AR21" s="250">
        <f>MAX(0,MIN('Stage Schedule &amp; Costs'!$G21,AR$4)-MAX('Stage Schedule &amp; Costs'!$F21,AR$4-1))*'Stage Schedule &amp; Costs'!$I21</f>
        <v>0</v>
      </c>
      <c r="AS21" s="250">
        <f>MAX(0,MIN('Stage Schedule &amp; Costs'!$G21,AS$4)-MAX('Stage Schedule &amp; Costs'!$F21,AS$4-1))*'Stage Schedule &amp; Costs'!$I21</f>
        <v>0</v>
      </c>
      <c r="AT21" s="250">
        <f>MAX(0,MIN('Stage Schedule &amp; Costs'!$G21,AT$4)-MAX('Stage Schedule &amp; Costs'!$F21,AT$4-1))*'Stage Schedule &amp; Costs'!$I21</f>
        <v>0</v>
      </c>
      <c r="AU21" s="250">
        <f>MAX(0,MIN('Stage Schedule &amp; Costs'!$G21,AU$4)-MAX('Stage Schedule &amp; Costs'!$F21,AU$4-1))*'Stage Schedule &amp; Costs'!$I21</f>
        <v>0</v>
      </c>
      <c r="AV21" s="250">
        <f>MAX(0,MIN('Stage Schedule &amp; Costs'!$G21,AV$4)-MAX('Stage Schedule &amp; Costs'!$F21,AV$4-1))*'Stage Schedule &amp; Costs'!$I21</f>
        <v>0</v>
      </c>
      <c r="AW21" s="250">
        <f>MAX(0,MIN('Stage Schedule &amp; Costs'!$G21,AW$4)-MAX('Stage Schedule &amp; Costs'!$F21,AW$4-1))*'Stage Schedule &amp; Costs'!$I21</f>
        <v>0</v>
      </c>
      <c r="AX21" s="250">
        <f>MAX(0,MIN('Stage Schedule &amp; Costs'!$G21,AX$4)-MAX('Stage Schedule &amp; Costs'!$F21,AX$4-1))*'Stage Schedule &amp; Costs'!$I21</f>
        <v>0</v>
      </c>
      <c r="AY21" s="250">
        <f>MAX(0,MIN('Stage Schedule &amp; Costs'!$G21,AY$4)-MAX('Stage Schedule &amp; Costs'!$F21,AY$4-1))*'Stage Schedule &amp; Costs'!$I21</f>
        <v>0</v>
      </c>
      <c r="AZ21" s="250">
        <f>MAX(0,MIN('Stage Schedule &amp; Costs'!$G21,AZ$4)-MAX('Stage Schedule &amp; Costs'!$F21,AZ$4-1))*'Stage Schedule &amp; Costs'!$I21</f>
        <v>0</v>
      </c>
      <c r="BA21" s="250">
        <f>MAX(0,MIN('Stage Schedule &amp; Costs'!$G21,BA$4)-MAX('Stage Schedule &amp; Costs'!$F21,BA$4-1))*'Stage Schedule &amp; Costs'!$I21</f>
        <v>0</v>
      </c>
      <c r="BB21" s="250">
        <f>MAX(0,MIN('Stage Schedule &amp; Costs'!$G21,BB$4)-MAX('Stage Schedule &amp; Costs'!$F21,BB$4-1))*'Stage Schedule &amp; Costs'!$I21</f>
        <v>0</v>
      </c>
      <c r="BC21" s="250">
        <f>MAX(0,MIN('Stage Schedule &amp; Costs'!$G21,BC$4)-MAX('Stage Schedule &amp; Costs'!$F21,BC$4-1))*'Stage Schedule &amp; Costs'!$I21</f>
        <v>0</v>
      </c>
      <c r="BD21" s="250">
        <f>MAX(0,MIN('Stage Schedule &amp; Costs'!$G21,BD$4)-MAX('Stage Schedule &amp; Costs'!$F21,BD$4-1))*'Stage Schedule &amp; Costs'!$I21</f>
        <v>0</v>
      </c>
      <c r="BE21" s="250">
        <f>MAX(0,MIN('Stage Schedule &amp; Costs'!$G21,BE$4)-MAX('Stage Schedule &amp; Costs'!$F21,BE$4-1))*'Stage Schedule &amp; Costs'!$I21</f>
        <v>0</v>
      </c>
    </row>
    <row r="22" spans="1:57" ht="15" customHeight="1" x14ac:dyDescent="0.3">
      <c r="A22" s="255">
        <f>'Stage Schedule &amp; Costs'!A22</f>
        <v>18</v>
      </c>
      <c r="B22" s="254" t="str">
        <f>'Stage Schedule &amp; Costs'!B22&amp;" - "&amp;'Stage Schedule &amp; Costs'!C22</f>
        <v>Curtain Walls - Curtain Walls</v>
      </c>
      <c r="C22" s="253">
        <f t="shared" si="0"/>
        <v>168000000</v>
      </c>
      <c r="D22" s="253">
        <f>MAX(0,MIN('Stage Schedule &amp; Costs'!$G22,D$4)-MAX('Stage Schedule &amp; Costs'!$F22,D$4-1))*'Stage Schedule &amp; Costs'!$I22</f>
        <v>0</v>
      </c>
      <c r="E22" s="253">
        <f>MAX(0,MIN('Stage Schedule &amp; Costs'!$G22,E$4)-MAX('Stage Schedule &amp; Costs'!$F22,E$4-1))*'Stage Schedule &amp; Costs'!$I22</f>
        <v>0</v>
      </c>
      <c r="F22" s="253">
        <f>MAX(0,MIN('Stage Schedule &amp; Costs'!$G22,F$4)-MAX('Stage Schedule &amp; Costs'!$F22,F$4-1))*'Stage Schedule &amp; Costs'!$I22</f>
        <v>0</v>
      </c>
      <c r="G22" s="253">
        <f>MAX(0,MIN('Stage Schedule &amp; Costs'!$G22,G$4)-MAX('Stage Schedule &amp; Costs'!$F22,G$4-1))*'Stage Schedule &amp; Costs'!$I22</f>
        <v>0</v>
      </c>
      <c r="H22" s="253">
        <f>MAX(0,MIN('Stage Schedule &amp; Costs'!$G22,H$4)-MAX('Stage Schedule &amp; Costs'!$F22,H$4-1))*'Stage Schedule &amp; Costs'!$I22</f>
        <v>0</v>
      </c>
      <c r="I22" s="253">
        <f>MAX(0,MIN('Stage Schedule &amp; Costs'!$G22,I$4)-MAX('Stage Schedule &amp; Costs'!$F22,I$4-1))*'Stage Schedule &amp; Costs'!$I22</f>
        <v>0</v>
      </c>
      <c r="J22" s="253">
        <f>MAX(0,MIN('Stage Schedule &amp; Costs'!$G22,J$4)-MAX('Stage Schedule &amp; Costs'!$F22,J$4-1))*'Stage Schedule &amp; Costs'!$I22</f>
        <v>0</v>
      </c>
      <c r="K22" s="253">
        <f>MAX(0,MIN('Stage Schedule &amp; Costs'!$G22,K$4)-MAX('Stage Schedule &amp; Costs'!$F22,K$4-1))*'Stage Schedule &amp; Costs'!$I22</f>
        <v>0</v>
      </c>
      <c r="L22" s="253">
        <f>MAX(0,MIN('Stage Schedule &amp; Costs'!$G22,L$4)-MAX('Stage Schedule &amp; Costs'!$F22,L$4-1))*'Stage Schedule &amp; Costs'!$I22</f>
        <v>0</v>
      </c>
      <c r="M22" s="253">
        <f>MAX(0,MIN('Stage Schedule &amp; Costs'!$G22,M$4)-MAX('Stage Schedule &amp; Costs'!$F22,M$4-1))*'Stage Schedule &amp; Costs'!$I22</f>
        <v>0</v>
      </c>
      <c r="N22" s="253">
        <f>MAX(0,MIN('Stage Schedule &amp; Costs'!$G22,N$4)-MAX('Stage Schedule &amp; Costs'!$F22,N$4-1))*'Stage Schedule &amp; Costs'!$I22</f>
        <v>0</v>
      </c>
      <c r="O22" s="253">
        <f>MAX(0,MIN('Stage Schedule &amp; Costs'!$G22,O$4)-MAX('Stage Schedule &amp; Costs'!$F22,O$4-1))*'Stage Schedule &amp; Costs'!$I22</f>
        <v>0</v>
      </c>
      <c r="P22" s="253">
        <f>MAX(0,MIN('Stage Schedule &amp; Costs'!$G22,P$4)-MAX('Stage Schedule &amp; Costs'!$F22,P$4-1))*'Stage Schedule &amp; Costs'!$I22</f>
        <v>0</v>
      </c>
      <c r="Q22" s="253">
        <f>MAX(0,MIN('Stage Schedule &amp; Costs'!$G22,Q$4)-MAX('Stage Schedule &amp; Costs'!$F22,Q$4-1))*'Stage Schedule &amp; Costs'!$I22</f>
        <v>0</v>
      </c>
      <c r="R22" s="253">
        <f>MAX(0,MIN('Stage Schedule &amp; Costs'!$G22,R$4)-MAX('Stage Schedule &amp; Costs'!$F22,R$4-1))*'Stage Schedule &amp; Costs'!$I22</f>
        <v>0</v>
      </c>
      <c r="S22" s="253">
        <f>MAX(0,MIN('Stage Schedule &amp; Costs'!$G22,S$4)-MAX('Stage Schedule &amp; Costs'!$F22,S$4-1))*'Stage Schedule &amp; Costs'!$I22</f>
        <v>0</v>
      </c>
      <c r="T22" s="253">
        <f>MAX(0,MIN('Stage Schedule &amp; Costs'!$G22,T$4)-MAX('Stage Schedule &amp; Costs'!$F22,T$4-1))*'Stage Schedule &amp; Costs'!$I22</f>
        <v>0</v>
      </c>
      <c r="U22" s="253">
        <f>MAX(0,MIN('Stage Schedule &amp; Costs'!$G22,U$4)-MAX('Stage Schedule &amp; Costs'!$F22,U$4-1))*'Stage Schedule &amp; Costs'!$I22</f>
        <v>0</v>
      </c>
      <c r="V22" s="253">
        <f>MAX(0,MIN('Stage Schedule &amp; Costs'!$G22,V$4)-MAX('Stage Schedule &amp; Costs'!$F22,V$4-1))*'Stage Schedule &amp; Costs'!$I22</f>
        <v>84000000.000000596</v>
      </c>
      <c r="W22" s="253">
        <f>MAX(0,MIN('Stage Schedule &amp; Costs'!$G22,W$4)-MAX('Stage Schedule &amp; Costs'!$F22,W$4-1))*'Stage Schedule &amp; Costs'!$I22</f>
        <v>83999999.999999404</v>
      </c>
      <c r="X22" s="253">
        <f>MAX(0,MIN('Stage Schedule &amp; Costs'!$G22,X$4)-MAX('Stage Schedule &amp; Costs'!$F22,X$4-1))*'Stage Schedule &amp; Costs'!$I22</f>
        <v>0</v>
      </c>
      <c r="Y22" s="253">
        <f>MAX(0,MIN('Stage Schedule &amp; Costs'!$G22,Y$4)-MAX('Stage Schedule &amp; Costs'!$F22,Y$4-1))*'Stage Schedule &amp; Costs'!$I22</f>
        <v>0</v>
      </c>
      <c r="Z22" s="253">
        <f>MAX(0,MIN('Stage Schedule &amp; Costs'!$G22,Z$4)-MAX('Stage Schedule &amp; Costs'!$F22,Z$4-1))*'Stage Schedule &amp; Costs'!$I22</f>
        <v>0</v>
      </c>
      <c r="AA22" s="253">
        <f>MAX(0,MIN('Stage Schedule &amp; Costs'!$G22,AA$4)-MAX('Stage Schedule &amp; Costs'!$F22,AA$4-1))*'Stage Schedule &amp; Costs'!$I22</f>
        <v>0</v>
      </c>
      <c r="AB22" s="253">
        <f>MAX(0,MIN('Stage Schedule &amp; Costs'!$G22,AB$4)-MAX('Stage Schedule &amp; Costs'!$F22,AB$4-1))*'Stage Schedule &amp; Costs'!$I22</f>
        <v>0</v>
      </c>
      <c r="AC22" s="253">
        <f>MAX(0,MIN('Stage Schedule &amp; Costs'!$G22,AC$4)-MAX('Stage Schedule &amp; Costs'!$F22,AC$4-1))*'Stage Schedule &amp; Costs'!$I22</f>
        <v>0</v>
      </c>
      <c r="AD22" s="253">
        <f>MAX(0,MIN('Stage Schedule &amp; Costs'!$G22,AD$4)-MAX('Stage Schedule &amp; Costs'!$F22,AD$4-1))*'Stage Schedule &amp; Costs'!$I22</f>
        <v>0</v>
      </c>
      <c r="AE22" s="253">
        <f>MAX(0,MIN('Stage Schedule &amp; Costs'!$G22,AE$4)-MAX('Stage Schedule &amp; Costs'!$F22,AE$4-1))*'Stage Schedule &amp; Costs'!$I22</f>
        <v>0</v>
      </c>
      <c r="AF22" s="253">
        <f>MAX(0,MIN('Stage Schedule &amp; Costs'!$G22,AF$4)-MAX('Stage Schedule &amp; Costs'!$F22,AF$4-1))*'Stage Schedule &amp; Costs'!$I22</f>
        <v>0</v>
      </c>
      <c r="AG22" s="253">
        <f>MAX(0,MIN('Stage Schedule &amp; Costs'!$G22,AG$4)-MAX('Stage Schedule &amp; Costs'!$F22,AG$4-1))*'Stage Schedule &amp; Costs'!$I22</f>
        <v>0</v>
      </c>
      <c r="AH22" s="253">
        <f>MAX(0,MIN('Stage Schedule &amp; Costs'!$G22,AH$4)-MAX('Stage Schedule &amp; Costs'!$F22,AH$4-1))*'Stage Schedule &amp; Costs'!$I22</f>
        <v>0</v>
      </c>
      <c r="AI22" s="253">
        <f>MAX(0,MIN('Stage Schedule &amp; Costs'!$G22,AI$4)-MAX('Stage Schedule &amp; Costs'!$F22,AI$4-1))*'Stage Schedule &amp; Costs'!$I22</f>
        <v>0</v>
      </c>
      <c r="AJ22" s="253">
        <f>MAX(0,MIN('Stage Schedule &amp; Costs'!$G22,AJ$4)-MAX('Stage Schedule &amp; Costs'!$F22,AJ$4-1))*'Stage Schedule &amp; Costs'!$I22</f>
        <v>0</v>
      </c>
      <c r="AK22" s="253">
        <f>MAX(0,MIN('Stage Schedule &amp; Costs'!$G22,AK$4)-MAX('Stage Schedule &amp; Costs'!$F22,AK$4-1))*'Stage Schedule &amp; Costs'!$I22</f>
        <v>0</v>
      </c>
      <c r="AL22" s="253">
        <f>MAX(0,MIN('Stage Schedule &amp; Costs'!$G22,AL$4)-MAX('Stage Schedule &amp; Costs'!$F22,AL$4-1))*'Stage Schedule &amp; Costs'!$I22</f>
        <v>0</v>
      </c>
      <c r="AM22" s="253">
        <f>MAX(0,MIN('Stage Schedule &amp; Costs'!$G22,AM$4)-MAX('Stage Schedule &amp; Costs'!$F22,AM$4-1))*'Stage Schedule &amp; Costs'!$I22</f>
        <v>0</v>
      </c>
      <c r="AN22" s="253">
        <f>MAX(0,MIN('Stage Schedule &amp; Costs'!$G22,AN$4)-MAX('Stage Schedule &amp; Costs'!$F22,AN$4-1))*'Stage Schedule &amp; Costs'!$I22</f>
        <v>0</v>
      </c>
      <c r="AO22" s="253">
        <f>MAX(0,MIN('Stage Schedule &amp; Costs'!$G22,AO$4)-MAX('Stage Schedule &amp; Costs'!$F22,AO$4-1))*'Stage Schedule &amp; Costs'!$I22</f>
        <v>0</v>
      </c>
      <c r="AP22" s="253">
        <f>MAX(0,MIN('Stage Schedule &amp; Costs'!$G22,AP$4)-MAX('Stage Schedule &amp; Costs'!$F22,AP$4-1))*'Stage Schedule &amp; Costs'!$I22</f>
        <v>0</v>
      </c>
      <c r="AQ22" s="253">
        <f>MAX(0,MIN('Stage Schedule &amp; Costs'!$G22,AQ$4)-MAX('Stage Schedule &amp; Costs'!$F22,AQ$4-1))*'Stage Schedule &amp; Costs'!$I22</f>
        <v>0</v>
      </c>
      <c r="AR22" s="253">
        <f>MAX(0,MIN('Stage Schedule &amp; Costs'!$G22,AR$4)-MAX('Stage Schedule &amp; Costs'!$F22,AR$4-1))*'Stage Schedule &amp; Costs'!$I22</f>
        <v>0</v>
      </c>
      <c r="AS22" s="253">
        <f>MAX(0,MIN('Stage Schedule &amp; Costs'!$G22,AS$4)-MAX('Stage Schedule &amp; Costs'!$F22,AS$4-1))*'Stage Schedule &amp; Costs'!$I22</f>
        <v>0</v>
      </c>
      <c r="AT22" s="253">
        <f>MAX(0,MIN('Stage Schedule &amp; Costs'!$G22,AT$4)-MAX('Stage Schedule &amp; Costs'!$F22,AT$4-1))*'Stage Schedule &amp; Costs'!$I22</f>
        <v>0</v>
      </c>
      <c r="AU22" s="253">
        <f>MAX(0,MIN('Stage Schedule &amp; Costs'!$G22,AU$4)-MAX('Stage Schedule &amp; Costs'!$F22,AU$4-1))*'Stage Schedule &amp; Costs'!$I22</f>
        <v>0</v>
      </c>
      <c r="AV22" s="253">
        <f>MAX(0,MIN('Stage Schedule &amp; Costs'!$G22,AV$4)-MAX('Stage Schedule &amp; Costs'!$F22,AV$4-1))*'Stage Schedule &amp; Costs'!$I22</f>
        <v>0</v>
      </c>
      <c r="AW22" s="253">
        <f>MAX(0,MIN('Stage Schedule &amp; Costs'!$G22,AW$4)-MAX('Stage Schedule &amp; Costs'!$F22,AW$4-1))*'Stage Schedule &amp; Costs'!$I22</f>
        <v>0</v>
      </c>
      <c r="AX22" s="253">
        <f>MAX(0,MIN('Stage Schedule &amp; Costs'!$G22,AX$4)-MAX('Stage Schedule &amp; Costs'!$F22,AX$4-1))*'Stage Schedule &amp; Costs'!$I22</f>
        <v>0</v>
      </c>
      <c r="AY22" s="253">
        <f>MAX(0,MIN('Stage Schedule &amp; Costs'!$G22,AY$4)-MAX('Stage Schedule &amp; Costs'!$F22,AY$4-1))*'Stage Schedule &amp; Costs'!$I22</f>
        <v>0</v>
      </c>
      <c r="AZ22" s="253">
        <f>MAX(0,MIN('Stage Schedule &amp; Costs'!$G22,AZ$4)-MAX('Stage Schedule &amp; Costs'!$F22,AZ$4-1))*'Stage Schedule &amp; Costs'!$I22</f>
        <v>0</v>
      </c>
      <c r="BA22" s="253">
        <f>MAX(0,MIN('Stage Schedule &amp; Costs'!$G22,BA$4)-MAX('Stage Schedule &amp; Costs'!$F22,BA$4-1))*'Stage Schedule &amp; Costs'!$I22</f>
        <v>0</v>
      </c>
      <c r="BB22" s="253">
        <f>MAX(0,MIN('Stage Schedule &amp; Costs'!$G22,BB$4)-MAX('Stage Schedule &amp; Costs'!$F22,BB$4-1))*'Stage Schedule &amp; Costs'!$I22</f>
        <v>0</v>
      </c>
      <c r="BC22" s="253">
        <f>MAX(0,MIN('Stage Schedule &amp; Costs'!$G22,BC$4)-MAX('Stage Schedule &amp; Costs'!$F22,BC$4-1))*'Stage Schedule &amp; Costs'!$I22</f>
        <v>0</v>
      </c>
      <c r="BD22" s="253">
        <f>MAX(0,MIN('Stage Schedule &amp; Costs'!$G22,BD$4)-MAX('Stage Schedule &amp; Costs'!$F22,BD$4-1))*'Stage Schedule &amp; Costs'!$I22</f>
        <v>0</v>
      </c>
      <c r="BE22" s="253">
        <f>MAX(0,MIN('Stage Schedule &amp; Costs'!$G22,BE$4)-MAX('Stage Schedule &amp; Costs'!$F22,BE$4-1))*'Stage Schedule &amp; Costs'!$I22</f>
        <v>0</v>
      </c>
    </row>
    <row r="23" spans="1:57" ht="15" customHeight="1" x14ac:dyDescent="0.3">
      <c r="A23" s="252">
        <f>'Stage Schedule &amp; Costs'!A23</f>
        <v>19</v>
      </c>
      <c r="B23" s="251" t="str">
        <f>'Stage Schedule &amp; Costs'!B23&amp;" - "&amp;'Stage Schedule &amp; Costs'!C23</f>
        <v>Landscape - Landscape</v>
      </c>
      <c r="C23" s="250">
        <f t="shared" si="0"/>
        <v>33000000</v>
      </c>
      <c r="D23" s="250">
        <f>MAX(0,MIN('Stage Schedule &amp; Costs'!$G23,D$4)-MAX('Stage Schedule &amp; Costs'!$F23,D$4-1))*'Stage Schedule &amp; Costs'!$I23</f>
        <v>0</v>
      </c>
      <c r="E23" s="250">
        <f>MAX(0,MIN('Stage Schedule &amp; Costs'!$G23,E$4)-MAX('Stage Schedule &amp; Costs'!$F23,E$4-1))*'Stage Schedule &amp; Costs'!$I23</f>
        <v>0</v>
      </c>
      <c r="F23" s="250">
        <f>MAX(0,MIN('Stage Schedule &amp; Costs'!$G23,F$4)-MAX('Stage Schedule &amp; Costs'!$F23,F$4-1))*'Stage Schedule &amp; Costs'!$I23</f>
        <v>0</v>
      </c>
      <c r="G23" s="250">
        <f>MAX(0,MIN('Stage Schedule &amp; Costs'!$G23,G$4)-MAX('Stage Schedule &amp; Costs'!$F23,G$4-1))*'Stage Schedule &amp; Costs'!$I23</f>
        <v>0</v>
      </c>
      <c r="H23" s="250">
        <f>MAX(0,MIN('Stage Schedule &amp; Costs'!$G23,H$4)-MAX('Stage Schedule &amp; Costs'!$F23,H$4-1))*'Stage Schedule &amp; Costs'!$I23</f>
        <v>0</v>
      </c>
      <c r="I23" s="250">
        <f>MAX(0,MIN('Stage Schedule &amp; Costs'!$G23,I$4)-MAX('Stage Schedule &amp; Costs'!$F23,I$4-1))*'Stage Schedule &amp; Costs'!$I23</f>
        <v>0</v>
      </c>
      <c r="J23" s="250">
        <f>MAX(0,MIN('Stage Schedule &amp; Costs'!$G23,J$4)-MAX('Stage Schedule &amp; Costs'!$F23,J$4-1))*'Stage Schedule &amp; Costs'!$I23</f>
        <v>0</v>
      </c>
      <c r="K23" s="250">
        <f>MAX(0,MIN('Stage Schedule &amp; Costs'!$G23,K$4)-MAX('Stage Schedule &amp; Costs'!$F23,K$4-1))*'Stage Schedule &amp; Costs'!$I23</f>
        <v>0</v>
      </c>
      <c r="L23" s="250">
        <f>MAX(0,MIN('Stage Schedule &amp; Costs'!$G23,L$4)-MAX('Stage Schedule &amp; Costs'!$F23,L$4-1))*'Stage Schedule &amp; Costs'!$I23</f>
        <v>0</v>
      </c>
      <c r="M23" s="250">
        <f>MAX(0,MIN('Stage Schedule &amp; Costs'!$G23,M$4)-MAX('Stage Schedule &amp; Costs'!$F23,M$4-1))*'Stage Schedule &amp; Costs'!$I23</f>
        <v>0</v>
      </c>
      <c r="N23" s="250">
        <f>MAX(0,MIN('Stage Schedule &amp; Costs'!$G23,N$4)-MAX('Stage Schedule &amp; Costs'!$F23,N$4-1))*'Stage Schedule &amp; Costs'!$I23</f>
        <v>0</v>
      </c>
      <c r="O23" s="250">
        <f>MAX(0,MIN('Stage Schedule &amp; Costs'!$G23,O$4)-MAX('Stage Schedule &amp; Costs'!$F23,O$4-1))*'Stage Schedule &amp; Costs'!$I23</f>
        <v>0</v>
      </c>
      <c r="P23" s="250">
        <f>MAX(0,MIN('Stage Schedule &amp; Costs'!$G23,P$4)-MAX('Stage Schedule &amp; Costs'!$F23,P$4-1))*'Stage Schedule &amp; Costs'!$I23</f>
        <v>0</v>
      </c>
      <c r="Q23" s="250">
        <f>MAX(0,MIN('Stage Schedule &amp; Costs'!$G23,Q$4)-MAX('Stage Schedule &amp; Costs'!$F23,Q$4-1))*'Stage Schedule &amp; Costs'!$I23</f>
        <v>0</v>
      </c>
      <c r="R23" s="250">
        <f>MAX(0,MIN('Stage Schedule &amp; Costs'!$G23,R$4)-MAX('Stage Schedule &amp; Costs'!$F23,R$4-1))*'Stage Schedule &amp; Costs'!$I23</f>
        <v>0</v>
      </c>
      <c r="S23" s="250">
        <f>MAX(0,MIN('Stage Schedule &amp; Costs'!$G23,S$4)-MAX('Stage Schedule &amp; Costs'!$F23,S$4-1))*'Stage Schedule &amp; Costs'!$I23</f>
        <v>0</v>
      </c>
      <c r="T23" s="250">
        <f>MAX(0,MIN('Stage Schedule &amp; Costs'!$G23,T$4)-MAX('Stage Schedule &amp; Costs'!$F23,T$4-1))*'Stage Schedule &amp; Costs'!$I23</f>
        <v>0</v>
      </c>
      <c r="U23" s="250">
        <f>MAX(0,MIN('Stage Schedule &amp; Costs'!$G23,U$4)-MAX('Stage Schedule &amp; Costs'!$F23,U$4-1))*'Stage Schedule &amp; Costs'!$I23</f>
        <v>0</v>
      </c>
      <c r="V23" s="250">
        <f>MAX(0,MIN('Stage Schedule &amp; Costs'!$G23,V$4)-MAX('Stage Schedule &amp; Costs'!$F23,V$4-1))*'Stage Schedule &amp; Costs'!$I23</f>
        <v>0</v>
      </c>
      <c r="W23" s="250">
        <f>MAX(0,MIN('Stage Schedule &amp; Costs'!$G23,W$4)-MAX('Stage Schedule &amp; Costs'!$F23,W$4-1))*'Stage Schedule &amp; Costs'!$I23</f>
        <v>16500000.000000117</v>
      </c>
      <c r="X23" s="250">
        <f>MAX(0,MIN('Stage Schedule &amp; Costs'!$G23,X$4)-MAX('Stage Schedule &amp; Costs'!$F23,X$4-1))*'Stage Schedule &amp; Costs'!$I23</f>
        <v>16499999.999999883</v>
      </c>
      <c r="Y23" s="250">
        <f>MAX(0,MIN('Stage Schedule &amp; Costs'!$G23,Y$4)-MAX('Stage Schedule &amp; Costs'!$F23,Y$4-1))*'Stage Schedule &amp; Costs'!$I23</f>
        <v>0</v>
      </c>
      <c r="Z23" s="250">
        <f>MAX(0,MIN('Stage Schedule &amp; Costs'!$G23,Z$4)-MAX('Stage Schedule &amp; Costs'!$F23,Z$4-1))*'Stage Schedule &amp; Costs'!$I23</f>
        <v>0</v>
      </c>
      <c r="AA23" s="250">
        <f>MAX(0,MIN('Stage Schedule &amp; Costs'!$G23,AA$4)-MAX('Stage Schedule &amp; Costs'!$F23,AA$4-1))*'Stage Schedule &amp; Costs'!$I23</f>
        <v>0</v>
      </c>
      <c r="AB23" s="250">
        <f>MAX(0,MIN('Stage Schedule &amp; Costs'!$G23,AB$4)-MAX('Stage Schedule &amp; Costs'!$F23,AB$4-1))*'Stage Schedule &amp; Costs'!$I23</f>
        <v>0</v>
      </c>
      <c r="AC23" s="250">
        <f>MAX(0,MIN('Stage Schedule &amp; Costs'!$G23,AC$4)-MAX('Stage Schedule &amp; Costs'!$F23,AC$4-1))*'Stage Schedule &amp; Costs'!$I23</f>
        <v>0</v>
      </c>
      <c r="AD23" s="250">
        <f>MAX(0,MIN('Stage Schedule &amp; Costs'!$G23,AD$4)-MAX('Stage Schedule &amp; Costs'!$F23,AD$4-1))*'Stage Schedule &amp; Costs'!$I23</f>
        <v>0</v>
      </c>
      <c r="AE23" s="250">
        <f>MAX(0,MIN('Stage Schedule &amp; Costs'!$G23,AE$4)-MAX('Stage Schedule &amp; Costs'!$F23,AE$4-1))*'Stage Schedule &amp; Costs'!$I23</f>
        <v>0</v>
      </c>
      <c r="AF23" s="250">
        <f>MAX(0,MIN('Stage Schedule &amp; Costs'!$G23,AF$4)-MAX('Stage Schedule &amp; Costs'!$F23,AF$4-1))*'Stage Schedule &amp; Costs'!$I23</f>
        <v>0</v>
      </c>
      <c r="AG23" s="250">
        <f>MAX(0,MIN('Stage Schedule &amp; Costs'!$G23,AG$4)-MAX('Stage Schedule &amp; Costs'!$F23,AG$4-1))*'Stage Schedule &amp; Costs'!$I23</f>
        <v>0</v>
      </c>
      <c r="AH23" s="250">
        <f>MAX(0,MIN('Stage Schedule &amp; Costs'!$G23,AH$4)-MAX('Stage Schedule &amp; Costs'!$F23,AH$4-1))*'Stage Schedule &amp; Costs'!$I23</f>
        <v>0</v>
      </c>
      <c r="AI23" s="250">
        <f>MAX(0,MIN('Stage Schedule &amp; Costs'!$G23,AI$4)-MAX('Stage Schedule &amp; Costs'!$F23,AI$4-1))*'Stage Schedule &amp; Costs'!$I23</f>
        <v>0</v>
      </c>
      <c r="AJ23" s="250">
        <f>MAX(0,MIN('Stage Schedule &amp; Costs'!$G23,AJ$4)-MAX('Stage Schedule &amp; Costs'!$F23,AJ$4-1))*'Stage Schedule &amp; Costs'!$I23</f>
        <v>0</v>
      </c>
      <c r="AK23" s="250">
        <f>MAX(0,MIN('Stage Schedule &amp; Costs'!$G23,AK$4)-MAX('Stage Schedule &amp; Costs'!$F23,AK$4-1))*'Stage Schedule &amp; Costs'!$I23</f>
        <v>0</v>
      </c>
      <c r="AL23" s="250">
        <f>MAX(0,MIN('Stage Schedule &amp; Costs'!$G23,AL$4)-MAX('Stage Schedule &amp; Costs'!$F23,AL$4-1))*'Stage Schedule &amp; Costs'!$I23</f>
        <v>0</v>
      </c>
      <c r="AM23" s="250">
        <f>MAX(0,MIN('Stage Schedule &amp; Costs'!$G23,AM$4)-MAX('Stage Schedule &amp; Costs'!$F23,AM$4-1))*'Stage Schedule &amp; Costs'!$I23</f>
        <v>0</v>
      </c>
      <c r="AN23" s="250">
        <f>MAX(0,MIN('Stage Schedule &amp; Costs'!$G23,AN$4)-MAX('Stage Schedule &amp; Costs'!$F23,AN$4-1))*'Stage Schedule &amp; Costs'!$I23</f>
        <v>0</v>
      </c>
      <c r="AO23" s="250">
        <f>MAX(0,MIN('Stage Schedule &amp; Costs'!$G23,AO$4)-MAX('Stage Schedule &amp; Costs'!$F23,AO$4-1))*'Stage Schedule &amp; Costs'!$I23</f>
        <v>0</v>
      </c>
      <c r="AP23" s="250">
        <f>MAX(0,MIN('Stage Schedule &amp; Costs'!$G23,AP$4)-MAX('Stage Schedule &amp; Costs'!$F23,AP$4-1))*'Stage Schedule &amp; Costs'!$I23</f>
        <v>0</v>
      </c>
      <c r="AQ23" s="250">
        <f>MAX(0,MIN('Stage Schedule &amp; Costs'!$G23,AQ$4)-MAX('Stage Schedule &amp; Costs'!$F23,AQ$4-1))*'Stage Schedule &amp; Costs'!$I23</f>
        <v>0</v>
      </c>
      <c r="AR23" s="250">
        <f>MAX(0,MIN('Stage Schedule &amp; Costs'!$G23,AR$4)-MAX('Stage Schedule &amp; Costs'!$F23,AR$4-1))*'Stage Schedule &amp; Costs'!$I23</f>
        <v>0</v>
      </c>
      <c r="AS23" s="250">
        <f>MAX(0,MIN('Stage Schedule &amp; Costs'!$G23,AS$4)-MAX('Stage Schedule &amp; Costs'!$F23,AS$4-1))*'Stage Schedule &amp; Costs'!$I23</f>
        <v>0</v>
      </c>
      <c r="AT23" s="250">
        <f>MAX(0,MIN('Stage Schedule &amp; Costs'!$G23,AT$4)-MAX('Stage Schedule &amp; Costs'!$F23,AT$4-1))*'Stage Schedule &amp; Costs'!$I23</f>
        <v>0</v>
      </c>
      <c r="AU23" s="250">
        <f>MAX(0,MIN('Stage Schedule &amp; Costs'!$G23,AU$4)-MAX('Stage Schedule &amp; Costs'!$F23,AU$4-1))*'Stage Schedule &amp; Costs'!$I23</f>
        <v>0</v>
      </c>
      <c r="AV23" s="250">
        <f>MAX(0,MIN('Stage Schedule &amp; Costs'!$G23,AV$4)-MAX('Stage Schedule &amp; Costs'!$F23,AV$4-1))*'Stage Schedule &amp; Costs'!$I23</f>
        <v>0</v>
      </c>
      <c r="AW23" s="250">
        <f>MAX(0,MIN('Stage Schedule &amp; Costs'!$G23,AW$4)-MAX('Stage Schedule &amp; Costs'!$F23,AW$4-1))*'Stage Schedule &amp; Costs'!$I23</f>
        <v>0</v>
      </c>
      <c r="AX23" s="250">
        <f>MAX(0,MIN('Stage Schedule &amp; Costs'!$G23,AX$4)-MAX('Stage Schedule &amp; Costs'!$F23,AX$4-1))*'Stage Schedule &amp; Costs'!$I23</f>
        <v>0</v>
      </c>
      <c r="AY23" s="250">
        <f>MAX(0,MIN('Stage Schedule &amp; Costs'!$G23,AY$4)-MAX('Stage Schedule &amp; Costs'!$F23,AY$4-1))*'Stage Schedule &amp; Costs'!$I23</f>
        <v>0</v>
      </c>
      <c r="AZ23" s="250">
        <f>MAX(0,MIN('Stage Schedule &amp; Costs'!$G23,AZ$4)-MAX('Stage Schedule &amp; Costs'!$F23,AZ$4-1))*'Stage Schedule &amp; Costs'!$I23</f>
        <v>0</v>
      </c>
      <c r="BA23" s="250">
        <f>MAX(0,MIN('Stage Schedule &amp; Costs'!$G23,BA$4)-MAX('Stage Schedule &amp; Costs'!$F23,BA$4-1))*'Stage Schedule &amp; Costs'!$I23</f>
        <v>0</v>
      </c>
      <c r="BB23" s="250">
        <f>MAX(0,MIN('Stage Schedule &amp; Costs'!$G23,BB$4)-MAX('Stage Schedule &amp; Costs'!$F23,BB$4-1))*'Stage Schedule &amp; Costs'!$I23</f>
        <v>0</v>
      </c>
      <c r="BC23" s="250">
        <f>MAX(0,MIN('Stage Schedule &amp; Costs'!$G23,BC$4)-MAX('Stage Schedule &amp; Costs'!$F23,BC$4-1))*'Stage Schedule &amp; Costs'!$I23</f>
        <v>0</v>
      </c>
      <c r="BD23" s="250">
        <f>MAX(0,MIN('Stage Schedule &amp; Costs'!$G23,BD$4)-MAX('Stage Schedule &amp; Costs'!$F23,BD$4-1))*'Stage Schedule &amp; Costs'!$I23</f>
        <v>0</v>
      </c>
      <c r="BE23" s="250">
        <f>MAX(0,MIN('Stage Schedule &amp; Costs'!$G23,BE$4)-MAX('Stage Schedule &amp; Costs'!$F23,BE$4-1))*'Stage Schedule &amp; Costs'!$I23</f>
        <v>0</v>
      </c>
    </row>
    <row r="24" spans="1:57" ht="15" customHeight="1" x14ac:dyDescent="0.3">
      <c r="B24" s="249" t="s">
        <v>556</v>
      </c>
      <c r="C24" s="248">
        <f t="shared" si="0"/>
        <v>806199999.99999988</v>
      </c>
      <c r="D24" s="248">
        <f t="shared" ref="D24:AI24" si="1">SUM(D5:D23)</f>
        <v>20000000</v>
      </c>
      <c r="E24" s="248">
        <f t="shared" si="1"/>
        <v>26400000</v>
      </c>
      <c r="F24" s="248">
        <f t="shared" si="1"/>
        <v>20000000</v>
      </c>
      <c r="G24" s="248">
        <f t="shared" si="1"/>
        <v>20000000</v>
      </c>
      <c r="H24" s="248">
        <f t="shared" si="1"/>
        <v>17600000</v>
      </c>
      <c r="I24" s="248">
        <f t="shared" si="1"/>
        <v>17600000</v>
      </c>
      <c r="J24" s="248">
        <f t="shared" si="1"/>
        <v>17600000</v>
      </c>
      <c r="K24" s="248">
        <f t="shared" si="1"/>
        <v>17600000</v>
      </c>
      <c r="L24" s="248">
        <f t="shared" si="1"/>
        <v>17600000</v>
      </c>
      <c r="M24" s="248">
        <f t="shared" si="1"/>
        <v>17600000</v>
      </c>
      <c r="N24" s="248">
        <f t="shared" si="1"/>
        <v>5280000</v>
      </c>
      <c r="O24" s="248">
        <f t="shared" si="1"/>
        <v>5280000</v>
      </c>
      <c r="P24" s="248">
        <f t="shared" si="1"/>
        <v>35973333.333333336</v>
      </c>
      <c r="Q24" s="248">
        <f t="shared" si="1"/>
        <v>66666666.666666672</v>
      </c>
      <c r="R24" s="248">
        <f t="shared" si="1"/>
        <v>66666666.666666672</v>
      </c>
      <c r="S24" s="248">
        <f t="shared" si="1"/>
        <v>66666666.666666672</v>
      </c>
      <c r="T24" s="248">
        <f t="shared" si="1"/>
        <v>66666666.666666672</v>
      </c>
      <c r="U24" s="248">
        <f t="shared" si="1"/>
        <v>66666666.666666672</v>
      </c>
      <c r="V24" s="248">
        <f t="shared" si="1"/>
        <v>117333333.3333337</v>
      </c>
      <c r="W24" s="248">
        <f t="shared" si="1"/>
        <v>100499999.99999952</v>
      </c>
      <c r="X24" s="248">
        <f t="shared" si="1"/>
        <v>16499999.999999883</v>
      </c>
      <c r="Y24" s="248">
        <f t="shared" si="1"/>
        <v>0</v>
      </c>
      <c r="Z24" s="248">
        <f t="shared" si="1"/>
        <v>0</v>
      </c>
      <c r="AA24" s="248">
        <f t="shared" si="1"/>
        <v>0</v>
      </c>
      <c r="AB24" s="248">
        <f t="shared" si="1"/>
        <v>0</v>
      </c>
      <c r="AC24" s="248">
        <f t="shared" si="1"/>
        <v>0</v>
      </c>
      <c r="AD24" s="248">
        <f t="shared" si="1"/>
        <v>0</v>
      </c>
      <c r="AE24" s="248">
        <f t="shared" si="1"/>
        <v>0</v>
      </c>
      <c r="AF24" s="248">
        <f t="shared" si="1"/>
        <v>0</v>
      </c>
      <c r="AG24" s="248">
        <f t="shared" si="1"/>
        <v>0</v>
      </c>
      <c r="AH24" s="248">
        <f t="shared" si="1"/>
        <v>0</v>
      </c>
      <c r="AI24" s="248">
        <f t="shared" si="1"/>
        <v>0</v>
      </c>
      <c r="AJ24" s="248">
        <f t="shared" ref="AJ24:BE24" si="2">SUM(AJ5:AJ23)</f>
        <v>0</v>
      </c>
      <c r="AK24" s="248">
        <f t="shared" si="2"/>
        <v>0</v>
      </c>
      <c r="AL24" s="248">
        <f t="shared" si="2"/>
        <v>0</v>
      </c>
      <c r="AM24" s="248">
        <f t="shared" si="2"/>
        <v>0</v>
      </c>
      <c r="AN24" s="248">
        <f t="shared" si="2"/>
        <v>0</v>
      </c>
      <c r="AO24" s="248">
        <f t="shared" si="2"/>
        <v>0</v>
      </c>
      <c r="AP24" s="248">
        <f t="shared" si="2"/>
        <v>0</v>
      </c>
      <c r="AQ24" s="248">
        <f t="shared" si="2"/>
        <v>0</v>
      </c>
      <c r="AR24" s="248">
        <f t="shared" si="2"/>
        <v>0</v>
      </c>
      <c r="AS24" s="248">
        <f t="shared" si="2"/>
        <v>0</v>
      </c>
      <c r="AT24" s="248">
        <f t="shared" si="2"/>
        <v>0</v>
      </c>
      <c r="AU24" s="248">
        <f t="shared" si="2"/>
        <v>0</v>
      </c>
      <c r="AV24" s="248">
        <f t="shared" si="2"/>
        <v>0</v>
      </c>
      <c r="AW24" s="248">
        <f t="shared" si="2"/>
        <v>0</v>
      </c>
      <c r="AX24" s="248">
        <f t="shared" si="2"/>
        <v>0</v>
      </c>
      <c r="AY24" s="248">
        <f t="shared" si="2"/>
        <v>0</v>
      </c>
      <c r="AZ24" s="248">
        <f t="shared" si="2"/>
        <v>0</v>
      </c>
      <c r="BA24" s="248">
        <f t="shared" si="2"/>
        <v>0</v>
      </c>
      <c r="BB24" s="248">
        <f t="shared" si="2"/>
        <v>0</v>
      </c>
      <c r="BC24" s="248">
        <f t="shared" si="2"/>
        <v>0</v>
      </c>
      <c r="BD24" s="248">
        <f t="shared" si="2"/>
        <v>0</v>
      </c>
      <c r="BE24" s="248">
        <f t="shared" si="2"/>
        <v>0</v>
      </c>
    </row>
    <row r="25" spans="1:57" ht="15" customHeight="1" x14ac:dyDescent="0.3">
      <c r="B25" s="249" t="s">
        <v>555</v>
      </c>
      <c r="C25" s="248"/>
      <c r="D25" s="248">
        <f>D24</f>
        <v>20000000</v>
      </c>
      <c r="E25" s="248">
        <f t="shared" ref="E25:AJ25" si="3">D25+E24</f>
        <v>46400000</v>
      </c>
      <c r="F25" s="248">
        <f t="shared" si="3"/>
        <v>66400000</v>
      </c>
      <c r="G25" s="248">
        <f t="shared" si="3"/>
        <v>86400000</v>
      </c>
      <c r="H25" s="248">
        <f t="shared" si="3"/>
        <v>104000000</v>
      </c>
      <c r="I25" s="248">
        <f t="shared" si="3"/>
        <v>121600000</v>
      </c>
      <c r="J25" s="248">
        <f t="shared" si="3"/>
        <v>139200000</v>
      </c>
      <c r="K25" s="248">
        <f t="shared" si="3"/>
        <v>156800000</v>
      </c>
      <c r="L25" s="248">
        <f t="shared" si="3"/>
        <v>174400000</v>
      </c>
      <c r="M25" s="248">
        <f t="shared" si="3"/>
        <v>192000000</v>
      </c>
      <c r="N25" s="248">
        <f t="shared" si="3"/>
        <v>197280000</v>
      </c>
      <c r="O25" s="248">
        <f t="shared" si="3"/>
        <v>202560000</v>
      </c>
      <c r="P25" s="248">
        <f t="shared" si="3"/>
        <v>238533333.33333334</v>
      </c>
      <c r="Q25" s="248">
        <f t="shared" si="3"/>
        <v>305200000</v>
      </c>
      <c r="R25" s="248">
        <f t="shared" si="3"/>
        <v>371866666.66666669</v>
      </c>
      <c r="S25" s="248">
        <f t="shared" si="3"/>
        <v>438533333.33333337</v>
      </c>
      <c r="T25" s="248">
        <f t="shared" si="3"/>
        <v>505200000.00000006</v>
      </c>
      <c r="U25" s="248">
        <f t="shared" si="3"/>
        <v>571866666.66666675</v>
      </c>
      <c r="V25" s="248">
        <f t="shared" si="3"/>
        <v>689200000.00000048</v>
      </c>
      <c r="W25" s="248">
        <f t="shared" si="3"/>
        <v>789700000</v>
      </c>
      <c r="X25" s="248">
        <f t="shared" si="3"/>
        <v>806199999.99999988</v>
      </c>
      <c r="Y25" s="248">
        <f t="shared" si="3"/>
        <v>806199999.99999988</v>
      </c>
      <c r="Z25" s="248">
        <f t="shared" si="3"/>
        <v>806199999.99999988</v>
      </c>
      <c r="AA25" s="248">
        <f t="shared" si="3"/>
        <v>806199999.99999988</v>
      </c>
      <c r="AB25" s="248">
        <f t="shared" si="3"/>
        <v>806199999.99999988</v>
      </c>
      <c r="AC25" s="248">
        <f t="shared" si="3"/>
        <v>806199999.99999988</v>
      </c>
      <c r="AD25" s="248">
        <f t="shared" si="3"/>
        <v>806199999.99999988</v>
      </c>
      <c r="AE25" s="248">
        <f t="shared" si="3"/>
        <v>806199999.99999988</v>
      </c>
      <c r="AF25" s="248">
        <f t="shared" si="3"/>
        <v>806199999.99999988</v>
      </c>
      <c r="AG25" s="248">
        <f t="shared" si="3"/>
        <v>806199999.99999988</v>
      </c>
      <c r="AH25" s="248">
        <f t="shared" si="3"/>
        <v>806199999.99999988</v>
      </c>
      <c r="AI25" s="248">
        <f t="shared" si="3"/>
        <v>806199999.99999988</v>
      </c>
      <c r="AJ25" s="248">
        <f t="shared" si="3"/>
        <v>806199999.99999988</v>
      </c>
      <c r="AK25" s="248">
        <f t="shared" ref="AK25:BE25" si="4">AJ25+AK24</f>
        <v>806199999.99999988</v>
      </c>
      <c r="AL25" s="248">
        <f t="shared" si="4"/>
        <v>806199999.99999988</v>
      </c>
      <c r="AM25" s="248">
        <f t="shared" si="4"/>
        <v>806199999.99999988</v>
      </c>
      <c r="AN25" s="248">
        <f t="shared" si="4"/>
        <v>806199999.99999988</v>
      </c>
      <c r="AO25" s="248">
        <f t="shared" si="4"/>
        <v>806199999.99999988</v>
      </c>
      <c r="AP25" s="248">
        <f t="shared" si="4"/>
        <v>806199999.99999988</v>
      </c>
      <c r="AQ25" s="248">
        <f t="shared" si="4"/>
        <v>806199999.99999988</v>
      </c>
      <c r="AR25" s="248">
        <f t="shared" si="4"/>
        <v>806199999.99999988</v>
      </c>
      <c r="AS25" s="248">
        <f t="shared" si="4"/>
        <v>806199999.99999988</v>
      </c>
      <c r="AT25" s="248">
        <f t="shared" si="4"/>
        <v>806199999.99999988</v>
      </c>
      <c r="AU25" s="248">
        <f t="shared" si="4"/>
        <v>806199999.99999988</v>
      </c>
      <c r="AV25" s="248">
        <f t="shared" si="4"/>
        <v>806199999.99999988</v>
      </c>
      <c r="AW25" s="248">
        <f t="shared" si="4"/>
        <v>806199999.99999988</v>
      </c>
      <c r="AX25" s="248">
        <f t="shared" si="4"/>
        <v>806199999.99999988</v>
      </c>
      <c r="AY25" s="248">
        <f t="shared" si="4"/>
        <v>806199999.99999988</v>
      </c>
      <c r="AZ25" s="248">
        <f t="shared" si="4"/>
        <v>806199999.99999988</v>
      </c>
      <c r="BA25" s="248">
        <f t="shared" si="4"/>
        <v>806199999.99999988</v>
      </c>
      <c r="BB25" s="248">
        <f t="shared" si="4"/>
        <v>806199999.99999988</v>
      </c>
      <c r="BC25" s="248">
        <f t="shared" si="4"/>
        <v>806199999.99999988</v>
      </c>
      <c r="BD25" s="248">
        <f t="shared" si="4"/>
        <v>806199999.99999988</v>
      </c>
      <c r="BE25" s="248">
        <f t="shared" si="4"/>
        <v>806199999.99999988</v>
      </c>
    </row>
    <row r="26" spans="1:57" ht="15.75" customHeight="1" x14ac:dyDescent="0.3"/>
    <row r="27" spans="1:57" ht="15.75" customHeight="1" x14ac:dyDescent="0.3"/>
    <row r="28" spans="1:57" ht="15.75" customHeight="1" x14ac:dyDescent="0.3"/>
    <row r="29" spans="1:57" ht="15.75" customHeight="1" x14ac:dyDescent="0.3"/>
    <row r="30" spans="1:57" ht="15.75" customHeight="1" x14ac:dyDescent="0.3"/>
    <row r="31" spans="1:57" ht="15.75" customHeight="1" x14ac:dyDescent="0.3"/>
    <row r="32" spans="1:57" ht="15.75" customHeight="1" x14ac:dyDescent="0.3"/>
    <row r="33" s="247" customFormat="1" ht="15.75" customHeight="1" x14ac:dyDescent="0.3"/>
    <row r="34" s="247" customFormat="1" ht="15.75" customHeight="1" x14ac:dyDescent="0.3"/>
    <row r="35" s="247" customFormat="1" ht="15.75" customHeight="1" x14ac:dyDescent="0.3"/>
    <row r="36" s="247" customFormat="1" ht="15.75" customHeight="1" x14ac:dyDescent="0.3"/>
    <row r="37" s="247" customFormat="1" ht="15.75" customHeight="1" x14ac:dyDescent="0.3"/>
    <row r="38" s="247" customFormat="1" ht="15.75" customHeight="1" x14ac:dyDescent="0.3"/>
    <row r="39" s="247" customFormat="1" ht="15.75" customHeight="1" x14ac:dyDescent="0.3"/>
    <row r="40" s="247" customFormat="1" ht="15.75" customHeight="1" x14ac:dyDescent="0.3"/>
    <row r="41" s="247" customFormat="1" ht="15.75" customHeight="1" x14ac:dyDescent="0.3"/>
    <row r="42" s="247" customFormat="1" ht="15.75" customHeight="1" x14ac:dyDescent="0.3"/>
    <row r="43" s="247" customFormat="1" ht="15.75" customHeight="1" x14ac:dyDescent="0.3"/>
    <row r="44" s="247" customFormat="1" ht="15.75" customHeight="1" x14ac:dyDescent="0.3"/>
    <row r="45" s="247" customFormat="1" ht="15.75" customHeight="1" x14ac:dyDescent="0.3"/>
    <row r="46" s="247" customFormat="1" ht="15.75" customHeight="1" x14ac:dyDescent="0.3"/>
    <row r="47" s="247" customFormat="1" ht="15.75" customHeight="1" x14ac:dyDescent="0.3"/>
    <row r="48" s="247" customFormat="1" ht="15.75" customHeight="1" x14ac:dyDescent="0.3"/>
    <row r="49" s="247" customFormat="1" ht="15.75" customHeight="1" x14ac:dyDescent="0.3"/>
    <row r="50" s="247" customFormat="1" ht="15.75" customHeight="1" x14ac:dyDescent="0.3"/>
    <row r="51" s="247" customFormat="1" ht="15.75" customHeight="1" x14ac:dyDescent="0.3"/>
    <row r="52" s="247" customFormat="1" ht="15.75" customHeight="1" x14ac:dyDescent="0.3"/>
    <row r="53" s="247" customFormat="1" ht="15.75" customHeight="1" x14ac:dyDescent="0.3"/>
    <row r="54" s="247" customFormat="1" ht="15.75" customHeight="1" x14ac:dyDescent="0.3"/>
    <row r="55" s="247" customFormat="1" ht="15.75" customHeight="1" x14ac:dyDescent="0.3"/>
    <row r="56" s="247" customFormat="1" ht="15.75" customHeight="1" x14ac:dyDescent="0.3"/>
    <row r="57" s="247" customFormat="1" ht="15.75" customHeight="1" x14ac:dyDescent="0.3"/>
    <row r="58" s="247" customFormat="1" ht="15.75" customHeight="1" x14ac:dyDescent="0.3"/>
    <row r="59" s="247" customFormat="1" ht="15.75" customHeight="1" x14ac:dyDescent="0.3"/>
    <row r="60" s="247" customFormat="1" ht="15.75" customHeight="1" x14ac:dyDescent="0.3"/>
    <row r="61" s="247" customFormat="1" ht="15.75" customHeight="1" x14ac:dyDescent="0.3"/>
    <row r="62" s="247" customFormat="1" ht="15.75" customHeight="1" x14ac:dyDescent="0.3"/>
    <row r="63" s="247" customFormat="1" ht="15.75" customHeight="1" x14ac:dyDescent="0.3"/>
    <row r="64" s="247" customFormat="1" ht="15.75" customHeight="1" x14ac:dyDescent="0.3"/>
    <row r="65" s="247" customFormat="1" ht="15.75" customHeight="1" x14ac:dyDescent="0.3"/>
    <row r="66" s="247" customFormat="1" ht="15.75" customHeight="1" x14ac:dyDescent="0.3"/>
    <row r="67" s="247" customFormat="1" ht="15.75" customHeight="1" x14ac:dyDescent="0.3"/>
    <row r="68" s="247" customFormat="1" ht="15.75" customHeight="1" x14ac:dyDescent="0.3"/>
    <row r="69" s="247" customFormat="1" ht="15.75" customHeight="1" x14ac:dyDescent="0.3"/>
    <row r="70" s="247" customFormat="1" ht="15.75" customHeight="1" x14ac:dyDescent="0.3"/>
    <row r="71" s="247" customFormat="1" ht="15.75" customHeight="1" x14ac:dyDescent="0.3"/>
    <row r="72" s="247" customFormat="1" ht="15.75" customHeight="1" x14ac:dyDescent="0.3"/>
    <row r="73" s="247" customFormat="1" ht="15.75" customHeight="1" x14ac:dyDescent="0.3"/>
    <row r="74" s="247" customFormat="1" ht="15.75" customHeight="1" x14ac:dyDescent="0.3"/>
    <row r="75" s="247" customFormat="1" ht="15.75" customHeight="1" x14ac:dyDescent="0.3"/>
    <row r="76" s="247" customFormat="1" ht="15.75" customHeight="1" x14ac:dyDescent="0.3"/>
    <row r="77" s="247" customFormat="1" ht="15.75" customHeight="1" x14ac:dyDescent="0.3"/>
    <row r="78" s="247" customFormat="1" ht="15.75" customHeight="1" x14ac:dyDescent="0.3"/>
    <row r="79" s="247" customFormat="1" ht="15.75" customHeight="1" x14ac:dyDescent="0.3"/>
    <row r="80" s="247" customFormat="1" ht="15.75" customHeight="1" x14ac:dyDescent="0.3"/>
    <row r="81" s="247" customFormat="1" ht="15.75" customHeight="1" x14ac:dyDescent="0.3"/>
    <row r="82" s="247" customFormat="1" ht="15.75" customHeight="1" x14ac:dyDescent="0.3"/>
    <row r="83" s="247" customFormat="1" ht="15.75" customHeight="1" x14ac:dyDescent="0.3"/>
    <row r="84" s="247" customFormat="1" ht="15.75" customHeight="1" x14ac:dyDescent="0.3"/>
    <row r="85" s="247" customFormat="1" ht="15.75" customHeight="1" x14ac:dyDescent="0.3"/>
    <row r="86" s="247" customFormat="1" ht="15.75" customHeight="1" x14ac:dyDescent="0.3"/>
    <row r="87" s="247" customFormat="1" ht="15.75" customHeight="1" x14ac:dyDescent="0.3"/>
    <row r="88" s="247" customFormat="1" ht="15.75" customHeight="1" x14ac:dyDescent="0.3"/>
    <row r="89" s="247" customFormat="1" ht="15.75" customHeight="1" x14ac:dyDescent="0.3"/>
    <row r="90" s="247" customFormat="1" ht="15.75" customHeight="1" x14ac:dyDescent="0.3"/>
    <row r="91" s="247" customFormat="1" ht="15.75" customHeight="1" x14ac:dyDescent="0.3"/>
    <row r="92" s="247" customFormat="1" ht="15.75" customHeight="1" x14ac:dyDescent="0.3"/>
    <row r="93" s="247" customFormat="1" ht="15.75" customHeight="1" x14ac:dyDescent="0.3"/>
    <row r="94" s="247" customFormat="1" ht="15.75" customHeight="1" x14ac:dyDescent="0.3"/>
    <row r="95" s="247" customFormat="1" ht="15.75" customHeight="1" x14ac:dyDescent="0.3"/>
    <row r="96" s="247" customFormat="1" ht="15.75" customHeight="1" x14ac:dyDescent="0.3"/>
    <row r="97" s="247" customFormat="1" ht="15.75" customHeight="1" x14ac:dyDescent="0.3"/>
    <row r="98" s="247" customFormat="1" ht="15.75" customHeight="1" x14ac:dyDescent="0.3"/>
    <row r="99" s="247" customFormat="1" ht="15.75" customHeight="1" x14ac:dyDescent="0.3"/>
    <row r="100" s="247" customFormat="1" ht="15.75" customHeight="1" x14ac:dyDescent="0.3"/>
    <row r="101" s="247" customFormat="1" ht="15.75" customHeight="1" x14ac:dyDescent="0.3"/>
    <row r="102" s="247" customFormat="1" ht="15.75" customHeight="1" x14ac:dyDescent="0.3"/>
    <row r="103" s="247" customFormat="1" ht="15.75" customHeight="1" x14ac:dyDescent="0.3"/>
    <row r="104" s="247" customFormat="1" ht="15.75" customHeight="1" x14ac:dyDescent="0.3"/>
    <row r="105" s="247" customFormat="1" ht="15.75" customHeight="1" x14ac:dyDescent="0.3"/>
    <row r="106" s="247" customFormat="1" ht="15.75" customHeight="1" x14ac:dyDescent="0.3"/>
    <row r="107" s="247" customFormat="1" ht="15.75" customHeight="1" x14ac:dyDescent="0.3"/>
    <row r="108" s="247" customFormat="1" ht="15.75" customHeight="1" x14ac:dyDescent="0.3"/>
    <row r="109" s="247" customFormat="1" ht="15.75" customHeight="1" x14ac:dyDescent="0.3"/>
    <row r="110" s="247" customFormat="1" ht="15.75" customHeight="1" x14ac:dyDescent="0.3"/>
    <row r="111" s="247" customFormat="1" ht="15.75" customHeight="1" x14ac:dyDescent="0.3"/>
    <row r="112" s="247" customFormat="1" ht="15.75" customHeight="1" x14ac:dyDescent="0.3"/>
    <row r="113" s="247" customFormat="1" ht="15.75" customHeight="1" x14ac:dyDescent="0.3"/>
    <row r="114" s="247" customFormat="1" ht="15.75" customHeight="1" x14ac:dyDescent="0.3"/>
    <row r="115" s="247" customFormat="1" ht="15.75" customHeight="1" x14ac:dyDescent="0.3"/>
    <row r="116" s="247" customFormat="1" ht="15.75" customHeight="1" x14ac:dyDescent="0.3"/>
    <row r="117" s="247" customFormat="1" ht="15.75" customHeight="1" x14ac:dyDescent="0.3"/>
    <row r="118" s="247" customFormat="1" ht="15.75" customHeight="1" x14ac:dyDescent="0.3"/>
    <row r="119" s="247" customFormat="1" ht="15.75" customHeight="1" x14ac:dyDescent="0.3"/>
    <row r="120" s="247" customFormat="1" ht="15.75" customHeight="1" x14ac:dyDescent="0.3"/>
    <row r="121" s="247" customFormat="1" ht="15.75" customHeight="1" x14ac:dyDescent="0.3"/>
    <row r="122" s="247" customFormat="1" ht="15.75" customHeight="1" x14ac:dyDescent="0.3"/>
    <row r="123" s="247" customFormat="1" ht="15.75" customHeight="1" x14ac:dyDescent="0.3"/>
    <row r="124" s="247" customFormat="1" ht="15.75" customHeight="1" x14ac:dyDescent="0.3"/>
    <row r="125" s="247" customFormat="1" ht="15.75" customHeight="1" x14ac:dyDescent="0.3"/>
    <row r="126" s="247" customFormat="1" ht="15.75" customHeight="1" x14ac:dyDescent="0.3"/>
    <row r="127" s="247" customFormat="1" ht="15.75" customHeight="1" x14ac:dyDescent="0.3"/>
    <row r="128" s="247" customFormat="1" ht="15.75" customHeight="1" x14ac:dyDescent="0.3"/>
    <row r="129" s="247" customFormat="1" ht="15.75" customHeight="1" x14ac:dyDescent="0.3"/>
    <row r="130" s="247" customFormat="1" ht="15.75" customHeight="1" x14ac:dyDescent="0.3"/>
    <row r="131" s="247" customFormat="1" ht="15.75" customHeight="1" x14ac:dyDescent="0.3"/>
    <row r="132" s="247" customFormat="1" ht="15.75" customHeight="1" x14ac:dyDescent="0.3"/>
    <row r="133" s="247" customFormat="1" ht="15.75" customHeight="1" x14ac:dyDescent="0.3"/>
    <row r="134" s="247" customFormat="1" ht="15.75" customHeight="1" x14ac:dyDescent="0.3"/>
    <row r="135" s="247" customFormat="1" ht="15.75" customHeight="1" x14ac:dyDescent="0.3"/>
    <row r="136" s="247" customFormat="1" ht="15.75" customHeight="1" x14ac:dyDescent="0.3"/>
    <row r="137" s="247" customFormat="1" ht="15.75" customHeight="1" x14ac:dyDescent="0.3"/>
    <row r="138" s="247" customFormat="1" ht="15.75" customHeight="1" x14ac:dyDescent="0.3"/>
    <row r="139" s="247" customFormat="1" ht="15.75" customHeight="1" x14ac:dyDescent="0.3"/>
    <row r="140" s="247" customFormat="1" ht="15.75" customHeight="1" x14ac:dyDescent="0.3"/>
    <row r="141" s="247" customFormat="1" ht="15.75" customHeight="1" x14ac:dyDescent="0.3"/>
    <row r="142" s="247" customFormat="1" ht="15.75" customHeight="1" x14ac:dyDescent="0.3"/>
    <row r="143" s="247" customFormat="1" ht="15.75" customHeight="1" x14ac:dyDescent="0.3"/>
    <row r="144" s="247" customFormat="1" ht="15.75" customHeight="1" x14ac:dyDescent="0.3"/>
    <row r="145" s="247" customFormat="1" ht="15.75" customHeight="1" x14ac:dyDescent="0.3"/>
    <row r="146" s="247" customFormat="1" ht="15.75" customHeight="1" x14ac:dyDescent="0.3"/>
    <row r="147" s="247" customFormat="1" ht="15.75" customHeight="1" x14ac:dyDescent="0.3"/>
    <row r="148" s="247" customFormat="1" ht="15.75" customHeight="1" x14ac:dyDescent="0.3"/>
    <row r="149" s="247" customFormat="1" ht="15.75" customHeight="1" x14ac:dyDescent="0.3"/>
    <row r="150" s="247" customFormat="1" ht="15.75" customHeight="1" x14ac:dyDescent="0.3"/>
    <row r="151" s="247" customFormat="1" ht="15.75" customHeight="1" x14ac:dyDescent="0.3"/>
    <row r="152" s="247" customFormat="1" ht="15.75" customHeight="1" x14ac:dyDescent="0.3"/>
    <row r="153" s="247" customFormat="1" ht="15.75" customHeight="1" x14ac:dyDescent="0.3"/>
    <row r="154" s="247" customFormat="1" ht="15.75" customHeight="1" x14ac:dyDescent="0.3"/>
    <row r="155" s="247" customFormat="1" ht="15.75" customHeight="1" x14ac:dyDescent="0.3"/>
    <row r="156" s="247" customFormat="1" ht="15.75" customHeight="1" x14ac:dyDescent="0.3"/>
    <row r="157" s="247" customFormat="1" ht="15.75" customHeight="1" x14ac:dyDescent="0.3"/>
    <row r="158" s="247" customFormat="1" ht="15.75" customHeight="1" x14ac:dyDescent="0.3"/>
    <row r="159" s="247" customFormat="1" ht="15.75" customHeight="1" x14ac:dyDescent="0.3"/>
    <row r="160" s="247" customFormat="1" ht="15.75" customHeight="1" x14ac:dyDescent="0.3"/>
    <row r="161" s="247" customFormat="1" ht="15.75" customHeight="1" x14ac:dyDescent="0.3"/>
    <row r="162" s="247" customFormat="1" ht="15.75" customHeight="1" x14ac:dyDescent="0.3"/>
    <row r="163" s="247" customFormat="1" ht="15.75" customHeight="1" x14ac:dyDescent="0.3"/>
    <row r="164" s="247" customFormat="1" ht="15.75" customHeight="1" x14ac:dyDescent="0.3"/>
    <row r="165" s="247" customFormat="1" ht="15.75" customHeight="1" x14ac:dyDescent="0.3"/>
    <row r="166" s="247" customFormat="1" ht="15.75" customHeight="1" x14ac:dyDescent="0.3"/>
    <row r="167" s="247" customFormat="1" ht="15.75" customHeight="1" x14ac:dyDescent="0.3"/>
    <row r="168" s="247" customFormat="1" ht="15.75" customHeight="1" x14ac:dyDescent="0.3"/>
    <row r="169" s="247" customFormat="1" ht="15.75" customHeight="1" x14ac:dyDescent="0.3"/>
    <row r="170" s="247" customFormat="1" ht="15.75" customHeight="1" x14ac:dyDescent="0.3"/>
    <row r="171" s="247" customFormat="1" ht="15.75" customHeight="1" x14ac:dyDescent="0.3"/>
    <row r="172" s="247" customFormat="1" ht="15.75" customHeight="1" x14ac:dyDescent="0.3"/>
    <row r="173" s="247" customFormat="1" ht="15.75" customHeight="1" x14ac:dyDescent="0.3"/>
    <row r="174" s="247" customFormat="1" ht="15.75" customHeight="1" x14ac:dyDescent="0.3"/>
    <row r="175" s="247" customFormat="1" ht="15.75" customHeight="1" x14ac:dyDescent="0.3"/>
    <row r="176" s="247" customFormat="1" ht="15.75" customHeight="1" x14ac:dyDescent="0.3"/>
    <row r="177" s="247" customFormat="1" ht="15.75" customHeight="1" x14ac:dyDescent="0.3"/>
    <row r="178" s="247" customFormat="1" ht="15.75" customHeight="1" x14ac:dyDescent="0.3"/>
    <row r="179" s="247" customFormat="1" ht="15.75" customHeight="1" x14ac:dyDescent="0.3"/>
    <row r="180" s="247" customFormat="1" ht="15.75" customHeight="1" x14ac:dyDescent="0.3"/>
    <row r="181" s="247" customFormat="1" ht="15.75" customHeight="1" x14ac:dyDescent="0.3"/>
    <row r="182" s="247" customFormat="1" ht="15.75" customHeight="1" x14ac:dyDescent="0.3"/>
    <row r="183" s="247" customFormat="1" ht="15.75" customHeight="1" x14ac:dyDescent="0.3"/>
    <row r="184" s="247" customFormat="1" ht="15.75" customHeight="1" x14ac:dyDescent="0.3"/>
    <row r="185" s="247" customFormat="1" ht="15.75" customHeight="1" x14ac:dyDescent="0.3"/>
    <row r="186" s="247" customFormat="1" ht="15.75" customHeight="1" x14ac:dyDescent="0.3"/>
    <row r="187" s="247" customFormat="1" ht="15.75" customHeight="1" x14ac:dyDescent="0.3"/>
    <row r="188" s="247" customFormat="1" ht="15.75" customHeight="1" x14ac:dyDescent="0.3"/>
    <row r="189" s="247" customFormat="1" ht="15.75" customHeight="1" x14ac:dyDescent="0.3"/>
    <row r="190" s="247" customFormat="1" ht="15.75" customHeight="1" x14ac:dyDescent="0.3"/>
    <row r="191" s="247" customFormat="1" ht="15.75" customHeight="1" x14ac:dyDescent="0.3"/>
    <row r="192" s="247" customFormat="1" ht="15.75" customHeight="1" x14ac:dyDescent="0.3"/>
    <row r="193" s="247" customFormat="1" ht="15.75" customHeight="1" x14ac:dyDescent="0.3"/>
    <row r="194" s="247" customFormat="1" ht="15.75" customHeight="1" x14ac:dyDescent="0.3"/>
    <row r="195" s="247" customFormat="1" ht="15.75" customHeight="1" x14ac:dyDescent="0.3"/>
    <row r="196" s="247" customFormat="1" ht="15.75" customHeight="1" x14ac:dyDescent="0.3"/>
    <row r="197" s="247" customFormat="1" ht="15.75" customHeight="1" x14ac:dyDescent="0.3"/>
    <row r="198" s="247" customFormat="1" ht="15.75" customHeight="1" x14ac:dyDescent="0.3"/>
    <row r="199" s="247" customFormat="1" ht="15.75" customHeight="1" x14ac:dyDescent="0.3"/>
    <row r="200" s="247" customFormat="1" ht="15.75" customHeight="1" x14ac:dyDescent="0.3"/>
    <row r="201" s="247" customFormat="1" ht="15.75" customHeight="1" x14ac:dyDescent="0.3"/>
    <row r="202" s="247" customFormat="1" ht="15.75" customHeight="1" x14ac:dyDescent="0.3"/>
    <row r="203" s="247" customFormat="1" ht="15.75" customHeight="1" x14ac:dyDescent="0.3"/>
    <row r="204" s="247" customFormat="1" ht="15.75" customHeight="1" x14ac:dyDescent="0.3"/>
    <row r="205" s="247" customFormat="1" ht="15.75" customHeight="1" x14ac:dyDescent="0.3"/>
    <row r="206" s="247" customFormat="1" ht="15.75" customHeight="1" x14ac:dyDescent="0.3"/>
    <row r="207" s="247" customFormat="1" ht="15.75" customHeight="1" x14ac:dyDescent="0.3"/>
    <row r="208" s="247" customFormat="1" ht="15.75" customHeight="1" x14ac:dyDescent="0.3"/>
    <row r="209" s="247" customFormat="1" ht="15.75" customHeight="1" x14ac:dyDescent="0.3"/>
    <row r="210" s="247" customFormat="1" ht="15.75" customHeight="1" x14ac:dyDescent="0.3"/>
    <row r="211" s="247" customFormat="1" ht="15.75" customHeight="1" x14ac:dyDescent="0.3"/>
    <row r="212" s="247" customFormat="1" ht="15.75" customHeight="1" x14ac:dyDescent="0.3"/>
    <row r="213" s="247" customFormat="1" ht="15.75" customHeight="1" x14ac:dyDescent="0.3"/>
    <row r="214" s="247" customFormat="1" ht="15.75" customHeight="1" x14ac:dyDescent="0.3"/>
    <row r="215" s="247" customFormat="1" ht="15.75" customHeight="1" x14ac:dyDescent="0.3"/>
    <row r="216" s="247" customFormat="1" ht="15.75" customHeight="1" x14ac:dyDescent="0.3"/>
    <row r="217" s="247" customFormat="1" ht="15.75" customHeight="1" x14ac:dyDescent="0.3"/>
    <row r="218" s="247" customFormat="1" ht="15.75" customHeight="1" x14ac:dyDescent="0.3"/>
    <row r="219" s="247" customFormat="1" ht="15.75" customHeight="1" x14ac:dyDescent="0.3"/>
    <row r="220" s="247" customFormat="1" ht="15.75" customHeight="1" x14ac:dyDescent="0.3"/>
    <row r="221" s="247" customFormat="1" ht="15.75" customHeight="1" x14ac:dyDescent="0.3"/>
    <row r="222" s="247" customFormat="1" ht="15.75" customHeight="1" x14ac:dyDescent="0.3"/>
    <row r="223" s="247" customFormat="1" ht="15.75" customHeight="1" x14ac:dyDescent="0.3"/>
    <row r="224" s="247" customFormat="1" ht="15.75" customHeight="1" x14ac:dyDescent="0.3"/>
    <row r="225" s="247" customFormat="1" ht="15.75" customHeight="1" x14ac:dyDescent="0.3"/>
    <row r="226" s="247" customFormat="1" ht="15.75" customHeight="1" x14ac:dyDescent="0.3"/>
    <row r="227" s="247" customFormat="1" ht="15.75" customHeight="1" x14ac:dyDescent="0.3"/>
    <row r="228" s="247" customFormat="1" ht="15.75" customHeight="1" x14ac:dyDescent="0.3"/>
    <row r="229" s="247" customFormat="1" ht="15.75" customHeight="1" x14ac:dyDescent="0.3"/>
    <row r="230" s="247" customFormat="1" ht="15.75" customHeight="1" x14ac:dyDescent="0.3"/>
    <row r="231" s="247" customFormat="1" ht="15.75" customHeight="1" x14ac:dyDescent="0.3"/>
    <row r="232" s="247" customFormat="1" ht="15.75" customHeight="1" x14ac:dyDescent="0.3"/>
    <row r="233" s="247" customFormat="1" ht="15.75" customHeight="1" x14ac:dyDescent="0.3"/>
    <row r="234" s="247" customFormat="1" ht="15.75" customHeight="1" x14ac:dyDescent="0.3"/>
    <row r="235" s="247" customFormat="1" ht="15.75" customHeight="1" x14ac:dyDescent="0.3"/>
    <row r="236" s="247" customFormat="1" ht="15.75" customHeight="1" x14ac:dyDescent="0.3"/>
    <row r="237" s="247" customFormat="1" ht="15.75" customHeight="1" x14ac:dyDescent="0.3"/>
    <row r="238" s="247" customFormat="1" ht="15.75" customHeight="1" x14ac:dyDescent="0.3"/>
    <row r="239" s="247" customFormat="1" ht="15.75" customHeight="1" x14ac:dyDescent="0.3"/>
    <row r="240" s="247" customFormat="1" ht="15.75" customHeight="1" x14ac:dyDescent="0.3"/>
    <row r="241" s="247" customFormat="1" ht="15.75" customHeight="1" x14ac:dyDescent="0.3"/>
    <row r="242" s="247" customFormat="1" ht="15.75" customHeight="1" x14ac:dyDescent="0.3"/>
    <row r="243" s="247" customFormat="1" ht="15.75" customHeight="1" x14ac:dyDescent="0.3"/>
    <row r="244" s="247" customFormat="1" ht="15.75" customHeight="1" x14ac:dyDescent="0.3"/>
    <row r="245" s="247" customFormat="1" ht="15.75" customHeight="1" x14ac:dyDescent="0.3"/>
    <row r="246" s="247" customFormat="1" ht="15.75" customHeight="1" x14ac:dyDescent="0.3"/>
    <row r="247" s="247" customFormat="1" ht="15.75" customHeight="1" x14ac:dyDescent="0.3"/>
    <row r="248" s="247" customFormat="1" ht="15.75" customHeight="1" x14ac:dyDescent="0.3"/>
    <row r="249" s="247" customFormat="1" ht="15.75" customHeight="1" x14ac:dyDescent="0.3"/>
    <row r="250" s="247" customFormat="1" ht="15.75" customHeight="1" x14ac:dyDescent="0.3"/>
    <row r="251" s="247" customFormat="1" ht="15.75" customHeight="1" x14ac:dyDescent="0.3"/>
    <row r="252" s="247" customFormat="1" ht="15.75" customHeight="1" x14ac:dyDescent="0.3"/>
    <row r="253" s="247" customFormat="1" ht="15.75" customHeight="1" x14ac:dyDescent="0.3"/>
    <row r="254" s="247" customFormat="1" ht="15.75" customHeight="1" x14ac:dyDescent="0.3"/>
    <row r="255" s="247" customFormat="1" ht="15.75" customHeight="1" x14ac:dyDescent="0.3"/>
    <row r="256" s="247" customFormat="1" ht="15.75" customHeight="1" x14ac:dyDescent="0.3"/>
    <row r="257" s="247" customFormat="1" ht="15.75" customHeight="1" x14ac:dyDescent="0.3"/>
    <row r="258" s="247" customFormat="1" ht="15.75" customHeight="1" x14ac:dyDescent="0.3"/>
    <row r="259" s="247" customFormat="1" ht="15.75" customHeight="1" x14ac:dyDescent="0.3"/>
    <row r="260" s="247" customFormat="1" ht="15.75" customHeight="1" x14ac:dyDescent="0.3"/>
    <row r="261" s="247" customFormat="1" ht="15.75" customHeight="1" x14ac:dyDescent="0.3"/>
    <row r="262" s="247" customFormat="1" ht="15.75" customHeight="1" x14ac:dyDescent="0.3"/>
    <row r="263" s="247" customFormat="1" ht="15.75" customHeight="1" x14ac:dyDescent="0.3"/>
    <row r="264" s="247" customFormat="1" ht="15.75" customHeight="1" x14ac:dyDescent="0.3"/>
    <row r="265" s="247" customFormat="1" ht="15.75" customHeight="1" x14ac:dyDescent="0.3"/>
    <row r="266" s="247" customFormat="1" ht="15.75" customHeight="1" x14ac:dyDescent="0.3"/>
    <row r="267" s="247" customFormat="1" ht="15.75" customHeight="1" x14ac:dyDescent="0.3"/>
    <row r="268" s="247" customFormat="1" ht="15.75" customHeight="1" x14ac:dyDescent="0.3"/>
    <row r="269" s="247" customFormat="1" ht="15.75" customHeight="1" x14ac:dyDescent="0.3"/>
    <row r="270" s="247" customFormat="1" ht="15.75" customHeight="1" x14ac:dyDescent="0.3"/>
    <row r="271" s="247" customFormat="1" ht="15.75" customHeight="1" x14ac:dyDescent="0.3"/>
    <row r="272" s="247" customFormat="1" ht="15.75" customHeight="1" x14ac:dyDescent="0.3"/>
    <row r="273" s="247" customFormat="1" ht="15.75" customHeight="1" x14ac:dyDescent="0.3"/>
    <row r="274" s="247" customFormat="1" ht="15.75" customHeight="1" x14ac:dyDescent="0.3"/>
    <row r="275" s="247" customFormat="1" ht="15.75" customHeight="1" x14ac:dyDescent="0.3"/>
    <row r="276" s="247" customFormat="1" ht="15.75" customHeight="1" x14ac:dyDescent="0.3"/>
    <row r="277" s="247" customFormat="1" ht="15.75" customHeight="1" x14ac:dyDescent="0.3"/>
    <row r="278" s="247" customFormat="1" ht="15.75" customHeight="1" x14ac:dyDescent="0.3"/>
    <row r="279" s="247" customFormat="1" ht="15.75" customHeight="1" x14ac:dyDescent="0.3"/>
    <row r="280" s="247" customFormat="1" ht="15.75" customHeight="1" x14ac:dyDescent="0.3"/>
    <row r="281" s="247" customFormat="1" ht="15.75" customHeight="1" x14ac:dyDescent="0.3"/>
    <row r="282" s="247" customFormat="1" ht="15.75" customHeight="1" x14ac:dyDescent="0.3"/>
    <row r="283" s="247" customFormat="1" ht="15.75" customHeight="1" x14ac:dyDescent="0.3"/>
    <row r="284" s="247" customFormat="1" ht="15.75" customHeight="1" x14ac:dyDescent="0.3"/>
    <row r="285" s="247" customFormat="1" ht="15.75" customHeight="1" x14ac:dyDescent="0.3"/>
    <row r="286" s="247" customFormat="1" ht="15.75" customHeight="1" x14ac:dyDescent="0.3"/>
    <row r="287" s="247" customFormat="1" ht="15.75" customHeight="1" x14ac:dyDescent="0.3"/>
    <row r="288" s="247" customFormat="1" ht="15.75" customHeight="1" x14ac:dyDescent="0.3"/>
    <row r="289" s="247" customFormat="1" ht="15.75" customHeight="1" x14ac:dyDescent="0.3"/>
    <row r="290" s="247" customFormat="1" ht="15.75" customHeight="1" x14ac:dyDescent="0.3"/>
    <row r="291" s="247" customFormat="1" ht="15.75" customHeight="1" x14ac:dyDescent="0.3"/>
    <row r="292" s="247" customFormat="1" ht="15.75" customHeight="1" x14ac:dyDescent="0.3"/>
    <row r="293" s="247" customFormat="1" ht="15.75" customHeight="1" x14ac:dyDescent="0.3"/>
    <row r="294" s="247" customFormat="1" ht="15.75" customHeight="1" x14ac:dyDescent="0.3"/>
    <row r="295" s="247" customFormat="1" ht="15.75" customHeight="1" x14ac:dyDescent="0.3"/>
    <row r="296" s="247" customFormat="1" ht="15.75" customHeight="1" x14ac:dyDescent="0.3"/>
    <row r="297" s="247" customFormat="1" ht="15.75" customHeight="1" x14ac:dyDescent="0.3"/>
    <row r="298" s="247" customFormat="1" ht="15.75" customHeight="1" x14ac:dyDescent="0.3"/>
    <row r="299" s="247" customFormat="1" ht="15.75" customHeight="1" x14ac:dyDescent="0.3"/>
    <row r="300" s="247" customFormat="1" ht="15.75" customHeight="1" x14ac:dyDescent="0.3"/>
    <row r="301" s="247" customFormat="1" ht="15.75" customHeight="1" x14ac:dyDescent="0.3"/>
    <row r="302" s="247" customFormat="1" ht="15.75" customHeight="1" x14ac:dyDescent="0.3"/>
    <row r="303" s="247" customFormat="1" ht="15.75" customHeight="1" x14ac:dyDescent="0.3"/>
    <row r="304" s="247" customFormat="1" ht="15.75" customHeight="1" x14ac:dyDescent="0.3"/>
    <row r="305" s="247" customFormat="1" ht="15.75" customHeight="1" x14ac:dyDescent="0.3"/>
    <row r="306" s="247" customFormat="1" ht="15.75" customHeight="1" x14ac:dyDescent="0.3"/>
    <row r="307" s="247" customFormat="1" ht="15.75" customHeight="1" x14ac:dyDescent="0.3"/>
    <row r="308" s="247" customFormat="1" ht="15.75" customHeight="1" x14ac:dyDescent="0.3"/>
    <row r="309" s="247" customFormat="1" ht="15.75" customHeight="1" x14ac:dyDescent="0.3"/>
    <row r="310" s="247" customFormat="1" ht="15.75" customHeight="1" x14ac:dyDescent="0.3"/>
    <row r="311" s="247" customFormat="1" ht="15.75" customHeight="1" x14ac:dyDescent="0.3"/>
    <row r="312" s="247" customFormat="1" ht="15.75" customHeight="1" x14ac:dyDescent="0.3"/>
    <row r="313" s="247" customFormat="1" ht="15.75" customHeight="1" x14ac:dyDescent="0.3"/>
    <row r="314" s="247" customFormat="1" ht="15.75" customHeight="1" x14ac:dyDescent="0.3"/>
    <row r="315" s="247" customFormat="1" ht="15.75" customHeight="1" x14ac:dyDescent="0.3"/>
    <row r="316" s="247" customFormat="1" ht="15.75" customHeight="1" x14ac:dyDescent="0.3"/>
    <row r="317" s="247" customFormat="1" ht="15.75" customHeight="1" x14ac:dyDescent="0.3"/>
    <row r="318" s="247" customFormat="1" ht="15.75" customHeight="1" x14ac:dyDescent="0.3"/>
    <row r="319" s="247" customFormat="1" ht="15.75" customHeight="1" x14ac:dyDescent="0.3"/>
    <row r="320" s="247" customFormat="1" ht="15.75" customHeight="1" x14ac:dyDescent="0.3"/>
    <row r="321" s="247" customFormat="1" ht="15.75" customHeight="1" x14ac:dyDescent="0.3"/>
    <row r="322" s="247" customFormat="1" ht="15.75" customHeight="1" x14ac:dyDescent="0.3"/>
    <row r="323" s="247" customFormat="1" ht="15.75" customHeight="1" x14ac:dyDescent="0.3"/>
    <row r="324" s="247" customFormat="1" ht="15.75" customHeight="1" x14ac:dyDescent="0.3"/>
    <row r="325" s="247" customFormat="1" ht="15.75" customHeight="1" x14ac:dyDescent="0.3"/>
    <row r="326" s="247" customFormat="1" ht="15.75" customHeight="1" x14ac:dyDescent="0.3"/>
    <row r="327" s="247" customFormat="1" ht="15.75" customHeight="1" x14ac:dyDescent="0.3"/>
    <row r="328" s="247" customFormat="1" ht="15.75" customHeight="1" x14ac:dyDescent="0.3"/>
    <row r="329" s="247" customFormat="1" ht="15.75" customHeight="1" x14ac:dyDescent="0.3"/>
    <row r="330" s="247" customFormat="1" ht="15.75" customHeight="1" x14ac:dyDescent="0.3"/>
    <row r="331" s="247" customFormat="1" ht="15.75" customHeight="1" x14ac:dyDescent="0.3"/>
    <row r="332" s="247" customFormat="1" ht="15.75" customHeight="1" x14ac:dyDescent="0.3"/>
    <row r="333" s="247" customFormat="1" ht="15.75" customHeight="1" x14ac:dyDescent="0.3"/>
    <row r="334" s="247" customFormat="1" ht="15.75" customHeight="1" x14ac:dyDescent="0.3"/>
    <row r="335" s="247" customFormat="1" ht="15.75" customHeight="1" x14ac:dyDescent="0.3"/>
    <row r="336" s="247" customFormat="1" ht="15.75" customHeight="1" x14ac:dyDescent="0.3"/>
    <row r="337" s="247" customFormat="1" ht="15.75" customHeight="1" x14ac:dyDescent="0.3"/>
    <row r="338" s="247" customFormat="1" ht="15.75" customHeight="1" x14ac:dyDescent="0.3"/>
    <row r="339" s="247" customFormat="1" ht="15.75" customHeight="1" x14ac:dyDescent="0.3"/>
    <row r="340" s="247" customFormat="1" ht="15.75" customHeight="1" x14ac:dyDescent="0.3"/>
    <row r="341" s="247" customFormat="1" ht="15.75" customHeight="1" x14ac:dyDescent="0.3"/>
    <row r="342" s="247" customFormat="1" ht="15.75" customHeight="1" x14ac:dyDescent="0.3"/>
    <row r="343" s="247" customFormat="1" ht="15.75" customHeight="1" x14ac:dyDescent="0.3"/>
    <row r="344" s="247" customFormat="1" ht="15.75" customHeight="1" x14ac:dyDescent="0.3"/>
    <row r="345" s="247" customFormat="1" ht="15.75" customHeight="1" x14ac:dyDescent="0.3"/>
    <row r="346" s="247" customFormat="1" ht="15.75" customHeight="1" x14ac:dyDescent="0.3"/>
    <row r="347" s="247" customFormat="1" ht="15.75" customHeight="1" x14ac:dyDescent="0.3"/>
    <row r="348" s="247" customFormat="1" ht="15.75" customHeight="1" x14ac:dyDescent="0.3"/>
    <row r="349" s="247" customFormat="1" ht="15.75" customHeight="1" x14ac:dyDescent="0.3"/>
    <row r="350" s="247" customFormat="1" ht="15.75" customHeight="1" x14ac:dyDescent="0.3"/>
    <row r="351" s="247" customFormat="1" ht="15.75" customHeight="1" x14ac:dyDescent="0.3"/>
    <row r="352" s="247" customFormat="1" ht="15.75" customHeight="1" x14ac:dyDescent="0.3"/>
    <row r="353" s="247" customFormat="1" ht="15.75" customHeight="1" x14ac:dyDescent="0.3"/>
    <row r="354" s="247" customFormat="1" ht="15.75" customHeight="1" x14ac:dyDescent="0.3"/>
    <row r="355" s="247" customFormat="1" ht="15.75" customHeight="1" x14ac:dyDescent="0.3"/>
    <row r="356" s="247" customFormat="1" ht="15.75" customHeight="1" x14ac:dyDescent="0.3"/>
    <row r="357" s="247" customFormat="1" ht="15.75" customHeight="1" x14ac:dyDescent="0.3"/>
    <row r="358" s="247" customFormat="1" ht="15.75" customHeight="1" x14ac:dyDescent="0.3"/>
    <row r="359" s="247" customFormat="1" ht="15.75" customHeight="1" x14ac:dyDescent="0.3"/>
    <row r="360" s="247" customFormat="1" ht="15.75" customHeight="1" x14ac:dyDescent="0.3"/>
    <row r="361" s="247" customFormat="1" ht="15.75" customHeight="1" x14ac:dyDescent="0.3"/>
    <row r="362" s="247" customFormat="1" ht="15.75" customHeight="1" x14ac:dyDescent="0.3"/>
    <row r="363" s="247" customFormat="1" ht="15.75" customHeight="1" x14ac:dyDescent="0.3"/>
    <row r="364" s="247" customFormat="1" ht="15.75" customHeight="1" x14ac:dyDescent="0.3"/>
    <row r="365" s="247" customFormat="1" ht="15.75" customHeight="1" x14ac:dyDescent="0.3"/>
    <row r="366" s="247" customFormat="1" ht="15.75" customHeight="1" x14ac:dyDescent="0.3"/>
    <row r="367" s="247" customFormat="1" ht="15.75" customHeight="1" x14ac:dyDescent="0.3"/>
    <row r="368" s="247" customFormat="1" ht="15.75" customHeight="1" x14ac:dyDescent="0.3"/>
    <row r="369" s="247" customFormat="1" ht="15.75" customHeight="1" x14ac:dyDescent="0.3"/>
    <row r="370" s="247" customFormat="1" ht="15.75" customHeight="1" x14ac:dyDescent="0.3"/>
    <row r="371" s="247" customFormat="1" ht="15.75" customHeight="1" x14ac:dyDescent="0.3"/>
    <row r="372" s="247" customFormat="1" ht="15.75" customHeight="1" x14ac:dyDescent="0.3"/>
    <row r="373" s="247" customFormat="1" ht="15.75" customHeight="1" x14ac:dyDescent="0.3"/>
    <row r="374" s="247" customFormat="1" ht="15.75" customHeight="1" x14ac:dyDescent="0.3"/>
    <row r="375" s="247" customFormat="1" ht="15.75" customHeight="1" x14ac:dyDescent="0.3"/>
    <row r="376" s="247" customFormat="1" ht="15.75" customHeight="1" x14ac:dyDescent="0.3"/>
    <row r="377" s="247" customFormat="1" ht="15.75" customHeight="1" x14ac:dyDescent="0.3"/>
    <row r="378" s="247" customFormat="1" ht="15.75" customHeight="1" x14ac:dyDescent="0.3"/>
    <row r="379" s="247" customFormat="1" ht="15.75" customHeight="1" x14ac:dyDescent="0.3"/>
    <row r="380" s="247" customFormat="1" ht="15.75" customHeight="1" x14ac:dyDescent="0.3"/>
    <row r="381" s="247" customFormat="1" ht="15.75" customHeight="1" x14ac:dyDescent="0.3"/>
    <row r="382" s="247" customFormat="1" ht="15.75" customHeight="1" x14ac:dyDescent="0.3"/>
    <row r="383" s="247" customFormat="1" ht="15.75" customHeight="1" x14ac:dyDescent="0.3"/>
    <row r="384" s="247" customFormat="1" ht="15.75" customHeight="1" x14ac:dyDescent="0.3"/>
    <row r="385" s="247" customFormat="1" ht="15.75" customHeight="1" x14ac:dyDescent="0.3"/>
    <row r="386" s="247" customFormat="1" ht="15.75" customHeight="1" x14ac:dyDescent="0.3"/>
    <row r="387" s="247" customFormat="1" ht="15.75" customHeight="1" x14ac:dyDescent="0.3"/>
    <row r="388" s="247" customFormat="1" ht="15.75" customHeight="1" x14ac:dyDescent="0.3"/>
    <row r="389" s="247" customFormat="1" ht="15.75" customHeight="1" x14ac:dyDescent="0.3"/>
    <row r="390" s="247" customFormat="1" ht="15.75" customHeight="1" x14ac:dyDescent="0.3"/>
    <row r="391" s="247" customFormat="1" ht="15.75" customHeight="1" x14ac:dyDescent="0.3"/>
    <row r="392" s="247" customFormat="1" ht="15.75" customHeight="1" x14ac:dyDescent="0.3"/>
    <row r="393" s="247" customFormat="1" ht="15.75" customHeight="1" x14ac:dyDescent="0.3"/>
    <row r="394" s="247" customFormat="1" ht="15.75" customHeight="1" x14ac:dyDescent="0.3"/>
    <row r="395" s="247" customFormat="1" ht="15.75" customHeight="1" x14ac:dyDescent="0.3"/>
    <row r="396" s="247" customFormat="1" ht="15.75" customHeight="1" x14ac:dyDescent="0.3"/>
    <row r="397" s="247" customFormat="1" ht="15.75" customHeight="1" x14ac:dyDescent="0.3"/>
    <row r="398" s="247" customFormat="1" ht="15.75" customHeight="1" x14ac:dyDescent="0.3"/>
    <row r="399" s="247" customFormat="1" ht="15.75" customHeight="1" x14ac:dyDescent="0.3"/>
    <row r="400" s="247" customFormat="1" ht="15.75" customHeight="1" x14ac:dyDescent="0.3"/>
    <row r="401" s="247" customFormat="1" ht="15.75" customHeight="1" x14ac:dyDescent="0.3"/>
    <row r="402" s="247" customFormat="1" ht="15.75" customHeight="1" x14ac:dyDescent="0.3"/>
    <row r="403" s="247" customFormat="1" ht="15.75" customHeight="1" x14ac:dyDescent="0.3"/>
    <row r="404" s="247" customFormat="1" ht="15.75" customHeight="1" x14ac:dyDescent="0.3"/>
    <row r="405" s="247" customFormat="1" ht="15.75" customHeight="1" x14ac:dyDescent="0.3"/>
    <row r="406" s="247" customFormat="1" ht="15.75" customHeight="1" x14ac:dyDescent="0.3"/>
    <row r="407" s="247" customFormat="1" ht="15.75" customHeight="1" x14ac:dyDescent="0.3"/>
    <row r="408" s="247" customFormat="1" ht="15.75" customHeight="1" x14ac:dyDescent="0.3"/>
    <row r="409" s="247" customFormat="1" ht="15.75" customHeight="1" x14ac:dyDescent="0.3"/>
    <row r="410" s="247" customFormat="1" ht="15.75" customHeight="1" x14ac:dyDescent="0.3"/>
    <row r="411" s="247" customFormat="1" ht="15.75" customHeight="1" x14ac:dyDescent="0.3"/>
    <row r="412" s="247" customFormat="1" ht="15.75" customHeight="1" x14ac:dyDescent="0.3"/>
    <row r="413" s="247" customFormat="1" ht="15.75" customHeight="1" x14ac:dyDescent="0.3"/>
    <row r="414" s="247" customFormat="1" ht="15.75" customHeight="1" x14ac:dyDescent="0.3"/>
    <row r="415" s="247" customFormat="1" ht="15.75" customHeight="1" x14ac:dyDescent="0.3"/>
    <row r="416" s="247" customFormat="1" ht="15.75" customHeight="1" x14ac:dyDescent="0.3"/>
    <row r="417" s="247" customFormat="1" ht="15.75" customHeight="1" x14ac:dyDescent="0.3"/>
    <row r="418" s="247" customFormat="1" ht="15.75" customHeight="1" x14ac:dyDescent="0.3"/>
    <row r="419" s="247" customFormat="1" ht="15.75" customHeight="1" x14ac:dyDescent="0.3"/>
    <row r="420" s="247" customFormat="1" ht="15.75" customHeight="1" x14ac:dyDescent="0.3"/>
    <row r="421" s="247" customFormat="1" ht="15.75" customHeight="1" x14ac:dyDescent="0.3"/>
    <row r="422" s="247" customFormat="1" ht="15.75" customHeight="1" x14ac:dyDescent="0.3"/>
    <row r="423" s="247" customFormat="1" ht="15.75" customHeight="1" x14ac:dyDescent="0.3"/>
    <row r="424" s="247" customFormat="1" ht="15.75" customHeight="1" x14ac:dyDescent="0.3"/>
    <row r="425" s="247" customFormat="1" ht="15.75" customHeight="1" x14ac:dyDescent="0.3"/>
    <row r="426" s="247" customFormat="1" ht="15.75" customHeight="1" x14ac:dyDescent="0.3"/>
    <row r="427" s="247" customFormat="1" ht="15.75" customHeight="1" x14ac:dyDescent="0.3"/>
    <row r="428" s="247" customFormat="1" ht="15.75" customHeight="1" x14ac:dyDescent="0.3"/>
    <row r="429" s="247" customFormat="1" ht="15.75" customHeight="1" x14ac:dyDescent="0.3"/>
    <row r="430" s="247" customFormat="1" ht="15.75" customHeight="1" x14ac:dyDescent="0.3"/>
    <row r="431" s="247" customFormat="1" ht="15.75" customHeight="1" x14ac:dyDescent="0.3"/>
    <row r="432" s="247" customFormat="1" ht="15.75" customHeight="1" x14ac:dyDescent="0.3"/>
    <row r="433" s="247" customFormat="1" ht="15.75" customHeight="1" x14ac:dyDescent="0.3"/>
    <row r="434" s="247" customFormat="1" ht="15.75" customHeight="1" x14ac:dyDescent="0.3"/>
    <row r="435" s="247" customFormat="1" ht="15.75" customHeight="1" x14ac:dyDescent="0.3"/>
    <row r="436" s="247" customFormat="1" ht="15.75" customHeight="1" x14ac:dyDescent="0.3"/>
    <row r="437" s="247" customFormat="1" ht="15.75" customHeight="1" x14ac:dyDescent="0.3"/>
    <row r="438" s="247" customFormat="1" ht="15.75" customHeight="1" x14ac:dyDescent="0.3"/>
    <row r="439" s="247" customFormat="1" ht="15.75" customHeight="1" x14ac:dyDescent="0.3"/>
    <row r="440" s="247" customFormat="1" ht="15.75" customHeight="1" x14ac:dyDescent="0.3"/>
    <row r="441" s="247" customFormat="1" ht="15.75" customHeight="1" x14ac:dyDescent="0.3"/>
    <row r="442" s="247" customFormat="1" ht="15.75" customHeight="1" x14ac:dyDescent="0.3"/>
    <row r="443" s="247" customFormat="1" ht="15.75" customHeight="1" x14ac:dyDescent="0.3"/>
    <row r="444" s="247" customFormat="1" ht="15.75" customHeight="1" x14ac:dyDescent="0.3"/>
    <row r="445" s="247" customFormat="1" ht="15.75" customHeight="1" x14ac:dyDescent="0.3"/>
    <row r="446" s="247" customFormat="1" ht="15.75" customHeight="1" x14ac:dyDescent="0.3"/>
    <row r="447" s="247" customFormat="1" ht="15.75" customHeight="1" x14ac:dyDescent="0.3"/>
    <row r="448" s="247" customFormat="1" ht="15.75" customHeight="1" x14ac:dyDescent="0.3"/>
    <row r="449" s="247" customFormat="1" ht="15.75" customHeight="1" x14ac:dyDescent="0.3"/>
    <row r="450" s="247" customFormat="1" ht="15.75" customHeight="1" x14ac:dyDescent="0.3"/>
    <row r="451" s="247" customFormat="1" ht="15.75" customHeight="1" x14ac:dyDescent="0.3"/>
    <row r="452" s="247" customFormat="1" ht="15.75" customHeight="1" x14ac:dyDescent="0.3"/>
    <row r="453" s="247" customFormat="1" ht="15.75" customHeight="1" x14ac:dyDescent="0.3"/>
    <row r="454" s="247" customFormat="1" ht="15.75" customHeight="1" x14ac:dyDescent="0.3"/>
    <row r="455" s="247" customFormat="1" ht="15.75" customHeight="1" x14ac:dyDescent="0.3"/>
    <row r="456" s="247" customFormat="1" ht="15.75" customHeight="1" x14ac:dyDescent="0.3"/>
    <row r="457" s="247" customFormat="1" ht="15.75" customHeight="1" x14ac:dyDescent="0.3"/>
    <row r="458" s="247" customFormat="1" ht="15.75" customHeight="1" x14ac:dyDescent="0.3"/>
    <row r="459" s="247" customFormat="1" ht="15.75" customHeight="1" x14ac:dyDescent="0.3"/>
    <row r="460" s="247" customFormat="1" ht="15.75" customHeight="1" x14ac:dyDescent="0.3"/>
    <row r="461" s="247" customFormat="1" ht="15.75" customHeight="1" x14ac:dyDescent="0.3"/>
    <row r="462" s="247" customFormat="1" ht="15.75" customHeight="1" x14ac:dyDescent="0.3"/>
    <row r="463" s="247" customFormat="1" ht="15.75" customHeight="1" x14ac:dyDescent="0.3"/>
    <row r="464" s="247" customFormat="1" ht="15.75" customHeight="1" x14ac:dyDescent="0.3"/>
    <row r="465" s="247" customFormat="1" ht="15.75" customHeight="1" x14ac:dyDescent="0.3"/>
    <row r="466" s="247" customFormat="1" ht="15.75" customHeight="1" x14ac:dyDescent="0.3"/>
    <row r="467" s="247" customFormat="1" ht="15.75" customHeight="1" x14ac:dyDescent="0.3"/>
    <row r="468" s="247" customFormat="1" ht="15.75" customHeight="1" x14ac:dyDescent="0.3"/>
    <row r="469" s="247" customFormat="1" ht="15.75" customHeight="1" x14ac:dyDescent="0.3"/>
    <row r="470" s="247" customFormat="1" ht="15.75" customHeight="1" x14ac:dyDescent="0.3"/>
    <row r="471" s="247" customFormat="1" ht="15.75" customHeight="1" x14ac:dyDescent="0.3"/>
    <row r="472" s="247" customFormat="1" ht="15.75" customHeight="1" x14ac:dyDescent="0.3"/>
    <row r="473" s="247" customFormat="1" ht="15.75" customHeight="1" x14ac:dyDescent="0.3"/>
    <row r="474" s="247" customFormat="1" ht="15.75" customHeight="1" x14ac:dyDescent="0.3"/>
    <row r="475" s="247" customFormat="1" ht="15.75" customHeight="1" x14ac:dyDescent="0.3"/>
    <row r="476" s="247" customFormat="1" ht="15.75" customHeight="1" x14ac:dyDescent="0.3"/>
    <row r="477" s="247" customFormat="1" ht="15.75" customHeight="1" x14ac:dyDescent="0.3"/>
    <row r="478" s="247" customFormat="1" ht="15.75" customHeight="1" x14ac:dyDescent="0.3"/>
    <row r="479" s="247" customFormat="1" ht="15.75" customHeight="1" x14ac:dyDescent="0.3"/>
    <row r="480" s="247" customFormat="1" ht="15.75" customHeight="1" x14ac:dyDescent="0.3"/>
    <row r="481" s="247" customFormat="1" ht="15.75" customHeight="1" x14ac:dyDescent="0.3"/>
    <row r="482" s="247" customFormat="1" ht="15.75" customHeight="1" x14ac:dyDescent="0.3"/>
    <row r="483" s="247" customFormat="1" ht="15.75" customHeight="1" x14ac:dyDescent="0.3"/>
    <row r="484" s="247" customFormat="1" ht="15.75" customHeight="1" x14ac:dyDescent="0.3"/>
    <row r="485" s="247" customFormat="1" ht="15.75" customHeight="1" x14ac:dyDescent="0.3"/>
    <row r="486" s="247" customFormat="1" ht="15.75" customHeight="1" x14ac:dyDescent="0.3"/>
    <row r="487" s="247" customFormat="1" ht="15.75" customHeight="1" x14ac:dyDescent="0.3"/>
    <row r="488" s="247" customFormat="1" ht="15.75" customHeight="1" x14ac:dyDescent="0.3"/>
    <row r="489" s="247" customFormat="1" ht="15.75" customHeight="1" x14ac:dyDescent="0.3"/>
    <row r="490" s="247" customFormat="1" ht="15.75" customHeight="1" x14ac:dyDescent="0.3"/>
    <row r="491" s="247" customFormat="1" ht="15.75" customHeight="1" x14ac:dyDescent="0.3"/>
    <row r="492" s="247" customFormat="1" ht="15.75" customHeight="1" x14ac:dyDescent="0.3"/>
    <row r="493" s="247" customFormat="1" ht="15.75" customHeight="1" x14ac:dyDescent="0.3"/>
    <row r="494" s="247" customFormat="1" ht="15.75" customHeight="1" x14ac:dyDescent="0.3"/>
    <row r="495" s="247" customFormat="1" ht="15.75" customHeight="1" x14ac:dyDescent="0.3"/>
    <row r="496" s="247" customFormat="1" ht="15.75" customHeight="1" x14ac:dyDescent="0.3"/>
    <row r="497" s="247" customFormat="1" ht="15.75" customHeight="1" x14ac:dyDescent="0.3"/>
    <row r="498" s="247" customFormat="1" ht="15.75" customHeight="1" x14ac:dyDescent="0.3"/>
    <row r="499" s="247" customFormat="1" ht="15.75" customHeight="1" x14ac:dyDescent="0.3"/>
    <row r="500" s="247" customFormat="1" ht="15.75" customHeight="1" x14ac:dyDescent="0.3"/>
    <row r="501" s="247" customFormat="1" ht="15.75" customHeight="1" x14ac:dyDescent="0.3"/>
    <row r="502" s="247" customFormat="1" ht="15.75" customHeight="1" x14ac:dyDescent="0.3"/>
    <row r="503" s="247" customFormat="1" ht="15.75" customHeight="1" x14ac:dyDescent="0.3"/>
    <row r="504" s="247" customFormat="1" ht="15.75" customHeight="1" x14ac:dyDescent="0.3"/>
    <row r="505" s="247" customFormat="1" ht="15.75" customHeight="1" x14ac:dyDescent="0.3"/>
    <row r="506" s="247" customFormat="1" ht="15.75" customHeight="1" x14ac:dyDescent="0.3"/>
    <row r="507" s="247" customFormat="1" ht="15.75" customHeight="1" x14ac:dyDescent="0.3"/>
    <row r="508" s="247" customFormat="1" ht="15.75" customHeight="1" x14ac:dyDescent="0.3"/>
    <row r="509" s="247" customFormat="1" ht="15.75" customHeight="1" x14ac:dyDescent="0.3"/>
    <row r="510" s="247" customFormat="1" ht="15.75" customHeight="1" x14ac:dyDescent="0.3"/>
    <row r="511" s="247" customFormat="1" ht="15.75" customHeight="1" x14ac:dyDescent="0.3"/>
    <row r="512" s="247" customFormat="1" ht="15.75" customHeight="1" x14ac:dyDescent="0.3"/>
    <row r="513" s="247" customFormat="1" ht="15.75" customHeight="1" x14ac:dyDescent="0.3"/>
    <row r="514" s="247" customFormat="1" ht="15.75" customHeight="1" x14ac:dyDescent="0.3"/>
    <row r="515" s="247" customFormat="1" ht="15.75" customHeight="1" x14ac:dyDescent="0.3"/>
    <row r="516" s="247" customFormat="1" ht="15.75" customHeight="1" x14ac:dyDescent="0.3"/>
    <row r="517" s="247" customFormat="1" ht="15.75" customHeight="1" x14ac:dyDescent="0.3"/>
    <row r="518" s="247" customFormat="1" ht="15.75" customHeight="1" x14ac:dyDescent="0.3"/>
    <row r="519" s="247" customFormat="1" ht="15.75" customHeight="1" x14ac:dyDescent="0.3"/>
    <row r="520" s="247" customFormat="1" ht="15.75" customHeight="1" x14ac:dyDescent="0.3"/>
    <row r="521" s="247" customFormat="1" ht="15.75" customHeight="1" x14ac:dyDescent="0.3"/>
    <row r="522" s="247" customFormat="1" ht="15.75" customHeight="1" x14ac:dyDescent="0.3"/>
    <row r="523" s="247" customFormat="1" ht="15.75" customHeight="1" x14ac:dyDescent="0.3"/>
    <row r="524" s="247" customFormat="1" ht="15.75" customHeight="1" x14ac:dyDescent="0.3"/>
    <row r="525" s="247" customFormat="1" ht="15.75" customHeight="1" x14ac:dyDescent="0.3"/>
    <row r="526" s="247" customFormat="1" ht="15.75" customHeight="1" x14ac:dyDescent="0.3"/>
    <row r="527" s="247" customFormat="1" ht="15.75" customHeight="1" x14ac:dyDescent="0.3"/>
    <row r="528" s="247" customFormat="1" ht="15.75" customHeight="1" x14ac:dyDescent="0.3"/>
    <row r="529" s="247" customFormat="1" ht="15.75" customHeight="1" x14ac:dyDescent="0.3"/>
    <row r="530" s="247" customFormat="1" ht="15.75" customHeight="1" x14ac:dyDescent="0.3"/>
    <row r="531" s="247" customFormat="1" ht="15.75" customHeight="1" x14ac:dyDescent="0.3"/>
    <row r="532" s="247" customFormat="1" ht="15.75" customHeight="1" x14ac:dyDescent="0.3"/>
    <row r="533" s="247" customFormat="1" ht="15.75" customHeight="1" x14ac:dyDescent="0.3"/>
    <row r="534" s="247" customFormat="1" ht="15.75" customHeight="1" x14ac:dyDescent="0.3"/>
    <row r="535" s="247" customFormat="1" ht="15.75" customHeight="1" x14ac:dyDescent="0.3"/>
    <row r="536" s="247" customFormat="1" ht="15.75" customHeight="1" x14ac:dyDescent="0.3"/>
    <row r="537" s="247" customFormat="1" ht="15.75" customHeight="1" x14ac:dyDescent="0.3"/>
    <row r="538" s="247" customFormat="1" ht="15.75" customHeight="1" x14ac:dyDescent="0.3"/>
    <row r="539" s="247" customFormat="1" ht="15.75" customHeight="1" x14ac:dyDescent="0.3"/>
    <row r="540" s="247" customFormat="1" ht="15.75" customHeight="1" x14ac:dyDescent="0.3"/>
    <row r="541" s="247" customFormat="1" ht="15.75" customHeight="1" x14ac:dyDescent="0.3"/>
    <row r="542" s="247" customFormat="1" ht="15.75" customHeight="1" x14ac:dyDescent="0.3"/>
    <row r="543" s="247" customFormat="1" ht="15.75" customHeight="1" x14ac:dyDescent="0.3"/>
    <row r="544" s="247" customFormat="1" ht="15.75" customHeight="1" x14ac:dyDescent="0.3"/>
    <row r="545" s="247" customFormat="1" ht="15.75" customHeight="1" x14ac:dyDescent="0.3"/>
    <row r="546" s="247" customFormat="1" ht="15.75" customHeight="1" x14ac:dyDescent="0.3"/>
    <row r="547" s="247" customFormat="1" ht="15.75" customHeight="1" x14ac:dyDescent="0.3"/>
    <row r="548" s="247" customFormat="1" ht="15.75" customHeight="1" x14ac:dyDescent="0.3"/>
    <row r="549" s="247" customFormat="1" ht="15.75" customHeight="1" x14ac:dyDescent="0.3"/>
    <row r="550" s="247" customFormat="1" ht="15.75" customHeight="1" x14ac:dyDescent="0.3"/>
    <row r="551" s="247" customFormat="1" ht="15.75" customHeight="1" x14ac:dyDescent="0.3"/>
    <row r="552" s="247" customFormat="1" ht="15.75" customHeight="1" x14ac:dyDescent="0.3"/>
    <row r="553" s="247" customFormat="1" ht="15.75" customHeight="1" x14ac:dyDescent="0.3"/>
    <row r="554" s="247" customFormat="1" ht="15.75" customHeight="1" x14ac:dyDescent="0.3"/>
    <row r="555" s="247" customFormat="1" ht="15.75" customHeight="1" x14ac:dyDescent="0.3"/>
    <row r="556" s="247" customFormat="1" ht="15.75" customHeight="1" x14ac:dyDescent="0.3"/>
    <row r="557" s="247" customFormat="1" ht="15.75" customHeight="1" x14ac:dyDescent="0.3"/>
    <row r="558" s="247" customFormat="1" ht="15.75" customHeight="1" x14ac:dyDescent="0.3"/>
    <row r="559" s="247" customFormat="1" ht="15.75" customHeight="1" x14ac:dyDescent="0.3"/>
    <row r="560" s="247" customFormat="1" ht="15.75" customHeight="1" x14ac:dyDescent="0.3"/>
    <row r="561" s="247" customFormat="1" ht="15.75" customHeight="1" x14ac:dyDescent="0.3"/>
    <row r="562" s="247" customFormat="1" ht="15.75" customHeight="1" x14ac:dyDescent="0.3"/>
    <row r="563" s="247" customFormat="1" ht="15.75" customHeight="1" x14ac:dyDescent="0.3"/>
    <row r="564" s="247" customFormat="1" ht="15.75" customHeight="1" x14ac:dyDescent="0.3"/>
    <row r="565" s="247" customFormat="1" ht="15.75" customHeight="1" x14ac:dyDescent="0.3"/>
    <row r="566" s="247" customFormat="1" ht="15.75" customHeight="1" x14ac:dyDescent="0.3"/>
    <row r="567" s="247" customFormat="1" ht="15.75" customHeight="1" x14ac:dyDescent="0.3"/>
    <row r="568" s="247" customFormat="1" ht="15.75" customHeight="1" x14ac:dyDescent="0.3"/>
    <row r="569" s="247" customFormat="1" ht="15.75" customHeight="1" x14ac:dyDescent="0.3"/>
    <row r="570" s="247" customFormat="1" ht="15.75" customHeight="1" x14ac:dyDescent="0.3"/>
    <row r="571" s="247" customFormat="1" ht="15.75" customHeight="1" x14ac:dyDescent="0.3"/>
    <row r="572" s="247" customFormat="1" ht="15.75" customHeight="1" x14ac:dyDescent="0.3"/>
    <row r="573" s="247" customFormat="1" ht="15.75" customHeight="1" x14ac:dyDescent="0.3"/>
    <row r="574" s="247" customFormat="1" ht="15.75" customHeight="1" x14ac:dyDescent="0.3"/>
    <row r="575" s="247" customFormat="1" ht="15.75" customHeight="1" x14ac:dyDescent="0.3"/>
    <row r="576" s="247" customFormat="1" ht="15.75" customHeight="1" x14ac:dyDescent="0.3"/>
    <row r="577" s="247" customFormat="1" ht="15.75" customHeight="1" x14ac:dyDescent="0.3"/>
    <row r="578" s="247" customFormat="1" ht="15.75" customHeight="1" x14ac:dyDescent="0.3"/>
    <row r="579" s="247" customFormat="1" ht="15.75" customHeight="1" x14ac:dyDescent="0.3"/>
    <row r="580" s="247" customFormat="1" ht="15.75" customHeight="1" x14ac:dyDescent="0.3"/>
    <row r="581" s="247" customFormat="1" ht="15.75" customHeight="1" x14ac:dyDescent="0.3"/>
    <row r="582" s="247" customFormat="1" ht="15.75" customHeight="1" x14ac:dyDescent="0.3"/>
    <row r="583" s="247" customFormat="1" ht="15.75" customHeight="1" x14ac:dyDescent="0.3"/>
    <row r="584" s="247" customFormat="1" ht="15.75" customHeight="1" x14ac:dyDescent="0.3"/>
    <row r="585" s="247" customFormat="1" ht="15.75" customHeight="1" x14ac:dyDescent="0.3"/>
    <row r="586" s="247" customFormat="1" ht="15.75" customHeight="1" x14ac:dyDescent="0.3"/>
    <row r="587" s="247" customFormat="1" ht="15.75" customHeight="1" x14ac:dyDescent="0.3"/>
    <row r="588" s="247" customFormat="1" ht="15.75" customHeight="1" x14ac:dyDescent="0.3"/>
    <row r="589" s="247" customFormat="1" ht="15.75" customHeight="1" x14ac:dyDescent="0.3"/>
    <row r="590" s="247" customFormat="1" ht="15.75" customHeight="1" x14ac:dyDescent="0.3"/>
    <row r="591" s="247" customFormat="1" ht="15.75" customHeight="1" x14ac:dyDescent="0.3"/>
    <row r="592" s="247" customFormat="1" ht="15.75" customHeight="1" x14ac:dyDescent="0.3"/>
    <row r="593" s="247" customFormat="1" ht="15.75" customHeight="1" x14ac:dyDescent="0.3"/>
    <row r="594" s="247" customFormat="1" ht="15.75" customHeight="1" x14ac:dyDescent="0.3"/>
    <row r="595" s="247" customFormat="1" ht="15.75" customHeight="1" x14ac:dyDescent="0.3"/>
    <row r="596" s="247" customFormat="1" ht="15.75" customHeight="1" x14ac:dyDescent="0.3"/>
    <row r="597" s="247" customFormat="1" ht="15.75" customHeight="1" x14ac:dyDescent="0.3"/>
    <row r="598" s="247" customFormat="1" ht="15.75" customHeight="1" x14ac:dyDescent="0.3"/>
    <row r="599" s="247" customFormat="1" ht="15.75" customHeight="1" x14ac:dyDescent="0.3"/>
    <row r="600" s="247" customFormat="1" ht="15.75" customHeight="1" x14ac:dyDescent="0.3"/>
    <row r="601" s="247" customFormat="1" ht="15.75" customHeight="1" x14ac:dyDescent="0.3"/>
    <row r="602" s="247" customFormat="1" ht="15.75" customHeight="1" x14ac:dyDescent="0.3"/>
    <row r="603" s="247" customFormat="1" ht="15.75" customHeight="1" x14ac:dyDescent="0.3"/>
    <row r="604" s="247" customFormat="1" ht="15.75" customHeight="1" x14ac:dyDescent="0.3"/>
    <row r="605" s="247" customFormat="1" ht="15.75" customHeight="1" x14ac:dyDescent="0.3"/>
    <row r="606" s="247" customFormat="1" ht="15.75" customHeight="1" x14ac:dyDescent="0.3"/>
    <row r="607" s="247" customFormat="1" ht="15.75" customHeight="1" x14ac:dyDescent="0.3"/>
    <row r="608" s="247" customFormat="1" ht="15.75" customHeight="1" x14ac:dyDescent="0.3"/>
    <row r="609" s="247" customFormat="1" ht="15.75" customHeight="1" x14ac:dyDescent="0.3"/>
    <row r="610" s="247" customFormat="1" ht="15.75" customHeight="1" x14ac:dyDescent="0.3"/>
    <row r="611" s="247" customFormat="1" ht="15.75" customHeight="1" x14ac:dyDescent="0.3"/>
    <row r="612" s="247" customFormat="1" ht="15.75" customHeight="1" x14ac:dyDescent="0.3"/>
    <row r="613" s="247" customFormat="1" ht="15.75" customHeight="1" x14ac:dyDescent="0.3"/>
    <row r="614" s="247" customFormat="1" ht="15.75" customHeight="1" x14ac:dyDescent="0.3"/>
    <row r="615" s="247" customFormat="1" ht="15.75" customHeight="1" x14ac:dyDescent="0.3"/>
    <row r="616" s="247" customFormat="1" ht="15.75" customHeight="1" x14ac:dyDescent="0.3"/>
    <row r="617" s="247" customFormat="1" ht="15.75" customHeight="1" x14ac:dyDescent="0.3"/>
    <row r="618" s="247" customFormat="1" ht="15.75" customHeight="1" x14ac:dyDescent="0.3"/>
    <row r="619" s="247" customFormat="1" ht="15.75" customHeight="1" x14ac:dyDescent="0.3"/>
    <row r="620" s="247" customFormat="1" ht="15.75" customHeight="1" x14ac:dyDescent="0.3"/>
    <row r="621" s="247" customFormat="1" ht="15.75" customHeight="1" x14ac:dyDescent="0.3"/>
    <row r="622" s="247" customFormat="1" ht="15.75" customHeight="1" x14ac:dyDescent="0.3"/>
    <row r="623" s="247" customFormat="1" ht="15.75" customHeight="1" x14ac:dyDescent="0.3"/>
    <row r="624" s="247" customFormat="1" ht="15.75" customHeight="1" x14ac:dyDescent="0.3"/>
    <row r="625" s="247" customFormat="1" ht="15.75" customHeight="1" x14ac:dyDescent="0.3"/>
    <row r="626" s="247" customFormat="1" ht="15.75" customHeight="1" x14ac:dyDescent="0.3"/>
    <row r="627" s="247" customFormat="1" ht="15.75" customHeight="1" x14ac:dyDescent="0.3"/>
    <row r="628" s="247" customFormat="1" ht="15.75" customHeight="1" x14ac:dyDescent="0.3"/>
    <row r="629" s="247" customFormat="1" ht="15.75" customHeight="1" x14ac:dyDescent="0.3"/>
    <row r="630" s="247" customFormat="1" ht="15.75" customHeight="1" x14ac:dyDescent="0.3"/>
    <row r="631" s="247" customFormat="1" ht="15.75" customHeight="1" x14ac:dyDescent="0.3"/>
    <row r="632" s="247" customFormat="1" ht="15.75" customHeight="1" x14ac:dyDescent="0.3"/>
    <row r="633" s="247" customFormat="1" ht="15.75" customHeight="1" x14ac:dyDescent="0.3"/>
    <row r="634" s="247" customFormat="1" ht="15.75" customHeight="1" x14ac:dyDescent="0.3"/>
    <row r="635" s="247" customFormat="1" ht="15.75" customHeight="1" x14ac:dyDescent="0.3"/>
    <row r="636" s="247" customFormat="1" ht="15.75" customHeight="1" x14ac:dyDescent="0.3"/>
    <row r="637" s="247" customFormat="1" ht="15.75" customHeight="1" x14ac:dyDescent="0.3"/>
    <row r="638" s="247" customFormat="1" ht="15.75" customHeight="1" x14ac:dyDescent="0.3"/>
    <row r="639" s="247" customFormat="1" ht="15.75" customHeight="1" x14ac:dyDescent="0.3"/>
    <row r="640" s="247" customFormat="1" ht="15.75" customHeight="1" x14ac:dyDescent="0.3"/>
    <row r="641" s="247" customFormat="1" ht="15.75" customHeight="1" x14ac:dyDescent="0.3"/>
    <row r="642" s="247" customFormat="1" ht="15.75" customHeight="1" x14ac:dyDescent="0.3"/>
    <row r="643" s="247" customFormat="1" ht="15.75" customHeight="1" x14ac:dyDescent="0.3"/>
    <row r="644" s="247" customFormat="1" ht="15.75" customHeight="1" x14ac:dyDescent="0.3"/>
    <row r="645" s="247" customFormat="1" ht="15.75" customHeight="1" x14ac:dyDescent="0.3"/>
    <row r="646" s="247" customFormat="1" ht="15.75" customHeight="1" x14ac:dyDescent="0.3"/>
    <row r="647" s="247" customFormat="1" ht="15.75" customHeight="1" x14ac:dyDescent="0.3"/>
    <row r="648" s="247" customFormat="1" ht="15.75" customHeight="1" x14ac:dyDescent="0.3"/>
    <row r="649" s="247" customFormat="1" ht="15.75" customHeight="1" x14ac:dyDescent="0.3"/>
    <row r="650" s="247" customFormat="1" ht="15.75" customHeight="1" x14ac:dyDescent="0.3"/>
    <row r="651" s="247" customFormat="1" ht="15.75" customHeight="1" x14ac:dyDescent="0.3"/>
    <row r="652" s="247" customFormat="1" ht="15.75" customHeight="1" x14ac:dyDescent="0.3"/>
    <row r="653" s="247" customFormat="1" ht="15.75" customHeight="1" x14ac:dyDescent="0.3"/>
    <row r="654" s="247" customFormat="1" ht="15.75" customHeight="1" x14ac:dyDescent="0.3"/>
    <row r="655" s="247" customFormat="1" ht="15.75" customHeight="1" x14ac:dyDescent="0.3"/>
    <row r="656" s="247" customFormat="1" ht="15.75" customHeight="1" x14ac:dyDescent="0.3"/>
    <row r="657" s="247" customFormat="1" ht="15.75" customHeight="1" x14ac:dyDescent="0.3"/>
    <row r="658" s="247" customFormat="1" ht="15.75" customHeight="1" x14ac:dyDescent="0.3"/>
    <row r="659" s="247" customFormat="1" ht="15.75" customHeight="1" x14ac:dyDescent="0.3"/>
    <row r="660" s="247" customFormat="1" ht="15.75" customHeight="1" x14ac:dyDescent="0.3"/>
    <row r="661" s="247" customFormat="1" ht="15.75" customHeight="1" x14ac:dyDescent="0.3"/>
    <row r="662" s="247" customFormat="1" ht="15.75" customHeight="1" x14ac:dyDescent="0.3"/>
    <row r="663" s="247" customFormat="1" ht="15.75" customHeight="1" x14ac:dyDescent="0.3"/>
    <row r="664" s="247" customFormat="1" ht="15.75" customHeight="1" x14ac:dyDescent="0.3"/>
    <row r="665" s="247" customFormat="1" ht="15.75" customHeight="1" x14ac:dyDescent="0.3"/>
    <row r="666" s="247" customFormat="1" ht="15.75" customHeight="1" x14ac:dyDescent="0.3"/>
    <row r="667" s="247" customFormat="1" ht="15.75" customHeight="1" x14ac:dyDescent="0.3"/>
    <row r="668" s="247" customFormat="1" ht="15.75" customHeight="1" x14ac:dyDescent="0.3"/>
    <row r="669" s="247" customFormat="1" ht="15.75" customHeight="1" x14ac:dyDescent="0.3"/>
    <row r="670" s="247" customFormat="1" ht="15.75" customHeight="1" x14ac:dyDescent="0.3"/>
    <row r="671" s="247" customFormat="1" ht="15.75" customHeight="1" x14ac:dyDescent="0.3"/>
    <row r="672" s="247" customFormat="1" ht="15.75" customHeight="1" x14ac:dyDescent="0.3"/>
    <row r="673" s="247" customFormat="1" ht="15.75" customHeight="1" x14ac:dyDescent="0.3"/>
    <row r="674" s="247" customFormat="1" ht="15.75" customHeight="1" x14ac:dyDescent="0.3"/>
    <row r="675" s="247" customFormat="1" ht="15.75" customHeight="1" x14ac:dyDescent="0.3"/>
    <row r="676" s="247" customFormat="1" ht="15.75" customHeight="1" x14ac:dyDescent="0.3"/>
    <row r="677" s="247" customFormat="1" ht="15.75" customHeight="1" x14ac:dyDescent="0.3"/>
    <row r="678" s="247" customFormat="1" ht="15.75" customHeight="1" x14ac:dyDescent="0.3"/>
    <row r="679" s="247" customFormat="1" ht="15.75" customHeight="1" x14ac:dyDescent="0.3"/>
    <row r="680" s="247" customFormat="1" ht="15.75" customHeight="1" x14ac:dyDescent="0.3"/>
    <row r="681" s="247" customFormat="1" ht="15.75" customHeight="1" x14ac:dyDescent="0.3"/>
    <row r="682" s="247" customFormat="1" ht="15.75" customHeight="1" x14ac:dyDescent="0.3"/>
    <row r="683" s="247" customFormat="1" ht="15.75" customHeight="1" x14ac:dyDescent="0.3"/>
    <row r="684" s="247" customFormat="1" ht="15.75" customHeight="1" x14ac:dyDescent="0.3"/>
    <row r="685" s="247" customFormat="1" ht="15.75" customHeight="1" x14ac:dyDescent="0.3"/>
    <row r="686" s="247" customFormat="1" ht="15.75" customHeight="1" x14ac:dyDescent="0.3"/>
    <row r="687" s="247" customFormat="1" ht="15.75" customHeight="1" x14ac:dyDescent="0.3"/>
    <row r="688" s="247" customFormat="1" ht="15.75" customHeight="1" x14ac:dyDescent="0.3"/>
    <row r="689" s="247" customFormat="1" ht="15.75" customHeight="1" x14ac:dyDescent="0.3"/>
    <row r="690" s="247" customFormat="1" ht="15.75" customHeight="1" x14ac:dyDescent="0.3"/>
    <row r="691" s="247" customFormat="1" ht="15.75" customHeight="1" x14ac:dyDescent="0.3"/>
    <row r="692" s="247" customFormat="1" ht="15.75" customHeight="1" x14ac:dyDescent="0.3"/>
    <row r="693" s="247" customFormat="1" ht="15.75" customHeight="1" x14ac:dyDescent="0.3"/>
    <row r="694" s="247" customFormat="1" ht="15.75" customHeight="1" x14ac:dyDescent="0.3"/>
    <row r="695" s="247" customFormat="1" ht="15.75" customHeight="1" x14ac:dyDescent="0.3"/>
    <row r="696" s="247" customFormat="1" ht="15.75" customHeight="1" x14ac:dyDescent="0.3"/>
    <row r="697" s="247" customFormat="1" ht="15.75" customHeight="1" x14ac:dyDescent="0.3"/>
    <row r="698" s="247" customFormat="1" ht="15.75" customHeight="1" x14ac:dyDescent="0.3"/>
    <row r="699" s="247" customFormat="1" ht="15.75" customHeight="1" x14ac:dyDescent="0.3"/>
    <row r="700" s="247" customFormat="1" ht="15.75" customHeight="1" x14ac:dyDescent="0.3"/>
    <row r="701" s="247" customFormat="1" ht="15.75" customHeight="1" x14ac:dyDescent="0.3"/>
    <row r="702" s="247" customFormat="1" ht="15.75" customHeight="1" x14ac:dyDescent="0.3"/>
    <row r="703" s="247" customFormat="1" ht="15.75" customHeight="1" x14ac:dyDescent="0.3"/>
    <row r="704" s="247" customFormat="1" ht="15.75" customHeight="1" x14ac:dyDescent="0.3"/>
    <row r="705" s="247" customFormat="1" ht="15.75" customHeight="1" x14ac:dyDescent="0.3"/>
    <row r="706" s="247" customFormat="1" ht="15.75" customHeight="1" x14ac:dyDescent="0.3"/>
    <row r="707" s="247" customFormat="1" ht="15.75" customHeight="1" x14ac:dyDescent="0.3"/>
    <row r="708" s="247" customFormat="1" ht="15.75" customHeight="1" x14ac:dyDescent="0.3"/>
    <row r="709" s="247" customFormat="1" ht="15.75" customHeight="1" x14ac:dyDescent="0.3"/>
    <row r="710" s="247" customFormat="1" ht="15.75" customHeight="1" x14ac:dyDescent="0.3"/>
    <row r="711" s="247" customFormat="1" ht="15.75" customHeight="1" x14ac:dyDescent="0.3"/>
    <row r="712" s="247" customFormat="1" ht="15.75" customHeight="1" x14ac:dyDescent="0.3"/>
    <row r="713" s="247" customFormat="1" ht="15.75" customHeight="1" x14ac:dyDescent="0.3"/>
    <row r="714" s="247" customFormat="1" ht="15.75" customHeight="1" x14ac:dyDescent="0.3"/>
    <row r="715" s="247" customFormat="1" ht="15.75" customHeight="1" x14ac:dyDescent="0.3"/>
    <row r="716" s="247" customFormat="1" ht="15.75" customHeight="1" x14ac:dyDescent="0.3"/>
    <row r="717" s="247" customFormat="1" ht="15.75" customHeight="1" x14ac:dyDescent="0.3"/>
    <row r="718" s="247" customFormat="1" ht="15.75" customHeight="1" x14ac:dyDescent="0.3"/>
    <row r="719" s="247" customFormat="1" ht="15.75" customHeight="1" x14ac:dyDescent="0.3"/>
    <row r="720" s="247" customFormat="1" ht="15.75" customHeight="1" x14ac:dyDescent="0.3"/>
    <row r="721" s="247" customFormat="1" ht="15.75" customHeight="1" x14ac:dyDescent="0.3"/>
    <row r="722" s="247" customFormat="1" ht="15.75" customHeight="1" x14ac:dyDescent="0.3"/>
    <row r="723" s="247" customFormat="1" ht="15.75" customHeight="1" x14ac:dyDescent="0.3"/>
    <row r="724" s="247" customFormat="1" ht="15.75" customHeight="1" x14ac:dyDescent="0.3"/>
    <row r="725" s="247" customFormat="1" ht="15.75" customHeight="1" x14ac:dyDescent="0.3"/>
    <row r="726" s="247" customFormat="1" ht="15.75" customHeight="1" x14ac:dyDescent="0.3"/>
    <row r="727" s="247" customFormat="1" ht="15.75" customHeight="1" x14ac:dyDescent="0.3"/>
    <row r="728" s="247" customFormat="1" ht="15.75" customHeight="1" x14ac:dyDescent="0.3"/>
    <row r="729" s="247" customFormat="1" ht="15.75" customHeight="1" x14ac:dyDescent="0.3"/>
    <row r="730" s="247" customFormat="1" ht="15.75" customHeight="1" x14ac:dyDescent="0.3"/>
    <row r="731" s="247" customFormat="1" ht="15.75" customHeight="1" x14ac:dyDescent="0.3"/>
    <row r="732" s="247" customFormat="1" ht="15.75" customHeight="1" x14ac:dyDescent="0.3"/>
    <row r="733" s="247" customFormat="1" ht="15.75" customHeight="1" x14ac:dyDescent="0.3"/>
    <row r="734" s="247" customFormat="1" ht="15.75" customHeight="1" x14ac:dyDescent="0.3"/>
    <row r="735" s="247" customFormat="1" ht="15.75" customHeight="1" x14ac:dyDescent="0.3"/>
    <row r="736" s="247" customFormat="1" ht="15.75" customHeight="1" x14ac:dyDescent="0.3"/>
    <row r="737" s="247" customFormat="1" ht="15.75" customHeight="1" x14ac:dyDescent="0.3"/>
    <row r="738" s="247" customFormat="1" ht="15.75" customHeight="1" x14ac:dyDescent="0.3"/>
    <row r="739" s="247" customFormat="1" ht="15.75" customHeight="1" x14ac:dyDescent="0.3"/>
    <row r="740" s="247" customFormat="1" ht="15.75" customHeight="1" x14ac:dyDescent="0.3"/>
    <row r="741" s="247" customFormat="1" ht="15.75" customHeight="1" x14ac:dyDescent="0.3"/>
    <row r="742" s="247" customFormat="1" ht="15.75" customHeight="1" x14ac:dyDescent="0.3"/>
    <row r="743" s="247" customFormat="1" ht="15.75" customHeight="1" x14ac:dyDescent="0.3"/>
    <row r="744" s="247" customFormat="1" ht="15.75" customHeight="1" x14ac:dyDescent="0.3"/>
    <row r="745" s="247" customFormat="1" ht="15.75" customHeight="1" x14ac:dyDescent="0.3"/>
    <row r="746" s="247" customFormat="1" ht="15.75" customHeight="1" x14ac:dyDescent="0.3"/>
    <row r="747" s="247" customFormat="1" ht="15.75" customHeight="1" x14ac:dyDescent="0.3"/>
    <row r="748" s="247" customFormat="1" ht="15.75" customHeight="1" x14ac:dyDescent="0.3"/>
    <row r="749" s="247" customFormat="1" ht="15.75" customHeight="1" x14ac:dyDescent="0.3"/>
    <row r="750" s="247" customFormat="1" ht="15.75" customHeight="1" x14ac:dyDescent="0.3"/>
    <row r="751" s="247" customFormat="1" ht="15.75" customHeight="1" x14ac:dyDescent="0.3"/>
    <row r="752" s="247" customFormat="1" ht="15.75" customHeight="1" x14ac:dyDescent="0.3"/>
    <row r="753" s="247" customFormat="1" ht="15.75" customHeight="1" x14ac:dyDescent="0.3"/>
    <row r="754" s="247" customFormat="1" ht="15.75" customHeight="1" x14ac:dyDescent="0.3"/>
    <row r="755" s="247" customFormat="1" ht="15.75" customHeight="1" x14ac:dyDescent="0.3"/>
    <row r="756" s="247" customFormat="1" ht="15.75" customHeight="1" x14ac:dyDescent="0.3"/>
    <row r="757" s="247" customFormat="1" ht="15.75" customHeight="1" x14ac:dyDescent="0.3"/>
    <row r="758" s="247" customFormat="1" ht="15.75" customHeight="1" x14ac:dyDescent="0.3"/>
    <row r="759" s="247" customFormat="1" ht="15.75" customHeight="1" x14ac:dyDescent="0.3"/>
    <row r="760" s="247" customFormat="1" ht="15.75" customHeight="1" x14ac:dyDescent="0.3"/>
    <row r="761" s="247" customFormat="1" ht="15.75" customHeight="1" x14ac:dyDescent="0.3"/>
    <row r="762" s="247" customFormat="1" ht="15.75" customHeight="1" x14ac:dyDescent="0.3"/>
    <row r="763" s="247" customFormat="1" ht="15.75" customHeight="1" x14ac:dyDescent="0.3"/>
    <row r="764" s="247" customFormat="1" ht="15.75" customHeight="1" x14ac:dyDescent="0.3"/>
    <row r="765" s="247" customFormat="1" ht="15.75" customHeight="1" x14ac:dyDescent="0.3"/>
    <row r="766" s="247" customFormat="1" ht="15.75" customHeight="1" x14ac:dyDescent="0.3"/>
    <row r="767" s="247" customFormat="1" ht="15.75" customHeight="1" x14ac:dyDescent="0.3"/>
    <row r="768" s="247" customFormat="1" ht="15.75" customHeight="1" x14ac:dyDescent="0.3"/>
    <row r="769" s="247" customFormat="1" ht="15.75" customHeight="1" x14ac:dyDescent="0.3"/>
    <row r="770" s="247" customFormat="1" ht="15.75" customHeight="1" x14ac:dyDescent="0.3"/>
    <row r="771" s="247" customFormat="1" ht="15.75" customHeight="1" x14ac:dyDescent="0.3"/>
    <row r="772" s="247" customFormat="1" ht="15.75" customHeight="1" x14ac:dyDescent="0.3"/>
    <row r="773" s="247" customFormat="1" ht="15.75" customHeight="1" x14ac:dyDescent="0.3"/>
    <row r="774" s="247" customFormat="1" ht="15.75" customHeight="1" x14ac:dyDescent="0.3"/>
    <row r="775" s="247" customFormat="1" ht="15.75" customHeight="1" x14ac:dyDescent="0.3"/>
    <row r="776" s="247" customFormat="1" ht="15.75" customHeight="1" x14ac:dyDescent="0.3"/>
    <row r="777" s="247" customFormat="1" ht="15.75" customHeight="1" x14ac:dyDescent="0.3"/>
    <row r="778" s="247" customFormat="1" ht="15.75" customHeight="1" x14ac:dyDescent="0.3"/>
    <row r="779" s="247" customFormat="1" ht="15.75" customHeight="1" x14ac:dyDescent="0.3"/>
    <row r="780" s="247" customFormat="1" ht="15.75" customHeight="1" x14ac:dyDescent="0.3"/>
    <row r="781" s="247" customFormat="1" ht="15.75" customHeight="1" x14ac:dyDescent="0.3"/>
    <row r="782" s="247" customFormat="1" ht="15.75" customHeight="1" x14ac:dyDescent="0.3"/>
    <row r="783" s="247" customFormat="1" ht="15.75" customHeight="1" x14ac:dyDescent="0.3"/>
    <row r="784" s="247" customFormat="1" ht="15.75" customHeight="1" x14ac:dyDescent="0.3"/>
    <row r="785" s="247" customFormat="1" ht="15.75" customHeight="1" x14ac:dyDescent="0.3"/>
    <row r="786" s="247" customFormat="1" ht="15.75" customHeight="1" x14ac:dyDescent="0.3"/>
    <row r="787" s="247" customFormat="1" ht="15.75" customHeight="1" x14ac:dyDescent="0.3"/>
    <row r="788" s="247" customFormat="1" ht="15.75" customHeight="1" x14ac:dyDescent="0.3"/>
    <row r="789" s="247" customFormat="1" ht="15.75" customHeight="1" x14ac:dyDescent="0.3"/>
    <row r="790" s="247" customFormat="1" ht="15.75" customHeight="1" x14ac:dyDescent="0.3"/>
    <row r="791" s="247" customFormat="1" ht="15.75" customHeight="1" x14ac:dyDescent="0.3"/>
    <row r="792" s="247" customFormat="1" ht="15.75" customHeight="1" x14ac:dyDescent="0.3"/>
    <row r="793" s="247" customFormat="1" ht="15.75" customHeight="1" x14ac:dyDescent="0.3"/>
    <row r="794" s="247" customFormat="1" ht="15.75" customHeight="1" x14ac:dyDescent="0.3"/>
    <row r="795" s="247" customFormat="1" ht="15.75" customHeight="1" x14ac:dyDescent="0.3"/>
    <row r="796" s="247" customFormat="1" ht="15.75" customHeight="1" x14ac:dyDescent="0.3"/>
    <row r="797" s="247" customFormat="1" ht="15.75" customHeight="1" x14ac:dyDescent="0.3"/>
    <row r="798" s="247" customFormat="1" ht="15.75" customHeight="1" x14ac:dyDescent="0.3"/>
    <row r="799" s="247" customFormat="1" ht="15.75" customHeight="1" x14ac:dyDescent="0.3"/>
    <row r="800" s="247" customFormat="1" ht="15.75" customHeight="1" x14ac:dyDescent="0.3"/>
    <row r="801" s="247" customFormat="1" ht="15.75" customHeight="1" x14ac:dyDescent="0.3"/>
    <row r="802" s="247" customFormat="1" ht="15.75" customHeight="1" x14ac:dyDescent="0.3"/>
    <row r="803" s="247" customFormat="1" ht="15.75" customHeight="1" x14ac:dyDescent="0.3"/>
    <row r="804" s="247" customFormat="1" ht="15.75" customHeight="1" x14ac:dyDescent="0.3"/>
    <row r="805" s="247" customFormat="1" ht="15.75" customHeight="1" x14ac:dyDescent="0.3"/>
    <row r="806" s="247" customFormat="1" ht="15.75" customHeight="1" x14ac:dyDescent="0.3"/>
    <row r="807" s="247" customFormat="1" ht="15.75" customHeight="1" x14ac:dyDescent="0.3"/>
    <row r="808" s="247" customFormat="1" ht="15.75" customHeight="1" x14ac:dyDescent="0.3"/>
    <row r="809" s="247" customFormat="1" ht="15.75" customHeight="1" x14ac:dyDescent="0.3"/>
    <row r="810" s="247" customFormat="1" ht="15.75" customHeight="1" x14ac:dyDescent="0.3"/>
    <row r="811" s="247" customFormat="1" ht="15.75" customHeight="1" x14ac:dyDescent="0.3"/>
    <row r="812" s="247" customFormat="1" ht="15.75" customHeight="1" x14ac:dyDescent="0.3"/>
    <row r="813" s="247" customFormat="1" ht="15.75" customHeight="1" x14ac:dyDescent="0.3"/>
    <row r="814" s="247" customFormat="1" ht="15.75" customHeight="1" x14ac:dyDescent="0.3"/>
    <row r="815" s="247" customFormat="1" ht="15.75" customHeight="1" x14ac:dyDescent="0.3"/>
    <row r="816" s="247" customFormat="1" ht="15.75" customHeight="1" x14ac:dyDescent="0.3"/>
    <row r="817" s="247" customFormat="1" ht="15.75" customHeight="1" x14ac:dyDescent="0.3"/>
    <row r="818" s="247" customFormat="1" ht="15.75" customHeight="1" x14ac:dyDescent="0.3"/>
    <row r="819" s="247" customFormat="1" ht="15.75" customHeight="1" x14ac:dyDescent="0.3"/>
    <row r="820" s="247" customFormat="1" ht="15.75" customHeight="1" x14ac:dyDescent="0.3"/>
    <row r="821" s="247" customFormat="1" ht="15.75" customHeight="1" x14ac:dyDescent="0.3"/>
    <row r="822" s="247" customFormat="1" ht="15.75" customHeight="1" x14ac:dyDescent="0.3"/>
    <row r="823" s="247" customFormat="1" ht="15.75" customHeight="1" x14ac:dyDescent="0.3"/>
    <row r="824" s="247" customFormat="1" ht="15.75" customHeight="1" x14ac:dyDescent="0.3"/>
    <row r="825" s="247" customFormat="1" ht="15.75" customHeight="1" x14ac:dyDescent="0.3"/>
    <row r="826" s="247" customFormat="1" ht="15.75" customHeight="1" x14ac:dyDescent="0.3"/>
    <row r="827" s="247" customFormat="1" ht="15.75" customHeight="1" x14ac:dyDescent="0.3"/>
    <row r="828" s="247" customFormat="1" ht="15.75" customHeight="1" x14ac:dyDescent="0.3"/>
    <row r="829" s="247" customFormat="1" ht="15.75" customHeight="1" x14ac:dyDescent="0.3"/>
    <row r="830" s="247" customFormat="1" ht="15.75" customHeight="1" x14ac:dyDescent="0.3"/>
    <row r="831" s="247" customFormat="1" ht="15.75" customHeight="1" x14ac:dyDescent="0.3"/>
    <row r="832" s="247" customFormat="1" ht="15.75" customHeight="1" x14ac:dyDescent="0.3"/>
    <row r="833" s="247" customFormat="1" ht="15.75" customHeight="1" x14ac:dyDescent="0.3"/>
    <row r="834" s="247" customFormat="1" ht="15.75" customHeight="1" x14ac:dyDescent="0.3"/>
    <row r="835" s="247" customFormat="1" ht="15.75" customHeight="1" x14ac:dyDescent="0.3"/>
    <row r="836" s="247" customFormat="1" ht="15.75" customHeight="1" x14ac:dyDescent="0.3"/>
    <row r="837" s="247" customFormat="1" ht="15.75" customHeight="1" x14ac:dyDescent="0.3"/>
    <row r="838" s="247" customFormat="1" ht="15.75" customHeight="1" x14ac:dyDescent="0.3"/>
    <row r="839" s="247" customFormat="1" ht="15.75" customHeight="1" x14ac:dyDescent="0.3"/>
    <row r="840" s="247" customFormat="1" ht="15.75" customHeight="1" x14ac:dyDescent="0.3"/>
    <row r="841" s="247" customFormat="1" ht="15.75" customHeight="1" x14ac:dyDescent="0.3"/>
    <row r="842" s="247" customFormat="1" ht="15.75" customHeight="1" x14ac:dyDescent="0.3"/>
    <row r="843" s="247" customFormat="1" ht="15.75" customHeight="1" x14ac:dyDescent="0.3"/>
    <row r="844" s="247" customFormat="1" ht="15.75" customHeight="1" x14ac:dyDescent="0.3"/>
    <row r="845" s="247" customFormat="1" ht="15.75" customHeight="1" x14ac:dyDescent="0.3"/>
    <row r="846" s="247" customFormat="1" ht="15.75" customHeight="1" x14ac:dyDescent="0.3"/>
    <row r="847" s="247" customFormat="1" ht="15.75" customHeight="1" x14ac:dyDescent="0.3"/>
    <row r="848" s="247" customFormat="1" ht="15.75" customHeight="1" x14ac:dyDescent="0.3"/>
    <row r="849" s="247" customFormat="1" ht="15.75" customHeight="1" x14ac:dyDescent="0.3"/>
    <row r="850" s="247" customFormat="1" ht="15.75" customHeight="1" x14ac:dyDescent="0.3"/>
    <row r="851" s="247" customFormat="1" ht="15.75" customHeight="1" x14ac:dyDescent="0.3"/>
    <row r="852" s="247" customFormat="1" ht="15.75" customHeight="1" x14ac:dyDescent="0.3"/>
    <row r="853" s="247" customFormat="1" ht="15.75" customHeight="1" x14ac:dyDescent="0.3"/>
    <row r="854" s="247" customFormat="1" ht="15.75" customHeight="1" x14ac:dyDescent="0.3"/>
    <row r="855" s="247" customFormat="1" ht="15.75" customHeight="1" x14ac:dyDescent="0.3"/>
    <row r="856" s="247" customFormat="1" ht="15.75" customHeight="1" x14ac:dyDescent="0.3"/>
    <row r="857" s="247" customFormat="1" ht="15.75" customHeight="1" x14ac:dyDescent="0.3"/>
    <row r="858" s="247" customFormat="1" ht="15.75" customHeight="1" x14ac:dyDescent="0.3"/>
    <row r="859" s="247" customFormat="1" ht="15.75" customHeight="1" x14ac:dyDescent="0.3"/>
    <row r="860" s="247" customFormat="1" ht="15.75" customHeight="1" x14ac:dyDescent="0.3"/>
    <row r="861" s="247" customFormat="1" ht="15.75" customHeight="1" x14ac:dyDescent="0.3"/>
    <row r="862" s="247" customFormat="1" ht="15.75" customHeight="1" x14ac:dyDescent="0.3"/>
    <row r="863" s="247" customFormat="1" ht="15.75" customHeight="1" x14ac:dyDescent="0.3"/>
    <row r="864" s="247" customFormat="1" ht="15.75" customHeight="1" x14ac:dyDescent="0.3"/>
    <row r="865" s="247" customFormat="1" ht="15.75" customHeight="1" x14ac:dyDescent="0.3"/>
    <row r="866" s="247" customFormat="1" ht="15.75" customHeight="1" x14ac:dyDescent="0.3"/>
    <row r="867" s="247" customFormat="1" ht="15.75" customHeight="1" x14ac:dyDescent="0.3"/>
    <row r="868" s="247" customFormat="1" ht="15.75" customHeight="1" x14ac:dyDescent="0.3"/>
    <row r="869" s="247" customFormat="1" ht="15.75" customHeight="1" x14ac:dyDescent="0.3"/>
    <row r="870" s="247" customFormat="1" ht="15.75" customHeight="1" x14ac:dyDescent="0.3"/>
    <row r="871" s="247" customFormat="1" ht="15.75" customHeight="1" x14ac:dyDescent="0.3"/>
    <row r="872" s="247" customFormat="1" ht="15.75" customHeight="1" x14ac:dyDescent="0.3"/>
    <row r="873" s="247" customFormat="1" ht="15.75" customHeight="1" x14ac:dyDescent="0.3"/>
    <row r="874" s="247" customFormat="1" ht="15.75" customHeight="1" x14ac:dyDescent="0.3"/>
    <row r="875" s="247" customFormat="1" ht="15.75" customHeight="1" x14ac:dyDescent="0.3"/>
    <row r="876" s="247" customFormat="1" ht="15.75" customHeight="1" x14ac:dyDescent="0.3"/>
    <row r="877" s="247" customFormat="1" ht="15.75" customHeight="1" x14ac:dyDescent="0.3"/>
    <row r="878" s="247" customFormat="1" ht="15.75" customHeight="1" x14ac:dyDescent="0.3"/>
    <row r="879" s="247" customFormat="1" ht="15.75" customHeight="1" x14ac:dyDescent="0.3"/>
    <row r="880" s="247" customFormat="1" ht="15.75" customHeight="1" x14ac:dyDescent="0.3"/>
    <row r="881" s="247" customFormat="1" ht="15.75" customHeight="1" x14ac:dyDescent="0.3"/>
    <row r="882" s="247" customFormat="1" ht="15.75" customHeight="1" x14ac:dyDescent="0.3"/>
    <row r="883" s="247" customFormat="1" ht="15.75" customHeight="1" x14ac:dyDescent="0.3"/>
    <row r="884" s="247" customFormat="1" ht="15.75" customHeight="1" x14ac:dyDescent="0.3"/>
    <row r="885" s="247" customFormat="1" ht="15.75" customHeight="1" x14ac:dyDescent="0.3"/>
    <row r="886" s="247" customFormat="1" ht="15.75" customHeight="1" x14ac:dyDescent="0.3"/>
    <row r="887" s="247" customFormat="1" ht="15.75" customHeight="1" x14ac:dyDescent="0.3"/>
    <row r="888" s="247" customFormat="1" ht="15.75" customHeight="1" x14ac:dyDescent="0.3"/>
    <row r="889" s="247" customFormat="1" ht="15.75" customHeight="1" x14ac:dyDescent="0.3"/>
    <row r="890" s="247" customFormat="1" ht="15.75" customHeight="1" x14ac:dyDescent="0.3"/>
    <row r="891" s="247" customFormat="1" ht="15.75" customHeight="1" x14ac:dyDescent="0.3"/>
    <row r="892" s="247" customFormat="1" ht="15.75" customHeight="1" x14ac:dyDescent="0.3"/>
    <row r="893" s="247" customFormat="1" ht="15.75" customHeight="1" x14ac:dyDescent="0.3"/>
    <row r="894" s="247" customFormat="1" ht="15.75" customHeight="1" x14ac:dyDescent="0.3"/>
    <row r="895" s="247" customFormat="1" ht="15.75" customHeight="1" x14ac:dyDescent="0.3"/>
    <row r="896" s="247" customFormat="1" ht="15.75" customHeight="1" x14ac:dyDescent="0.3"/>
    <row r="897" s="247" customFormat="1" ht="15.75" customHeight="1" x14ac:dyDescent="0.3"/>
    <row r="898" s="247" customFormat="1" ht="15.75" customHeight="1" x14ac:dyDescent="0.3"/>
    <row r="899" s="247" customFormat="1" ht="15.75" customHeight="1" x14ac:dyDescent="0.3"/>
    <row r="900" s="247" customFormat="1" ht="15.75" customHeight="1" x14ac:dyDescent="0.3"/>
    <row r="901" s="247" customFormat="1" ht="15.75" customHeight="1" x14ac:dyDescent="0.3"/>
    <row r="902" s="247" customFormat="1" ht="15.75" customHeight="1" x14ac:dyDescent="0.3"/>
    <row r="903" s="247" customFormat="1" ht="15.75" customHeight="1" x14ac:dyDescent="0.3"/>
    <row r="904" s="247" customFormat="1" ht="15.75" customHeight="1" x14ac:dyDescent="0.3"/>
    <row r="905" s="247" customFormat="1" ht="15.75" customHeight="1" x14ac:dyDescent="0.3"/>
    <row r="906" s="247" customFormat="1" ht="15.75" customHeight="1" x14ac:dyDescent="0.3"/>
    <row r="907" s="247" customFormat="1" ht="15.75" customHeight="1" x14ac:dyDescent="0.3"/>
    <row r="908" s="247" customFormat="1" ht="15.75" customHeight="1" x14ac:dyDescent="0.3"/>
    <row r="909" s="247" customFormat="1" ht="15.75" customHeight="1" x14ac:dyDescent="0.3"/>
    <row r="910" s="247" customFormat="1" ht="15.75" customHeight="1" x14ac:dyDescent="0.3"/>
    <row r="911" s="247" customFormat="1" ht="15.75" customHeight="1" x14ac:dyDescent="0.3"/>
    <row r="912" s="247" customFormat="1" ht="15.75" customHeight="1" x14ac:dyDescent="0.3"/>
    <row r="913" s="247" customFormat="1" ht="15.75" customHeight="1" x14ac:dyDescent="0.3"/>
    <row r="914" s="247" customFormat="1" ht="15.75" customHeight="1" x14ac:dyDescent="0.3"/>
    <row r="915" s="247" customFormat="1" ht="15.75" customHeight="1" x14ac:dyDescent="0.3"/>
    <row r="916" s="247" customFormat="1" ht="15.75" customHeight="1" x14ac:dyDescent="0.3"/>
    <row r="917" s="247" customFormat="1" ht="15.75" customHeight="1" x14ac:dyDescent="0.3"/>
    <row r="918" s="247" customFormat="1" ht="15.75" customHeight="1" x14ac:dyDescent="0.3"/>
    <row r="919" s="247" customFormat="1" ht="15.75" customHeight="1" x14ac:dyDescent="0.3"/>
    <row r="920" s="247" customFormat="1" ht="15.75" customHeight="1" x14ac:dyDescent="0.3"/>
    <row r="921" s="247" customFormat="1" ht="15.75" customHeight="1" x14ac:dyDescent="0.3"/>
    <row r="922" s="247" customFormat="1" ht="15.75" customHeight="1" x14ac:dyDescent="0.3"/>
    <row r="923" s="247" customFormat="1" ht="15.75" customHeight="1" x14ac:dyDescent="0.3"/>
    <row r="924" s="247" customFormat="1" ht="15.75" customHeight="1" x14ac:dyDescent="0.3"/>
    <row r="925" s="247" customFormat="1" ht="15.75" customHeight="1" x14ac:dyDescent="0.3"/>
    <row r="926" s="247" customFormat="1" ht="15.75" customHeight="1" x14ac:dyDescent="0.3"/>
    <row r="927" s="247" customFormat="1" ht="15.75" customHeight="1" x14ac:dyDescent="0.3"/>
    <row r="928" s="247" customFormat="1" ht="15.75" customHeight="1" x14ac:dyDescent="0.3"/>
    <row r="929" s="247" customFormat="1" ht="15.75" customHeight="1" x14ac:dyDescent="0.3"/>
    <row r="930" s="247" customFormat="1" ht="15.75" customHeight="1" x14ac:dyDescent="0.3"/>
    <row r="931" s="247" customFormat="1" ht="15.75" customHeight="1" x14ac:dyDescent="0.3"/>
    <row r="932" s="247" customFormat="1" ht="15.75" customHeight="1" x14ac:dyDescent="0.3"/>
    <row r="933" s="247" customFormat="1" ht="15.75" customHeight="1" x14ac:dyDescent="0.3"/>
    <row r="934" s="247" customFormat="1" ht="15.75" customHeight="1" x14ac:dyDescent="0.3"/>
    <row r="935" s="247" customFormat="1" ht="15.75" customHeight="1" x14ac:dyDescent="0.3"/>
    <row r="936" s="247" customFormat="1" ht="15.75" customHeight="1" x14ac:dyDescent="0.3"/>
    <row r="937" s="247" customFormat="1" ht="15.75" customHeight="1" x14ac:dyDescent="0.3"/>
    <row r="938" s="247" customFormat="1" ht="15.75" customHeight="1" x14ac:dyDescent="0.3"/>
    <row r="939" s="247" customFormat="1" ht="15.75" customHeight="1" x14ac:dyDescent="0.3"/>
    <row r="940" s="247" customFormat="1" ht="15.75" customHeight="1" x14ac:dyDescent="0.3"/>
    <row r="941" s="247" customFormat="1" ht="15.75" customHeight="1" x14ac:dyDescent="0.3"/>
    <row r="942" s="247" customFormat="1" ht="15.75" customHeight="1" x14ac:dyDescent="0.3"/>
    <row r="943" s="247" customFormat="1" ht="15.75" customHeight="1" x14ac:dyDescent="0.3"/>
    <row r="944" s="247" customFormat="1" ht="15.75" customHeight="1" x14ac:dyDescent="0.3"/>
    <row r="945" s="247" customFormat="1" ht="15.75" customHeight="1" x14ac:dyDescent="0.3"/>
    <row r="946" s="247" customFormat="1" ht="15.75" customHeight="1" x14ac:dyDescent="0.3"/>
    <row r="947" s="247" customFormat="1" ht="15.75" customHeight="1" x14ac:dyDescent="0.3"/>
    <row r="948" s="247" customFormat="1" ht="15.75" customHeight="1" x14ac:dyDescent="0.3"/>
    <row r="949" s="247" customFormat="1" ht="15.75" customHeight="1" x14ac:dyDescent="0.3"/>
    <row r="950" s="247" customFormat="1" ht="15.75" customHeight="1" x14ac:dyDescent="0.3"/>
    <row r="951" s="247" customFormat="1" ht="15.75" customHeight="1" x14ac:dyDescent="0.3"/>
    <row r="952" s="247" customFormat="1" ht="15.75" customHeight="1" x14ac:dyDescent="0.3"/>
    <row r="953" s="247" customFormat="1" ht="15.75" customHeight="1" x14ac:dyDescent="0.3"/>
    <row r="954" s="247" customFormat="1" ht="15.75" customHeight="1" x14ac:dyDescent="0.3"/>
    <row r="955" s="247" customFormat="1" ht="15.75" customHeight="1" x14ac:dyDescent="0.3"/>
    <row r="956" s="247" customFormat="1" ht="15.75" customHeight="1" x14ac:dyDescent="0.3"/>
    <row r="957" s="247" customFormat="1" ht="15.75" customHeight="1" x14ac:dyDescent="0.3"/>
    <row r="958" s="247" customFormat="1" ht="15.75" customHeight="1" x14ac:dyDescent="0.3"/>
    <row r="959" s="247" customFormat="1" ht="15.75" customHeight="1" x14ac:dyDescent="0.3"/>
    <row r="960" s="247" customFormat="1" ht="15.75" customHeight="1" x14ac:dyDescent="0.3"/>
    <row r="961" s="247" customFormat="1" ht="15.75" customHeight="1" x14ac:dyDescent="0.3"/>
    <row r="962" s="247" customFormat="1" ht="15.75" customHeight="1" x14ac:dyDescent="0.3"/>
    <row r="963" s="247" customFormat="1" ht="15.75" customHeight="1" x14ac:dyDescent="0.3"/>
    <row r="964" s="247" customFormat="1" ht="15.75" customHeight="1" x14ac:dyDescent="0.3"/>
    <row r="965" s="247" customFormat="1" ht="15.75" customHeight="1" x14ac:dyDescent="0.3"/>
    <row r="966" s="247" customFormat="1" ht="15.75" customHeight="1" x14ac:dyDescent="0.3"/>
    <row r="967" s="247" customFormat="1" ht="15.75" customHeight="1" x14ac:dyDescent="0.3"/>
    <row r="968" s="247" customFormat="1" ht="15.75" customHeight="1" x14ac:dyDescent="0.3"/>
    <row r="969" s="247" customFormat="1" ht="15.75" customHeight="1" x14ac:dyDescent="0.3"/>
    <row r="970" s="247" customFormat="1" ht="15.75" customHeight="1" x14ac:dyDescent="0.3"/>
    <row r="971" s="247" customFormat="1" ht="15.75" customHeight="1" x14ac:dyDescent="0.3"/>
    <row r="972" s="247" customFormat="1" ht="15.75" customHeight="1" x14ac:dyDescent="0.3"/>
    <row r="973" s="247" customFormat="1" ht="15.75" customHeight="1" x14ac:dyDescent="0.3"/>
    <row r="974" s="247" customFormat="1" ht="15.75" customHeight="1" x14ac:dyDescent="0.3"/>
    <row r="975" s="247" customFormat="1" ht="15.75" customHeight="1" x14ac:dyDescent="0.3"/>
    <row r="976" s="247" customFormat="1" ht="15.75" customHeight="1" x14ac:dyDescent="0.3"/>
    <row r="977" s="247" customFormat="1" ht="15.75" customHeight="1" x14ac:dyDescent="0.3"/>
    <row r="978" s="247" customFormat="1" ht="15.75" customHeight="1" x14ac:dyDescent="0.3"/>
    <row r="979" s="247" customFormat="1" ht="15.75" customHeight="1" x14ac:dyDescent="0.3"/>
    <row r="980" s="247" customFormat="1" ht="15.75" customHeight="1" x14ac:dyDescent="0.3"/>
    <row r="981" s="247" customFormat="1" ht="15.75" customHeight="1" x14ac:dyDescent="0.3"/>
    <row r="982" s="247" customFormat="1" ht="15.75" customHeight="1" x14ac:dyDescent="0.3"/>
    <row r="983" s="247" customFormat="1" ht="15.75" customHeight="1" x14ac:dyDescent="0.3"/>
    <row r="984" s="247" customFormat="1" ht="15.75" customHeight="1" x14ac:dyDescent="0.3"/>
    <row r="985" s="247" customFormat="1" ht="15.75" customHeight="1" x14ac:dyDescent="0.3"/>
    <row r="986" s="247" customFormat="1" ht="15.75" customHeight="1" x14ac:dyDescent="0.3"/>
    <row r="987" s="247" customFormat="1" ht="15.75" customHeight="1" x14ac:dyDescent="0.3"/>
    <row r="988" s="247" customFormat="1" ht="15.75" customHeight="1" x14ac:dyDescent="0.3"/>
    <row r="989" s="247" customFormat="1" ht="15.75" customHeight="1" x14ac:dyDescent="0.3"/>
    <row r="990" s="247" customFormat="1" ht="15.75" customHeight="1" x14ac:dyDescent="0.3"/>
    <row r="991" s="247" customFormat="1" ht="15.75" customHeight="1" x14ac:dyDescent="0.3"/>
    <row r="992" s="247" customFormat="1" ht="15.75" customHeight="1" x14ac:dyDescent="0.3"/>
    <row r="993" s="247" customFormat="1" ht="15.75" customHeight="1" x14ac:dyDescent="0.3"/>
    <row r="994" s="247" customFormat="1" ht="15.75" customHeight="1" x14ac:dyDescent="0.3"/>
    <row r="995" s="247" customFormat="1" ht="15.75" customHeight="1" x14ac:dyDescent="0.3"/>
    <row r="996" s="247" customFormat="1" ht="15.75" customHeight="1" x14ac:dyDescent="0.3"/>
    <row r="997" s="247" customFormat="1" ht="15.75" customHeight="1" x14ac:dyDescent="0.3"/>
    <row r="998" s="247" customFormat="1" ht="15.75" customHeight="1" x14ac:dyDescent="0.3"/>
    <row r="999" s="247" customFormat="1" ht="15.75" customHeight="1" x14ac:dyDescent="0.3"/>
    <row r="1000" s="247" customFormat="1" ht="15.75" customHeight="1" x14ac:dyDescent="0.3"/>
  </sheetData>
  <mergeCells count="2">
    <mergeCell ref="A1:G1"/>
    <mergeCell ref="A2:O2"/>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44A82-4636-42AF-ABF7-C4904BB77958}">
  <dimension ref="A1:J1000"/>
  <sheetViews>
    <sheetView showGridLines="0" topLeftCell="A7" zoomScaleNormal="100" workbookViewId="0"/>
  </sheetViews>
  <sheetFormatPr defaultColWidth="14.44140625" defaultRowHeight="14.4" x14ac:dyDescent="0.3"/>
  <cols>
    <col min="1" max="1" width="6" style="247" customWidth="1"/>
    <col min="2" max="2" width="18" style="247" customWidth="1"/>
    <col min="3" max="4" width="20" style="247" customWidth="1"/>
    <col min="5" max="5" width="12" style="247" customWidth="1"/>
    <col min="6" max="7" width="10" style="247" customWidth="1"/>
    <col min="8" max="9" width="16" style="247" customWidth="1"/>
    <col min="10" max="16384" width="14.44140625" style="247"/>
  </cols>
  <sheetData>
    <row r="1" spans="1:10" ht="19.5" customHeight="1" x14ac:dyDescent="0.4">
      <c r="A1" s="423" t="s">
        <v>584</v>
      </c>
      <c r="B1" s="423"/>
      <c r="C1" s="423"/>
      <c r="D1" s="423"/>
      <c r="E1" s="423"/>
      <c r="F1" s="423"/>
      <c r="G1" s="423"/>
      <c r="H1" s="423"/>
      <c r="I1" s="423"/>
    </row>
    <row r="2" spans="1:10" ht="15" customHeight="1" x14ac:dyDescent="0.3">
      <c r="A2" s="424" t="s">
        <v>583</v>
      </c>
      <c r="B2" s="424"/>
      <c r="C2" s="424"/>
      <c r="D2" s="424"/>
      <c r="E2" s="424"/>
      <c r="F2" s="424"/>
      <c r="G2" s="424"/>
      <c r="H2" s="424"/>
      <c r="I2" s="424"/>
    </row>
    <row r="3" spans="1:10" ht="15" customHeight="1" x14ac:dyDescent="0.3"/>
    <row r="4" spans="1:10" ht="27.75" customHeight="1" x14ac:dyDescent="0.3">
      <c r="A4" s="264" t="s">
        <v>558</v>
      </c>
      <c r="B4" s="264" t="s">
        <v>582</v>
      </c>
      <c r="C4" s="264" t="s">
        <v>557</v>
      </c>
      <c r="D4" s="264" t="s">
        <v>587</v>
      </c>
      <c r="E4" s="264" t="s">
        <v>581</v>
      </c>
      <c r="F4" s="264" t="s">
        <v>580</v>
      </c>
      <c r="G4" s="264" t="s">
        <v>579</v>
      </c>
      <c r="H4" s="264" t="s">
        <v>578</v>
      </c>
      <c r="I4" s="264" t="s">
        <v>577</v>
      </c>
    </row>
    <row r="5" spans="1:10" ht="15" customHeight="1" x14ac:dyDescent="0.3">
      <c r="A5" s="252">
        <v>1</v>
      </c>
      <c r="B5" s="252" t="s">
        <v>576</v>
      </c>
      <c r="C5" s="252" t="s">
        <v>576</v>
      </c>
      <c r="D5" s="252">
        <v>4500</v>
      </c>
      <c r="E5" s="263">
        <v>1</v>
      </c>
      <c r="F5" s="262">
        <v>0</v>
      </c>
      <c r="G5" s="262">
        <f t="shared" ref="G5:G23" si="0">F5+E5</f>
        <v>1</v>
      </c>
      <c r="H5" s="261">
        <v>20000000</v>
      </c>
      <c r="I5" s="260">
        <f t="shared" ref="I5:I23" si="1">IF(E5=0,0,H5/E5)</f>
        <v>20000000</v>
      </c>
      <c r="J5" s="247">
        <v>8</v>
      </c>
    </row>
    <row r="6" spans="1:10" ht="15" customHeight="1" x14ac:dyDescent="0.3">
      <c r="A6" s="252">
        <v>2</v>
      </c>
      <c r="B6" s="252" t="s">
        <v>575</v>
      </c>
      <c r="C6" s="252" t="s">
        <v>574</v>
      </c>
      <c r="D6" s="252">
        <v>4500</v>
      </c>
      <c r="E6" s="263">
        <v>1</v>
      </c>
      <c r="F6" s="262">
        <f t="shared" ref="F6:F23" si="2">G5</f>
        <v>1</v>
      </c>
      <c r="G6" s="262">
        <f t="shared" si="0"/>
        <v>2</v>
      </c>
      <c r="H6" s="261">
        <v>26400000</v>
      </c>
      <c r="I6" s="260">
        <f t="shared" si="1"/>
        <v>26400000</v>
      </c>
    </row>
    <row r="7" spans="1:10" ht="15" customHeight="1" x14ac:dyDescent="0.3">
      <c r="A7" s="252">
        <v>3</v>
      </c>
      <c r="B7" s="252" t="s">
        <v>573</v>
      </c>
      <c r="C7" s="252" t="s">
        <v>570</v>
      </c>
      <c r="D7" s="252">
        <v>4500</v>
      </c>
      <c r="E7" s="263">
        <v>2</v>
      </c>
      <c r="F7" s="262">
        <f t="shared" si="2"/>
        <v>2</v>
      </c>
      <c r="G7" s="262">
        <f t="shared" si="0"/>
        <v>4</v>
      </c>
      <c r="H7" s="261">
        <v>40000000</v>
      </c>
      <c r="I7" s="260">
        <f t="shared" si="1"/>
        <v>20000000</v>
      </c>
    </row>
    <row r="8" spans="1:10" ht="15" customHeight="1" x14ac:dyDescent="0.3">
      <c r="A8" s="252">
        <v>4</v>
      </c>
      <c r="B8" s="252"/>
      <c r="C8" s="252" t="s">
        <v>569</v>
      </c>
      <c r="D8" s="252">
        <v>4500</v>
      </c>
      <c r="E8" s="263">
        <v>1.5</v>
      </c>
      <c r="F8" s="262">
        <f t="shared" si="2"/>
        <v>4</v>
      </c>
      <c r="G8" s="262">
        <f t="shared" si="0"/>
        <v>5.5</v>
      </c>
      <c r="H8" s="261">
        <v>26400000</v>
      </c>
      <c r="I8" s="260">
        <f t="shared" si="1"/>
        <v>17600000</v>
      </c>
    </row>
    <row r="9" spans="1:10" ht="15" customHeight="1" x14ac:dyDescent="0.3">
      <c r="A9" s="252">
        <v>5</v>
      </c>
      <c r="B9" s="252"/>
      <c r="C9" s="252" t="s">
        <v>568</v>
      </c>
      <c r="D9" s="252">
        <v>4500</v>
      </c>
      <c r="E9" s="263">
        <v>1.5</v>
      </c>
      <c r="F9" s="262">
        <f t="shared" si="2"/>
        <v>5.5</v>
      </c>
      <c r="G9" s="262">
        <f t="shared" si="0"/>
        <v>7</v>
      </c>
      <c r="H9" s="261">
        <v>26400000</v>
      </c>
      <c r="I9" s="260">
        <f t="shared" si="1"/>
        <v>17600000</v>
      </c>
    </row>
    <row r="10" spans="1:10" ht="15" customHeight="1" x14ac:dyDescent="0.3">
      <c r="A10" s="252">
        <v>6</v>
      </c>
      <c r="B10" s="252"/>
      <c r="C10" s="252" t="s">
        <v>567</v>
      </c>
      <c r="D10" s="252">
        <v>4500</v>
      </c>
      <c r="E10" s="263">
        <v>1.5</v>
      </c>
      <c r="F10" s="262">
        <f t="shared" si="2"/>
        <v>7</v>
      </c>
      <c r="G10" s="262">
        <f t="shared" si="0"/>
        <v>8.5</v>
      </c>
      <c r="H10" s="261">
        <v>26400000</v>
      </c>
      <c r="I10" s="260">
        <f t="shared" si="1"/>
        <v>17600000</v>
      </c>
    </row>
    <row r="11" spans="1:10" ht="15" customHeight="1" x14ac:dyDescent="0.3">
      <c r="A11" s="252">
        <v>7</v>
      </c>
      <c r="B11" s="252"/>
      <c r="C11" s="252" t="s">
        <v>566</v>
      </c>
      <c r="D11" s="252">
        <v>4500</v>
      </c>
      <c r="E11" s="263">
        <v>1.5</v>
      </c>
      <c r="F11" s="262">
        <f t="shared" si="2"/>
        <v>8.5</v>
      </c>
      <c r="G11" s="262">
        <f t="shared" si="0"/>
        <v>10</v>
      </c>
      <c r="H11" s="261">
        <v>26400000</v>
      </c>
      <c r="I11" s="260">
        <f t="shared" si="1"/>
        <v>17600000</v>
      </c>
    </row>
    <row r="12" spans="1:10" ht="15" customHeight="1" x14ac:dyDescent="0.3">
      <c r="A12" s="252">
        <v>8</v>
      </c>
      <c r="B12" s="252" t="s">
        <v>572</v>
      </c>
      <c r="C12" s="252" t="s">
        <v>570</v>
      </c>
      <c r="D12" s="252">
        <v>4500</v>
      </c>
      <c r="E12" s="263">
        <v>0.5</v>
      </c>
      <c r="F12" s="262">
        <f t="shared" si="2"/>
        <v>10</v>
      </c>
      <c r="G12" s="262">
        <f t="shared" si="0"/>
        <v>10.5</v>
      </c>
      <c r="H12" s="261">
        <v>2640000</v>
      </c>
      <c r="I12" s="260">
        <f t="shared" si="1"/>
        <v>5280000</v>
      </c>
    </row>
    <row r="13" spans="1:10" ht="15" customHeight="1" x14ac:dyDescent="0.3">
      <c r="A13" s="252">
        <v>9</v>
      </c>
      <c r="B13" s="252"/>
      <c r="C13" s="252" t="s">
        <v>569</v>
      </c>
      <c r="D13" s="252">
        <v>4500</v>
      </c>
      <c r="E13" s="263">
        <v>0.5</v>
      </c>
      <c r="F13" s="262">
        <f t="shared" si="2"/>
        <v>10.5</v>
      </c>
      <c r="G13" s="262">
        <f t="shared" si="0"/>
        <v>11</v>
      </c>
      <c r="H13" s="261">
        <v>2640000</v>
      </c>
      <c r="I13" s="260">
        <f t="shared" si="1"/>
        <v>5280000</v>
      </c>
    </row>
    <row r="14" spans="1:10" ht="15" customHeight="1" x14ac:dyDescent="0.3">
      <c r="A14" s="252">
        <v>10</v>
      </c>
      <c r="B14" s="252"/>
      <c r="C14" s="252" t="s">
        <v>568</v>
      </c>
      <c r="D14" s="252">
        <v>4500</v>
      </c>
      <c r="E14" s="263">
        <v>0.5</v>
      </c>
      <c r="F14" s="262">
        <f t="shared" si="2"/>
        <v>11</v>
      </c>
      <c r="G14" s="262">
        <f t="shared" si="0"/>
        <v>11.5</v>
      </c>
      <c r="H14" s="261">
        <v>2640000</v>
      </c>
      <c r="I14" s="260">
        <f t="shared" si="1"/>
        <v>5280000</v>
      </c>
    </row>
    <row r="15" spans="1:10" ht="15" customHeight="1" x14ac:dyDescent="0.3">
      <c r="A15" s="252">
        <v>11</v>
      </c>
      <c r="B15" s="252"/>
      <c r="C15" s="252" t="s">
        <v>567</v>
      </c>
      <c r="D15" s="252">
        <v>4500</v>
      </c>
      <c r="E15" s="263">
        <v>0.5</v>
      </c>
      <c r="F15" s="262">
        <f t="shared" si="2"/>
        <v>11.5</v>
      </c>
      <c r="G15" s="262">
        <f t="shared" si="0"/>
        <v>12</v>
      </c>
      <c r="H15" s="261">
        <v>2640000</v>
      </c>
      <c r="I15" s="260">
        <f t="shared" si="1"/>
        <v>5280000</v>
      </c>
    </row>
    <row r="16" spans="1:10" ht="15" customHeight="1" x14ac:dyDescent="0.3">
      <c r="A16" s="252">
        <v>12</v>
      </c>
      <c r="B16" s="252"/>
      <c r="C16" s="252" t="s">
        <v>566</v>
      </c>
      <c r="D16" s="252">
        <v>4500</v>
      </c>
      <c r="E16" s="263">
        <v>0.5</v>
      </c>
      <c r="F16" s="262">
        <f t="shared" si="2"/>
        <v>12</v>
      </c>
      <c r="G16" s="262">
        <f t="shared" si="0"/>
        <v>12.5</v>
      </c>
      <c r="H16" s="261">
        <v>2640000</v>
      </c>
      <c r="I16" s="260">
        <f t="shared" si="1"/>
        <v>5280000</v>
      </c>
    </row>
    <row r="17" spans="1:9" ht="15" customHeight="1" x14ac:dyDescent="0.3">
      <c r="A17" s="252">
        <v>13</v>
      </c>
      <c r="B17" s="252" t="s">
        <v>571</v>
      </c>
      <c r="C17" s="252" t="s">
        <v>570</v>
      </c>
      <c r="D17" s="252">
        <v>4500</v>
      </c>
      <c r="E17" s="263">
        <v>1.2</v>
      </c>
      <c r="F17" s="262">
        <f t="shared" si="2"/>
        <v>12.5</v>
      </c>
      <c r="G17" s="262">
        <f t="shared" si="0"/>
        <v>13.7</v>
      </c>
      <c r="H17" s="261">
        <v>80000000</v>
      </c>
      <c r="I17" s="260">
        <f t="shared" si="1"/>
        <v>66666666.666666672</v>
      </c>
    </row>
    <row r="18" spans="1:9" ht="15" customHeight="1" x14ac:dyDescent="0.3">
      <c r="A18" s="252">
        <v>14</v>
      </c>
      <c r="B18" s="252"/>
      <c r="C18" s="252" t="s">
        <v>569</v>
      </c>
      <c r="D18" s="252">
        <v>4500</v>
      </c>
      <c r="E18" s="263">
        <v>1.2</v>
      </c>
      <c r="F18" s="262">
        <f t="shared" si="2"/>
        <v>13.7</v>
      </c>
      <c r="G18" s="262">
        <f t="shared" si="0"/>
        <v>14.899999999999999</v>
      </c>
      <c r="H18" s="261">
        <v>80000000</v>
      </c>
      <c r="I18" s="260">
        <f t="shared" si="1"/>
        <v>66666666.666666672</v>
      </c>
    </row>
    <row r="19" spans="1:9" ht="15" customHeight="1" x14ac:dyDescent="0.3">
      <c r="A19" s="252">
        <v>15</v>
      </c>
      <c r="B19" s="252"/>
      <c r="C19" s="252" t="s">
        <v>568</v>
      </c>
      <c r="D19" s="252">
        <v>4500</v>
      </c>
      <c r="E19" s="263">
        <v>1.2</v>
      </c>
      <c r="F19" s="262">
        <f t="shared" si="2"/>
        <v>14.899999999999999</v>
      </c>
      <c r="G19" s="262">
        <f t="shared" si="0"/>
        <v>16.099999999999998</v>
      </c>
      <c r="H19" s="261">
        <v>80000000</v>
      </c>
      <c r="I19" s="260">
        <f t="shared" si="1"/>
        <v>66666666.666666672</v>
      </c>
    </row>
    <row r="20" spans="1:9" ht="15" customHeight="1" x14ac:dyDescent="0.3">
      <c r="A20" s="252">
        <v>16</v>
      </c>
      <c r="B20" s="252"/>
      <c r="C20" s="252" t="s">
        <v>567</v>
      </c>
      <c r="D20" s="252">
        <v>4500</v>
      </c>
      <c r="E20" s="263">
        <v>1.2</v>
      </c>
      <c r="F20" s="262">
        <f t="shared" si="2"/>
        <v>16.099999999999998</v>
      </c>
      <c r="G20" s="262">
        <f t="shared" si="0"/>
        <v>17.299999999999997</v>
      </c>
      <c r="H20" s="261">
        <v>80000000</v>
      </c>
      <c r="I20" s="260">
        <f t="shared" si="1"/>
        <v>66666666.666666672</v>
      </c>
    </row>
    <row r="21" spans="1:9" ht="15" customHeight="1" x14ac:dyDescent="0.3">
      <c r="A21" s="252">
        <v>17</v>
      </c>
      <c r="B21" s="252"/>
      <c r="C21" s="252" t="s">
        <v>566</v>
      </c>
      <c r="D21" s="252">
        <v>4500</v>
      </c>
      <c r="E21" s="263">
        <v>1.2</v>
      </c>
      <c r="F21" s="262">
        <f t="shared" si="2"/>
        <v>17.299999999999997</v>
      </c>
      <c r="G21" s="262">
        <f t="shared" si="0"/>
        <v>18.499999999999996</v>
      </c>
      <c r="H21" s="261">
        <v>80000000</v>
      </c>
      <c r="I21" s="260">
        <f t="shared" si="1"/>
        <v>66666666.666666672</v>
      </c>
    </row>
    <row r="22" spans="1:9" ht="15" customHeight="1" x14ac:dyDescent="0.3">
      <c r="A22" s="252">
        <v>18</v>
      </c>
      <c r="B22" s="252" t="s">
        <v>565</v>
      </c>
      <c r="C22" s="252" t="s">
        <v>565</v>
      </c>
      <c r="D22" s="252">
        <v>4500</v>
      </c>
      <c r="E22" s="263">
        <v>1</v>
      </c>
      <c r="F22" s="262">
        <f t="shared" si="2"/>
        <v>18.499999999999996</v>
      </c>
      <c r="G22" s="262">
        <f t="shared" si="0"/>
        <v>19.499999999999996</v>
      </c>
      <c r="H22" s="261">
        <v>168000000</v>
      </c>
      <c r="I22" s="260">
        <f t="shared" si="1"/>
        <v>168000000</v>
      </c>
    </row>
    <row r="23" spans="1:9" ht="15" customHeight="1" x14ac:dyDescent="0.3">
      <c r="A23" s="252">
        <v>19</v>
      </c>
      <c r="B23" s="252" t="s">
        <v>564</v>
      </c>
      <c r="C23" s="252" t="s">
        <v>564</v>
      </c>
      <c r="D23" s="252">
        <v>4500</v>
      </c>
      <c r="E23" s="263">
        <v>1</v>
      </c>
      <c r="F23" s="262">
        <f t="shared" si="2"/>
        <v>19.499999999999996</v>
      </c>
      <c r="G23" s="262">
        <f t="shared" si="0"/>
        <v>20.499999999999996</v>
      </c>
      <c r="H23" s="261">
        <v>33000000</v>
      </c>
      <c r="I23" s="260">
        <f t="shared" si="1"/>
        <v>33000000</v>
      </c>
    </row>
    <row r="24" spans="1:9" ht="15.75" customHeight="1" x14ac:dyDescent="0.3"/>
    <row r="25" spans="1:9" ht="15" customHeight="1" x14ac:dyDescent="0.3">
      <c r="B25" s="249" t="s">
        <v>563</v>
      </c>
      <c r="C25" s="249" t="s">
        <v>562</v>
      </c>
      <c r="D25" s="249"/>
      <c r="G25" s="259">
        <f>G23</f>
        <v>20.499999999999996</v>
      </c>
      <c r="H25" s="258">
        <f>SUM(H5:H23)</f>
        <v>806200000</v>
      </c>
    </row>
    <row r="26" spans="1:9" ht="15.75" customHeight="1" x14ac:dyDescent="0.3"/>
    <row r="27" spans="1:9" ht="15" customHeight="1" x14ac:dyDescent="0.3">
      <c r="A27" s="424" t="s">
        <v>561</v>
      </c>
      <c r="B27" s="424"/>
      <c r="C27" s="424"/>
      <c r="D27" s="424"/>
      <c r="E27" s="424"/>
      <c r="F27" s="424"/>
      <c r="G27" s="424"/>
      <c r="H27" s="424"/>
      <c r="I27" s="424"/>
    </row>
    <row r="28" spans="1:9" ht="15.75" customHeight="1" x14ac:dyDescent="0.3"/>
    <row r="29" spans="1:9" ht="15.75" customHeight="1" x14ac:dyDescent="0.3"/>
    <row r="30" spans="1:9" ht="15.75" customHeight="1" x14ac:dyDescent="0.3"/>
    <row r="31" spans="1:9" ht="15.75" customHeight="1" x14ac:dyDescent="0.3"/>
    <row r="32" spans="1:9"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1:I1"/>
    <mergeCell ref="A2:I2"/>
    <mergeCell ref="A27:I27"/>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EE5AD-F0BB-4A5C-A7E2-6661EF8889A2}">
  <dimension ref="A1:T21"/>
  <sheetViews>
    <sheetView topLeftCell="A10" workbookViewId="0"/>
  </sheetViews>
  <sheetFormatPr defaultRowHeight="14.4" x14ac:dyDescent="0.3"/>
  <sheetData>
    <row r="1" spans="1:20" ht="15" x14ac:dyDescent="0.3">
      <c r="A1" s="112" t="s">
        <v>604</v>
      </c>
    </row>
    <row r="2" spans="1:20" ht="28.8" x14ac:dyDescent="0.3">
      <c r="A2" s="115" t="s">
        <v>605</v>
      </c>
      <c r="B2" s="115" t="s">
        <v>606</v>
      </c>
      <c r="C2" s="115" t="s">
        <v>607</v>
      </c>
      <c r="D2" s="115" t="s">
        <v>608</v>
      </c>
      <c r="P2" s="115"/>
      <c r="Q2" s="115" t="s">
        <v>638</v>
      </c>
      <c r="R2" s="115" t="s">
        <v>639</v>
      </c>
      <c r="S2" s="115" t="s">
        <v>640</v>
      </c>
      <c r="T2" s="115" t="s">
        <v>641</v>
      </c>
    </row>
    <row r="3" spans="1:20" ht="38.4" x14ac:dyDescent="0.3">
      <c r="A3" s="116" t="s">
        <v>609</v>
      </c>
      <c r="B3" s="322">
        <v>0.4</v>
      </c>
      <c r="C3" s="117" t="s">
        <v>610</v>
      </c>
      <c r="D3" s="117" t="s">
        <v>611</v>
      </c>
      <c r="E3" s="116" t="s">
        <v>642</v>
      </c>
      <c r="F3" t="e">
        <f>E3/4</f>
        <v>#VALUE!</v>
      </c>
      <c r="P3" s="116" t="s">
        <v>642</v>
      </c>
      <c r="Q3" s="322">
        <v>0.4</v>
      </c>
      <c r="R3" s="117" t="s">
        <v>643</v>
      </c>
      <c r="S3" s="117" t="s">
        <v>644</v>
      </c>
      <c r="T3" s="117" t="s">
        <v>645</v>
      </c>
    </row>
    <row r="4" spans="1:20" ht="28.8" x14ac:dyDescent="0.3">
      <c r="A4" s="116" t="s">
        <v>612</v>
      </c>
      <c r="B4" s="322">
        <v>0.35</v>
      </c>
      <c r="C4" s="117" t="s">
        <v>613</v>
      </c>
      <c r="D4" s="117" t="s">
        <v>614</v>
      </c>
      <c r="E4" s="116" t="s">
        <v>646</v>
      </c>
      <c r="P4" s="116" t="s">
        <v>646</v>
      </c>
      <c r="Q4" s="322">
        <v>0.35</v>
      </c>
      <c r="R4" s="117" t="s">
        <v>647</v>
      </c>
      <c r="S4" s="117" t="s">
        <v>648</v>
      </c>
      <c r="T4" s="117" t="s">
        <v>649</v>
      </c>
    </row>
    <row r="5" spans="1:20" ht="28.8" x14ac:dyDescent="0.3">
      <c r="A5" s="116" t="s">
        <v>615</v>
      </c>
      <c r="B5" s="322">
        <v>0.15</v>
      </c>
      <c r="C5" s="117" t="s">
        <v>616</v>
      </c>
      <c r="D5" s="117" t="s">
        <v>617</v>
      </c>
      <c r="E5" s="116" t="s">
        <v>650</v>
      </c>
      <c r="P5" s="116" t="s">
        <v>650</v>
      </c>
      <c r="Q5" s="322">
        <v>0.15</v>
      </c>
      <c r="R5" s="117" t="s">
        <v>651</v>
      </c>
      <c r="S5" s="117" t="s">
        <v>652</v>
      </c>
      <c r="T5" s="117" t="s">
        <v>653</v>
      </c>
    </row>
    <row r="6" spans="1:20" ht="28.8" x14ac:dyDescent="0.3">
      <c r="A6" s="116" t="s">
        <v>618</v>
      </c>
      <c r="B6" s="322">
        <v>7.0000000000000007E-2</v>
      </c>
      <c r="C6" s="117" t="s">
        <v>619</v>
      </c>
      <c r="D6" s="117" t="s">
        <v>620</v>
      </c>
      <c r="E6" s="116" t="s">
        <v>654</v>
      </c>
      <c r="P6" s="116" t="s">
        <v>654</v>
      </c>
      <c r="Q6" s="322">
        <v>7.0000000000000007E-2</v>
      </c>
      <c r="R6" s="117" t="s">
        <v>655</v>
      </c>
      <c r="S6" s="117" t="s">
        <v>656</v>
      </c>
      <c r="T6" s="117" t="s">
        <v>657</v>
      </c>
    </row>
    <row r="7" spans="1:20" ht="38.4" x14ac:dyDescent="0.3">
      <c r="A7" s="116" t="s">
        <v>621</v>
      </c>
      <c r="B7" s="322">
        <v>0.03</v>
      </c>
      <c r="C7" s="117" t="s">
        <v>622</v>
      </c>
      <c r="D7" s="117" t="s">
        <v>623</v>
      </c>
      <c r="E7" s="116" t="s">
        <v>658</v>
      </c>
      <c r="P7" s="116" t="s">
        <v>658</v>
      </c>
      <c r="Q7" s="322">
        <v>0.03</v>
      </c>
      <c r="R7" s="117" t="s">
        <v>659</v>
      </c>
      <c r="S7" s="117" t="s">
        <v>660</v>
      </c>
      <c r="T7" s="117" t="s">
        <v>661</v>
      </c>
    </row>
    <row r="8" spans="1:20" ht="38.4" x14ac:dyDescent="0.3">
      <c r="A8" s="116" t="s">
        <v>624</v>
      </c>
      <c r="B8" s="323">
        <v>1</v>
      </c>
      <c r="C8" s="116" t="s">
        <v>625</v>
      </c>
      <c r="D8" s="116" t="s">
        <v>626</v>
      </c>
      <c r="E8" s="116" t="s">
        <v>662</v>
      </c>
      <c r="P8" s="116" t="s">
        <v>662</v>
      </c>
      <c r="Q8" s="323">
        <v>1</v>
      </c>
      <c r="R8" s="116" t="s">
        <v>663</v>
      </c>
      <c r="S8" s="116" t="s">
        <v>664</v>
      </c>
      <c r="T8" s="116" t="s">
        <v>665</v>
      </c>
    </row>
    <row r="9" spans="1:20" x14ac:dyDescent="0.3">
      <c r="P9" s="118" t="s">
        <v>666</v>
      </c>
    </row>
    <row r="10" spans="1:20" ht="15" x14ac:dyDescent="0.3">
      <c r="A10" s="112" t="s">
        <v>627</v>
      </c>
    </row>
    <row r="11" spans="1:20" ht="15" x14ac:dyDescent="0.3">
      <c r="A11" s="113" t="s">
        <v>628</v>
      </c>
      <c r="P11" s="112" t="s">
        <v>667</v>
      </c>
    </row>
    <row r="12" spans="1:20" x14ac:dyDescent="0.3">
      <c r="A12" s="113" t="s">
        <v>629</v>
      </c>
      <c r="P12" s="113" t="s">
        <v>668</v>
      </c>
    </row>
    <row r="13" spans="1:20" x14ac:dyDescent="0.3">
      <c r="A13" s="113" t="s">
        <v>630</v>
      </c>
      <c r="P13" s="113" t="s">
        <v>669</v>
      </c>
    </row>
    <row r="14" spans="1:20" x14ac:dyDescent="0.3">
      <c r="A14" s="113" t="s">
        <v>631</v>
      </c>
      <c r="P14" s="113" t="s">
        <v>670</v>
      </c>
    </row>
    <row r="15" spans="1:20" x14ac:dyDescent="0.3">
      <c r="A15" s="113" t="s">
        <v>632</v>
      </c>
    </row>
    <row r="17" spans="1:1" x14ac:dyDescent="0.3">
      <c r="A17" s="111" t="s">
        <v>633</v>
      </c>
    </row>
    <row r="18" spans="1:1" x14ac:dyDescent="0.3">
      <c r="A18" s="114" t="s">
        <v>634</v>
      </c>
    </row>
    <row r="19" spans="1:1" x14ac:dyDescent="0.3">
      <c r="A19" s="114" t="s">
        <v>635</v>
      </c>
    </row>
    <row r="20" spans="1:1" x14ac:dyDescent="0.3">
      <c r="A20" s="114" t="s">
        <v>636</v>
      </c>
    </row>
    <row r="21" spans="1:1" x14ac:dyDescent="0.3">
      <c r="A21" s="111" t="s">
        <v>637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37AA5-59CA-4C1B-965F-44388365B57B}">
  <dimension ref="A1:S125"/>
  <sheetViews>
    <sheetView showGridLines="0" zoomScale="70" zoomScaleNormal="70" workbookViewId="0">
      <pane xSplit="4" ySplit="3" topLeftCell="G90" activePane="bottomRight" state="frozen"/>
      <selection pane="topRight"/>
      <selection pane="bottomLeft"/>
      <selection pane="bottomRight"/>
    </sheetView>
  </sheetViews>
  <sheetFormatPr defaultColWidth="8.77734375" defaultRowHeight="14.4" x14ac:dyDescent="0.3"/>
  <cols>
    <col min="1" max="1" width="8.77734375" style="147" bestFit="1" customWidth="1"/>
    <col min="2" max="2" width="88.88671875" style="283" customWidth="1"/>
    <col min="3" max="3" width="7.21875" style="147" bestFit="1" customWidth="1"/>
    <col min="4" max="4" width="15.6640625" style="284" bestFit="1" customWidth="1"/>
    <col min="5" max="5" width="13.77734375" style="147" customWidth="1"/>
    <col min="6" max="6" width="12.21875" style="147" bestFit="1" customWidth="1"/>
    <col min="7" max="7" width="10.21875" style="147" bestFit="1" customWidth="1"/>
    <col min="8" max="8" width="15.21875" style="147" customWidth="1"/>
    <col min="9" max="9" width="15.21875" style="147" hidden="1" customWidth="1"/>
    <col min="10" max="10" width="9.109375" style="147" customWidth="1"/>
    <col min="11" max="11" width="13.5546875" style="336" customWidth="1"/>
    <col min="12" max="12" width="13.5546875" style="275" customWidth="1"/>
    <col min="13" max="14" width="13.5546875" style="267" customWidth="1"/>
    <col min="15" max="15" width="13.5546875" style="275" hidden="1" customWidth="1"/>
    <col min="16" max="16" width="13.5546875" style="267" customWidth="1"/>
    <col min="17" max="17" width="16.5546875" style="276" hidden="1" customWidth="1"/>
    <col min="18" max="18" width="8.77734375" style="277"/>
    <col min="19" max="19" width="51.6640625" style="277" hidden="1" customWidth="1"/>
    <col min="20" max="16384" width="8.77734375" style="277"/>
  </cols>
  <sheetData>
    <row r="1" spans="1:17" x14ac:dyDescent="0.3">
      <c r="A1" s="295"/>
      <c r="B1" s="296">
        <f>'[25]Cash Inflow'!B1</f>
        <v>0</v>
      </c>
      <c r="C1" s="295"/>
      <c r="D1" s="297"/>
      <c r="E1" s="295"/>
    </row>
    <row r="2" spans="1:17" ht="23.4" x14ac:dyDescent="0.3">
      <c r="A2" s="278"/>
      <c r="B2" s="334" t="s">
        <v>522</v>
      </c>
      <c r="C2" s="298"/>
      <c r="D2" s="299"/>
      <c r="E2" s="298"/>
      <c r="F2" s="298"/>
      <c r="G2" s="298"/>
      <c r="H2" s="298"/>
      <c r="I2" s="298"/>
      <c r="J2" s="298"/>
      <c r="K2" s="337"/>
      <c r="L2" s="298"/>
      <c r="M2" s="300"/>
      <c r="N2" s="300"/>
      <c r="O2" s="298"/>
      <c r="P2" s="300"/>
      <c r="Q2" s="298"/>
    </row>
    <row r="3" spans="1:17" s="147" customFormat="1" x14ac:dyDescent="0.3">
      <c r="A3" s="302"/>
      <c r="B3" s="303" t="s">
        <v>278</v>
      </c>
      <c r="C3" s="302"/>
      <c r="D3" s="304"/>
      <c r="E3" s="302" t="s">
        <v>588</v>
      </c>
      <c r="F3" s="302" t="s">
        <v>520</v>
      </c>
      <c r="G3" s="305" t="s">
        <v>518</v>
      </c>
      <c r="H3" s="302" t="s">
        <v>519</v>
      </c>
      <c r="I3" s="306" t="s">
        <v>519</v>
      </c>
      <c r="J3" s="305"/>
      <c r="K3" s="309" t="s">
        <v>383</v>
      </c>
      <c r="L3" s="302" t="s">
        <v>590</v>
      </c>
      <c r="M3" s="302" t="s">
        <v>591</v>
      </c>
      <c r="N3" s="305" t="s">
        <v>356</v>
      </c>
      <c r="O3" s="305" t="s">
        <v>356</v>
      </c>
      <c r="P3" s="305" t="s">
        <v>465</v>
      </c>
      <c r="Q3" s="307" t="s">
        <v>465</v>
      </c>
    </row>
    <row r="4" spans="1:17" x14ac:dyDescent="0.3">
      <c r="A4" s="302"/>
      <c r="B4" s="303"/>
      <c r="C4" s="302" t="s">
        <v>587</v>
      </c>
      <c r="D4" s="309">
        <v>4500</v>
      </c>
      <c r="E4" s="302"/>
      <c r="F4" s="302"/>
      <c r="G4" s="302"/>
      <c r="H4" s="302" t="s">
        <v>280</v>
      </c>
      <c r="I4" s="302" t="s">
        <v>281</v>
      </c>
      <c r="J4" s="302"/>
      <c r="K4" s="338"/>
      <c r="L4" s="305"/>
      <c r="M4" s="305"/>
      <c r="N4" s="302" t="s">
        <v>280</v>
      </c>
      <c r="O4" s="302" t="s">
        <v>281</v>
      </c>
      <c r="P4" s="302" t="s">
        <v>280</v>
      </c>
      <c r="Q4" s="302" t="s">
        <v>281</v>
      </c>
    </row>
    <row r="5" spans="1:17" x14ac:dyDescent="0.3">
      <c r="A5" s="302"/>
      <c r="B5" s="303" t="s">
        <v>534</v>
      </c>
      <c r="C5" s="302"/>
      <c r="D5" s="309"/>
      <c r="E5" s="302"/>
      <c r="F5" s="302"/>
      <c r="G5" s="302"/>
      <c r="H5" s="310"/>
      <c r="I5" s="302"/>
      <c r="J5" s="302"/>
      <c r="K5" s="338"/>
      <c r="L5" s="305"/>
      <c r="M5" s="305"/>
      <c r="N5" s="305"/>
      <c r="O5" s="305"/>
      <c r="P5" s="305"/>
      <c r="Q5" s="307">
        <f>SUM(Q7:Q12)</f>
        <v>36174007.125</v>
      </c>
    </row>
    <row r="6" spans="1:17" x14ac:dyDescent="0.3">
      <c r="A6" s="311"/>
      <c r="B6" s="265" t="s">
        <v>276</v>
      </c>
      <c r="C6" s="164"/>
      <c r="D6" s="266"/>
      <c r="E6" s="164"/>
      <c r="F6" s="164"/>
      <c r="G6" s="164"/>
      <c r="H6" s="206"/>
      <c r="I6" s="311"/>
      <c r="J6" s="164"/>
      <c r="K6" s="339"/>
      <c r="L6" s="167"/>
      <c r="M6" s="167"/>
      <c r="N6" s="167"/>
      <c r="O6" s="167"/>
      <c r="P6" s="167"/>
      <c r="Q6" s="274"/>
    </row>
    <row r="7" spans="1:17" ht="28.8" x14ac:dyDescent="0.3">
      <c r="A7" s="206">
        <v>1.1000000000000001</v>
      </c>
      <c r="B7" s="279" t="s">
        <v>592</v>
      </c>
      <c r="C7" s="206" t="s">
        <v>585</v>
      </c>
      <c r="D7" s="280">
        <v>0.1</v>
      </c>
      <c r="E7" s="206">
        <v>0.1</v>
      </c>
      <c r="F7" s="206" t="s">
        <v>282</v>
      </c>
      <c r="G7" s="208">
        <v>0.04</v>
      </c>
      <c r="H7" s="162">
        <f t="shared" ref="H7:I11" si="0">D7*$D$4</f>
        <v>450</v>
      </c>
      <c r="I7" s="162">
        <f t="shared" si="0"/>
        <v>450</v>
      </c>
      <c r="J7" s="208" t="s">
        <v>429</v>
      </c>
      <c r="K7" s="340">
        <v>2300</v>
      </c>
      <c r="L7" s="281">
        <v>500</v>
      </c>
      <c r="M7" s="268">
        <f t="shared" ref="M7:M13" si="1">K7+L7</f>
        <v>2800</v>
      </c>
      <c r="N7" s="268">
        <f t="shared" ref="N7:N12" si="2">H7*(1+G7)</f>
        <v>468</v>
      </c>
      <c r="O7" s="281">
        <f t="shared" ref="O7:O13" si="3">I7*(1+G7)</f>
        <v>468</v>
      </c>
      <c r="P7" s="268">
        <f t="shared" ref="P7:P13" si="4">M7*N7</f>
        <v>1310400</v>
      </c>
      <c r="Q7" s="282">
        <f t="shared" ref="Q7:Q14" si="5">K7*O7</f>
        <v>1076400</v>
      </c>
    </row>
    <row r="8" spans="1:17" ht="43.2" x14ac:dyDescent="0.3">
      <c r="A8" s="206">
        <v>1.2</v>
      </c>
      <c r="B8" s="279" t="s">
        <v>593</v>
      </c>
      <c r="C8" s="206" t="s">
        <v>585</v>
      </c>
      <c r="D8" s="280">
        <v>1</v>
      </c>
      <c r="E8" s="206">
        <v>0.9</v>
      </c>
      <c r="F8" s="206" t="s">
        <v>282</v>
      </c>
      <c r="G8" s="208">
        <v>0.04</v>
      </c>
      <c r="H8" s="162">
        <f t="shared" si="0"/>
        <v>4500</v>
      </c>
      <c r="I8" s="162">
        <f t="shared" si="0"/>
        <v>4050</v>
      </c>
      <c r="J8" s="208" t="s">
        <v>429</v>
      </c>
      <c r="K8" s="340">
        <v>2600</v>
      </c>
      <c r="L8" s="281">
        <v>500</v>
      </c>
      <c r="M8" s="268">
        <f t="shared" si="1"/>
        <v>3100</v>
      </c>
      <c r="N8" s="268">
        <f t="shared" si="2"/>
        <v>4680</v>
      </c>
      <c r="O8" s="281">
        <f t="shared" si="3"/>
        <v>4212</v>
      </c>
      <c r="P8" s="268">
        <f t="shared" si="4"/>
        <v>14508000</v>
      </c>
      <c r="Q8" s="282">
        <f t="shared" si="5"/>
        <v>10951200</v>
      </c>
    </row>
    <row r="9" spans="1:17" ht="28.8" x14ac:dyDescent="0.3">
      <c r="A9" s="206">
        <v>1.3</v>
      </c>
      <c r="B9" s="279" t="s">
        <v>594</v>
      </c>
      <c r="C9" s="206" t="s">
        <v>585</v>
      </c>
      <c r="D9" s="280">
        <v>0.1</v>
      </c>
      <c r="E9" s="206">
        <v>0.1</v>
      </c>
      <c r="F9" s="206" t="s">
        <v>282</v>
      </c>
      <c r="G9" s="208">
        <v>0.04</v>
      </c>
      <c r="H9" s="162">
        <f t="shared" si="0"/>
        <v>450</v>
      </c>
      <c r="I9" s="162">
        <f t="shared" si="0"/>
        <v>450</v>
      </c>
      <c r="J9" s="208" t="s">
        <v>429</v>
      </c>
      <c r="K9" s="340">
        <v>2300</v>
      </c>
      <c r="L9" s="281">
        <v>850</v>
      </c>
      <c r="M9" s="268">
        <f t="shared" si="1"/>
        <v>3150</v>
      </c>
      <c r="N9" s="268">
        <f t="shared" si="2"/>
        <v>468</v>
      </c>
      <c r="O9" s="281">
        <f t="shared" si="3"/>
        <v>468</v>
      </c>
      <c r="P9" s="268">
        <f t="shared" si="4"/>
        <v>1474200</v>
      </c>
      <c r="Q9" s="282">
        <f t="shared" si="5"/>
        <v>1076400</v>
      </c>
    </row>
    <row r="10" spans="1:17" ht="28.8" x14ac:dyDescent="0.3">
      <c r="A10" s="206">
        <v>1.4</v>
      </c>
      <c r="B10" s="279" t="s">
        <v>595</v>
      </c>
      <c r="C10" s="206" t="s">
        <v>585</v>
      </c>
      <c r="D10" s="280">
        <v>8.8999999999999996E-2</v>
      </c>
      <c r="E10" s="206">
        <v>7.8E-2</v>
      </c>
      <c r="F10" s="206" t="s">
        <v>282</v>
      </c>
      <c r="G10" s="208">
        <v>0.04</v>
      </c>
      <c r="H10" s="162">
        <f t="shared" si="0"/>
        <v>400.5</v>
      </c>
      <c r="I10" s="162">
        <f t="shared" si="0"/>
        <v>351</v>
      </c>
      <c r="J10" s="208" t="s">
        <v>429</v>
      </c>
      <c r="K10" s="340">
        <v>2600</v>
      </c>
      <c r="L10" s="281">
        <v>950</v>
      </c>
      <c r="M10" s="268">
        <f t="shared" si="1"/>
        <v>3550</v>
      </c>
      <c r="N10" s="268">
        <f t="shared" si="2"/>
        <v>416.52000000000004</v>
      </c>
      <c r="O10" s="281">
        <f t="shared" si="3"/>
        <v>365.04</v>
      </c>
      <c r="P10" s="268">
        <f t="shared" si="4"/>
        <v>1478646.0000000002</v>
      </c>
      <c r="Q10" s="282">
        <f t="shared" si="5"/>
        <v>949104</v>
      </c>
    </row>
    <row r="11" spans="1:17" ht="43.2" x14ac:dyDescent="0.3">
      <c r="A11" s="206">
        <v>1.5</v>
      </c>
      <c r="B11" s="279" t="s">
        <v>596</v>
      </c>
      <c r="C11" s="206" t="s">
        <v>585</v>
      </c>
      <c r="D11" s="280">
        <v>0.24</v>
      </c>
      <c r="E11" s="206">
        <v>0.2</v>
      </c>
      <c r="F11" s="206" t="s">
        <v>282</v>
      </c>
      <c r="G11" s="208">
        <v>0.04</v>
      </c>
      <c r="H11" s="162">
        <f t="shared" si="0"/>
        <v>1080</v>
      </c>
      <c r="I11" s="162">
        <f t="shared" si="0"/>
        <v>900</v>
      </c>
      <c r="J11" s="208" t="s">
        <v>429</v>
      </c>
      <c r="K11" s="340">
        <v>2600</v>
      </c>
      <c r="L11" s="281">
        <v>700</v>
      </c>
      <c r="M11" s="268">
        <f t="shared" si="1"/>
        <v>3300</v>
      </c>
      <c r="N11" s="268">
        <f t="shared" si="2"/>
        <v>1123.2</v>
      </c>
      <c r="O11" s="281">
        <f t="shared" si="3"/>
        <v>936</v>
      </c>
      <c r="P11" s="268">
        <f t="shared" si="4"/>
        <v>3706560</v>
      </c>
      <c r="Q11" s="282">
        <f t="shared" si="5"/>
        <v>2433600</v>
      </c>
    </row>
    <row r="12" spans="1:17" x14ac:dyDescent="0.3">
      <c r="A12" s="206">
        <v>1.6</v>
      </c>
      <c r="B12" s="279" t="s">
        <v>525</v>
      </c>
      <c r="C12" s="206" t="s">
        <v>586</v>
      </c>
      <c r="D12" s="280">
        <v>197.77</v>
      </c>
      <c r="E12" s="206">
        <v>111.11</v>
      </c>
      <c r="F12" s="206" t="s">
        <v>285</v>
      </c>
      <c r="G12" s="208">
        <v>0.05</v>
      </c>
      <c r="H12" s="162">
        <f>D12*$D$4/1000</f>
        <v>889.96500000000003</v>
      </c>
      <c r="I12" s="162">
        <f>E12*$D$4/1000</f>
        <v>499.995</v>
      </c>
      <c r="J12" s="208" t="s">
        <v>434</v>
      </c>
      <c r="K12" s="340">
        <v>37500</v>
      </c>
      <c r="L12" s="281">
        <v>3000</v>
      </c>
      <c r="M12" s="268">
        <f t="shared" si="1"/>
        <v>40500</v>
      </c>
      <c r="N12" s="268">
        <f t="shared" si="2"/>
        <v>934.46325000000002</v>
      </c>
      <c r="O12" s="281">
        <f t="shared" si="3"/>
        <v>524.99475000000007</v>
      </c>
      <c r="P12" s="268">
        <f t="shared" si="4"/>
        <v>37845761.625</v>
      </c>
      <c r="Q12" s="282">
        <f t="shared" si="5"/>
        <v>19687303.125000004</v>
      </c>
    </row>
    <row r="13" spans="1:17" ht="28.8" hidden="1" x14ac:dyDescent="0.3">
      <c r="A13" s="206">
        <v>1.7</v>
      </c>
      <c r="B13" s="279" t="s">
        <v>524</v>
      </c>
      <c r="C13" s="206" t="s">
        <v>586</v>
      </c>
      <c r="D13" s="280">
        <v>0</v>
      </c>
      <c r="E13" s="206">
        <v>8.5</v>
      </c>
      <c r="F13" s="206" t="s">
        <v>285</v>
      </c>
      <c r="G13" s="208">
        <v>0.05</v>
      </c>
      <c r="H13" s="162" t="s">
        <v>284</v>
      </c>
      <c r="I13" s="162">
        <f>E13*$D$4/1000</f>
        <v>38.25</v>
      </c>
      <c r="J13" s="208" t="s">
        <v>434</v>
      </c>
      <c r="K13" s="340">
        <v>37500</v>
      </c>
      <c r="L13" s="281">
        <v>3000</v>
      </c>
      <c r="M13" s="268">
        <f t="shared" si="1"/>
        <v>40500</v>
      </c>
      <c r="N13" s="268"/>
      <c r="O13" s="281">
        <f t="shared" si="3"/>
        <v>40.162500000000001</v>
      </c>
      <c r="P13" s="268">
        <f t="shared" si="4"/>
        <v>0</v>
      </c>
      <c r="Q13" s="282">
        <f t="shared" si="5"/>
        <v>1506093.75</v>
      </c>
    </row>
    <row r="14" spans="1:17" x14ac:dyDescent="0.3">
      <c r="A14" s="329"/>
      <c r="B14" s="330"/>
      <c r="C14" s="329"/>
      <c r="D14" s="333"/>
      <c r="E14" s="329"/>
      <c r="F14" s="329"/>
      <c r="G14" s="329"/>
      <c r="H14" s="331"/>
      <c r="I14" s="329"/>
      <c r="J14" s="329"/>
      <c r="K14" s="341"/>
      <c r="L14" s="332"/>
      <c r="M14" s="332"/>
      <c r="N14" s="332"/>
      <c r="O14" s="332"/>
      <c r="P14" s="332">
        <f>SUM(P7:P13)</f>
        <v>60323567.625</v>
      </c>
      <c r="Q14" s="274">
        <f t="shared" si="5"/>
        <v>0</v>
      </c>
    </row>
    <row r="15" spans="1:17" x14ac:dyDescent="0.3">
      <c r="A15" s="302"/>
      <c r="B15" s="303" t="s">
        <v>533</v>
      </c>
      <c r="C15" s="302"/>
      <c r="D15" s="309">
        <v>4500</v>
      </c>
      <c r="E15" s="302"/>
      <c r="F15" s="302"/>
      <c r="G15" s="302"/>
      <c r="H15" s="310"/>
      <c r="I15" s="302"/>
      <c r="J15" s="302"/>
      <c r="K15" s="338"/>
      <c r="L15" s="305"/>
      <c r="M15" s="305"/>
      <c r="N15" s="305"/>
      <c r="O15" s="305"/>
      <c r="P15" s="305"/>
      <c r="Q15" s="307">
        <f>SUM(Q7:Q14)</f>
        <v>37680100.875</v>
      </c>
    </row>
    <row r="16" spans="1:17" x14ac:dyDescent="0.3">
      <c r="A16" s="311"/>
      <c r="B16" s="265" t="s">
        <v>287</v>
      </c>
      <c r="C16" s="164"/>
      <c r="D16" s="266"/>
      <c r="E16" s="164"/>
      <c r="F16" s="164"/>
      <c r="G16" s="164"/>
      <c r="H16" s="273"/>
      <c r="I16" s="164"/>
      <c r="J16" s="164"/>
      <c r="K16" s="339"/>
      <c r="L16" s="167"/>
      <c r="M16" s="167"/>
      <c r="N16" s="167"/>
      <c r="O16" s="167"/>
      <c r="P16" s="167"/>
      <c r="Q16" s="274">
        <f t="shared" ref="Q16:Q21" si="6">K16*O16</f>
        <v>0</v>
      </c>
    </row>
    <row r="17" spans="1:17" ht="28.8" x14ac:dyDescent="0.3">
      <c r="A17" s="206">
        <v>2.1</v>
      </c>
      <c r="B17" s="279" t="s">
        <v>597</v>
      </c>
      <c r="C17" s="206" t="s">
        <v>585</v>
      </c>
      <c r="D17" s="280">
        <v>8.4000000000000005E-2</v>
      </c>
      <c r="E17" s="206">
        <v>7.2999999999999995E-2</v>
      </c>
      <c r="F17" s="206" t="s">
        <v>282</v>
      </c>
      <c r="G17" s="208">
        <v>0.04</v>
      </c>
      <c r="H17" s="162">
        <f>D17*$D$15</f>
        <v>378</v>
      </c>
      <c r="I17" s="162">
        <f>E17*$D$4</f>
        <v>328.5</v>
      </c>
      <c r="J17" s="208" t="s">
        <v>429</v>
      </c>
      <c r="K17" s="340">
        <f>K8</f>
        <v>2600</v>
      </c>
      <c r="L17" s="281">
        <v>950</v>
      </c>
      <c r="M17" s="268">
        <f>K17+L17</f>
        <v>3550</v>
      </c>
      <c r="N17" s="268">
        <f>H17*(1+G17)</f>
        <v>393.12</v>
      </c>
      <c r="O17" s="281">
        <f>I17*(1+G17)</f>
        <v>341.64</v>
      </c>
      <c r="P17" s="268">
        <f>M17*N17</f>
        <v>1395576</v>
      </c>
      <c r="Q17" s="282">
        <f t="shared" si="6"/>
        <v>888264</v>
      </c>
    </row>
    <row r="18" spans="1:17" ht="43.2" x14ac:dyDescent="0.3">
      <c r="A18" s="206">
        <v>2.2000000000000002</v>
      </c>
      <c r="B18" s="279" t="s">
        <v>598</v>
      </c>
      <c r="C18" s="206" t="s">
        <v>585</v>
      </c>
      <c r="D18" s="280">
        <v>0.23</v>
      </c>
      <c r="E18" s="206">
        <v>0.19</v>
      </c>
      <c r="F18" s="206" t="s">
        <v>282</v>
      </c>
      <c r="G18" s="208">
        <v>0.04</v>
      </c>
      <c r="H18" s="162">
        <f>D18*$D$15</f>
        <v>1035</v>
      </c>
      <c r="I18" s="162">
        <f>E18*$D$4</f>
        <v>855</v>
      </c>
      <c r="J18" s="208" t="s">
        <v>429</v>
      </c>
      <c r="K18" s="340">
        <f>K8</f>
        <v>2600</v>
      </c>
      <c r="L18" s="281">
        <v>700</v>
      </c>
      <c r="M18" s="268">
        <f>K18+L18</f>
        <v>3300</v>
      </c>
      <c r="N18" s="268">
        <f>H18*(1+G18)</f>
        <v>1076.4000000000001</v>
      </c>
      <c r="O18" s="281">
        <f>I18*(1+G18)</f>
        <v>889.2</v>
      </c>
      <c r="P18" s="268">
        <f>M18*N18</f>
        <v>3552120.0000000005</v>
      </c>
      <c r="Q18" s="282">
        <f t="shared" si="6"/>
        <v>2311920</v>
      </c>
    </row>
    <row r="19" spans="1:17" x14ac:dyDescent="0.3">
      <c r="A19" s="206">
        <v>2.2999999999999998</v>
      </c>
      <c r="B19" s="279" t="s">
        <v>527</v>
      </c>
      <c r="C19" s="206" t="s">
        <v>586</v>
      </c>
      <c r="D19" s="280">
        <v>44</v>
      </c>
      <c r="E19" s="206">
        <v>25.55</v>
      </c>
      <c r="F19" s="206" t="s">
        <v>285</v>
      </c>
      <c r="G19" s="208">
        <v>0.05</v>
      </c>
      <c r="H19" s="162">
        <f>D19*$D$15/1000</f>
        <v>198</v>
      </c>
      <c r="I19" s="162">
        <f>E19*$D$4/1000</f>
        <v>114.97499999999999</v>
      </c>
      <c r="J19" s="208" t="s">
        <v>434</v>
      </c>
      <c r="K19" s="340">
        <v>37500</v>
      </c>
      <c r="L19" s="281">
        <v>3000</v>
      </c>
      <c r="M19" s="268">
        <f>K19+L19</f>
        <v>40500</v>
      </c>
      <c r="N19" s="268">
        <f>H19*(1+G19)</f>
        <v>207.9</v>
      </c>
      <c r="O19" s="281">
        <f>I19*(1+G19)</f>
        <v>120.72375</v>
      </c>
      <c r="P19" s="268">
        <f>M19*N19</f>
        <v>8419950</v>
      </c>
      <c r="Q19" s="282">
        <f t="shared" si="6"/>
        <v>4527140.625</v>
      </c>
    </row>
    <row r="20" spans="1:17" hidden="1" x14ac:dyDescent="0.3">
      <c r="A20" s="206">
        <v>2.4</v>
      </c>
      <c r="B20" s="279" t="s">
        <v>526</v>
      </c>
      <c r="C20" s="206" t="s">
        <v>586</v>
      </c>
      <c r="D20" s="280">
        <v>0</v>
      </c>
      <c r="E20" s="206">
        <v>8.5</v>
      </c>
      <c r="F20" s="206" t="s">
        <v>285</v>
      </c>
      <c r="G20" s="208">
        <v>0.05</v>
      </c>
      <c r="H20" s="162">
        <f>D20*$D$15</f>
        <v>0</v>
      </c>
      <c r="I20" s="162">
        <f>E20*$D$4/1000</f>
        <v>38.25</v>
      </c>
      <c r="J20" s="208" t="s">
        <v>434</v>
      </c>
      <c r="K20" s="340">
        <v>37500</v>
      </c>
      <c r="L20" s="281">
        <v>3000</v>
      </c>
      <c r="M20" s="268">
        <f>K20+L20</f>
        <v>40500</v>
      </c>
      <c r="N20" s="268">
        <f>H20*(1+G20)</f>
        <v>0</v>
      </c>
      <c r="O20" s="281">
        <f>I20*(1+G20)</f>
        <v>40.162500000000001</v>
      </c>
      <c r="P20" s="268">
        <f>M20*N20</f>
        <v>0</v>
      </c>
      <c r="Q20" s="282">
        <f t="shared" si="6"/>
        <v>1506093.75</v>
      </c>
    </row>
    <row r="21" spans="1:17" x14ac:dyDescent="0.3">
      <c r="A21" s="329"/>
      <c r="B21" s="330"/>
      <c r="C21" s="329"/>
      <c r="D21" s="333"/>
      <c r="E21" s="329"/>
      <c r="F21" s="329"/>
      <c r="G21" s="329"/>
      <c r="H21" s="331"/>
      <c r="I21" s="329"/>
      <c r="J21" s="329"/>
      <c r="K21" s="341"/>
      <c r="L21" s="332"/>
      <c r="M21" s="332"/>
      <c r="N21" s="332"/>
      <c r="O21" s="332"/>
      <c r="P21" s="332">
        <f>SUM(P17:P20)</f>
        <v>13367646</v>
      </c>
      <c r="Q21" s="274">
        <f t="shared" si="6"/>
        <v>0</v>
      </c>
    </row>
    <row r="22" spans="1:17" x14ac:dyDescent="0.3">
      <c r="A22" s="302"/>
      <c r="B22" s="303" t="s">
        <v>535</v>
      </c>
      <c r="C22" s="302"/>
      <c r="D22" s="309">
        <v>4500</v>
      </c>
      <c r="E22" s="302"/>
      <c r="F22" s="302"/>
      <c r="G22" s="302"/>
      <c r="H22" s="310"/>
      <c r="I22" s="302"/>
      <c r="J22" s="302"/>
      <c r="K22" s="338"/>
      <c r="L22" s="305"/>
      <c r="M22" s="305"/>
      <c r="N22" s="305"/>
      <c r="O22" s="305"/>
      <c r="P22" s="305"/>
      <c r="Q22" s="307">
        <f>SUM(Q17:Q19)</f>
        <v>7727324.625</v>
      </c>
    </row>
    <row r="23" spans="1:17" ht="28.8" x14ac:dyDescent="0.3">
      <c r="A23" s="206">
        <v>3.1</v>
      </c>
      <c r="B23" s="279" t="s">
        <v>599</v>
      </c>
      <c r="C23" s="206" t="s">
        <v>585</v>
      </c>
      <c r="D23" s="280">
        <v>7.8E-2</v>
      </c>
      <c r="E23" s="206">
        <v>6.9000000000000006E-2</v>
      </c>
      <c r="F23" s="206" t="s">
        <v>282</v>
      </c>
      <c r="G23" s="208">
        <v>0.04</v>
      </c>
      <c r="H23" s="162">
        <f>D23*$D$22</f>
        <v>351</v>
      </c>
      <c r="I23" s="162">
        <f>E23*$D$4</f>
        <v>310.5</v>
      </c>
      <c r="J23" s="208" t="s">
        <v>429</v>
      </c>
      <c r="K23" s="340">
        <f>K17</f>
        <v>2600</v>
      </c>
      <c r="L23" s="281">
        <v>950</v>
      </c>
      <c r="M23" s="268">
        <f>K23+L23</f>
        <v>3550</v>
      </c>
      <c r="N23" s="268">
        <f>H23*(1+G23)</f>
        <v>365.04</v>
      </c>
      <c r="O23" s="281">
        <f>I23*(1+G23)</f>
        <v>322.92</v>
      </c>
      <c r="P23" s="268">
        <f>M23*N23</f>
        <v>1295892</v>
      </c>
      <c r="Q23" s="282">
        <f>K23*O23</f>
        <v>839592</v>
      </c>
    </row>
    <row r="24" spans="1:17" ht="28.8" x14ac:dyDescent="0.3">
      <c r="A24" s="206">
        <v>3.2</v>
      </c>
      <c r="B24" s="279" t="s">
        <v>600</v>
      </c>
      <c r="C24" s="206" t="s">
        <v>585</v>
      </c>
      <c r="D24" s="280">
        <v>0.22</v>
      </c>
      <c r="E24" s="206">
        <v>0.18</v>
      </c>
      <c r="F24" s="206" t="s">
        <v>282</v>
      </c>
      <c r="G24" s="208">
        <v>0.04</v>
      </c>
      <c r="H24" s="162">
        <f>D24*$D$22</f>
        <v>990</v>
      </c>
      <c r="I24" s="162">
        <f>E24*$D$4</f>
        <v>810</v>
      </c>
      <c r="J24" s="208" t="s">
        <v>429</v>
      </c>
      <c r="K24" s="340">
        <f>K18</f>
        <v>2600</v>
      </c>
      <c r="L24" s="281">
        <v>700</v>
      </c>
      <c r="M24" s="268">
        <f>K24+L24</f>
        <v>3300</v>
      </c>
      <c r="N24" s="268">
        <f>H24*(1+G24)</f>
        <v>1029.6000000000001</v>
      </c>
      <c r="O24" s="281">
        <f>I24*(1+G24)</f>
        <v>842.4</v>
      </c>
      <c r="P24" s="268">
        <f>M24*N24</f>
        <v>3397680.0000000005</v>
      </c>
      <c r="Q24" s="282">
        <f>K24*O24</f>
        <v>2190240</v>
      </c>
    </row>
    <row r="25" spans="1:17" x14ac:dyDescent="0.3">
      <c r="A25" s="206">
        <v>3.3</v>
      </c>
      <c r="B25" s="279" t="s">
        <v>529</v>
      </c>
      <c r="C25" s="206" t="s">
        <v>586</v>
      </c>
      <c r="D25" s="280">
        <v>41.55</v>
      </c>
      <c r="E25" s="206">
        <v>24</v>
      </c>
      <c r="F25" s="206" t="s">
        <v>285</v>
      </c>
      <c r="G25" s="208">
        <v>0.05</v>
      </c>
      <c r="H25" s="162">
        <f>D25*$D$22/1000</f>
        <v>186.97499999999999</v>
      </c>
      <c r="I25" s="162">
        <f>E25*$D$4/1000</f>
        <v>108</v>
      </c>
      <c r="J25" s="208" t="s">
        <v>434</v>
      </c>
      <c r="K25" s="340">
        <v>37500</v>
      </c>
      <c r="L25" s="281">
        <v>3000</v>
      </c>
      <c r="M25" s="268">
        <f>K25+L25</f>
        <v>40500</v>
      </c>
      <c r="N25" s="268">
        <f>H25*(1+G25)</f>
        <v>196.32374999999999</v>
      </c>
      <c r="O25" s="281">
        <f>I25*(1+G25)</f>
        <v>113.4</v>
      </c>
      <c r="P25" s="268">
        <f>M25*N25</f>
        <v>7951111.875</v>
      </c>
      <c r="Q25" s="282">
        <f>K25*O25</f>
        <v>4252500</v>
      </c>
    </row>
    <row r="26" spans="1:17" hidden="1" x14ac:dyDescent="0.3">
      <c r="A26" s="206">
        <v>3.4</v>
      </c>
      <c r="B26" s="279" t="s">
        <v>528</v>
      </c>
      <c r="C26" s="206" t="s">
        <v>586</v>
      </c>
      <c r="D26" s="280">
        <v>0</v>
      </c>
      <c r="E26" s="206">
        <v>8.5</v>
      </c>
      <c r="F26" s="206" t="s">
        <v>283</v>
      </c>
      <c r="G26" s="208">
        <v>0.05</v>
      </c>
      <c r="H26" s="162">
        <f>D26*$D$22</f>
        <v>0</v>
      </c>
      <c r="I26" s="162">
        <f>E26*$D$4/1000</f>
        <v>38.25</v>
      </c>
      <c r="J26" s="208" t="s">
        <v>434</v>
      </c>
      <c r="K26" s="340">
        <v>37500</v>
      </c>
      <c r="L26" s="281">
        <v>3000</v>
      </c>
      <c r="M26" s="268">
        <f>K26+L26</f>
        <v>40500</v>
      </c>
      <c r="N26" s="268">
        <f>H26*(1+G26)</f>
        <v>0</v>
      </c>
      <c r="O26" s="281">
        <f>I26*(1+G26)</f>
        <v>40.162500000000001</v>
      </c>
      <c r="P26" s="268">
        <f>M26*N26</f>
        <v>0</v>
      </c>
      <c r="Q26" s="282">
        <f>K26*O26</f>
        <v>1506093.75</v>
      </c>
    </row>
    <row r="27" spans="1:17" x14ac:dyDescent="0.3">
      <c r="A27" s="329"/>
      <c r="B27" s="330"/>
      <c r="C27" s="329"/>
      <c r="D27" s="333"/>
      <c r="E27" s="329"/>
      <c r="F27" s="329"/>
      <c r="G27" s="329"/>
      <c r="H27" s="331"/>
      <c r="I27" s="329"/>
      <c r="J27" s="329"/>
      <c r="K27" s="341"/>
      <c r="L27" s="332"/>
      <c r="M27" s="332"/>
      <c r="N27" s="332"/>
      <c r="O27" s="332"/>
      <c r="P27" s="332">
        <f>SUM(P23:P26)</f>
        <v>12644683.875</v>
      </c>
      <c r="Q27" s="274">
        <f>K27*O27</f>
        <v>0</v>
      </c>
    </row>
    <row r="28" spans="1:17" x14ac:dyDescent="0.3">
      <c r="A28" s="302"/>
      <c r="B28" s="303" t="s">
        <v>532</v>
      </c>
      <c r="C28" s="302"/>
      <c r="D28" s="309">
        <v>4500</v>
      </c>
      <c r="E28" s="302"/>
      <c r="F28" s="302"/>
      <c r="G28" s="302"/>
      <c r="H28" s="310"/>
      <c r="I28" s="302"/>
      <c r="J28" s="302"/>
      <c r="K28" s="338"/>
      <c r="L28" s="305"/>
      <c r="M28" s="305"/>
      <c r="N28" s="305"/>
      <c r="O28" s="305"/>
      <c r="P28" s="305"/>
      <c r="Q28" s="307">
        <f>SUM(Q23:Q27)</f>
        <v>8788425.75</v>
      </c>
    </row>
    <row r="29" spans="1:17" ht="28.8" x14ac:dyDescent="0.3">
      <c r="A29" s="206">
        <v>4.0999999999999996</v>
      </c>
      <c r="B29" s="279" t="s">
        <v>601</v>
      </c>
      <c r="C29" s="206" t="s">
        <v>585</v>
      </c>
      <c r="D29" s="280">
        <v>6.9000000000000006E-2</v>
      </c>
      <c r="E29" s="206">
        <v>0.06</v>
      </c>
      <c r="F29" s="206" t="s">
        <v>282</v>
      </c>
      <c r="G29" s="208">
        <v>0.04</v>
      </c>
      <c r="H29" s="162">
        <f>D29*$D$28</f>
        <v>310.5</v>
      </c>
      <c r="I29" s="162">
        <f>E29*$D$4</f>
        <v>270</v>
      </c>
      <c r="J29" s="208" t="s">
        <v>429</v>
      </c>
      <c r="K29" s="340">
        <f>K23</f>
        <v>2600</v>
      </c>
      <c r="L29" s="281">
        <v>950</v>
      </c>
      <c r="M29" s="268">
        <f>K29+L29</f>
        <v>3550</v>
      </c>
      <c r="N29" s="268">
        <f>H29*(1+G29)</f>
        <v>322.92</v>
      </c>
      <c r="O29" s="281">
        <f>I29*(1+G29)</f>
        <v>280.8</v>
      </c>
      <c r="P29" s="268">
        <f>K29*N29</f>
        <v>839592</v>
      </c>
      <c r="Q29" s="282">
        <f>K29*O29</f>
        <v>730080</v>
      </c>
    </row>
    <row r="30" spans="1:17" ht="28.8" x14ac:dyDescent="0.3">
      <c r="A30" s="206">
        <v>4.2</v>
      </c>
      <c r="B30" s="279" t="s">
        <v>602</v>
      </c>
      <c r="C30" s="206" t="s">
        <v>585</v>
      </c>
      <c r="D30" s="280">
        <v>0.22</v>
      </c>
      <c r="E30" s="206">
        <v>0.18</v>
      </c>
      <c r="F30" s="206" t="s">
        <v>282</v>
      </c>
      <c r="G30" s="208">
        <v>0.04</v>
      </c>
      <c r="H30" s="162">
        <f>D30*$D$28</f>
        <v>990</v>
      </c>
      <c r="I30" s="162">
        <f>E30*$D$4</f>
        <v>810</v>
      </c>
      <c r="J30" s="208" t="s">
        <v>429</v>
      </c>
      <c r="K30" s="340">
        <f>K24</f>
        <v>2600</v>
      </c>
      <c r="L30" s="281">
        <v>700</v>
      </c>
      <c r="M30" s="268">
        <f>K30+L30</f>
        <v>3300</v>
      </c>
      <c r="N30" s="268">
        <f>H30*(1+G30)</f>
        <v>1029.6000000000001</v>
      </c>
      <c r="O30" s="281">
        <f>I30*(1+G30)</f>
        <v>842.4</v>
      </c>
      <c r="P30" s="268">
        <f>K30*N30</f>
        <v>2676960.0000000005</v>
      </c>
      <c r="Q30" s="282">
        <f>K30*O30</f>
        <v>2190240</v>
      </c>
    </row>
    <row r="31" spans="1:17" x14ac:dyDescent="0.3">
      <c r="A31" s="206">
        <v>4.3</v>
      </c>
      <c r="B31" s="279" t="s">
        <v>531</v>
      </c>
      <c r="C31" s="206" t="s">
        <v>586</v>
      </c>
      <c r="D31" s="280">
        <v>40.44</v>
      </c>
      <c r="E31" s="206">
        <v>23.33</v>
      </c>
      <c r="F31" s="206" t="s">
        <v>285</v>
      </c>
      <c r="G31" s="208">
        <v>0.05</v>
      </c>
      <c r="H31" s="162">
        <f>D31*$D$28/1000</f>
        <v>181.98</v>
      </c>
      <c r="I31" s="162">
        <f>E31*$D$4/1000</f>
        <v>104.98499999999999</v>
      </c>
      <c r="J31" s="208" t="s">
        <v>434</v>
      </c>
      <c r="K31" s="340">
        <v>37500</v>
      </c>
      <c r="L31" s="281">
        <v>3000</v>
      </c>
      <c r="M31" s="268">
        <f>K31+L31</f>
        <v>40500</v>
      </c>
      <c r="N31" s="268">
        <f>H31*(1+G31)</f>
        <v>191.07900000000001</v>
      </c>
      <c r="O31" s="281">
        <f>I31*(1+G31)</f>
        <v>110.23424999999999</v>
      </c>
      <c r="P31" s="268">
        <f>K31*N31</f>
        <v>7165462.5</v>
      </c>
      <c r="Q31" s="282">
        <f>K31*O31</f>
        <v>4133784.3749999995</v>
      </c>
    </row>
    <row r="32" spans="1:17" hidden="1" x14ac:dyDescent="0.3">
      <c r="A32" s="206">
        <v>4.4000000000000004</v>
      </c>
      <c r="B32" s="279" t="s">
        <v>530</v>
      </c>
      <c r="C32" s="206" t="s">
        <v>586</v>
      </c>
      <c r="D32" s="280">
        <v>0</v>
      </c>
      <c r="E32" s="206">
        <v>8.5</v>
      </c>
      <c r="F32" s="206" t="s">
        <v>283</v>
      </c>
      <c r="G32" s="208">
        <v>0.05</v>
      </c>
      <c r="H32" s="162">
        <f>D32*$D$28</f>
        <v>0</v>
      </c>
      <c r="I32" s="162">
        <f>E32*$D$4/1000</f>
        <v>38.25</v>
      </c>
      <c r="J32" s="208" t="s">
        <v>434</v>
      </c>
      <c r="K32" s="340">
        <v>37500</v>
      </c>
      <c r="L32" s="281">
        <v>3000</v>
      </c>
      <c r="M32" s="268">
        <f>K32+L32</f>
        <v>40500</v>
      </c>
      <c r="N32" s="268">
        <f>H32*(1+G32)</f>
        <v>0</v>
      </c>
      <c r="O32" s="281">
        <f>I32*(1+G32)</f>
        <v>40.162500000000001</v>
      </c>
      <c r="P32" s="268">
        <f>K32*N32</f>
        <v>0</v>
      </c>
      <c r="Q32" s="282">
        <f>K32*O32</f>
        <v>1506093.75</v>
      </c>
    </row>
    <row r="33" spans="1:19" x14ac:dyDescent="0.3">
      <c r="A33" s="329"/>
      <c r="B33" s="330"/>
      <c r="C33" s="329"/>
      <c r="D33" s="333"/>
      <c r="E33" s="329"/>
      <c r="F33" s="329"/>
      <c r="G33" s="329"/>
      <c r="H33" s="331"/>
      <c r="I33" s="329"/>
      <c r="J33" s="329"/>
      <c r="K33" s="341"/>
      <c r="L33" s="332"/>
      <c r="M33" s="332"/>
      <c r="N33" s="332"/>
      <c r="O33" s="332"/>
      <c r="P33" s="332">
        <f>SUM(P29:P32)</f>
        <v>10682014.5</v>
      </c>
      <c r="Q33" s="274">
        <f>K33*O33</f>
        <v>0</v>
      </c>
    </row>
    <row r="34" spans="1:19" ht="23.4" x14ac:dyDescent="0.3">
      <c r="A34" s="298"/>
      <c r="B34" s="334" t="s">
        <v>474</v>
      </c>
      <c r="C34" s="298"/>
      <c r="D34" s="299"/>
      <c r="E34" s="298"/>
      <c r="F34" s="298"/>
      <c r="G34" s="298"/>
      <c r="H34" s="312"/>
      <c r="I34" s="298"/>
      <c r="J34" s="298"/>
      <c r="K34" s="342"/>
      <c r="L34" s="313"/>
      <c r="M34" s="313"/>
      <c r="N34" s="313"/>
      <c r="O34" s="313"/>
      <c r="P34" s="313">
        <f>SUM(P33,P27,P21,P14)</f>
        <v>97017912</v>
      </c>
      <c r="Q34" s="314">
        <f>SUM(Q28,Q22,Q15,Q5)</f>
        <v>90369858.375</v>
      </c>
    </row>
    <row r="36" spans="1:19" x14ac:dyDescent="0.3">
      <c r="K36" s="343"/>
      <c r="L36" s="147"/>
      <c r="M36" s="270"/>
      <c r="R36" s="276"/>
    </row>
    <row r="37" spans="1:19" s="146" customFormat="1" ht="24" thickBot="1" x14ac:dyDescent="0.35">
      <c r="A37" s="285"/>
      <c r="B37" s="335" t="s">
        <v>472</v>
      </c>
      <c r="C37" s="298"/>
      <c r="D37" s="298"/>
      <c r="E37" s="298"/>
      <c r="F37" s="298"/>
      <c r="G37" s="298"/>
      <c r="H37" s="298"/>
      <c r="I37" s="286"/>
      <c r="J37" s="298"/>
      <c r="K37" s="337"/>
      <c r="L37" s="298"/>
      <c r="M37" s="300"/>
      <c r="N37" s="300"/>
      <c r="O37" s="298"/>
      <c r="P37" s="300"/>
      <c r="S37" s="301" t="s">
        <v>471</v>
      </c>
    </row>
    <row r="38" spans="1:19" s="146" customFormat="1" ht="15" thickBot="1" x14ac:dyDescent="0.35">
      <c r="A38" s="302"/>
      <c r="B38" s="302" t="s">
        <v>278</v>
      </c>
      <c r="C38" s="302" t="s">
        <v>470</v>
      </c>
      <c r="D38" s="302" t="s">
        <v>467</v>
      </c>
      <c r="E38" s="302"/>
      <c r="F38" s="302" t="s">
        <v>469</v>
      </c>
      <c r="G38" s="302" t="s">
        <v>468</v>
      </c>
      <c r="H38" s="305" t="s">
        <v>467</v>
      </c>
      <c r="I38" s="286"/>
      <c r="J38" s="305" t="s">
        <v>467</v>
      </c>
      <c r="K38" s="338"/>
      <c r="L38" s="305"/>
      <c r="M38" s="305"/>
      <c r="N38" s="305" t="s">
        <v>466</v>
      </c>
      <c r="O38" s="305"/>
      <c r="P38" s="305" t="s">
        <v>465</v>
      </c>
      <c r="S38" s="308" t="s">
        <v>464</v>
      </c>
    </row>
    <row r="39" spans="1:19" s="146" customFormat="1" x14ac:dyDescent="0.3">
      <c r="A39" s="160"/>
      <c r="B39" s="160" t="s">
        <v>463</v>
      </c>
      <c r="C39" s="206"/>
      <c r="D39" s="213">
        <f>D4</f>
        <v>4500</v>
      </c>
      <c r="E39" s="213"/>
      <c r="F39" s="206"/>
      <c r="G39" s="206"/>
      <c r="H39" s="206"/>
      <c r="I39" s="286"/>
      <c r="J39" s="206"/>
      <c r="K39" s="340"/>
      <c r="L39" s="281"/>
      <c r="M39" s="268"/>
      <c r="N39" s="268"/>
      <c r="O39" s="281"/>
      <c r="P39" s="268"/>
      <c r="S39" s="160" t="s">
        <v>462</v>
      </c>
    </row>
    <row r="40" spans="1:19" s="146" customFormat="1" x14ac:dyDescent="0.3">
      <c r="A40" s="160"/>
      <c r="B40" s="160" t="s">
        <v>461</v>
      </c>
      <c r="C40" s="206"/>
      <c r="D40" s="213">
        <v>3</v>
      </c>
      <c r="E40" s="213"/>
      <c r="F40" s="206"/>
      <c r="G40" s="206"/>
      <c r="H40" s="206"/>
      <c r="I40" s="286"/>
      <c r="J40" s="206"/>
      <c r="K40" s="340"/>
      <c r="L40" s="281"/>
      <c r="M40" s="268"/>
      <c r="N40" s="268"/>
      <c r="O40" s="281"/>
      <c r="P40" s="268"/>
      <c r="S40" s="160" t="s">
        <v>460</v>
      </c>
    </row>
    <row r="41" spans="1:19" s="146" customFormat="1" x14ac:dyDescent="0.3">
      <c r="A41" s="160"/>
      <c r="B41" s="160" t="s">
        <v>459</v>
      </c>
      <c r="C41" s="206"/>
      <c r="D41" s="214">
        <v>0.2</v>
      </c>
      <c r="E41" s="214"/>
      <c r="F41" s="206"/>
      <c r="G41" s="206"/>
      <c r="H41" s="206"/>
      <c r="I41" s="286"/>
      <c r="J41" s="206"/>
      <c r="K41" s="340"/>
      <c r="L41" s="281"/>
      <c r="M41" s="268"/>
      <c r="N41" s="268"/>
      <c r="O41" s="281"/>
      <c r="P41" s="268"/>
      <c r="S41" s="160" t="s">
        <v>458</v>
      </c>
    </row>
    <row r="42" spans="1:19" s="146" customFormat="1" x14ac:dyDescent="0.3">
      <c r="A42" s="216"/>
      <c r="B42" s="216" t="s">
        <v>457</v>
      </c>
      <c r="C42" s="219" t="s">
        <v>430</v>
      </c>
      <c r="D42" s="219">
        <f>D39*D40*D41</f>
        <v>2700</v>
      </c>
      <c r="E42" s="219"/>
      <c r="F42" s="219"/>
      <c r="G42" s="219"/>
      <c r="H42" s="219"/>
      <c r="I42" s="286"/>
      <c r="J42" s="219"/>
      <c r="K42" s="344"/>
      <c r="L42" s="218"/>
      <c r="M42" s="218"/>
      <c r="N42" s="218"/>
      <c r="O42" s="218"/>
      <c r="P42" s="218"/>
      <c r="S42" s="216" t="s">
        <v>456</v>
      </c>
    </row>
    <row r="43" spans="1:19" s="146" customFormat="1" x14ac:dyDescent="0.3">
      <c r="A43" s="160"/>
      <c r="B43" s="160" t="s">
        <v>455</v>
      </c>
      <c r="C43" s="206" t="s">
        <v>446</v>
      </c>
      <c r="D43" s="287">
        <v>550</v>
      </c>
      <c r="E43" s="287"/>
      <c r="F43" s="206"/>
      <c r="G43" s="206"/>
      <c r="H43" s="206"/>
      <c r="I43" s="286"/>
      <c r="J43" s="206"/>
      <c r="K43" s="340"/>
      <c r="L43" s="281"/>
      <c r="M43" s="268"/>
      <c r="N43" s="268"/>
      <c r="O43" s="281"/>
      <c r="P43" s="268"/>
      <c r="S43" s="160" t="s">
        <v>454</v>
      </c>
    </row>
    <row r="44" spans="1:19" s="146" customFormat="1" x14ac:dyDescent="0.3">
      <c r="A44" s="160"/>
      <c r="B44" s="160" t="s">
        <v>453</v>
      </c>
      <c r="C44" s="206"/>
      <c r="D44" s="214">
        <v>0.7</v>
      </c>
      <c r="E44" s="214"/>
      <c r="F44" s="206"/>
      <c r="G44" s="206"/>
      <c r="H44" s="206"/>
      <c r="I44" s="286"/>
      <c r="J44" s="206"/>
      <c r="K44" s="340"/>
      <c r="L44" s="281"/>
      <c r="M44" s="268"/>
      <c r="N44" s="268"/>
      <c r="O44" s="281"/>
      <c r="P44" s="268"/>
      <c r="S44" s="160" t="s">
        <v>452</v>
      </c>
    </row>
    <row r="45" spans="1:19" s="146" customFormat="1" x14ac:dyDescent="0.3">
      <c r="A45" s="160"/>
      <c r="B45" s="160" t="s">
        <v>451</v>
      </c>
      <c r="C45" s="206"/>
      <c r="D45" s="214">
        <v>0.3</v>
      </c>
      <c r="E45" s="214"/>
      <c r="F45" s="206"/>
      <c r="G45" s="206"/>
      <c r="H45" s="206"/>
      <c r="I45" s="286"/>
      <c r="J45" s="206"/>
      <c r="K45" s="340"/>
      <c r="L45" s="281"/>
      <c r="M45" s="268"/>
      <c r="N45" s="268"/>
      <c r="O45" s="281"/>
      <c r="P45" s="268"/>
      <c r="S45" s="160" t="s">
        <v>450</v>
      </c>
    </row>
    <row r="46" spans="1:19" s="146" customFormat="1" x14ac:dyDescent="0.3">
      <c r="A46" s="160"/>
      <c r="B46" s="160" t="s">
        <v>449</v>
      </c>
      <c r="C46" s="206" t="s">
        <v>446</v>
      </c>
      <c r="D46" s="213">
        <f>D42*D43*D44</f>
        <v>1039499.9999999999</v>
      </c>
      <c r="E46" s="213"/>
      <c r="F46" s="206"/>
      <c r="G46" s="206"/>
      <c r="H46" s="206" t="s">
        <v>445</v>
      </c>
      <c r="I46" s="286"/>
      <c r="J46" s="206" t="s">
        <v>445</v>
      </c>
      <c r="K46" s="340">
        <f>7000/1000</f>
        <v>7</v>
      </c>
      <c r="L46" s="288"/>
      <c r="M46" s="271"/>
      <c r="N46" s="268">
        <f>D46</f>
        <v>1039499.9999999999</v>
      </c>
      <c r="O46" s="281"/>
      <c r="P46" s="268">
        <f>N46*K46</f>
        <v>7276499.9999999991</v>
      </c>
      <c r="S46" s="160" t="s">
        <v>448</v>
      </c>
    </row>
    <row r="47" spans="1:19" s="146" customFormat="1" x14ac:dyDescent="0.3">
      <c r="A47" s="160"/>
      <c r="B47" s="160" t="s">
        <v>447</v>
      </c>
      <c r="C47" s="206" t="s">
        <v>446</v>
      </c>
      <c r="D47" s="213">
        <f>D42*D43*D45</f>
        <v>445500</v>
      </c>
      <c r="E47" s="213"/>
      <c r="F47" s="206"/>
      <c r="G47" s="206"/>
      <c r="H47" s="206" t="s">
        <v>445</v>
      </c>
      <c r="I47" s="286"/>
      <c r="J47" s="206" t="s">
        <v>445</v>
      </c>
      <c r="K47" s="340">
        <v>9</v>
      </c>
      <c r="L47" s="288"/>
      <c r="M47" s="271"/>
      <c r="N47" s="268">
        <f>D47</f>
        <v>445500</v>
      </c>
      <c r="O47" s="281"/>
      <c r="P47" s="268">
        <f>N47*K47</f>
        <v>4009500</v>
      </c>
      <c r="S47" s="160" t="s">
        <v>444</v>
      </c>
    </row>
    <row r="48" spans="1:19" s="146" customFormat="1" x14ac:dyDescent="0.3">
      <c r="A48" s="302"/>
      <c r="B48" s="302" t="s">
        <v>443</v>
      </c>
      <c r="C48" s="302"/>
      <c r="D48" s="310"/>
      <c r="E48" s="310"/>
      <c r="F48" s="302"/>
      <c r="G48" s="302"/>
      <c r="H48" s="302"/>
      <c r="I48" s="286"/>
      <c r="J48" s="302"/>
      <c r="K48" s="338"/>
      <c r="L48" s="305"/>
      <c r="M48" s="305"/>
      <c r="N48" s="305">
        <f>SUM(N46:N47)</f>
        <v>1485000</v>
      </c>
      <c r="O48" s="305"/>
      <c r="P48" s="305">
        <f>SUM(P46:P47)</f>
        <v>11286000</v>
      </c>
      <c r="S48" s="315" t="s">
        <v>442</v>
      </c>
    </row>
    <row r="49" spans="1:19" s="146" customFormat="1" x14ac:dyDescent="0.3">
      <c r="A49" s="160"/>
      <c r="B49" s="160" t="s">
        <v>441</v>
      </c>
      <c r="C49" s="206" t="s">
        <v>293</v>
      </c>
      <c r="D49" s="289">
        <v>0.35</v>
      </c>
      <c r="E49" s="289"/>
      <c r="F49" s="206"/>
      <c r="G49" s="206"/>
      <c r="H49" s="206"/>
      <c r="I49" s="286"/>
      <c r="J49" s="206"/>
      <c r="K49" s="340"/>
      <c r="L49" s="281"/>
      <c r="M49" s="268"/>
      <c r="N49" s="268"/>
      <c r="O49" s="281"/>
      <c r="P49" s="268"/>
      <c r="S49" s="160" t="s">
        <v>440</v>
      </c>
    </row>
    <row r="50" spans="1:19" s="146" customFormat="1" x14ac:dyDescent="0.3">
      <c r="A50" s="206"/>
      <c r="B50" s="206" t="s">
        <v>439</v>
      </c>
      <c r="C50" s="206" t="s">
        <v>293</v>
      </c>
      <c r="D50" s="162">
        <f>D49*D42</f>
        <v>944.99999999999989</v>
      </c>
      <c r="E50" s="162"/>
      <c r="F50" s="206"/>
      <c r="G50" s="206"/>
      <c r="H50" s="208" t="s">
        <v>434</v>
      </c>
      <c r="I50" s="286"/>
      <c r="J50" s="208" t="s">
        <v>434</v>
      </c>
      <c r="K50" s="340">
        <v>4200</v>
      </c>
      <c r="L50" s="281"/>
      <c r="M50" s="268"/>
      <c r="N50" s="268">
        <f>D50</f>
        <v>944.99999999999989</v>
      </c>
      <c r="O50" s="281"/>
      <c r="P50" s="268">
        <f>N50*K50</f>
        <v>3968999.9999999995</v>
      </c>
      <c r="S50" s="206" t="s">
        <v>433</v>
      </c>
    </row>
    <row r="51" spans="1:19" s="146" customFormat="1" x14ac:dyDescent="0.3">
      <c r="A51" s="302"/>
      <c r="B51" s="302" t="s">
        <v>438</v>
      </c>
      <c r="C51" s="302"/>
      <c r="D51" s="310"/>
      <c r="E51" s="310"/>
      <c r="F51" s="302"/>
      <c r="G51" s="302"/>
      <c r="H51" s="302"/>
      <c r="I51" s="286"/>
      <c r="J51" s="302"/>
      <c r="K51" s="338"/>
      <c r="L51" s="305"/>
      <c r="M51" s="305"/>
      <c r="N51" s="305">
        <f>SUM(N50)</f>
        <v>944.99999999999989</v>
      </c>
      <c r="O51" s="305"/>
      <c r="P51" s="305">
        <f>SUM(P50)</f>
        <v>3968999.9999999995</v>
      </c>
      <c r="S51" s="316" t="s">
        <v>432</v>
      </c>
    </row>
    <row r="52" spans="1:19" s="146" customFormat="1" x14ac:dyDescent="0.3">
      <c r="A52" s="160"/>
      <c r="B52" s="160" t="s">
        <v>437</v>
      </c>
      <c r="C52" s="206" t="s">
        <v>293</v>
      </c>
      <c r="D52" s="290">
        <f>0.75/1000</f>
        <v>7.5000000000000002E-4</v>
      </c>
      <c r="E52" s="290"/>
      <c r="F52" s="206"/>
      <c r="G52" s="206"/>
      <c r="H52" s="206"/>
      <c r="I52" s="286"/>
      <c r="J52" s="206"/>
      <c r="K52" s="340"/>
      <c r="L52" s="281"/>
      <c r="M52" s="268"/>
      <c r="N52" s="268"/>
      <c r="O52" s="281"/>
      <c r="P52" s="268"/>
      <c r="S52" s="160" t="s">
        <v>436</v>
      </c>
    </row>
    <row r="53" spans="1:19" s="146" customFormat="1" x14ac:dyDescent="0.3">
      <c r="A53" s="206"/>
      <c r="B53" s="206" t="s">
        <v>435</v>
      </c>
      <c r="C53" s="206" t="s">
        <v>293</v>
      </c>
      <c r="D53" s="162">
        <f>D52*N48</f>
        <v>1113.75</v>
      </c>
      <c r="E53" s="162"/>
      <c r="F53" s="206"/>
      <c r="G53" s="206"/>
      <c r="H53" s="208" t="s">
        <v>434</v>
      </c>
      <c r="I53" s="286"/>
      <c r="J53" s="208" t="s">
        <v>434</v>
      </c>
      <c r="K53" s="340">
        <v>800</v>
      </c>
      <c r="L53" s="281"/>
      <c r="M53" s="268"/>
      <c r="N53" s="268">
        <f>D53</f>
        <v>1113.75</v>
      </c>
      <c r="O53" s="281"/>
      <c r="P53" s="268">
        <f>N53*K53</f>
        <v>891000</v>
      </c>
      <c r="S53" s="206" t="s">
        <v>433</v>
      </c>
    </row>
    <row r="54" spans="1:19" s="146" customFormat="1" x14ac:dyDescent="0.3">
      <c r="A54" s="302"/>
      <c r="B54" s="302" t="s">
        <v>427</v>
      </c>
      <c r="C54" s="302"/>
      <c r="D54" s="310"/>
      <c r="E54" s="310"/>
      <c r="F54" s="302"/>
      <c r="G54" s="302"/>
      <c r="H54" s="302"/>
      <c r="I54" s="286"/>
      <c r="J54" s="302"/>
      <c r="K54" s="338"/>
      <c r="L54" s="305"/>
      <c r="M54" s="305"/>
      <c r="N54" s="305">
        <f>SUM(N53)</f>
        <v>1113.75</v>
      </c>
      <c r="O54" s="305"/>
      <c r="P54" s="305">
        <f>SUM(P53)</f>
        <v>891000</v>
      </c>
      <c r="S54" s="316" t="s">
        <v>432</v>
      </c>
    </row>
    <row r="55" spans="1:19" s="146" customFormat="1" x14ac:dyDescent="0.3">
      <c r="A55" s="206"/>
      <c r="B55" s="206" t="s">
        <v>431</v>
      </c>
      <c r="C55" s="206" t="s">
        <v>430</v>
      </c>
      <c r="D55" s="162">
        <f>D42</f>
        <v>2700</v>
      </c>
      <c r="E55" s="162"/>
      <c r="F55" s="206"/>
      <c r="G55" s="206"/>
      <c r="H55" s="208" t="s">
        <v>429</v>
      </c>
      <c r="I55" s="286"/>
      <c r="J55" s="208" t="s">
        <v>429</v>
      </c>
      <c r="K55" s="340">
        <v>1800</v>
      </c>
      <c r="L55" s="281"/>
      <c r="M55" s="268"/>
      <c r="N55" s="268">
        <f>D55</f>
        <v>2700</v>
      </c>
      <c r="O55" s="281"/>
      <c r="P55" s="268">
        <f>N55*K55</f>
        <v>4860000</v>
      </c>
      <c r="S55" s="206" t="s">
        <v>428</v>
      </c>
    </row>
    <row r="56" spans="1:19" s="146" customFormat="1" x14ac:dyDescent="0.3">
      <c r="A56" s="302"/>
      <c r="B56" s="302" t="s">
        <v>427</v>
      </c>
      <c r="C56" s="302"/>
      <c r="D56" s="302"/>
      <c r="E56" s="302"/>
      <c r="F56" s="302"/>
      <c r="G56" s="302"/>
      <c r="H56" s="302"/>
      <c r="I56" s="286"/>
      <c r="J56" s="302"/>
      <c r="K56" s="338"/>
      <c r="L56" s="305"/>
      <c r="M56" s="305"/>
      <c r="N56" s="305">
        <f>SUM(N55)</f>
        <v>2700</v>
      </c>
      <c r="O56" s="305"/>
      <c r="P56" s="305">
        <f>SUM(P55)</f>
        <v>4860000</v>
      </c>
      <c r="S56" s="316" t="s">
        <v>426</v>
      </c>
    </row>
    <row r="57" spans="1:19" s="146" customFormat="1" ht="23.4" x14ac:dyDescent="0.3">
      <c r="A57" s="298"/>
      <c r="B57" s="335" t="s">
        <v>425</v>
      </c>
      <c r="C57" s="298"/>
      <c r="D57" s="298"/>
      <c r="E57" s="298"/>
      <c r="F57" s="298"/>
      <c r="G57" s="298"/>
      <c r="H57" s="298"/>
      <c r="I57" s="286"/>
      <c r="J57" s="298"/>
      <c r="K57" s="342"/>
      <c r="L57" s="313"/>
      <c r="M57" s="313"/>
      <c r="N57" s="313"/>
      <c r="O57" s="313"/>
      <c r="P57" s="313">
        <f>SUM(P56,P54,P51,P48)</f>
        <v>21006000</v>
      </c>
      <c r="S57" s="298" t="s">
        <v>424</v>
      </c>
    </row>
    <row r="58" spans="1:19" s="146" customFormat="1" x14ac:dyDescent="0.3">
      <c r="A58" s="147"/>
      <c r="B58" s="147"/>
      <c r="C58" s="147"/>
      <c r="D58" s="147"/>
      <c r="E58" s="147"/>
      <c r="F58" s="147"/>
      <c r="G58" s="147"/>
      <c r="H58" s="147"/>
      <c r="I58" s="147"/>
      <c r="J58" s="147"/>
      <c r="K58" s="336"/>
      <c r="L58" s="275"/>
      <c r="M58" s="267"/>
      <c r="N58" s="267"/>
      <c r="O58" s="275"/>
      <c r="P58" s="267"/>
      <c r="S58" s="147"/>
    </row>
    <row r="59" spans="1:19" ht="23.4" x14ac:dyDescent="0.3">
      <c r="A59" s="278"/>
      <c r="B59" s="334" t="s">
        <v>757</v>
      </c>
      <c r="C59" s="298"/>
      <c r="D59" s="299"/>
      <c r="E59" s="298"/>
      <c r="F59" s="298"/>
      <c r="G59" s="298"/>
      <c r="H59" s="298"/>
      <c r="I59" s="298"/>
      <c r="J59" s="298"/>
      <c r="K59" s="337"/>
      <c r="L59" s="298"/>
      <c r="M59" s="300"/>
      <c r="N59" s="300"/>
      <c r="O59" s="298"/>
      <c r="P59" s="300"/>
      <c r="Q59" s="298"/>
    </row>
    <row r="60" spans="1:19" x14ac:dyDescent="0.3">
      <c r="A60" s="302"/>
      <c r="B60" s="303" t="s">
        <v>677</v>
      </c>
      <c r="C60" s="302"/>
      <c r="D60" s="309"/>
      <c r="E60" s="302"/>
      <c r="F60" s="302"/>
      <c r="G60" s="302"/>
      <c r="H60" s="310"/>
      <c r="I60" s="302"/>
      <c r="J60" s="302"/>
      <c r="K60" s="338" t="s">
        <v>753</v>
      </c>
      <c r="L60" s="305" t="s">
        <v>754</v>
      </c>
      <c r="M60" s="305" t="s">
        <v>755</v>
      </c>
      <c r="N60" s="305"/>
      <c r="O60" s="305"/>
      <c r="P60" s="305"/>
      <c r="Q60" s="307"/>
    </row>
    <row r="61" spans="1:19" x14ac:dyDescent="0.3">
      <c r="A61" s="206"/>
      <c r="B61" s="279" t="s">
        <v>678</v>
      </c>
      <c r="C61" s="206"/>
      <c r="D61" s="280"/>
      <c r="E61" s="206"/>
      <c r="F61" s="206"/>
      <c r="G61" s="208"/>
      <c r="H61" s="162"/>
      <c r="I61" s="162"/>
      <c r="J61" s="208" t="s">
        <v>589</v>
      </c>
      <c r="K61" s="345">
        <v>980</v>
      </c>
      <c r="L61" s="206">
        <v>1465</v>
      </c>
      <c r="M61" s="268">
        <f>(K61+L61)/2</f>
        <v>1222.5</v>
      </c>
      <c r="N61" s="268">
        <f>D28+D22+D15+D4</f>
        <v>18000</v>
      </c>
      <c r="O61" s="281"/>
      <c r="P61" s="268">
        <f>N61*M61</f>
        <v>22005000</v>
      </c>
      <c r="Q61" s="282"/>
    </row>
    <row r="62" spans="1:19" x14ac:dyDescent="0.3">
      <c r="A62" s="206"/>
      <c r="B62" s="279" t="s">
        <v>682</v>
      </c>
      <c r="C62" s="206"/>
      <c r="D62" s="280"/>
      <c r="E62" s="206"/>
      <c r="F62" s="206"/>
      <c r="G62" s="208"/>
      <c r="H62" s="162"/>
      <c r="I62" s="162"/>
      <c r="J62" s="208" t="s">
        <v>589</v>
      </c>
      <c r="K62" s="345">
        <v>700</v>
      </c>
      <c r="L62" s="206">
        <v>1050</v>
      </c>
      <c r="M62" s="268">
        <f t="shared" ref="M62:M90" si="7">(K62+L62)/2</f>
        <v>875</v>
      </c>
      <c r="N62" s="268">
        <f>N61</f>
        <v>18000</v>
      </c>
      <c r="O62" s="281"/>
      <c r="P62" s="268">
        <f t="shared" ref="P62:P90" si="8">N62*M62</f>
        <v>15750000</v>
      </c>
      <c r="Q62" s="282"/>
    </row>
    <row r="63" spans="1:19" x14ac:dyDescent="0.3">
      <c r="A63" s="206"/>
      <c r="B63" s="279" t="s">
        <v>685</v>
      </c>
      <c r="C63" s="206"/>
      <c r="D63" s="280"/>
      <c r="E63" s="206"/>
      <c r="F63" s="206"/>
      <c r="G63" s="208"/>
      <c r="H63" s="162"/>
      <c r="I63" s="162"/>
      <c r="J63" s="208" t="s">
        <v>589</v>
      </c>
      <c r="K63" s="345">
        <v>560</v>
      </c>
      <c r="L63" s="206">
        <v>840</v>
      </c>
      <c r="M63" s="268">
        <f t="shared" si="7"/>
        <v>700</v>
      </c>
      <c r="N63" s="268">
        <f t="shared" ref="N63:N65" si="9">N62</f>
        <v>18000</v>
      </c>
      <c r="O63" s="281"/>
      <c r="P63" s="268">
        <f t="shared" si="8"/>
        <v>12600000</v>
      </c>
      <c r="Q63" s="282"/>
    </row>
    <row r="64" spans="1:19" x14ac:dyDescent="0.3">
      <c r="A64" s="206"/>
      <c r="B64" s="279" t="s">
        <v>688</v>
      </c>
      <c r="C64" s="206"/>
      <c r="D64" s="280"/>
      <c r="E64" s="206"/>
      <c r="F64" s="206"/>
      <c r="G64" s="208"/>
      <c r="H64" s="162"/>
      <c r="I64" s="162"/>
      <c r="J64" s="208" t="s">
        <v>589</v>
      </c>
      <c r="K64" s="345">
        <v>280</v>
      </c>
      <c r="L64" s="206">
        <v>420</v>
      </c>
      <c r="M64" s="268">
        <f t="shared" si="7"/>
        <v>350</v>
      </c>
      <c r="N64" s="268">
        <f t="shared" si="9"/>
        <v>18000</v>
      </c>
      <c r="O64" s="281"/>
      <c r="P64" s="268">
        <f t="shared" si="8"/>
        <v>6300000</v>
      </c>
      <c r="Q64" s="282"/>
    </row>
    <row r="65" spans="1:17" x14ac:dyDescent="0.3">
      <c r="A65" s="206"/>
      <c r="B65" s="279" t="s">
        <v>691</v>
      </c>
      <c r="C65" s="206"/>
      <c r="D65" s="280"/>
      <c r="E65" s="206"/>
      <c r="F65" s="206"/>
      <c r="G65" s="208"/>
      <c r="H65" s="162"/>
      <c r="I65" s="162"/>
      <c r="J65" s="208" t="s">
        <v>589</v>
      </c>
      <c r="K65" s="345">
        <v>280</v>
      </c>
      <c r="L65" s="206">
        <v>425</v>
      </c>
      <c r="M65" s="268">
        <f t="shared" si="7"/>
        <v>352.5</v>
      </c>
      <c r="N65" s="268">
        <f t="shared" si="9"/>
        <v>18000</v>
      </c>
      <c r="O65" s="281"/>
      <c r="P65" s="268">
        <f t="shared" si="8"/>
        <v>6345000</v>
      </c>
      <c r="Q65" s="282"/>
    </row>
    <row r="66" spans="1:17" x14ac:dyDescent="0.3">
      <c r="A66" s="329"/>
      <c r="B66" s="330"/>
      <c r="C66" s="329"/>
      <c r="D66" s="333"/>
      <c r="E66" s="329"/>
      <c r="F66" s="329"/>
      <c r="G66" s="329"/>
      <c r="H66" s="331"/>
      <c r="I66" s="329"/>
      <c r="J66" s="329"/>
      <c r="K66" s="341"/>
      <c r="L66" s="332"/>
      <c r="M66" s="332"/>
      <c r="N66" s="332"/>
      <c r="O66" s="332"/>
      <c r="P66" s="332">
        <f>SUM(P61:P65)</f>
        <v>63000000</v>
      </c>
      <c r="Q66" s="282"/>
    </row>
    <row r="67" spans="1:17" x14ac:dyDescent="0.3">
      <c r="A67" s="302"/>
      <c r="B67" s="303" t="s">
        <v>694</v>
      </c>
      <c r="C67" s="302"/>
      <c r="D67" s="309"/>
      <c r="E67" s="302"/>
      <c r="F67" s="302"/>
      <c r="G67" s="302"/>
      <c r="H67" s="310"/>
      <c r="I67" s="302"/>
      <c r="J67" s="302"/>
      <c r="K67" s="309"/>
      <c r="L67" s="302"/>
      <c r="M67" s="305"/>
      <c r="N67" s="305"/>
      <c r="O67" s="305"/>
      <c r="P67" s="305"/>
      <c r="Q67" s="307"/>
    </row>
    <row r="68" spans="1:17" x14ac:dyDescent="0.3">
      <c r="A68" s="206"/>
      <c r="B68" s="279" t="s">
        <v>695</v>
      </c>
      <c r="C68" s="206"/>
      <c r="D68" s="280"/>
      <c r="E68" s="206"/>
      <c r="F68" s="206"/>
      <c r="G68" s="208"/>
      <c r="H68" s="162"/>
      <c r="I68" s="162"/>
      <c r="J68" s="208" t="s">
        <v>589</v>
      </c>
      <c r="K68" s="345">
        <v>490</v>
      </c>
      <c r="L68" s="206">
        <v>735</v>
      </c>
      <c r="M68" s="268">
        <f t="shared" si="7"/>
        <v>612.5</v>
      </c>
      <c r="N68" s="268">
        <f>N65</f>
        <v>18000</v>
      </c>
      <c r="O68" s="281"/>
      <c r="P68" s="268">
        <f t="shared" si="8"/>
        <v>11025000</v>
      </c>
      <c r="Q68" s="282"/>
    </row>
    <row r="69" spans="1:17" x14ac:dyDescent="0.3">
      <c r="A69" s="206"/>
      <c r="B69" s="279" t="s">
        <v>699</v>
      </c>
      <c r="C69" s="206"/>
      <c r="D69" s="280"/>
      <c r="E69" s="206"/>
      <c r="F69" s="206"/>
      <c r="G69" s="208"/>
      <c r="H69" s="162"/>
      <c r="I69" s="162"/>
      <c r="J69" s="208" t="s">
        <v>589</v>
      </c>
      <c r="K69" s="345">
        <v>370</v>
      </c>
      <c r="L69" s="206">
        <v>550</v>
      </c>
      <c r="M69" s="268">
        <f t="shared" si="7"/>
        <v>460</v>
      </c>
      <c r="N69" s="268">
        <f>N68</f>
        <v>18000</v>
      </c>
      <c r="O69" s="281"/>
      <c r="P69" s="268">
        <f t="shared" si="8"/>
        <v>8280000</v>
      </c>
      <c r="Q69" s="282"/>
    </row>
    <row r="70" spans="1:17" x14ac:dyDescent="0.3">
      <c r="A70" s="206"/>
      <c r="B70" s="279" t="s">
        <v>702</v>
      </c>
      <c r="C70" s="206"/>
      <c r="D70" s="280"/>
      <c r="E70" s="206"/>
      <c r="F70" s="206"/>
      <c r="G70" s="208"/>
      <c r="H70" s="162"/>
      <c r="I70" s="162"/>
      <c r="J70" s="208" t="s">
        <v>589</v>
      </c>
      <c r="K70" s="345">
        <v>615</v>
      </c>
      <c r="L70" s="206">
        <v>920</v>
      </c>
      <c r="M70" s="268">
        <f t="shared" si="7"/>
        <v>767.5</v>
      </c>
      <c r="N70" s="268">
        <f t="shared" ref="N70:N73" si="10">N69</f>
        <v>18000</v>
      </c>
      <c r="O70" s="281"/>
      <c r="P70" s="268">
        <f t="shared" si="8"/>
        <v>13815000</v>
      </c>
      <c r="Q70" s="282"/>
    </row>
    <row r="71" spans="1:17" x14ac:dyDescent="0.3">
      <c r="A71" s="206"/>
      <c r="B71" s="279" t="s">
        <v>705</v>
      </c>
      <c r="C71" s="206"/>
      <c r="D71" s="280"/>
      <c r="E71" s="206"/>
      <c r="F71" s="206"/>
      <c r="G71" s="208"/>
      <c r="H71" s="162"/>
      <c r="I71" s="162"/>
      <c r="J71" s="208" t="s">
        <v>589</v>
      </c>
      <c r="K71" s="345">
        <v>245</v>
      </c>
      <c r="L71" s="206">
        <v>370</v>
      </c>
      <c r="M71" s="268">
        <f t="shared" si="7"/>
        <v>307.5</v>
      </c>
      <c r="N71" s="268">
        <f t="shared" si="10"/>
        <v>18000</v>
      </c>
      <c r="O71" s="281"/>
      <c r="P71" s="268">
        <f t="shared" si="8"/>
        <v>5535000</v>
      </c>
      <c r="Q71" s="282"/>
    </row>
    <row r="72" spans="1:17" x14ac:dyDescent="0.3">
      <c r="A72" s="206"/>
      <c r="B72" s="279" t="s">
        <v>708</v>
      </c>
      <c r="C72" s="206"/>
      <c r="D72" s="280"/>
      <c r="E72" s="206"/>
      <c r="F72" s="206"/>
      <c r="G72" s="208"/>
      <c r="H72" s="162"/>
      <c r="I72" s="162"/>
      <c r="J72" s="208" t="s">
        <v>589</v>
      </c>
      <c r="K72" s="345">
        <v>490</v>
      </c>
      <c r="L72" s="206">
        <v>735</v>
      </c>
      <c r="M72" s="268">
        <f t="shared" si="7"/>
        <v>612.5</v>
      </c>
      <c r="N72" s="268">
        <f t="shared" si="10"/>
        <v>18000</v>
      </c>
      <c r="O72" s="281"/>
      <c r="P72" s="268">
        <f t="shared" si="8"/>
        <v>11025000</v>
      </c>
      <c r="Q72" s="282"/>
    </row>
    <row r="73" spans="1:17" x14ac:dyDescent="0.3">
      <c r="A73" s="206"/>
      <c r="B73" s="279" t="s">
        <v>709</v>
      </c>
      <c r="C73" s="206"/>
      <c r="D73" s="280"/>
      <c r="E73" s="206"/>
      <c r="F73" s="206"/>
      <c r="G73" s="208"/>
      <c r="H73" s="162"/>
      <c r="I73" s="162"/>
      <c r="J73" s="208" t="s">
        <v>589</v>
      </c>
      <c r="K73" s="345">
        <v>245</v>
      </c>
      <c r="L73" s="206">
        <v>365</v>
      </c>
      <c r="M73" s="268">
        <f t="shared" si="7"/>
        <v>305</v>
      </c>
      <c r="N73" s="268">
        <f t="shared" si="10"/>
        <v>18000</v>
      </c>
      <c r="O73" s="281"/>
      <c r="P73" s="268">
        <f t="shared" si="8"/>
        <v>5490000</v>
      </c>
      <c r="Q73" s="282"/>
    </row>
    <row r="74" spans="1:17" x14ac:dyDescent="0.3">
      <c r="A74" s="329"/>
      <c r="B74" s="330"/>
      <c r="C74" s="329"/>
      <c r="D74" s="333"/>
      <c r="E74" s="329"/>
      <c r="F74" s="329"/>
      <c r="G74" s="329"/>
      <c r="H74" s="331"/>
      <c r="I74" s="329"/>
      <c r="J74" s="329"/>
      <c r="K74" s="341"/>
      <c r="L74" s="332"/>
      <c r="M74" s="332"/>
      <c r="N74" s="332"/>
      <c r="O74" s="332"/>
      <c r="P74" s="332">
        <f>SUM(P68:P73)</f>
        <v>55170000</v>
      </c>
      <c r="Q74" s="282"/>
    </row>
    <row r="75" spans="1:17" x14ac:dyDescent="0.3">
      <c r="A75" s="302"/>
      <c r="B75" s="303" t="s">
        <v>711</v>
      </c>
      <c r="C75" s="302"/>
      <c r="D75" s="309"/>
      <c r="E75" s="302"/>
      <c r="F75" s="302"/>
      <c r="G75" s="302"/>
      <c r="H75" s="310"/>
      <c r="I75" s="302"/>
      <c r="J75" s="302"/>
      <c r="K75" s="309"/>
      <c r="L75" s="302"/>
      <c r="M75" s="305"/>
      <c r="N75" s="305"/>
      <c r="O75" s="305"/>
      <c r="P75" s="305"/>
      <c r="Q75" s="307"/>
    </row>
    <row r="76" spans="1:17" x14ac:dyDescent="0.3">
      <c r="A76" s="206"/>
      <c r="B76" s="279" t="s">
        <v>712</v>
      </c>
      <c r="C76" s="206"/>
      <c r="D76" s="280"/>
      <c r="E76" s="206"/>
      <c r="F76" s="206"/>
      <c r="G76" s="208"/>
      <c r="H76" s="162"/>
      <c r="I76" s="162"/>
      <c r="J76" s="208" t="s">
        <v>589</v>
      </c>
      <c r="K76" s="345">
        <v>210</v>
      </c>
      <c r="L76" s="206">
        <v>315</v>
      </c>
      <c r="M76" s="268">
        <f t="shared" si="7"/>
        <v>262.5</v>
      </c>
      <c r="N76" s="268">
        <f>N73</f>
        <v>18000</v>
      </c>
      <c r="O76" s="281"/>
      <c r="P76" s="268">
        <f t="shared" si="8"/>
        <v>4725000</v>
      </c>
      <c r="Q76" s="282"/>
    </row>
    <row r="77" spans="1:17" x14ac:dyDescent="0.3">
      <c r="A77" s="206"/>
      <c r="B77" s="279" t="s">
        <v>715</v>
      </c>
      <c r="C77" s="206"/>
      <c r="D77" s="280"/>
      <c r="E77" s="206"/>
      <c r="F77" s="206"/>
      <c r="G77" s="208"/>
      <c r="H77" s="162"/>
      <c r="I77" s="162"/>
      <c r="J77" s="208" t="s">
        <v>589</v>
      </c>
      <c r="K77" s="345">
        <v>470</v>
      </c>
      <c r="L77" s="206">
        <v>705</v>
      </c>
      <c r="M77" s="268">
        <f t="shared" si="7"/>
        <v>587.5</v>
      </c>
      <c r="N77" s="268">
        <f>N76</f>
        <v>18000</v>
      </c>
      <c r="O77" s="281"/>
      <c r="P77" s="268">
        <f t="shared" si="8"/>
        <v>10575000</v>
      </c>
      <c r="Q77" s="282"/>
    </row>
    <row r="78" spans="1:17" x14ac:dyDescent="0.3">
      <c r="A78" s="206"/>
      <c r="B78" s="279" t="s">
        <v>718</v>
      </c>
      <c r="C78" s="206"/>
      <c r="D78" s="280"/>
      <c r="E78" s="206"/>
      <c r="F78" s="206"/>
      <c r="G78" s="208"/>
      <c r="H78" s="162"/>
      <c r="I78" s="162"/>
      <c r="J78" s="208" t="s">
        <v>589</v>
      </c>
      <c r="K78" s="345">
        <v>210</v>
      </c>
      <c r="L78" s="206">
        <v>315</v>
      </c>
      <c r="M78" s="268">
        <f t="shared" si="7"/>
        <v>262.5</v>
      </c>
      <c r="N78" s="268">
        <f t="shared" ref="N78:N79" si="11">N77</f>
        <v>18000</v>
      </c>
      <c r="O78" s="281"/>
      <c r="P78" s="268">
        <f t="shared" si="8"/>
        <v>4725000</v>
      </c>
      <c r="Q78" s="282"/>
    </row>
    <row r="79" spans="1:17" x14ac:dyDescent="0.3">
      <c r="A79" s="206"/>
      <c r="B79" s="279" t="s">
        <v>719</v>
      </c>
      <c r="C79" s="206"/>
      <c r="D79" s="280"/>
      <c r="E79" s="206"/>
      <c r="F79" s="206"/>
      <c r="G79" s="208"/>
      <c r="H79" s="162"/>
      <c r="I79" s="162"/>
      <c r="J79" s="208" t="s">
        <v>589</v>
      </c>
      <c r="K79" s="345">
        <v>160</v>
      </c>
      <c r="L79" s="206">
        <v>240</v>
      </c>
      <c r="M79" s="268">
        <f t="shared" si="7"/>
        <v>200</v>
      </c>
      <c r="N79" s="268">
        <f t="shared" si="11"/>
        <v>18000</v>
      </c>
      <c r="O79" s="281"/>
      <c r="P79" s="268">
        <f t="shared" si="8"/>
        <v>3600000</v>
      </c>
      <c r="Q79" s="282"/>
    </row>
    <row r="80" spans="1:17" x14ac:dyDescent="0.3">
      <c r="A80" s="329"/>
      <c r="B80" s="330"/>
      <c r="C80" s="329"/>
      <c r="D80" s="333"/>
      <c r="E80" s="329"/>
      <c r="F80" s="329"/>
      <c r="G80" s="329"/>
      <c r="H80" s="331"/>
      <c r="I80" s="329"/>
      <c r="J80" s="329"/>
      <c r="K80" s="341"/>
      <c r="L80" s="332"/>
      <c r="M80" s="332"/>
      <c r="N80" s="332"/>
      <c r="O80" s="332"/>
      <c r="P80" s="332">
        <f>SUM(P76:P79)</f>
        <v>23625000</v>
      </c>
      <c r="Q80" s="282"/>
    </row>
    <row r="81" spans="1:19" x14ac:dyDescent="0.3">
      <c r="A81" s="302"/>
      <c r="B81" s="303" t="s">
        <v>722</v>
      </c>
      <c r="C81" s="302"/>
      <c r="D81" s="309"/>
      <c r="E81" s="302"/>
      <c r="F81" s="302"/>
      <c r="G81" s="302"/>
      <c r="H81" s="310"/>
      <c r="I81" s="302"/>
      <c r="J81" s="302"/>
      <c r="K81" s="309"/>
      <c r="L81" s="302"/>
      <c r="M81" s="305"/>
      <c r="N81" s="305"/>
      <c r="O81" s="305"/>
      <c r="P81" s="305"/>
      <c r="Q81" s="307"/>
    </row>
    <row r="82" spans="1:19" x14ac:dyDescent="0.3">
      <c r="A82" s="206"/>
      <c r="B82" s="279" t="s">
        <v>723</v>
      </c>
      <c r="C82" s="206"/>
      <c r="D82" s="280"/>
      <c r="E82" s="206"/>
      <c r="F82" s="206"/>
      <c r="G82" s="208"/>
      <c r="H82" s="162"/>
      <c r="I82" s="162"/>
      <c r="J82" s="208" t="s">
        <v>589</v>
      </c>
      <c r="K82" s="345">
        <v>100</v>
      </c>
      <c r="L82" s="206">
        <v>145</v>
      </c>
      <c r="M82" s="268">
        <f t="shared" si="7"/>
        <v>122.5</v>
      </c>
      <c r="N82" s="268">
        <f>N79</f>
        <v>18000</v>
      </c>
      <c r="O82" s="281"/>
      <c r="P82" s="268">
        <f t="shared" si="8"/>
        <v>2205000</v>
      </c>
      <c r="Q82" s="282"/>
    </row>
    <row r="83" spans="1:19" x14ac:dyDescent="0.3">
      <c r="A83" s="206"/>
      <c r="B83" s="279" t="s">
        <v>727</v>
      </c>
      <c r="C83" s="206"/>
      <c r="D83" s="280"/>
      <c r="E83" s="206"/>
      <c r="F83" s="206"/>
      <c r="G83" s="208"/>
      <c r="H83" s="162"/>
      <c r="I83" s="162"/>
      <c r="J83" s="208" t="s">
        <v>589</v>
      </c>
      <c r="K83" s="345">
        <v>145</v>
      </c>
      <c r="L83" s="206">
        <v>220</v>
      </c>
      <c r="M83" s="268">
        <f t="shared" si="7"/>
        <v>182.5</v>
      </c>
      <c r="N83" s="268">
        <f>N82</f>
        <v>18000</v>
      </c>
      <c r="O83" s="281"/>
      <c r="P83" s="268">
        <f t="shared" si="8"/>
        <v>3285000</v>
      </c>
      <c r="Q83" s="282"/>
    </row>
    <row r="84" spans="1:19" x14ac:dyDescent="0.3">
      <c r="A84" s="206"/>
      <c r="B84" s="279" t="s">
        <v>730</v>
      </c>
      <c r="C84" s="206"/>
      <c r="D84" s="280"/>
      <c r="E84" s="206"/>
      <c r="F84" s="206"/>
      <c r="G84" s="208"/>
      <c r="H84" s="162"/>
      <c r="I84" s="162"/>
      <c r="J84" s="208" t="s">
        <v>589</v>
      </c>
      <c r="K84" s="345">
        <v>170</v>
      </c>
      <c r="L84" s="206">
        <v>255</v>
      </c>
      <c r="M84" s="268">
        <f t="shared" si="7"/>
        <v>212.5</v>
      </c>
      <c r="N84" s="268">
        <f t="shared" ref="N84:N85" si="12">N83</f>
        <v>18000</v>
      </c>
      <c r="O84" s="281"/>
      <c r="P84" s="268">
        <f t="shared" si="8"/>
        <v>3825000</v>
      </c>
      <c r="Q84" s="282"/>
    </row>
    <row r="85" spans="1:19" x14ac:dyDescent="0.3">
      <c r="A85" s="206"/>
      <c r="B85" s="279" t="s">
        <v>733</v>
      </c>
      <c r="C85" s="206"/>
      <c r="D85" s="280"/>
      <c r="E85" s="206"/>
      <c r="F85" s="206"/>
      <c r="G85" s="208"/>
      <c r="H85" s="162"/>
      <c r="I85" s="162"/>
      <c r="J85" s="208" t="s">
        <v>589</v>
      </c>
      <c r="K85" s="345">
        <v>75</v>
      </c>
      <c r="L85" s="206">
        <v>115</v>
      </c>
      <c r="M85" s="268">
        <f t="shared" si="7"/>
        <v>95</v>
      </c>
      <c r="N85" s="268">
        <f t="shared" si="12"/>
        <v>18000</v>
      </c>
      <c r="O85" s="281"/>
      <c r="P85" s="268">
        <f t="shared" si="8"/>
        <v>1710000</v>
      </c>
      <c r="Q85" s="282"/>
    </row>
    <row r="86" spans="1:19" x14ac:dyDescent="0.3">
      <c r="A86" s="329"/>
      <c r="B86" s="330"/>
      <c r="C86" s="329"/>
      <c r="D86" s="333"/>
      <c r="E86" s="329"/>
      <c r="F86" s="329"/>
      <c r="G86" s="329"/>
      <c r="H86" s="331"/>
      <c r="I86" s="329"/>
      <c r="J86" s="329"/>
      <c r="K86" s="341"/>
      <c r="L86" s="332"/>
      <c r="M86" s="332"/>
      <c r="N86" s="332"/>
      <c r="O86" s="332"/>
      <c r="P86" s="332">
        <f>SUM(P82:P85)</f>
        <v>11025000</v>
      </c>
      <c r="Q86" s="282"/>
    </row>
    <row r="87" spans="1:19" x14ac:dyDescent="0.3">
      <c r="A87" s="302"/>
      <c r="B87" s="303" t="s">
        <v>736</v>
      </c>
      <c r="C87" s="302"/>
      <c r="D87" s="309"/>
      <c r="E87" s="302"/>
      <c r="F87" s="302"/>
      <c r="G87" s="302"/>
      <c r="H87" s="310"/>
      <c r="I87" s="302"/>
      <c r="J87" s="302"/>
      <c r="K87" s="309"/>
      <c r="L87" s="302"/>
      <c r="M87" s="305"/>
      <c r="N87" s="305"/>
      <c r="O87" s="305"/>
      <c r="P87" s="305"/>
      <c r="Q87" s="307"/>
    </row>
    <row r="88" spans="1:19" x14ac:dyDescent="0.3">
      <c r="A88" s="206"/>
      <c r="B88" s="279" t="s">
        <v>737</v>
      </c>
      <c r="C88" s="206"/>
      <c r="D88" s="280"/>
      <c r="E88" s="206"/>
      <c r="F88" s="206"/>
      <c r="G88" s="208"/>
      <c r="H88" s="162"/>
      <c r="I88" s="162"/>
      <c r="J88" s="208" t="s">
        <v>589</v>
      </c>
      <c r="K88" s="345">
        <v>60</v>
      </c>
      <c r="L88" s="206">
        <v>95</v>
      </c>
      <c r="M88" s="268">
        <f t="shared" si="7"/>
        <v>77.5</v>
      </c>
      <c r="N88" s="268">
        <f>N85</f>
        <v>18000</v>
      </c>
      <c r="O88" s="281"/>
      <c r="P88" s="268">
        <f t="shared" si="8"/>
        <v>1395000</v>
      </c>
      <c r="Q88" s="282"/>
    </row>
    <row r="89" spans="1:19" x14ac:dyDescent="0.3">
      <c r="A89" s="206"/>
      <c r="B89" s="279" t="s">
        <v>741</v>
      </c>
      <c r="C89" s="206"/>
      <c r="D89" s="280"/>
      <c r="E89" s="206"/>
      <c r="F89" s="206"/>
      <c r="G89" s="208"/>
      <c r="H89" s="162"/>
      <c r="I89" s="162"/>
      <c r="J89" s="208" t="s">
        <v>589</v>
      </c>
      <c r="K89" s="345">
        <v>85</v>
      </c>
      <c r="L89" s="206">
        <v>125</v>
      </c>
      <c r="M89" s="268">
        <f t="shared" si="7"/>
        <v>105</v>
      </c>
      <c r="N89" s="268">
        <f>N88</f>
        <v>18000</v>
      </c>
      <c r="O89" s="281"/>
      <c r="P89" s="268">
        <f t="shared" si="8"/>
        <v>1890000</v>
      </c>
      <c r="Q89" s="282"/>
    </row>
    <row r="90" spans="1:19" x14ac:dyDescent="0.3">
      <c r="A90" s="206"/>
      <c r="B90" s="279" t="s">
        <v>744</v>
      </c>
      <c r="C90" s="206"/>
      <c r="D90" s="280"/>
      <c r="E90" s="206"/>
      <c r="F90" s="206"/>
      <c r="G90" s="208"/>
      <c r="H90" s="162"/>
      <c r="I90" s="162"/>
      <c r="J90" s="208" t="s">
        <v>589</v>
      </c>
      <c r="K90" s="345">
        <v>65</v>
      </c>
      <c r="L90" s="206">
        <v>95</v>
      </c>
      <c r="M90" s="268">
        <f t="shared" si="7"/>
        <v>80</v>
      </c>
      <c r="N90" s="268">
        <f>N89</f>
        <v>18000</v>
      </c>
      <c r="O90" s="281"/>
      <c r="P90" s="268">
        <f t="shared" si="8"/>
        <v>1440000</v>
      </c>
      <c r="Q90" s="282"/>
    </row>
    <row r="91" spans="1:19" x14ac:dyDescent="0.3">
      <c r="A91" s="329"/>
      <c r="B91" s="330"/>
      <c r="C91" s="329"/>
      <c r="D91" s="333"/>
      <c r="E91" s="329"/>
      <c r="F91" s="329"/>
      <c r="G91" s="329"/>
      <c r="H91" s="331"/>
      <c r="I91" s="329"/>
      <c r="J91" s="329"/>
      <c r="K91" s="341"/>
      <c r="L91" s="332"/>
      <c r="M91" s="332"/>
      <c r="N91" s="332"/>
      <c r="O91" s="332"/>
      <c r="P91" s="332">
        <f>SUM(P88:P90)</f>
        <v>4725000</v>
      </c>
    </row>
    <row r="92" spans="1:19" s="146" customFormat="1" ht="23.4" x14ac:dyDescent="0.3">
      <c r="A92" s="298"/>
      <c r="B92" s="335" t="s">
        <v>756</v>
      </c>
      <c r="C92" s="298"/>
      <c r="D92" s="298"/>
      <c r="E92" s="298"/>
      <c r="F92" s="298"/>
      <c r="G92" s="298"/>
      <c r="H92" s="298"/>
      <c r="I92" s="286"/>
      <c r="J92" s="298"/>
      <c r="K92" s="342"/>
      <c r="L92" s="313"/>
      <c r="M92" s="313"/>
      <c r="N92" s="313"/>
      <c r="O92" s="313"/>
      <c r="P92" s="313">
        <f>SUM(P91,P86,P80,P74,P66)</f>
        <v>157545000</v>
      </c>
      <c r="S92" s="298" t="s">
        <v>424</v>
      </c>
    </row>
    <row r="98" spans="1:19" ht="23.4" x14ac:dyDescent="0.3">
      <c r="A98" s="278"/>
      <c r="B98" s="334" t="s">
        <v>565</v>
      </c>
      <c r="C98" s="298"/>
      <c r="D98" s="299"/>
      <c r="E98" s="298"/>
      <c r="F98" s="298"/>
      <c r="G98" s="298"/>
      <c r="H98" s="298"/>
      <c r="I98" s="298"/>
      <c r="J98" s="298"/>
      <c r="K98" s="337"/>
      <c r="L98" s="298"/>
      <c r="M98" s="300"/>
      <c r="N98" s="300"/>
      <c r="O98" s="298"/>
      <c r="P98" s="300"/>
      <c r="Q98" s="298"/>
    </row>
    <row r="99" spans="1:19" x14ac:dyDescent="0.3">
      <c r="A99" s="302"/>
      <c r="B99" s="303"/>
      <c r="C99" s="302"/>
      <c r="D99" s="309" t="s">
        <v>761</v>
      </c>
      <c r="E99" s="309" t="s">
        <v>762</v>
      </c>
      <c r="F99" s="309" t="s">
        <v>763</v>
      </c>
      <c r="G99" s="309" t="s">
        <v>764</v>
      </c>
      <c r="H99" s="310" t="s">
        <v>765</v>
      </c>
      <c r="I99" s="302"/>
      <c r="J99" s="302"/>
      <c r="K99" s="309"/>
      <c r="L99" s="302"/>
      <c r="M99" s="305"/>
      <c r="N99" s="305" t="s">
        <v>766</v>
      </c>
      <c r="O99" s="305"/>
      <c r="P99" s="305"/>
      <c r="Q99" s="307"/>
    </row>
    <row r="100" spans="1:19" x14ac:dyDescent="0.3">
      <c r="A100" s="206"/>
      <c r="B100" s="279" t="s">
        <v>758</v>
      </c>
      <c r="C100" s="206"/>
      <c r="D100" s="206">
        <v>33</v>
      </c>
      <c r="E100" s="268">
        <v>45</v>
      </c>
      <c r="F100" s="206">
        <v>33</v>
      </c>
      <c r="G100" s="268">
        <v>45</v>
      </c>
      <c r="H100" s="162">
        <v>15</v>
      </c>
      <c r="I100" s="162"/>
      <c r="J100" s="208" t="s">
        <v>589</v>
      </c>
      <c r="K100" s="345">
        <v>900</v>
      </c>
      <c r="L100" s="277"/>
      <c r="M100" s="277"/>
      <c r="N100" s="268">
        <f>(G100+F100+E100+D100)*H100</f>
        <v>2340</v>
      </c>
      <c r="O100" s="281"/>
      <c r="P100" s="268">
        <f>N100*K100</f>
        <v>2106000</v>
      </c>
      <c r="Q100" s="282"/>
    </row>
    <row r="101" spans="1:19" x14ac:dyDescent="0.3">
      <c r="A101" s="206"/>
      <c r="B101" s="279" t="s">
        <v>759</v>
      </c>
      <c r="C101" s="206"/>
      <c r="D101" s="206">
        <v>33</v>
      </c>
      <c r="E101" s="268">
        <v>45</v>
      </c>
      <c r="F101" s="206">
        <v>33</v>
      </c>
      <c r="G101" s="268">
        <v>45</v>
      </c>
      <c r="H101" s="162">
        <v>15</v>
      </c>
      <c r="I101" s="162"/>
      <c r="J101" s="208" t="s">
        <v>589</v>
      </c>
      <c r="K101" s="345">
        <v>900</v>
      </c>
      <c r="L101" s="277"/>
      <c r="M101" s="277"/>
      <c r="N101" s="268">
        <f t="shared" ref="N101:N102" si="13">(G101+F101+E101+D101)*H101</f>
        <v>2340</v>
      </c>
      <c r="O101" s="281"/>
      <c r="P101" s="268">
        <f t="shared" ref="P101:P102" si="14">N101*K101</f>
        <v>2106000</v>
      </c>
      <c r="Q101" s="282"/>
    </row>
    <row r="102" spans="1:19" x14ac:dyDescent="0.3">
      <c r="A102" s="206"/>
      <c r="B102" s="279" t="s">
        <v>760</v>
      </c>
      <c r="C102" s="206"/>
      <c r="D102" s="206">
        <v>33</v>
      </c>
      <c r="E102" s="268">
        <v>45</v>
      </c>
      <c r="F102" s="206">
        <v>33</v>
      </c>
      <c r="G102" s="268">
        <v>45</v>
      </c>
      <c r="H102" s="162">
        <v>15</v>
      </c>
      <c r="I102" s="162"/>
      <c r="J102" s="208" t="s">
        <v>589</v>
      </c>
      <c r="K102" s="345">
        <v>900</v>
      </c>
      <c r="L102" s="277"/>
      <c r="M102" s="277"/>
      <c r="N102" s="268">
        <f t="shared" si="13"/>
        <v>2340</v>
      </c>
      <c r="O102" s="281"/>
      <c r="P102" s="268">
        <f t="shared" si="14"/>
        <v>2106000</v>
      </c>
      <c r="Q102" s="282"/>
    </row>
    <row r="103" spans="1:19" x14ac:dyDescent="0.3">
      <c r="A103" s="329"/>
      <c r="B103" s="330"/>
      <c r="C103" s="329"/>
      <c r="D103" s="333"/>
      <c r="E103" s="329"/>
      <c r="F103" s="329"/>
      <c r="G103" s="329"/>
      <c r="H103" s="331"/>
      <c r="I103" s="329"/>
      <c r="J103" s="329"/>
      <c r="K103" s="341"/>
      <c r="L103" s="332"/>
      <c r="M103" s="332"/>
      <c r="N103" s="332">
        <f>SUM(N100:N102)</f>
        <v>7020</v>
      </c>
      <c r="O103" s="332"/>
      <c r="P103" s="332">
        <f>SUM(P100:P102)</f>
        <v>6318000</v>
      </c>
    </row>
    <row r="104" spans="1:19" s="146" customFormat="1" ht="23.4" x14ac:dyDescent="0.3">
      <c r="A104" s="298"/>
      <c r="B104" s="335" t="s">
        <v>767</v>
      </c>
      <c r="C104" s="298"/>
      <c r="D104" s="298"/>
      <c r="E104" s="298"/>
      <c r="F104" s="298"/>
      <c r="G104" s="298"/>
      <c r="H104" s="298"/>
      <c r="I104" s="286"/>
      <c r="J104" s="298"/>
      <c r="K104" s="342"/>
      <c r="L104" s="313"/>
      <c r="M104" s="313"/>
      <c r="N104" s="313"/>
      <c r="O104" s="313"/>
      <c r="P104" s="313">
        <f>P103</f>
        <v>6318000</v>
      </c>
      <c r="S104" s="298" t="s">
        <v>424</v>
      </c>
    </row>
    <row r="107" spans="1:19" x14ac:dyDescent="0.3">
      <c r="P107" s="267">
        <f>SUM(P104,P92,P57,P34)</f>
        <v>281886912</v>
      </c>
    </row>
    <row r="108" spans="1:19" x14ac:dyDescent="0.3">
      <c r="P108" s="267">
        <f>P107/13000</f>
        <v>21683.608615384615</v>
      </c>
    </row>
    <row r="118" spans="1:19" s="146" customFormat="1" x14ac:dyDescent="0.3">
      <c r="A118" s="147"/>
      <c r="B118" s="147"/>
      <c r="C118" s="147"/>
      <c r="D118" s="147"/>
      <c r="E118" s="147"/>
      <c r="F118" s="147"/>
      <c r="G118" s="147"/>
      <c r="I118" s="147"/>
      <c r="J118" s="147"/>
      <c r="K118" s="336"/>
      <c r="L118" s="275"/>
      <c r="M118" s="267"/>
      <c r="N118" s="267"/>
      <c r="O118" s="275"/>
      <c r="P118" s="267"/>
      <c r="S118" s="147"/>
    </row>
    <row r="119" spans="1:19" s="146" customFormat="1" x14ac:dyDescent="0.3">
      <c r="A119" s="147"/>
      <c r="B119" s="147"/>
      <c r="C119" s="147"/>
      <c r="D119" s="147"/>
      <c r="E119" s="147"/>
      <c r="F119" s="147"/>
      <c r="G119" s="147"/>
      <c r="H119" s="147"/>
      <c r="I119" s="147"/>
      <c r="J119" s="275"/>
      <c r="K119" s="336"/>
      <c r="L119" s="276"/>
      <c r="M119" s="272"/>
      <c r="N119" s="269"/>
      <c r="P119" s="269"/>
      <c r="R119" s="147"/>
    </row>
    <row r="120" spans="1:19" x14ac:dyDescent="0.3">
      <c r="E120" s="284"/>
      <c r="K120" s="343"/>
      <c r="L120" s="147"/>
      <c r="M120" s="270"/>
      <c r="Q120" s="275"/>
      <c r="R120" s="276"/>
    </row>
    <row r="121" spans="1:19" ht="28.8" x14ac:dyDescent="0.3">
      <c r="B121" s="116" t="s">
        <v>609</v>
      </c>
      <c r="C121" s="322">
        <v>0.4</v>
      </c>
      <c r="D121" s="117" t="s">
        <v>610</v>
      </c>
      <c r="E121" s="117" t="s">
        <v>611</v>
      </c>
      <c r="F121" s="116" t="s">
        <v>642</v>
      </c>
    </row>
    <row r="122" spans="1:19" ht="19.2" x14ac:dyDescent="0.3">
      <c r="B122" s="116" t="s">
        <v>612</v>
      </c>
      <c r="C122" s="322">
        <v>0.35</v>
      </c>
      <c r="D122" s="117" t="s">
        <v>613</v>
      </c>
      <c r="E122" s="117" t="s">
        <v>614</v>
      </c>
      <c r="F122" s="116" t="s">
        <v>646</v>
      </c>
      <c r="O122" s="276"/>
      <c r="Q122" s="277"/>
      <c r="R122" s="147"/>
    </row>
    <row r="123" spans="1:19" ht="19.2" x14ac:dyDescent="0.3">
      <c r="B123" s="116" t="s">
        <v>615</v>
      </c>
      <c r="C123" s="322">
        <v>0.15</v>
      </c>
      <c r="D123" s="117" t="s">
        <v>616</v>
      </c>
      <c r="E123" s="117" t="s">
        <v>617</v>
      </c>
      <c r="F123" s="116" t="s">
        <v>650</v>
      </c>
    </row>
    <row r="124" spans="1:19" ht="28.8" x14ac:dyDescent="0.3">
      <c r="B124" s="116" t="s">
        <v>618</v>
      </c>
      <c r="C124" s="322">
        <v>7.0000000000000007E-2</v>
      </c>
      <c r="D124" s="117" t="s">
        <v>619</v>
      </c>
      <c r="E124" s="117" t="s">
        <v>620</v>
      </c>
      <c r="F124" s="116" t="s">
        <v>654</v>
      </c>
    </row>
    <row r="125" spans="1:19" ht="28.8" x14ac:dyDescent="0.3">
      <c r="B125" s="116" t="s">
        <v>621</v>
      </c>
      <c r="C125" s="322">
        <v>0.03</v>
      </c>
      <c r="D125" s="117" t="s">
        <v>622</v>
      </c>
      <c r="E125" s="117" t="s">
        <v>623</v>
      </c>
      <c r="F125" s="116" t="s">
        <v>658</v>
      </c>
    </row>
  </sheetData>
  <phoneticPr fontId="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761D0-A3BE-47BA-9D25-081DA024E368}">
  <dimension ref="A1:I50"/>
  <sheetViews>
    <sheetView showGridLines="0" topLeftCell="A37" workbookViewId="0"/>
  </sheetViews>
  <sheetFormatPr defaultRowHeight="14.4" x14ac:dyDescent="0.3"/>
  <cols>
    <col min="1" max="1" width="2.77734375" bestFit="1" customWidth="1"/>
    <col min="2" max="2" width="40.88671875" bestFit="1" customWidth="1"/>
    <col min="3" max="3" width="4.21875" bestFit="1" customWidth="1"/>
    <col min="4" max="4" width="15.6640625" bestFit="1" customWidth="1"/>
    <col min="5" max="5" width="15.77734375" bestFit="1" customWidth="1"/>
    <col min="6" max="6" width="10.88671875" bestFit="1" customWidth="1"/>
    <col min="9" max="9" width="50.77734375" bestFit="1" customWidth="1"/>
  </cols>
  <sheetData>
    <row r="1" spans="1:9" s="146" customFormat="1" x14ac:dyDescent="0.3">
      <c r="A1" s="275"/>
      <c r="B1" s="275"/>
      <c r="C1" s="275"/>
      <c r="D1" s="275"/>
      <c r="E1" s="275"/>
      <c r="F1" s="276"/>
      <c r="I1" s="275"/>
    </row>
    <row r="2" spans="1:9" s="146" customFormat="1" ht="15" thickBot="1" x14ac:dyDescent="0.35">
      <c r="A2" s="200"/>
      <c r="B2" s="301" t="s">
        <v>423</v>
      </c>
      <c r="C2" s="301"/>
      <c r="D2" s="301"/>
      <c r="E2" s="301"/>
      <c r="F2" s="301"/>
      <c r="I2" s="301" t="s">
        <v>422</v>
      </c>
    </row>
    <row r="3" spans="1:9" s="146" customFormat="1" ht="16.2" x14ac:dyDescent="0.3">
      <c r="A3" s="275"/>
      <c r="B3" s="275"/>
      <c r="C3" s="275"/>
      <c r="D3" s="317"/>
      <c r="E3" s="317"/>
      <c r="F3" s="176"/>
      <c r="I3" s="275"/>
    </row>
    <row r="4" spans="1:9" s="146" customFormat="1" ht="15" thickBot="1" x14ac:dyDescent="0.35">
      <c r="C4" s="275"/>
      <c r="D4" s="275"/>
      <c r="E4" s="275"/>
      <c r="F4" s="176"/>
    </row>
    <row r="5" spans="1:9" s="146" customFormat="1" ht="15" thickBot="1" x14ac:dyDescent="0.35">
      <c r="A5" s="302" t="s">
        <v>421</v>
      </c>
      <c r="B5" s="302" t="s">
        <v>420</v>
      </c>
      <c r="C5" s="302" t="s">
        <v>356</v>
      </c>
      <c r="D5" s="302" t="s">
        <v>384</v>
      </c>
      <c r="E5" s="302" t="s">
        <v>419</v>
      </c>
      <c r="F5" s="307" t="s">
        <v>383</v>
      </c>
      <c r="I5" s="308" t="s">
        <v>418</v>
      </c>
    </row>
    <row r="6" spans="1:9" s="146" customFormat="1" x14ac:dyDescent="0.3">
      <c r="A6" s="164"/>
      <c r="B6" s="164"/>
      <c r="C6" s="164"/>
      <c r="D6" s="273"/>
      <c r="E6" s="164"/>
      <c r="F6" s="274"/>
      <c r="I6" s="186"/>
    </row>
    <row r="7" spans="1:9" s="146" customFormat="1" x14ac:dyDescent="0.3">
      <c r="A7" s="160">
        <v>1</v>
      </c>
      <c r="B7" s="160" t="s">
        <v>417</v>
      </c>
      <c r="C7" s="162">
        <v>1</v>
      </c>
      <c r="D7" s="282">
        <v>48</v>
      </c>
      <c r="E7" s="162">
        <v>60000</v>
      </c>
      <c r="F7" s="282">
        <f t="shared" ref="F7:F21" si="0">E7*D7*C7</f>
        <v>2880000</v>
      </c>
      <c r="I7" s="160" t="s">
        <v>416</v>
      </c>
    </row>
    <row r="8" spans="1:9" s="146" customFormat="1" x14ac:dyDescent="0.3">
      <c r="A8" s="160">
        <v>1</v>
      </c>
      <c r="B8" s="160" t="s">
        <v>415</v>
      </c>
      <c r="C8" s="162">
        <v>3</v>
      </c>
      <c r="D8" s="282">
        <v>48</v>
      </c>
      <c r="E8" s="162">
        <v>25000</v>
      </c>
      <c r="F8" s="282">
        <f t="shared" si="0"/>
        <v>3600000</v>
      </c>
      <c r="I8" s="160" t="s">
        <v>414</v>
      </c>
    </row>
    <row r="9" spans="1:9" s="146" customFormat="1" x14ac:dyDescent="0.3">
      <c r="A9" s="160">
        <v>4</v>
      </c>
      <c r="B9" s="160" t="s">
        <v>413</v>
      </c>
      <c r="C9" s="162">
        <v>3</v>
      </c>
      <c r="D9" s="282">
        <v>48</v>
      </c>
      <c r="E9" s="162">
        <v>25000</v>
      </c>
      <c r="F9" s="282">
        <f t="shared" si="0"/>
        <v>3600000</v>
      </c>
      <c r="I9" s="160" t="s">
        <v>412</v>
      </c>
    </row>
    <row r="10" spans="1:9" s="146" customFormat="1" x14ac:dyDescent="0.3">
      <c r="A10" s="160">
        <v>5</v>
      </c>
      <c r="B10" s="160" t="s">
        <v>411</v>
      </c>
      <c r="C10" s="162">
        <v>3</v>
      </c>
      <c r="D10" s="282">
        <v>48</v>
      </c>
      <c r="E10" s="162">
        <v>15000</v>
      </c>
      <c r="F10" s="282">
        <f t="shared" si="0"/>
        <v>2160000</v>
      </c>
      <c r="I10" s="160" t="s">
        <v>410</v>
      </c>
    </row>
    <row r="11" spans="1:9" s="146" customFormat="1" x14ac:dyDescent="0.3">
      <c r="A11" s="160">
        <v>7</v>
      </c>
      <c r="B11" s="160" t="s">
        <v>409</v>
      </c>
      <c r="C11" s="162">
        <v>2</v>
      </c>
      <c r="D11" s="282">
        <v>48</v>
      </c>
      <c r="E11" s="162">
        <v>25000</v>
      </c>
      <c r="F11" s="282">
        <f t="shared" si="0"/>
        <v>2400000</v>
      </c>
      <c r="I11" s="160" t="s">
        <v>408</v>
      </c>
    </row>
    <row r="12" spans="1:9" s="146" customFormat="1" x14ac:dyDescent="0.3">
      <c r="A12" s="160">
        <v>8</v>
      </c>
      <c r="B12" s="160" t="s">
        <v>407</v>
      </c>
      <c r="C12" s="162">
        <v>2</v>
      </c>
      <c r="D12" s="282">
        <v>48</v>
      </c>
      <c r="E12" s="162">
        <v>25000</v>
      </c>
      <c r="F12" s="282">
        <f t="shared" si="0"/>
        <v>2400000</v>
      </c>
      <c r="I12" s="160" t="s">
        <v>406</v>
      </c>
    </row>
    <row r="13" spans="1:9" s="146" customFormat="1" x14ac:dyDescent="0.3">
      <c r="A13" s="160">
        <v>9</v>
      </c>
      <c r="B13" s="160" t="s">
        <v>405</v>
      </c>
      <c r="C13" s="162">
        <v>2</v>
      </c>
      <c r="D13" s="282">
        <v>48</v>
      </c>
      <c r="E13" s="162">
        <v>15000</v>
      </c>
      <c r="F13" s="282">
        <f t="shared" si="0"/>
        <v>1440000</v>
      </c>
      <c r="I13" s="160" t="s">
        <v>404</v>
      </c>
    </row>
    <row r="14" spans="1:9" s="146" customFormat="1" x14ac:dyDescent="0.3">
      <c r="A14" s="160">
        <v>10</v>
      </c>
      <c r="B14" s="160" t="s">
        <v>403</v>
      </c>
      <c r="C14" s="162">
        <v>3</v>
      </c>
      <c r="D14" s="282">
        <v>48</v>
      </c>
      <c r="E14" s="162">
        <v>15000</v>
      </c>
      <c r="F14" s="282">
        <f t="shared" si="0"/>
        <v>2160000</v>
      </c>
      <c r="I14" s="160" t="s">
        <v>402</v>
      </c>
    </row>
    <row r="15" spans="1:9" s="146" customFormat="1" x14ac:dyDescent="0.3">
      <c r="A15" s="160">
        <v>12</v>
      </c>
      <c r="B15" s="160" t="s">
        <v>401</v>
      </c>
      <c r="C15" s="162">
        <v>3</v>
      </c>
      <c r="D15" s="282">
        <v>48</v>
      </c>
      <c r="E15" s="162">
        <v>25000</v>
      </c>
      <c r="F15" s="282">
        <f t="shared" si="0"/>
        <v>3600000</v>
      </c>
      <c r="I15" s="160" t="s">
        <v>400</v>
      </c>
    </row>
    <row r="16" spans="1:9" s="146" customFormat="1" x14ac:dyDescent="0.3">
      <c r="A16" s="160">
        <v>15</v>
      </c>
      <c r="B16" s="160" t="s">
        <v>399</v>
      </c>
      <c r="C16" s="162">
        <v>1</v>
      </c>
      <c r="D16" s="282">
        <v>48</v>
      </c>
      <c r="E16" s="162">
        <v>15000</v>
      </c>
      <c r="F16" s="282">
        <f t="shared" si="0"/>
        <v>720000</v>
      </c>
      <c r="I16" s="160" t="s">
        <v>398</v>
      </c>
    </row>
    <row r="17" spans="1:9" s="146" customFormat="1" x14ac:dyDescent="0.3">
      <c r="A17" s="160">
        <v>17</v>
      </c>
      <c r="B17" s="160" t="s">
        <v>397</v>
      </c>
      <c r="C17" s="162">
        <v>2</v>
      </c>
      <c r="D17" s="282">
        <v>48</v>
      </c>
      <c r="E17" s="162">
        <v>12000</v>
      </c>
      <c r="F17" s="282">
        <f t="shared" si="0"/>
        <v>1152000</v>
      </c>
      <c r="I17" s="160" t="s">
        <v>396</v>
      </c>
    </row>
    <row r="18" spans="1:9" s="146" customFormat="1" x14ac:dyDescent="0.3">
      <c r="A18" s="160">
        <v>20</v>
      </c>
      <c r="B18" s="160" t="s">
        <v>395</v>
      </c>
      <c r="C18" s="162">
        <v>1</v>
      </c>
      <c r="D18" s="282">
        <v>48</v>
      </c>
      <c r="E18" s="162">
        <v>12000</v>
      </c>
      <c r="F18" s="282">
        <f t="shared" si="0"/>
        <v>576000</v>
      </c>
      <c r="I18" s="160" t="s">
        <v>394</v>
      </c>
    </row>
    <row r="19" spans="1:9" s="146" customFormat="1" x14ac:dyDescent="0.3">
      <c r="A19" s="160">
        <v>22</v>
      </c>
      <c r="B19" s="160" t="s">
        <v>393</v>
      </c>
      <c r="C19" s="162">
        <v>2</v>
      </c>
      <c r="D19" s="282">
        <v>48</v>
      </c>
      <c r="E19" s="162">
        <v>8000</v>
      </c>
      <c r="F19" s="282">
        <f t="shared" si="0"/>
        <v>768000</v>
      </c>
      <c r="I19" s="160" t="s">
        <v>392</v>
      </c>
    </row>
    <row r="20" spans="1:9" s="146" customFormat="1" x14ac:dyDescent="0.3">
      <c r="A20" s="160">
        <v>23</v>
      </c>
      <c r="B20" s="160" t="s">
        <v>391</v>
      </c>
      <c r="C20" s="162">
        <v>2</v>
      </c>
      <c r="D20" s="282">
        <v>48</v>
      </c>
      <c r="E20" s="162">
        <v>7000</v>
      </c>
      <c r="F20" s="282">
        <f t="shared" si="0"/>
        <v>672000</v>
      </c>
      <c r="I20" s="160" t="s">
        <v>390</v>
      </c>
    </row>
    <row r="21" spans="1:9" s="146" customFormat="1" x14ac:dyDescent="0.3">
      <c r="A21" s="160">
        <v>24</v>
      </c>
      <c r="B21" s="160" t="s">
        <v>389</v>
      </c>
      <c r="C21" s="162">
        <v>4</v>
      </c>
      <c r="D21" s="282">
        <v>48</v>
      </c>
      <c r="E21" s="162">
        <v>10000</v>
      </c>
      <c r="F21" s="282">
        <f t="shared" si="0"/>
        <v>1920000</v>
      </c>
      <c r="I21" s="160" t="s">
        <v>388</v>
      </c>
    </row>
    <row r="22" spans="1:9" s="146" customFormat="1" x14ac:dyDescent="0.3">
      <c r="A22" s="302"/>
      <c r="B22" s="302" t="s">
        <v>387</v>
      </c>
      <c r="C22" s="302"/>
      <c r="D22" s="310"/>
      <c r="E22" s="302"/>
      <c r="F22" s="307">
        <f>SUM(F7:F21)</f>
        <v>30048000</v>
      </c>
      <c r="I22" s="315" t="s">
        <v>386</v>
      </c>
    </row>
    <row r="23" spans="1:9" s="146" customFormat="1" x14ac:dyDescent="0.3">
      <c r="A23" s="281"/>
      <c r="B23" s="281"/>
      <c r="C23" s="282"/>
      <c r="D23" s="282"/>
      <c r="E23" s="282"/>
      <c r="F23" s="213"/>
      <c r="G23" s="291"/>
      <c r="I23" s="275"/>
    </row>
    <row r="24" spans="1:9" s="146" customFormat="1" x14ac:dyDescent="0.3">
      <c r="A24" s="318"/>
      <c r="B24" s="318" t="s">
        <v>385</v>
      </c>
      <c r="C24" s="318" t="s">
        <v>356</v>
      </c>
      <c r="D24" s="318" t="s">
        <v>384</v>
      </c>
      <c r="E24" s="318" t="s">
        <v>671</v>
      </c>
      <c r="F24" s="319" t="s">
        <v>383</v>
      </c>
      <c r="I24" s="318" t="s">
        <v>382</v>
      </c>
    </row>
    <row r="25" spans="1:9" s="146" customFormat="1" x14ac:dyDescent="0.3">
      <c r="A25" s="160">
        <v>1</v>
      </c>
      <c r="B25" s="160" t="s">
        <v>603</v>
      </c>
      <c r="C25" s="162">
        <v>1</v>
      </c>
      <c r="D25" s="282">
        <v>48</v>
      </c>
      <c r="E25" s="282">
        <v>2500000</v>
      </c>
      <c r="F25" s="282">
        <f>E25*C25</f>
        <v>2500000</v>
      </c>
      <c r="I25" s="160"/>
    </row>
    <row r="26" spans="1:9" s="146" customFormat="1" x14ac:dyDescent="0.3">
      <c r="A26" s="160">
        <v>2</v>
      </c>
      <c r="B26" s="160" t="s">
        <v>381</v>
      </c>
      <c r="C26" s="162">
        <v>1</v>
      </c>
      <c r="D26" s="282">
        <v>48</v>
      </c>
      <c r="E26" s="162">
        <v>30000</v>
      </c>
      <c r="F26" s="282">
        <f>E26*D26*C26</f>
        <v>1440000</v>
      </c>
      <c r="I26" s="160" t="s">
        <v>380</v>
      </c>
    </row>
    <row r="27" spans="1:9" s="146" customFormat="1" x14ac:dyDescent="0.3">
      <c r="A27" s="302"/>
      <c r="B27" s="302" t="s">
        <v>379</v>
      </c>
      <c r="C27" s="302"/>
      <c r="D27" s="310"/>
      <c r="E27" s="302"/>
      <c r="F27" s="307">
        <f>SUM(F26)</f>
        <v>1440000</v>
      </c>
      <c r="I27" s="315" t="s">
        <v>378</v>
      </c>
    </row>
    <row r="28" spans="1:9" s="146" customFormat="1" x14ac:dyDescent="0.3">
      <c r="A28" s="281"/>
      <c r="B28" s="281"/>
      <c r="C28" s="282"/>
      <c r="D28" s="282"/>
      <c r="E28" s="282"/>
      <c r="F28" s="213"/>
      <c r="G28" s="292"/>
      <c r="I28" s="293"/>
    </row>
    <row r="29" spans="1:9" s="146" customFormat="1" x14ac:dyDescent="0.3">
      <c r="A29" s="164"/>
      <c r="B29" s="164" t="s">
        <v>377</v>
      </c>
      <c r="C29" s="318" t="s">
        <v>356</v>
      </c>
      <c r="D29" s="318" t="s">
        <v>355</v>
      </c>
      <c r="E29" s="318" t="s">
        <v>354</v>
      </c>
      <c r="F29" s="319" t="s">
        <v>353</v>
      </c>
      <c r="I29" s="164" t="s">
        <v>376</v>
      </c>
    </row>
    <row r="30" spans="1:9" s="146" customFormat="1" x14ac:dyDescent="0.3">
      <c r="A30" s="160">
        <v>1</v>
      </c>
      <c r="B30" s="160" t="s">
        <v>375</v>
      </c>
      <c r="C30" s="162">
        <v>4</v>
      </c>
      <c r="D30" s="282">
        <v>200000</v>
      </c>
      <c r="E30" s="162">
        <v>0</v>
      </c>
      <c r="F30" s="282">
        <f>C30*D30</f>
        <v>800000</v>
      </c>
      <c r="I30" s="160" t="s">
        <v>374</v>
      </c>
    </row>
    <row r="31" spans="1:9" s="146" customFormat="1" x14ac:dyDescent="0.3">
      <c r="A31" s="160">
        <v>2</v>
      </c>
      <c r="B31" s="160" t="s">
        <v>373</v>
      </c>
      <c r="C31" s="162">
        <v>8</v>
      </c>
      <c r="D31" s="282">
        <v>20000</v>
      </c>
      <c r="E31" s="162">
        <v>0</v>
      </c>
      <c r="F31" s="282">
        <f>C31*D31</f>
        <v>160000</v>
      </c>
      <c r="I31" s="160" t="s">
        <v>372</v>
      </c>
    </row>
    <row r="32" spans="1:9" s="146" customFormat="1" x14ac:dyDescent="0.3">
      <c r="A32" s="160">
        <v>3</v>
      </c>
      <c r="B32" s="160" t="s">
        <v>371</v>
      </c>
      <c r="C32" s="162">
        <v>3</v>
      </c>
      <c r="D32" s="282">
        <v>1000000</v>
      </c>
      <c r="E32" s="162">
        <v>0</v>
      </c>
      <c r="F32" s="282">
        <f>C32*D32</f>
        <v>3000000</v>
      </c>
      <c r="I32" s="160" t="s">
        <v>370</v>
      </c>
    </row>
    <row r="33" spans="1:9" s="146" customFormat="1" x14ac:dyDescent="0.3">
      <c r="A33" s="160">
        <v>4</v>
      </c>
      <c r="B33" s="160" t="s">
        <v>369</v>
      </c>
      <c r="C33" s="162">
        <v>2</v>
      </c>
      <c r="D33" s="282">
        <v>32</v>
      </c>
      <c r="E33" s="162">
        <f>3500*26</f>
        <v>91000</v>
      </c>
      <c r="F33" s="282">
        <f>C33*D33*E33</f>
        <v>5824000</v>
      </c>
      <c r="I33" s="160" t="s">
        <v>368</v>
      </c>
    </row>
    <row r="34" spans="1:9" s="146" customFormat="1" x14ac:dyDescent="0.3">
      <c r="A34" s="160">
        <v>5</v>
      </c>
      <c r="B34" s="160" t="s">
        <v>367</v>
      </c>
      <c r="C34" s="162">
        <v>1</v>
      </c>
      <c r="D34" s="282">
        <v>10000000</v>
      </c>
      <c r="E34" s="162"/>
      <c r="F34" s="282">
        <f>C34*D34</f>
        <v>10000000</v>
      </c>
      <c r="I34" s="160" t="s">
        <v>366</v>
      </c>
    </row>
    <row r="35" spans="1:9" s="146" customFormat="1" x14ac:dyDescent="0.3">
      <c r="A35" s="160">
        <v>6</v>
      </c>
      <c r="B35" s="160" t="s">
        <v>365</v>
      </c>
      <c r="C35" s="162">
        <v>1</v>
      </c>
      <c r="D35" s="282">
        <v>1000000</v>
      </c>
      <c r="E35" s="162">
        <v>0</v>
      </c>
      <c r="F35" s="282">
        <f>C35*D35</f>
        <v>1000000</v>
      </c>
      <c r="I35" s="160" t="s">
        <v>364</v>
      </c>
    </row>
    <row r="36" spans="1:9" s="146" customFormat="1" x14ac:dyDescent="0.3">
      <c r="A36" s="160">
        <v>7</v>
      </c>
      <c r="B36" s="160" t="s">
        <v>363</v>
      </c>
      <c r="C36" s="162">
        <v>36</v>
      </c>
      <c r="D36" s="282">
        <v>0</v>
      </c>
      <c r="E36" s="162">
        <v>10000</v>
      </c>
      <c r="F36" s="282">
        <f>E36*C36</f>
        <v>360000</v>
      </c>
      <c r="I36" s="160" t="s">
        <v>362</v>
      </c>
    </row>
    <row r="37" spans="1:9" s="146" customFormat="1" x14ac:dyDescent="0.3">
      <c r="A37" s="302"/>
      <c r="B37" s="302" t="s">
        <v>361</v>
      </c>
      <c r="C37" s="302"/>
      <c r="D37" s="310"/>
      <c r="E37" s="302"/>
      <c r="F37" s="307">
        <f>SUM(F30:F36)</f>
        <v>21144000</v>
      </c>
      <c r="I37" s="302" t="s">
        <v>360</v>
      </c>
    </row>
    <row r="38" spans="1:9" s="146" customFormat="1" x14ac:dyDescent="0.3">
      <c r="A38" s="298"/>
      <c r="B38" s="298" t="s">
        <v>359</v>
      </c>
      <c r="C38" s="298"/>
      <c r="D38" s="298"/>
      <c r="E38" s="298"/>
      <c r="F38" s="314">
        <f>F37+F27+F22</f>
        <v>52632000</v>
      </c>
      <c r="G38" s="291"/>
      <c r="I38" s="298" t="s">
        <v>358</v>
      </c>
    </row>
    <row r="39" spans="1:9" s="146" customFormat="1" x14ac:dyDescent="0.3">
      <c r="A39" s="160"/>
      <c r="B39" s="160"/>
      <c r="C39" s="294"/>
      <c r="D39" s="282"/>
      <c r="E39" s="162"/>
      <c r="F39" s="282"/>
      <c r="I39" s="160"/>
    </row>
    <row r="40" spans="1:9" s="146" customFormat="1" x14ac:dyDescent="0.3">
      <c r="A40" s="164"/>
      <c r="B40" s="164" t="s">
        <v>357</v>
      </c>
      <c r="C40" s="318" t="s">
        <v>356</v>
      </c>
      <c r="D40" s="318" t="s">
        <v>355</v>
      </c>
      <c r="E40" s="318" t="s">
        <v>354</v>
      </c>
      <c r="F40" s="319" t="s">
        <v>353</v>
      </c>
      <c r="I40" s="164" t="s">
        <v>337</v>
      </c>
    </row>
    <row r="41" spans="1:9" s="146" customFormat="1" x14ac:dyDescent="0.3">
      <c r="A41" s="160"/>
      <c r="B41" s="160" t="s">
        <v>352</v>
      </c>
      <c r="C41" s="294">
        <v>0.02</v>
      </c>
      <c r="D41" s="282"/>
      <c r="E41" s="162"/>
      <c r="F41" s="282">
        <f>C41*('Direct Expenses '!$P$57+'Direct Expenses '!$P$34)</f>
        <v>2360478.2400000002</v>
      </c>
      <c r="I41" s="160" t="s">
        <v>351</v>
      </c>
    </row>
    <row r="42" spans="1:9" s="146" customFormat="1" x14ac:dyDescent="0.3">
      <c r="A42" s="160"/>
      <c r="B42" s="160" t="s">
        <v>350</v>
      </c>
      <c r="C42" s="294">
        <v>0.01</v>
      </c>
      <c r="D42" s="282"/>
      <c r="E42" s="162"/>
      <c r="F42" s="282">
        <f>C42*('Direct Expenses '!$P$57+'Direct Expenses '!$P$34)</f>
        <v>1180239.1200000001</v>
      </c>
      <c r="I42" s="160" t="s">
        <v>349</v>
      </c>
    </row>
    <row r="43" spans="1:9" s="146" customFormat="1" x14ac:dyDescent="0.3">
      <c r="A43" s="160"/>
      <c r="B43" s="160" t="s">
        <v>348</v>
      </c>
      <c r="C43" s="294">
        <v>0.14000000000000001</v>
      </c>
      <c r="D43" s="282"/>
      <c r="E43" s="162"/>
      <c r="F43" s="282">
        <f>C43*('Direct Expenses '!$P$57+'Direct Expenses '!$P$34)</f>
        <v>16523347.680000002</v>
      </c>
      <c r="I43" s="160" t="s">
        <v>347</v>
      </c>
    </row>
    <row r="44" spans="1:9" s="146" customFormat="1" x14ac:dyDescent="0.3">
      <c r="A44" s="160"/>
      <c r="B44" s="160" t="s">
        <v>346</v>
      </c>
      <c r="C44" s="294">
        <v>3.5999999999999997E-2</v>
      </c>
      <c r="D44" s="282"/>
      <c r="E44" s="162"/>
      <c r="F44" s="282">
        <f>C44*('Direct Expenses '!$P$57+'Direct Expenses '!$P$34)</f>
        <v>4248860.8319999995</v>
      </c>
      <c r="I44" s="160" t="s">
        <v>345</v>
      </c>
    </row>
    <row r="45" spans="1:9" s="146" customFormat="1" x14ac:dyDescent="0.3">
      <c r="A45" s="160"/>
      <c r="B45" s="160" t="s">
        <v>344</v>
      </c>
      <c r="C45" s="294">
        <v>0.01</v>
      </c>
      <c r="D45" s="282"/>
      <c r="E45" s="162"/>
      <c r="F45" s="282">
        <f>C45*('Direct Expenses '!$P$57+'Direct Expenses '!$P$34)</f>
        <v>1180239.1200000001</v>
      </c>
      <c r="I45" s="160" t="s">
        <v>343</v>
      </c>
    </row>
    <row r="46" spans="1:9" s="146" customFormat="1" x14ac:dyDescent="0.3">
      <c r="A46" s="160"/>
      <c r="B46" s="160" t="s">
        <v>342</v>
      </c>
      <c r="C46" s="294">
        <v>0.01</v>
      </c>
      <c r="D46" s="282"/>
      <c r="E46" s="162"/>
      <c r="F46" s="282">
        <f>C46*('Direct Expenses '!$P$57+'Direct Expenses '!$P$34)</f>
        <v>1180239.1200000001</v>
      </c>
      <c r="I46" s="160" t="s">
        <v>341</v>
      </c>
    </row>
    <row r="47" spans="1:9" s="146" customFormat="1" x14ac:dyDescent="0.3">
      <c r="A47" s="160"/>
      <c r="B47" s="160" t="s">
        <v>340</v>
      </c>
      <c r="C47" s="294">
        <v>0.01</v>
      </c>
      <c r="D47" s="282"/>
      <c r="E47" s="162"/>
      <c r="F47" s="282">
        <f>C47*('Direct Expenses '!$P$57+'Direct Expenses '!$P$34)</f>
        <v>1180239.1200000001</v>
      </c>
      <c r="I47" s="160" t="s">
        <v>339</v>
      </c>
    </row>
    <row r="48" spans="1:9" s="146" customFormat="1" x14ac:dyDescent="0.3">
      <c r="A48" s="298"/>
      <c r="B48" s="298" t="s">
        <v>338</v>
      </c>
      <c r="C48" s="320">
        <f>SUM(C41:C47)</f>
        <v>0.23600000000000004</v>
      </c>
      <c r="D48" s="298"/>
      <c r="E48" s="298"/>
      <c r="F48" s="314">
        <f>SUM(F41:F47)</f>
        <v>27853643.232000005</v>
      </c>
      <c r="G48" s="291"/>
      <c r="I48" s="298" t="s">
        <v>337</v>
      </c>
    </row>
    <row r="49" spans="1:9" s="146" customFormat="1" x14ac:dyDescent="0.3">
      <c r="A49" s="147"/>
      <c r="B49" s="147"/>
      <c r="C49" s="147"/>
      <c r="D49" s="147"/>
      <c r="E49" s="147"/>
      <c r="F49" s="276"/>
      <c r="I49" s="147"/>
    </row>
    <row r="50" spans="1:9" s="146" customFormat="1" x14ac:dyDescent="0.3">
      <c r="A50" s="298"/>
      <c r="B50" s="298" t="s">
        <v>336</v>
      </c>
      <c r="C50" s="298"/>
      <c r="D50" s="298"/>
      <c r="E50" s="298"/>
      <c r="F50" s="314">
        <f>SUM(F38,'Direct Expenses '!P57,'Direct Expenses '!P34,F48)</f>
        <v>198509555.23199999</v>
      </c>
      <c r="I50" s="321" t="s">
        <v>335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C1F60-6561-4259-8B60-F5BA0C78ACDC}">
  <dimension ref="A1:M30"/>
  <sheetViews>
    <sheetView workbookViewId="0"/>
  </sheetViews>
  <sheetFormatPr defaultRowHeight="14.4" x14ac:dyDescent="0.3"/>
  <cols>
    <col min="2" max="2" width="17.5546875" customWidth="1"/>
    <col min="4" max="9" width="8.77734375" style="325"/>
  </cols>
  <sheetData>
    <row r="1" spans="1:11" ht="15" x14ac:dyDescent="0.3">
      <c r="A1" s="112" t="s">
        <v>672</v>
      </c>
    </row>
    <row r="2" spans="1:11" ht="19.2" x14ac:dyDescent="0.3">
      <c r="A2" s="115" t="s">
        <v>582</v>
      </c>
      <c r="B2" s="115" t="s">
        <v>673</v>
      </c>
      <c r="C2" s="115" t="s">
        <v>674</v>
      </c>
      <c r="D2" s="326"/>
      <c r="E2" s="326"/>
      <c r="F2" s="326"/>
      <c r="G2" s="326"/>
      <c r="H2" s="326"/>
      <c r="I2" s="326"/>
      <c r="J2" s="115" t="s">
        <v>675</v>
      </c>
      <c r="K2" s="115" t="s">
        <v>676</v>
      </c>
    </row>
    <row r="3" spans="1:11" ht="19.2" x14ac:dyDescent="0.3">
      <c r="A3" s="116" t="s">
        <v>677</v>
      </c>
      <c r="B3" s="117" t="s">
        <v>678</v>
      </c>
      <c r="C3" s="324">
        <v>0.14000000000000001</v>
      </c>
      <c r="D3" s="327">
        <v>980</v>
      </c>
      <c r="E3" s="327">
        <v>1465</v>
      </c>
      <c r="F3" s="327">
        <f>22000000/D3</f>
        <v>22448.979591836734</v>
      </c>
      <c r="G3" s="327">
        <f>33000000/E3</f>
        <v>22525.597269624574</v>
      </c>
      <c r="H3" s="327">
        <f>G3/5</f>
        <v>4505.1194539249145</v>
      </c>
      <c r="I3" s="327"/>
      <c r="J3" s="117" t="s">
        <v>679</v>
      </c>
      <c r="K3" s="117" t="s">
        <v>680</v>
      </c>
    </row>
    <row r="4" spans="1:11" ht="19.2" x14ac:dyDescent="0.3">
      <c r="A4" s="137" t="s">
        <v>681</v>
      </c>
      <c r="B4" s="117" t="s">
        <v>682</v>
      </c>
      <c r="C4" s="324">
        <v>0.1</v>
      </c>
      <c r="D4" s="327">
        <v>700</v>
      </c>
      <c r="E4" s="327">
        <v>1050</v>
      </c>
      <c r="F4" s="327"/>
      <c r="G4" s="327"/>
      <c r="H4" s="327"/>
      <c r="I4" s="327"/>
      <c r="J4" s="117" t="s">
        <v>683</v>
      </c>
      <c r="K4" s="117" t="s">
        <v>684</v>
      </c>
    </row>
    <row r="5" spans="1:11" ht="19.2" x14ac:dyDescent="0.3">
      <c r="A5" s="117"/>
      <c r="B5" s="117" t="s">
        <v>685</v>
      </c>
      <c r="C5" s="324">
        <v>0.08</v>
      </c>
      <c r="D5" s="327">
        <v>560</v>
      </c>
      <c r="E5" s="327">
        <v>840</v>
      </c>
      <c r="F5" s="327"/>
      <c r="G5" s="327"/>
      <c r="H5" s="327"/>
      <c r="I5" s="327"/>
      <c r="J5" s="117" t="s">
        <v>686</v>
      </c>
      <c r="K5" s="117" t="s">
        <v>687</v>
      </c>
    </row>
    <row r="6" spans="1:11" ht="19.2" x14ac:dyDescent="0.3">
      <c r="A6" s="117"/>
      <c r="B6" s="117" t="s">
        <v>688</v>
      </c>
      <c r="C6" s="324">
        <v>0.04</v>
      </c>
      <c r="D6" s="327">
        <v>280</v>
      </c>
      <c r="E6" s="327">
        <v>420</v>
      </c>
      <c r="F6" s="327"/>
      <c r="G6" s="327"/>
      <c r="H6" s="327"/>
      <c r="I6" s="327"/>
      <c r="J6" s="117" t="s">
        <v>689</v>
      </c>
      <c r="K6" s="117" t="s">
        <v>690</v>
      </c>
    </row>
    <row r="7" spans="1:11" ht="19.2" x14ac:dyDescent="0.3">
      <c r="A7" s="117"/>
      <c r="B7" s="117" t="s">
        <v>691</v>
      </c>
      <c r="C7" s="324">
        <v>0.04</v>
      </c>
      <c r="D7" s="327">
        <v>280</v>
      </c>
      <c r="E7" s="327">
        <v>425</v>
      </c>
      <c r="F7" s="327"/>
      <c r="G7" s="327"/>
      <c r="H7" s="327"/>
      <c r="I7" s="327"/>
      <c r="J7" s="117" t="s">
        <v>692</v>
      </c>
      <c r="K7" s="117" t="s">
        <v>693</v>
      </c>
    </row>
    <row r="8" spans="1:11" ht="19.2" x14ac:dyDescent="0.3">
      <c r="A8" s="116" t="s">
        <v>694</v>
      </c>
      <c r="B8" s="117" t="s">
        <v>695</v>
      </c>
      <c r="C8" s="324">
        <v>7.0000000000000007E-2</v>
      </c>
      <c r="D8" s="327">
        <v>490</v>
      </c>
      <c r="E8" s="327">
        <v>735</v>
      </c>
      <c r="F8" s="327"/>
      <c r="G8" s="327"/>
      <c r="H8" s="327"/>
      <c r="I8" s="327"/>
      <c r="J8" s="117" t="s">
        <v>696</v>
      </c>
      <c r="K8" s="117" t="s">
        <v>697</v>
      </c>
    </row>
    <row r="9" spans="1:11" ht="19.2" x14ac:dyDescent="0.3">
      <c r="A9" s="137" t="s">
        <v>698</v>
      </c>
      <c r="B9" s="117" t="s">
        <v>699</v>
      </c>
      <c r="C9" s="324">
        <v>5.2999999999999999E-2</v>
      </c>
      <c r="D9" s="327">
        <v>370</v>
      </c>
      <c r="E9" s="327">
        <v>550</v>
      </c>
      <c r="F9" s="327"/>
      <c r="G9" s="327"/>
      <c r="H9" s="327"/>
      <c r="I9" s="327"/>
      <c r="J9" s="117" t="s">
        <v>700</v>
      </c>
      <c r="K9" s="117" t="s">
        <v>701</v>
      </c>
    </row>
    <row r="10" spans="1:11" ht="19.2" x14ac:dyDescent="0.3">
      <c r="A10" s="117"/>
      <c r="B10" s="117" t="s">
        <v>702</v>
      </c>
      <c r="C10" s="324">
        <v>8.7999999999999995E-2</v>
      </c>
      <c r="D10" s="327">
        <v>615</v>
      </c>
      <c r="E10" s="327">
        <v>920</v>
      </c>
      <c r="F10" s="327"/>
      <c r="G10" s="327"/>
      <c r="H10" s="327"/>
      <c r="I10" s="327"/>
      <c r="J10" s="117" t="s">
        <v>703</v>
      </c>
      <c r="K10" s="117" t="s">
        <v>704</v>
      </c>
    </row>
    <row r="11" spans="1:11" ht="19.2" x14ac:dyDescent="0.3">
      <c r="A11" s="117"/>
      <c r="B11" s="117" t="s">
        <v>705</v>
      </c>
      <c r="C11" s="324">
        <v>3.5000000000000003E-2</v>
      </c>
      <c r="D11" s="327">
        <v>245</v>
      </c>
      <c r="E11" s="327">
        <v>370</v>
      </c>
      <c r="F11" s="327"/>
      <c r="G11" s="327"/>
      <c r="H11" s="327"/>
      <c r="I11" s="327"/>
      <c r="J11" s="117" t="s">
        <v>706</v>
      </c>
      <c r="K11" s="117" t="s">
        <v>707</v>
      </c>
    </row>
    <row r="12" spans="1:11" ht="19.2" x14ac:dyDescent="0.3">
      <c r="A12" s="117"/>
      <c r="B12" s="117" t="s">
        <v>708</v>
      </c>
      <c r="C12" s="324">
        <v>7.0000000000000007E-2</v>
      </c>
      <c r="D12" s="327">
        <v>490</v>
      </c>
      <c r="E12" s="327">
        <v>735</v>
      </c>
      <c r="F12" s="327"/>
      <c r="G12" s="327"/>
      <c r="H12" s="327"/>
      <c r="I12" s="327"/>
      <c r="J12" s="117" t="s">
        <v>696</v>
      </c>
      <c r="K12" s="117" t="s">
        <v>697</v>
      </c>
    </row>
    <row r="13" spans="1:11" ht="19.2" x14ac:dyDescent="0.3">
      <c r="A13" s="117"/>
      <c r="B13" s="117" t="s">
        <v>709</v>
      </c>
      <c r="C13" s="324">
        <v>3.4000000000000002E-2</v>
      </c>
      <c r="D13" s="327">
        <v>245</v>
      </c>
      <c r="E13" s="327">
        <v>365</v>
      </c>
      <c r="F13" s="327"/>
      <c r="G13" s="327"/>
      <c r="H13" s="327"/>
      <c r="I13" s="327"/>
      <c r="J13" s="117" t="s">
        <v>710</v>
      </c>
      <c r="K13" s="117" t="s">
        <v>707</v>
      </c>
    </row>
    <row r="14" spans="1:11" ht="19.2" x14ac:dyDescent="0.3">
      <c r="A14" s="116" t="s">
        <v>711</v>
      </c>
      <c r="B14" s="117" t="s">
        <v>712</v>
      </c>
      <c r="C14" s="324">
        <v>0.03</v>
      </c>
      <c r="D14" s="327">
        <v>210</v>
      </c>
      <c r="E14" s="327">
        <v>315</v>
      </c>
      <c r="F14" s="327"/>
      <c r="G14" s="327"/>
      <c r="H14" s="327"/>
      <c r="I14" s="327"/>
      <c r="J14" s="117" t="s">
        <v>713</v>
      </c>
      <c r="K14" s="117" t="s">
        <v>661</v>
      </c>
    </row>
    <row r="15" spans="1:11" ht="19.2" x14ac:dyDescent="0.3">
      <c r="A15" s="137" t="s">
        <v>714</v>
      </c>
      <c r="B15" s="117" t="s">
        <v>715</v>
      </c>
      <c r="C15" s="324">
        <v>6.7000000000000004E-2</v>
      </c>
      <c r="D15" s="327">
        <v>470</v>
      </c>
      <c r="E15" s="327">
        <v>705</v>
      </c>
      <c r="F15" s="327"/>
      <c r="G15" s="327"/>
      <c r="H15" s="327"/>
      <c r="I15" s="327"/>
      <c r="J15" s="117" t="s">
        <v>716</v>
      </c>
      <c r="K15" s="117" t="s">
        <v>717</v>
      </c>
    </row>
    <row r="16" spans="1:11" ht="19.2" x14ac:dyDescent="0.3">
      <c r="A16" s="117"/>
      <c r="B16" s="117" t="s">
        <v>718</v>
      </c>
      <c r="C16" s="324">
        <v>0.03</v>
      </c>
      <c r="D16" s="327">
        <v>210</v>
      </c>
      <c r="E16" s="327">
        <v>315</v>
      </c>
      <c r="F16" s="327"/>
      <c r="G16" s="327"/>
      <c r="H16" s="327"/>
      <c r="I16" s="327"/>
      <c r="J16" s="117" t="s">
        <v>713</v>
      </c>
      <c r="K16" s="117" t="s">
        <v>661</v>
      </c>
    </row>
    <row r="17" spans="1:13" ht="19.2" x14ac:dyDescent="0.3">
      <c r="A17" s="117"/>
      <c r="B17" s="117" t="s">
        <v>719</v>
      </c>
      <c r="C17" s="324">
        <v>2.3E-2</v>
      </c>
      <c r="D17" s="327">
        <v>160</v>
      </c>
      <c r="E17" s="327">
        <v>240</v>
      </c>
      <c r="F17" s="327"/>
      <c r="G17" s="327"/>
      <c r="H17" s="327"/>
      <c r="I17" s="327"/>
      <c r="J17" s="117" t="s">
        <v>720</v>
      </c>
      <c r="K17" s="117" t="s">
        <v>721</v>
      </c>
    </row>
    <row r="18" spans="1:13" ht="19.2" x14ac:dyDescent="0.3">
      <c r="A18" s="116" t="s">
        <v>722</v>
      </c>
      <c r="B18" s="117" t="s">
        <v>723</v>
      </c>
      <c r="C18" s="324">
        <v>1.4E-2</v>
      </c>
      <c r="D18" s="327">
        <v>100</v>
      </c>
      <c r="E18" s="327">
        <v>145</v>
      </c>
      <c r="F18" s="327"/>
      <c r="G18" s="327"/>
      <c r="H18" s="327"/>
      <c r="I18" s="327"/>
      <c r="J18" s="117" t="s">
        <v>724</v>
      </c>
      <c r="K18" s="117" t="s">
        <v>725</v>
      </c>
    </row>
    <row r="19" spans="1:13" ht="19.2" x14ac:dyDescent="0.3">
      <c r="A19" s="137" t="s">
        <v>726</v>
      </c>
      <c r="B19" s="117" t="s">
        <v>727</v>
      </c>
      <c r="C19" s="324">
        <v>2.1000000000000001E-2</v>
      </c>
      <c r="D19" s="327">
        <v>145</v>
      </c>
      <c r="E19" s="327">
        <v>220</v>
      </c>
      <c r="F19" s="327"/>
      <c r="G19" s="327"/>
      <c r="H19" s="327"/>
      <c r="I19" s="327"/>
      <c r="J19" s="117" t="s">
        <v>728</v>
      </c>
      <c r="K19" s="117" t="s">
        <v>729</v>
      </c>
    </row>
    <row r="20" spans="1:13" ht="19.2" x14ac:dyDescent="0.3">
      <c r="A20" s="117"/>
      <c r="B20" s="117" t="s">
        <v>730</v>
      </c>
      <c r="C20" s="324">
        <v>2.4E-2</v>
      </c>
      <c r="D20" s="327">
        <v>170</v>
      </c>
      <c r="E20" s="327">
        <v>255</v>
      </c>
      <c r="F20" s="327"/>
      <c r="G20" s="327"/>
      <c r="H20" s="327"/>
      <c r="I20" s="327"/>
      <c r="J20" s="117" t="s">
        <v>731</v>
      </c>
      <c r="K20" s="117" t="s">
        <v>732</v>
      </c>
      <c r="M20">
        <v>1</v>
      </c>
    </row>
    <row r="21" spans="1:13" ht="19.2" x14ac:dyDescent="0.3">
      <c r="A21" s="117"/>
      <c r="B21" s="117" t="s">
        <v>733</v>
      </c>
      <c r="C21" s="324">
        <v>1.0999999999999999E-2</v>
      </c>
      <c r="D21" s="327">
        <v>75</v>
      </c>
      <c r="E21" s="327">
        <v>115</v>
      </c>
      <c r="F21" s="327"/>
      <c r="G21" s="327"/>
      <c r="H21" s="327"/>
      <c r="I21" s="327"/>
      <c r="J21" s="117" t="s">
        <v>734</v>
      </c>
      <c r="K21" s="117" t="s">
        <v>735</v>
      </c>
    </row>
    <row r="22" spans="1:13" ht="19.2" x14ac:dyDescent="0.3">
      <c r="A22" s="116" t="s">
        <v>736</v>
      </c>
      <c r="B22" s="117" t="s">
        <v>737</v>
      </c>
      <c r="C22" s="324">
        <v>8.9999999999999993E-3</v>
      </c>
      <c r="D22" s="327">
        <v>60</v>
      </c>
      <c r="E22" s="327">
        <v>95</v>
      </c>
      <c r="F22" s="327"/>
      <c r="G22" s="327"/>
      <c r="H22" s="327"/>
      <c r="I22" s="327"/>
      <c r="J22" s="117" t="s">
        <v>738</v>
      </c>
      <c r="K22" s="117" t="s">
        <v>739</v>
      </c>
    </row>
    <row r="23" spans="1:13" ht="19.2" x14ac:dyDescent="0.3">
      <c r="A23" s="137" t="s">
        <v>740</v>
      </c>
      <c r="B23" s="117" t="s">
        <v>741</v>
      </c>
      <c r="C23" s="324">
        <v>1.2E-2</v>
      </c>
      <c r="D23" s="327">
        <v>85</v>
      </c>
      <c r="E23" s="327">
        <v>125</v>
      </c>
      <c r="F23" s="327"/>
      <c r="G23" s="327"/>
      <c r="H23" s="327"/>
      <c r="I23" s="327"/>
      <c r="J23" s="117" t="s">
        <v>742</v>
      </c>
      <c r="K23" s="117" t="s">
        <v>743</v>
      </c>
    </row>
    <row r="24" spans="1:13" ht="19.2" x14ac:dyDescent="0.3">
      <c r="A24" s="117"/>
      <c r="B24" s="117" t="s">
        <v>744</v>
      </c>
      <c r="C24" s="324">
        <v>8.9999999999999993E-3</v>
      </c>
      <c r="D24" s="327">
        <v>65</v>
      </c>
      <c r="E24" s="327">
        <v>95</v>
      </c>
      <c r="F24" s="327"/>
      <c r="G24" s="327"/>
      <c r="H24" s="327"/>
      <c r="I24" s="327"/>
      <c r="J24" s="117" t="s">
        <v>745</v>
      </c>
      <c r="K24" s="117" t="s">
        <v>746</v>
      </c>
    </row>
    <row r="25" spans="1:13" ht="28.8" x14ac:dyDescent="0.3">
      <c r="A25" s="116" t="s">
        <v>747</v>
      </c>
      <c r="B25" s="116" t="s">
        <v>748</v>
      </c>
      <c r="C25" s="323">
        <v>1</v>
      </c>
      <c r="D25" s="328"/>
      <c r="E25" s="328"/>
      <c r="F25" s="328"/>
      <c r="G25" s="328"/>
      <c r="H25" s="328"/>
      <c r="I25" s="328"/>
      <c r="J25" s="116" t="s">
        <v>749</v>
      </c>
      <c r="K25" s="116" t="s">
        <v>665</v>
      </c>
    </row>
    <row r="26" spans="1:13" x14ac:dyDescent="0.3">
      <c r="A26" s="118" t="s">
        <v>666</v>
      </c>
    </row>
    <row r="28" spans="1:13" x14ac:dyDescent="0.3">
      <c r="A28" s="111" t="s">
        <v>750</v>
      </c>
    </row>
    <row r="29" spans="1:13" x14ac:dyDescent="0.3">
      <c r="A29" s="114" t="s">
        <v>751</v>
      </c>
    </row>
    <row r="30" spans="1:13" x14ac:dyDescent="0.3">
      <c r="A30" s="114" t="s">
        <v>752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F84E2-6976-4EB3-9879-5EA1B070EA55}">
  <dimension ref="A1:N116"/>
  <sheetViews>
    <sheetView showGridLines="0" zoomScale="80" zoomScaleNormal="80" workbookViewId="0">
      <selection activeCell="A2" sqref="A2:XFD2"/>
    </sheetView>
  </sheetViews>
  <sheetFormatPr defaultColWidth="8.77734375" defaultRowHeight="14.4" x14ac:dyDescent="0.3"/>
  <cols>
    <col min="1" max="1" width="2.21875" style="147" customWidth="1"/>
    <col min="2" max="2" width="95.21875" style="147" bestFit="1" customWidth="1"/>
    <col min="3" max="3" width="9" style="147" customWidth="1"/>
    <col min="4" max="4" width="17" style="147" bestFit="1" customWidth="1"/>
    <col min="5" max="5" width="15.21875" style="147" customWidth="1"/>
    <col min="6" max="6" width="10.21875" style="147" bestFit="1" customWidth="1"/>
    <col min="7" max="7" width="9.109375" style="147" customWidth="1"/>
    <col min="8" max="8" width="14.77734375" style="149" customWidth="1"/>
    <col min="9" max="9" width="18.88671875" style="149" customWidth="1"/>
    <col min="10" max="10" width="23.21875" style="148" customWidth="1"/>
    <col min="11" max="13" width="8.77734375" style="146"/>
    <col min="14" max="14" width="58.88671875" style="147" bestFit="1" customWidth="1"/>
    <col min="15" max="16384" width="8.77734375" style="146"/>
  </cols>
  <sheetData>
    <row r="1" spans="1:14" ht="23.4" x14ac:dyDescent="0.3">
      <c r="A1" s="231"/>
      <c r="B1" s="231">
        <f>'[25]Cash Inflow'!B1</f>
        <v>0</v>
      </c>
      <c r="N1" s="231">
        <f>'[25]Cash Inflow'!O1</f>
        <v>0</v>
      </c>
    </row>
    <row r="2" spans="1:14" ht="23.4" x14ac:dyDescent="0.3">
      <c r="A2" s="231"/>
      <c r="B2" s="231"/>
      <c r="N2" s="231" t="s">
        <v>523</v>
      </c>
    </row>
    <row r="3" spans="1:14" ht="29.4" thickBot="1" x14ac:dyDescent="0.35">
      <c r="A3" s="200"/>
      <c r="B3" s="199" t="s">
        <v>522</v>
      </c>
      <c r="C3" s="199"/>
      <c r="D3" s="199"/>
      <c r="E3" s="199"/>
      <c r="F3" s="199"/>
      <c r="G3" s="199"/>
      <c r="H3" s="199"/>
      <c r="I3" s="199"/>
      <c r="J3" s="199"/>
      <c r="N3" s="199" t="s">
        <v>521</v>
      </c>
    </row>
    <row r="4" spans="1:14" s="230" customFormat="1" ht="16.2" thickBot="1" x14ac:dyDescent="0.35">
      <c r="A4" s="192"/>
      <c r="B4" s="192" t="s">
        <v>278</v>
      </c>
      <c r="C4" s="197" t="s">
        <v>520</v>
      </c>
      <c r="D4" s="197" t="s">
        <v>383</v>
      </c>
      <c r="E4" s="197" t="s">
        <v>519</v>
      </c>
      <c r="F4" s="196" t="s">
        <v>518</v>
      </c>
      <c r="G4" s="196"/>
      <c r="H4" s="197" t="s">
        <v>383</v>
      </c>
      <c r="I4" s="194" t="s">
        <v>356</v>
      </c>
      <c r="J4" s="193" t="s">
        <v>465</v>
      </c>
      <c r="N4" s="192" t="s">
        <v>464</v>
      </c>
    </row>
    <row r="5" spans="1:14" s="191" customFormat="1" ht="15.6" x14ac:dyDescent="0.3">
      <c r="A5" s="225"/>
      <c r="B5" s="225" t="s">
        <v>517</v>
      </c>
      <c r="C5" s="228"/>
      <c r="D5" s="229"/>
      <c r="E5" s="228"/>
      <c r="F5" s="228"/>
      <c r="G5" s="228"/>
      <c r="H5" s="227"/>
      <c r="I5" s="227"/>
      <c r="J5" s="226"/>
      <c r="N5" s="225" t="s">
        <v>516</v>
      </c>
    </row>
    <row r="6" spans="1:14" x14ac:dyDescent="0.3">
      <c r="A6" s="220"/>
      <c r="B6" s="220" t="s">
        <v>506</v>
      </c>
      <c r="C6" s="206" t="s">
        <v>478</v>
      </c>
      <c r="D6" s="162">
        <v>2300</v>
      </c>
      <c r="E6" s="206">
        <v>1</v>
      </c>
      <c r="F6" s="208">
        <v>0.03</v>
      </c>
      <c r="G6" s="208" t="s">
        <v>429</v>
      </c>
      <c r="H6" s="207">
        <f>E6*D6*1.03</f>
        <v>2369</v>
      </c>
      <c r="I6" s="207">
        <f>868*0.3</f>
        <v>260.39999999999998</v>
      </c>
      <c r="J6" s="161">
        <f>H6*I6</f>
        <v>616887.6</v>
      </c>
      <c r="N6" s="220" t="s">
        <v>505</v>
      </c>
    </row>
    <row r="7" spans="1:14" x14ac:dyDescent="0.3">
      <c r="A7" s="220"/>
      <c r="B7" s="220" t="s">
        <v>515</v>
      </c>
      <c r="C7" s="206" t="s">
        <v>478</v>
      </c>
      <c r="D7" s="162">
        <v>900</v>
      </c>
      <c r="E7" s="206">
        <v>1</v>
      </c>
      <c r="F7" s="206"/>
      <c r="G7" s="208" t="s">
        <v>429</v>
      </c>
      <c r="H7" s="207">
        <f>D7*E7</f>
        <v>900</v>
      </c>
      <c r="I7" s="207">
        <f>868*0.3</f>
        <v>260.39999999999998</v>
      </c>
      <c r="J7" s="161">
        <f>H7*I7</f>
        <v>234359.99999999997</v>
      </c>
      <c r="N7" s="220" t="s">
        <v>477</v>
      </c>
    </row>
    <row r="8" spans="1:14" ht="16.2" thickBot="1" x14ac:dyDescent="0.35">
      <c r="A8" s="221"/>
      <c r="B8" s="221" t="s">
        <v>514</v>
      </c>
      <c r="C8" s="223"/>
      <c r="D8" s="224"/>
      <c r="E8" s="223"/>
      <c r="F8" s="222"/>
      <c r="G8" s="222"/>
      <c r="H8" s="171">
        <f>SUM(H6:H7)</f>
        <v>3269</v>
      </c>
      <c r="I8" s="171">
        <f>I7</f>
        <v>260.39999999999998</v>
      </c>
      <c r="J8" s="170">
        <f>SUM(J6:J7)</f>
        <v>851247.6</v>
      </c>
      <c r="N8" s="221" t="s">
        <v>513</v>
      </c>
    </row>
    <row r="9" spans="1:14" x14ac:dyDescent="0.3">
      <c r="A9" s="186"/>
      <c r="B9" s="186" t="s">
        <v>512</v>
      </c>
      <c r="C9" s="189"/>
      <c r="D9" s="190"/>
      <c r="E9" s="189"/>
      <c r="F9" s="189"/>
      <c r="G9" s="189"/>
      <c r="H9" s="188"/>
      <c r="I9" s="188"/>
      <c r="J9" s="187"/>
      <c r="N9" s="186" t="s">
        <v>511</v>
      </c>
    </row>
    <row r="10" spans="1:14" x14ac:dyDescent="0.3">
      <c r="A10" s="220"/>
      <c r="B10" s="220" t="s">
        <v>506</v>
      </c>
      <c r="C10" s="206" t="s">
        <v>478</v>
      </c>
      <c r="D10" s="162">
        <f>D6</f>
        <v>2300</v>
      </c>
      <c r="E10" s="206">
        <v>1</v>
      </c>
      <c r="F10" s="208">
        <v>0.04</v>
      </c>
      <c r="G10" s="208" t="s">
        <v>429</v>
      </c>
      <c r="H10" s="207">
        <f>E10*D10*1.03</f>
        <v>2369</v>
      </c>
      <c r="I10" s="207">
        <f t="shared" ref="I10:I11" si="0">79*0.3</f>
        <v>23.7</v>
      </c>
      <c r="J10" s="161">
        <f t="shared" ref="J10:J11" si="1">H10*I10</f>
        <v>56145.299999999996</v>
      </c>
      <c r="N10" s="220" t="s">
        <v>505</v>
      </c>
    </row>
    <row r="11" spans="1:14" x14ac:dyDescent="0.3">
      <c r="A11" s="220"/>
      <c r="B11" s="220" t="s">
        <v>479</v>
      </c>
      <c r="C11" s="206" t="s">
        <v>478</v>
      </c>
      <c r="D11" s="162">
        <v>1300</v>
      </c>
      <c r="E11" s="206">
        <v>1</v>
      </c>
      <c r="F11" s="206"/>
      <c r="G11" s="208" t="s">
        <v>429</v>
      </c>
      <c r="H11" s="207">
        <f>D11*E11</f>
        <v>1300</v>
      </c>
      <c r="I11" s="207">
        <f t="shared" si="0"/>
        <v>23.7</v>
      </c>
      <c r="J11" s="161">
        <f t="shared" si="1"/>
        <v>30810</v>
      </c>
      <c r="N11" s="220" t="s">
        <v>477</v>
      </c>
    </row>
    <row r="12" spans="1:14" ht="16.2" thickBot="1" x14ac:dyDescent="0.35">
      <c r="A12" s="221"/>
      <c r="B12" s="221" t="s">
        <v>510</v>
      </c>
      <c r="C12" s="223"/>
      <c r="D12" s="224"/>
      <c r="E12" s="223"/>
      <c r="F12" s="222"/>
      <c r="G12" s="222"/>
      <c r="H12" s="171">
        <f>SUM(H10:H11)</f>
        <v>3669</v>
      </c>
      <c r="I12" s="171">
        <f>I11</f>
        <v>23.7</v>
      </c>
      <c r="J12" s="170">
        <f>SUM(J10:J11)</f>
        <v>86955.299999999988</v>
      </c>
      <c r="N12" s="221" t="s">
        <v>509</v>
      </c>
    </row>
    <row r="13" spans="1:14" x14ac:dyDescent="0.3">
      <c r="A13" s="186"/>
      <c r="B13" s="186" t="s">
        <v>508</v>
      </c>
      <c r="C13" s="189"/>
      <c r="D13" s="190"/>
      <c r="E13" s="189"/>
      <c r="F13" s="189"/>
      <c r="G13" s="189"/>
      <c r="H13" s="188"/>
      <c r="I13" s="188"/>
      <c r="J13" s="187"/>
      <c r="N13" s="186" t="s">
        <v>507</v>
      </c>
    </row>
    <row r="14" spans="1:14" x14ac:dyDescent="0.3">
      <c r="A14" s="220"/>
      <c r="B14" s="220" t="s">
        <v>506</v>
      </c>
      <c r="C14" s="206" t="s">
        <v>478</v>
      </c>
      <c r="D14" s="162">
        <f>D6</f>
        <v>2300</v>
      </c>
      <c r="E14" s="206">
        <v>1</v>
      </c>
      <c r="F14" s="208">
        <v>0.04</v>
      </c>
      <c r="G14" s="208" t="s">
        <v>429</v>
      </c>
      <c r="H14" s="207">
        <f>E14*D14*1.03</f>
        <v>2369</v>
      </c>
      <c r="I14" s="207">
        <f t="shared" ref="I14:I15" si="2">195.5*0.3</f>
        <v>58.65</v>
      </c>
      <c r="J14" s="161">
        <f t="shared" ref="J14:J15" si="3">H14*I14</f>
        <v>138941.85</v>
      </c>
      <c r="N14" s="220" t="s">
        <v>505</v>
      </c>
    </row>
    <row r="15" spans="1:14" x14ac:dyDescent="0.3">
      <c r="A15" s="220"/>
      <c r="B15" s="220" t="s">
        <v>479</v>
      </c>
      <c r="C15" s="206" t="s">
        <v>478</v>
      </c>
      <c r="D15" s="162">
        <v>1300</v>
      </c>
      <c r="E15" s="206">
        <v>1</v>
      </c>
      <c r="F15" s="206"/>
      <c r="G15" s="208" t="s">
        <v>429</v>
      </c>
      <c r="H15" s="207">
        <f>D15*E15</f>
        <v>1300</v>
      </c>
      <c r="I15" s="207">
        <f t="shared" si="2"/>
        <v>58.65</v>
      </c>
      <c r="J15" s="161">
        <f t="shared" si="3"/>
        <v>76245</v>
      </c>
      <c r="N15" s="220" t="s">
        <v>477</v>
      </c>
    </row>
    <row r="16" spans="1:14" ht="16.2" thickBot="1" x14ac:dyDescent="0.35">
      <c r="A16" s="221"/>
      <c r="B16" s="221" t="s">
        <v>504</v>
      </c>
      <c r="C16" s="223"/>
      <c r="D16" s="224"/>
      <c r="E16" s="223"/>
      <c r="F16" s="222"/>
      <c r="G16" s="222"/>
      <c r="H16" s="171">
        <f>SUM(H14:H15)</f>
        <v>3669</v>
      </c>
      <c r="I16" s="171">
        <f>I15</f>
        <v>58.65</v>
      </c>
      <c r="J16" s="170">
        <f>SUM(J14:J15)</f>
        <v>215186.85</v>
      </c>
      <c r="N16" s="221" t="s">
        <v>503</v>
      </c>
    </row>
    <row r="17" spans="1:14" x14ac:dyDescent="0.3">
      <c r="A17" s="186"/>
      <c r="B17" s="186" t="s">
        <v>502</v>
      </c>
      <c r="C17" s="189"/>
      <c r="D17" s="190"/>
      <c r="E17" s="189"/>
      <c r="F17" s="189"/>
      <c r="G17" s="189"/>
      <c r="H17" s="188"/>
      <c r="I17" s="188"/>
      <c r="J17" s="187"/>
      <c r="N17" s="186" t="s">
        <v>501</v>
      </c>
    </row>
    <row r="18" spans="1:14" x14ac:dyDescent="0.3">
      <c r="A18" s="220"/>
      <c r="B18" s="220" t="s">
        <v>484</v>
      </c>
      <c r="C18" s="206" t="s">
        <v>478</v>
      </c>
      <c r="D18" s="162">
        <v>2600</v>
      </c>
      <c r="E18" s="206">
        <v>1</v>
      </c>
      <c r="F18" s="208">
        <v>0.04</v>
      </c>
      <c r="G18" s="208" t="s">
        <v>429</v>
      </c>
      <c r="H18" s="207">
        <f>E18*D18*1.03</f>
        <v>2678</v>
      </c>
      <c r="I18" s="207">
        <f t="shared" ref="I18:I20" si="4">830*0.5</f>
        <v>415</v>
      </c>
      <c r="J18" s="161">
        <f t="shared" ref="J18:J20" si="5">H18*I18</f>
        <v>1111370</v>
      </c>
      <c r="N18" s="220" t="s">
        <v>483</v>
      </c>
    </row>
    <row r="19" spans="1:14" x14ac:dyDescent="0.3">
      <c r="A19" s="220"/>
      <c r="B19" s="220" t="s">
        <v>482</v>
      </c>
      <c r="C19" s="206" t="s">
        <v>481</v>
      </c>
      <c r="D19" s="162">
        <v>37500</v>
      </c>
      <c r="E19" s="206">
        <v>0.11</v>
      </c>
      <c r="F19" s="208">
        <v>0.05</v>
      </c>
      <c r="G19" s="208" t="s">
        <v>434</v>
      </c>
      <c r="H19" s="207">
        <f>E19*D19*1.03</f>
        <v>4248.75</v>
      </c>
      <c r="I19" s="207">
        <f t="shared" si="4"/>
        <v>415</v>
      </c>
      <c r="J19" s="161">
        <f t="shared" si="5"/>
        <v>1763231.25</v>
      </c>
      <c r="N19" s="220" t="s">
        <v>480</v>
      </c>
    </row>
    <row r="20" spans="1:14" x14ac:dyDescent="0.3">
      <c r="A20" s="220"/>
      <c r="B20" s="220" t="s">
        <v>479</v>
      </c>
      <c r="C20" s="206" t="s">
        <v>478</v>
      </c>
      <c r="D20" s="162">
        <v>2000</v>
      </c>
      <c r="E20" s="206">
        <v>1</v>
      </c>
      <c r="F20" s="206"/>
      <c r="G20" s="208" t="s">
        <v>429</v>
      </c>
      <c r="H20" s="207">
        <f>E20*D20</f>
        <v>2000</v>
      </c>
      <c r="I20" s="207">
        <f t="shared" si="4"/>
        <v>415</v>
      </c>
      <c r="J20" s="161">
        <f t="shared" si="5"/>
        <v>830000</v>
      </c>
      <c r="N20" s="220" t="s">
        <v>477</v>
      </c>
    </row>
    <row r="21" spans="1:14" ht="16.2" thickBot="1" x14ac:dyDescent="0.35">
      <c r="A21" s="221"/>
      <c r="B21" s="221" t="s">
        <v>500</v>
      </c>
      <c r="C21" s="223"/>
      <c r="D21" s="224"/>
      <c r="E21" s="223"/>
      <c r="F21" s="222"/>
      <c r="G21" s="222"/>
      <c r="H21" s="171">
        <f>SUM(H18:H20)</f>
        <v>8926.75</v>
      </c>
      <c r="I21" s="171">
        <f>I20</f>
        <v>415</v>
      </c>
      <c r="J21" s="170">
        <f>SUM(J18:J20)</f>
        <v>3704601.25</v>
      </c>
      <c r="N21" s="221" t="s">
        <v>499</v>
      </c>
    </row>
    <row r="22" spans="1:14" x14ac:dyDescent="0.3">
      <c r="A22" s="186"/>
      <c r="B22" s="186" t="s">
        <v>498</v>
      </c>
      <c r="C22" s="189"/>
      <c r="D22" s="190"/>
      <c r="E22" s="189"/>
      <c r="F22" s="189"/>
      <c r="G22" s="189"/>
      <c r="H22" s="188"/>
      <c r="I22" s="188"/>
      <c r="J22" s="187"/>
      <c r="N22" s="186" t="s">
        <v>497</v>
      </c>
    </row>
    <row r="23" spans="1:14" x14ac:dyDescent="0.3">
      <c r="A23" s="220"/>
      <c r="B23" s="220" t="s">
        <v>484</v>
      </c>
      <c r="C23" s="206" t="s">
        <v>478</v>
      </c>
      <c r="D23" s="162">
        <f>$D$18</f>
        <v>2600</v>
      </c>
      <c r="E23" s="206">
        <v>1</v>
      </c>
      <c r="F23" s="208">
        <v>0.04</v>
      </c>
      <c r="G23" s="208" t="s">
        <v>429</v>
      </c>
      <c r="H23" s="207">
        <f>E23*D23*1.03</f>
        <v>2678</v>
      </c>
      <c r="I23" s="207">
        <f t="shared" ref="I23:I25" si="6">51*0.5</f>
        <v>25.5</v>
      </c>
      <c r="J23" s="161">
        <f t="shared" ref="J23:J25" si="7">H23*I23</f>
        <v>68289</v>
      </c>
      <c r="N23" s="220" t="s">
        <v>483</v>
      </c>
    </row>
    <row r="24" spans="1:14" x14ac:dyDescent="0.3">
      <c r="A24" s="220"/>
      <c r="B24" s="220" t="s">
        <v>482</v>
      </c>
      <c r="C24" s="206" t="s">
        <v>481</v>
      </c>
      <c r="D24" s="162">
        <v>37500</v>
      </c>
      <c r="E24" s="206">
        <v>0.1</v>
      </c>
      <c r="F24" s="208">
        <v>0.05</v>
      </c>
      <c r="G24" s="208" t="s">
        <v>434</v>
      </c>
      <c r="H24" s="207">
        <f>E24*D24*1.03</f>
        <v>3862.5</v>
      </c>
      <c r="I24" s="207">
        <f t="shared" si="6"/>
        <v>25.5</v>
      </c>
      <c r="J24" s="161">
        <f t="shared" si="7"/>
        <v>98493.75</v>
      </c>
      <c r="N24" s="220" t="s">
        <v>480</v>
      </c>
    </row>
    <row r="25" spans="1:14" x14ac:dyDescent="0.3">
      <c r="A25" s="220"/>
      <c r="B25" s="220" t="s">
        <v>479</v>
      </c>
      <c r="C25" s="206" t="s">
        <v>478</v>
      </c>
      <c r="D25" s="162">
        <v>1800</v>
      </c>
      <c r="E25" s="206">
        <v>1</v>
      </c>
      <c r="F25" s="206"/>
      <c r="G25" s="208" t="s">
        <v>429</v>
      </c>
      <c r="H25" s="207">
        <f>E25*D25</f>
        <v>1800</v>
      </c>
      <c r="I25" s="207">
        <f t="shared" si="6"/>
        <v>25.5</v>
      </c>
      <c r="J25" s="161">
        <f t="shared" si="7"/>
        <v>45900</v>
      </c>
      <c r="N25" s="220" t="s">
        <v>477</v>
      </c>
    </row>
    <row r="26" spans="1:14" ht="16.2" thickBot="1" x14ac:dyDescent="0.35">
      <c r="A26" s="221"/>
      <c r="B26" s="221" t="s">
        <v>496</v>
      </c>
      <c r="C26" s="223"/>
      <c r="D26" s="224"/>
      <c r="E26" s="223"/>
      <c r="F26" s="222"/>
      <c r="G26" s="222"/>
      <c r="H26" s="171">
        <f>SUM(H23:H25)</f>
        <v>8340.5</v>
      </c>
      <c r="I26" s="171">
        <f>I25</f>
        <v>25.5</v>
      </c>
      <c r="J26" s="170">
        <f>SUM(J23:J25)</f>
        <v>212682.75</v>
      </c>
      <c r="N26" s="221" t="s">
        <v>495</v>
      </c>
    </row>
    <row r="27" spans="1:14" x14ac:dyDescent="0.3">
      <c r="A27" s="186"/>
      <c r="B27" s="186" t="s">
        <v>494</v>
      </c>
      <c r="C27" s="189"/>
      <c r="D27" s="190"/>
      <c r="E27" s="189"/>
      <c r="F27" s="189"/>
      <c r="G27" s="189"/>
      <c r="H27" s="188"/>
      <c r="I27" s="188"/>
      <c r="J27" s="187"/>
      <c r="N27" s="186" t="s">
        <v>493</v>
      </c>
    </row>
    <row r="28" spans="1:14" x14ac:dyDescent="0.3">
      <c r="A28" s="220"/>
      <c r="B28" s="220" t="s">
        <v>484</v>
      </c>
      <c r="C28" s="206" t="s">
        <v>478</v>
      </c>
      <c r="D28" s="162">
        <f>$D$18</f>
        <v>2600</v>
      </c>
      <c r="E28" s="206">
        <v>1</v>
      </c>
      <c r="F28" s="208">
        <v>0.04</v>
      </c>
      <c r="G28" s="208" t="s">
        <v>429</v>
      </c>
      <c r="H28" s="207">
        <f>E28*D28*1.03</f>
        <v>2678</v>
      </c>
      <c r="I28" s="207">
        <f t="shared" ref="I28:I30" si="8">13.5*0.5</f>
        <v>6.75</v>
      </c>
      <c r="J28" s="161">
        <f t="shared" ref="J28:J30" si="9">H28*I28</f>
        <v>18076.5</v>
      </c>
      <c r="N28" s="220" t="s">
        <v>483</v>
      </c>
    </row>
    <row r="29" spans="1:14" x14ac:dyDescent="0.3">
      <c r="A29" s="220"/>
      <c r="B29" s="220" t="s">
        <v>482</v>
      </c>
      <c r="C29" s="206" t="s">
        <v>481</v>
      </c>
      <c r="D29" s="162">
        <v>37500</v>
      </c>
      <c r="E29" s="206">
        <v>0.11</v>
      </c>
      <c r="F29" s="208">
        <v>0.05</v>
      </c>
      <c r="G29" s="208" t="s">
        <v>434</v>
      </c>
      <c r="H29" s="207">
        <f>E29*D29*1.03</f>
        <v>4248.75</v>
      </c>
      <c r="I29" s="207">
        <f t="shared" si="8"/>
        <v>6.75</v>
      </c>
      <c r="J29" s="161">
        <f t="shared" si="9"/>
        <v>28679.0625</v>
      </c>
      <c r="N29" s="220" t="s">
        <v>480</v>
      </c>
    </row>
    <row r="30" spans="1:14" x14ac:dyDescent="0.3">
      <c r="A30" s="220"/>
      <c r="B30" s="220" t="s">
        <v>479</v>
      </c>
      <c r="C30" s="206" t="s">
        <v>478</v>
      </c>
      <c r="D30" s="162">
        <v>1900</v>
      </c>
      <c r="E30" s="206">
        <v>1</v>
      </c>
      <c r="F30" s="206"/>
      <c r="G30" s="208" t="s">
        <v>429</v>
      </c>
      <c r="H30" s="207">
        <f>E30*D30</f>
        <v>1900</v>
      </c>
      <c r="I30" s="207">
        <f t="shared" si="8"/>
        <v>6.75</v>
      </c>
      <c r="J30" s="161">
        <f t="shared" si="9"/>
        <v>12825</v>
      </c>
      <c r="N30" s="220" t="s">
        <v>477</v>
      </c>
    </row>
    <row r="31" spans="1:14" ht="16.2" thickBot="1" x14ac:dyDescent="0.35">
      <c r="A31" s="221"/>
      <c r="B31" s="221" t="s">
        <v>492</v>
      </c>
      <c r="C31" s="223"/>
      <c r="D31" s="224"/>
      <c r="E31" s="223"/>
      <c r="F31" s="222"/>
      <c r="G31" s="222"/>
      <c r="H31" s="171">
        <f>SUM(H28:H30)</f>
        <v>8826.75</v>
      </c>
      <c r="I31" s="171">
        <f>I30</f>
        <v>6.75</v>
      </c>
      <c r="J31" s="170">
        <f>SUM(J28:J30)</f>
        <v>59580.5625</v>
      </c>
      <c r="N31" s="221" t="s">
        <v>491</v>
      </c>
    </row>
    <row r="32" spans="1:14" x14ac:dyDescent="0.3">
      <c r="A32" s="186"/>
      <c r="B32" s="186" t="s">
        <v>490</v>
      </c>
      <c r="C32" s="189"/>
      <c r="D32" s="190"/>
      <c r="E32" s="189"/>
      <c r="F32" s="189"/>
      <c r="G32" s="189"/>
      <c r="H32" s="188"/>
      <c r="I32" s="188"/>
      <c r="J32" s="187"/>
      <c r="N32" s="186" t="s">
        <v>489</v>
      </c>
    </row>
    <row r="33" spans="1:14" x14ac:dyDescent="0.3">
      <c r="A33" s="220"/>
      <c r="B33" s="220" t="s">
        <v>484</v>
      </c>
      <c r="C33" s="206" t="s">
        <v>478</v>
      </c>
      <c r="D33" s="162">
        <f>$D$18</f>
        <v>2600</v>
      </c>
      <c r="E33" s="206">
        <v>1</v>
      </c>
      <c r="F33" s="208">
        <v>0.04</v>
      </c>
      <c r="G33" s="208" t="s">
        <v>429</v>
      </c>
      <c r="H33" s="207">
        <f>E33*D33*1.03</f>
        <v>2678</v>
      </c>
      <c r="I33" s="207">
        <v>468.4</v>
      </c>
      <c r="J33" s="161">
        <f t="shared" ref="J33:J35" si="10">H33*I33</f>
        <v>1254375.2</v>
      </c>
      <c r="N33" s="220" t="s">
        <v>483</v>
      </c>
    </row>
    <row r="34" spans="1:14" x14ac:dyDescent="0.3">
      <c r="A34" s="220"/>
      <c r="B34" s="220" t="s">
        <v>482</v>
      </c>
      <c r="C34" s="206" t="s">
        <v>481</v>
      </c>
      <c r="D34" s="162">
        <v>37500</v>
      </c>
      <c r="E34" s="206">
        <v>0.25</v>
      </c>
      <c r="F34" s="208">
        <v>0.05</v>
      </c>
      <c r="G34" s="208" t="s">
        <v>434</v>
      </c>
      <c r="H34" s="207">
        <f>E34*D34*1.03</f>
        <v>9656.25</v>
      </c>
      <c r="I34" s="207">
        <v>468.4</v>
      </c>
      <c r="J34" s="161">
        <f t="shared" si="10"/>
        <v>4522987.5</v>
      </c>
      <c r="N34" s="220" t="s">
        <v>480</v>
      </c>
    </row>
    <row r="35" spans="1:14" x14ac:dyDescent="0.3">
      <c r="A35" s="220"/>
      <c r="B35" s="220" t="s">
        <v>479</v>
      </c>
      <c r="C35" s="206" t="s">
        <v>478</v>
      </c>
      <c r="D35" s="162">
        <v>1850</v>
      </c>
      <c r="E35" s="206">
        <v>1</v>
      </c>
      <c r="F35" s="206"/>
      <c r="G35" s="208" t="s">
        <v>429</v>
      </c>
      <c r="H35" s="207">
        <f>E35*D35</f>
        <v>1850</v>
      </c>
      <c r="I35" s="207">
        <v>468.4</v>
      </c>
      <c r="J35" s="161">
        <f t="shared" si="10"/>
        <v>866540</v>
      </c>
      <c r="N35" s="220" t="s">
        <v>477</v>
      </c>
    </row>
    <row r="36" spans="1:14" ht="16.2" thickBot="1" x14ac:dyDescent="0.35">
      <c r="A36" s="221"/>
      <c r="B36" s="221" t="s">
        <v>488</v>
      </c>
      <c r="C36" s="223"/>
      <c r="D36" s="224"/>
      <c r="E36" s="223"/>
      <c r="F36" s="222"/>
      <c r="G36" s="222"/>
      <c r="H36" s="171">
        <f>SUM(H33:H35)</f>
        <v>14184.25</v>
      </c>
      <c r="I36" s="171">
        <f>I35</f>
        <v>468.4</v>
      </c>
      <c r="J36" s="170">
        <f>SUM(J33:J35)</f>
        <v>6643902.7000000002</v>
      </c>
      <c r="N36" s="221" t="s">
        <v>487</v>
      </c>
    </row>
    <row r="37" spans="1:14" x14ac:dyDescent="0.3">
      <c r="A37" s="186"/>
      <c r="B37" s="186" t="s">
        <v>486</v>
      </c>
      <c r="C37" s="189"/>
      <c r="D37" s="190"/>
      <c r="E37" s="189"/>
      <c r="F37" s="189"/>
      <c r="G37" s="189"/>
      <c r="H37" s="188"/>
      <c r="I37" s="188"/>
      <c r="J37" s="187"/>
      <c r="N37" s="186" t="s">
        <v>485</v>
      </c>
    </row>
    <row r="38" spans="1:14" x14ac:dyDescent="0.3">
      <c r="A38" s="220"/>
      <c r="B38" s="220" t="s">
        <v>484</v>
      </c>
      <c r="C38" s="206" t="s">
        <v>478</v>
      </c>
      <c r="D38" s="162">
        <f t="shared" ref="D38" si="11">D18</f>
        <v>2600</v>
      </c>
      <c r="E38" s="206">
        <v>1</v>
      </c>
      <c r="F38" s="208">
        <v>0.04</v>
      </c>
      <c r="G38" s="208" t="s">
        <v>429</v>
      </c>
      <c r="H38" s="207">
        <f>E38*D38*1.03</f>
        <v>2678</v>
      </c>
      <c r="I38" s="207">
        <v>1175</v>
      </c>
      <c r="J38" s="161">
        <f t="shared" ref="J38:J40" si="12">H38*I38</f>
        <v>3146650</v>
      </c>
      <c r="N38" s="220" t="s">
        <v>483</v>
      </c>
    </row>
    <row r="39" spans="1:14" x14ac:dyDescent="0.3">
      <c r="A39" s="220"/>
      <c r="B39" s="220" t="s">
        <v>482</v>
      </c>
      <c r="C39" s="206" t="s">
        <v>481</v>
      </c>
      <c r="D39" s="162">
        <v>37500</v>
      </c>
      <c r="E39" s="206">
        <v>0.17</v>
      </c>
      <c r="F39" s="208">
        <v>0.05</v>
      </c>
      <c r="G39" s="208" t="s">
        <v>434</v>
      </c>
      <c r="H39" s="207">
        <f>E39*D39*1.03</f>
        <v>6566.2500000000009</v>
      </c>
      <c r="I39" s="207">
        <v>1175</v>
      </c>
      <c r="J39" s="161">
        <f t="shared" si="12"/>
        <v>7715343.7500000009</v>
      </c>
      <c r="N39" s="220" t="s">
        <v>480</v>
      </c>
    </row>
    <row r="40" spans="1:14" x14ac:dyDescent="0.3">
      <c r="A40" s="220"/>
      <c r="B40" s="220" t="s">
        <v>479</v>
      </c>
      <c r="C40" s="206" t="s">
        <v>478</v>
      </c>
      <c r="D40" s="162">
        <v>2350</v>
      </c>
      <c r="E40" s="206">
        <v>1</v>
      </c>
      <c r="F40" s="206"/>
      <c r="G40" s="208" t="s">
        <v>429</v>
      </c>
      <c r="H40" s="207">
        <f>D40*E40</f>
        <v>2350</v>
      </c>
      <c r="I40" s="207">
        <v>1175</v>
      </c>
      <c r="J40" s="161">
        <f t="shared" si="12"/>
        <v>2761250</v>
      </c>
      <c r="N40" s="220" t="s">
        <v>477</v>
      </c>
    </row>
    <row r="41" spans="1:14" ht="15.6" x14ac:dyDescent="0.3">
      <c r="A41" s="179"/>
      <c r="B41" s="179" t="s">
        <v>476</v>
      </c>
      <c r="C41" s="183"/>
      <c r="D41" s="183"/>
      <c r="E41" s="183"/>
      <c r="F41" s="182"/>
      <c r="G41" s="182"/>
      <c r="H41" s="181">
        <f>SUM(H38:H40)</f>
        <v>11594.25</v>
      </c>
      <c r="I41" s="181">
        <f>I40</f>
        <v>1175</v>
      </c>
      <c r="J41" s="180">
        <f>SUM(J38:J40)</f>
        <v>13623243.75</v>
      </c>
      <c r="N41" s="179" t="s">
        <v>475</v>
      </c>
    </row>
    <row r="42" spans="1:14" ht="23.4" x14ac:dyDescent="0.3">
      <c r="A42" s="156"/>
      <c r="B42" s="156" t="s">
        <v>474</v>
      </c>
      <c r="C42" s="156"/>
      <c r="D42" s="156"/>
      <c r="E42" s="156"/>
      <c r="F42" s="156"/>
      <c r="G42" s="156"/>
      <c r="H42" s="152"/>
      <c r="I42" s="152">
        <f t="shared" ref="I42:J42" si="13">I41+I36+I31+I26+I21+I16+I12+I8</f>
        <v>2433.4</v>
      </c>
      <c r="J42" s="151">
        <f t="shared" si="13"/>
        <v>25397400.762500003</v>
      </c>
      <c r="N42" s="156" t="s">
        <v>473</v>
      </c>
    </row>
    <row r="45" spans="1:14" ht="29.4" thickBot="1" x14ac:dyDescent="0.35">
      <c r="A45" s="200"/>
      <c r="B45" s="199" t="s">
        <v>472</v>
      </c>
      <c r="C45" s="199"/>
      <c r="D45" s="199"/>
      <c r="E45" s="199"/>
      <c r="F45" s="199"/>
      <c r="G45" s="199"/>
      <c r="H45" s="199"/>
      <c r="I45" s="199"/>
      <c r="J45" s="199"/>
      <c r="N45" s="199" t="s">
        <v>471</v>
      </c>
    </row>
    <row r="46" spans="1:14" s="191" customFormat="1" ht="16.2" thickBot="1" x14ac:dyDescent="0.35">
      <c r="A46" s="192"/>
      <c r="B46" s="192" t="s">
        <v>278</v>
      </c>
      <c r="C46" s="197" t="s">
        <v>470</v>
      </c>
      <c r="D46" s="197" t="s">
        <v>467</v>
      </c>
      <c r="E46" s="197" t="s">
        <v>469</v>
      </c>
      <c r="F46" s="197" t="s">
        <v>468</v>
      </c>
      <c r="G46" s="196" t="s">
        <v>467</v>
      </c>
      <c r="H46" s="195"/>
      <c r="I46" s="194" t="s">
        <v>466</v>
      </c>
      <c r="J46" s="193" t="s">
        <v>465</v>
      </c>
      <c r="N46" s="192" t="s">
        <v>464</v>
      </c>
    </row>
    <row r="47" spans="1:14" x14ac:dyDescent="0.3">
      <c r="A47" s="160"/>
      <c r="B47" s="160" t="s">
        <v>463</v>
      </c>
      <c r="C47" s="206"/>
      <c r="D47" s="213">
        <f>[25]Assumptions!B14</f>
        <v>4341</v>
      </c>
      <c r="E47" s="206"/>
      <c r="F47" s="206"/>
      <c r="G47" s="206"/>
      <c r="H47" s="207"/>
      <c r="I47" s="207"/>
      <c r="J47" s="161"/>
      <c r="N47" s="160" t="s">
        <v>462</v>
      </c>
    </row>
    <row r="48" spans="1:14" x14ac:dyDescent="0.3">
      <c r="A48" s="160"/>
      <c r="B48" s="160" t="s">
        <v>461</v>
      </c>
      <c r="C48" s="206"/>
      <c r="D48" s="213">
        <v>3</v>
      </c>
      <c r="E48" s="206"/>
      <c r="F48" s="206"/>
      <c r="G48" s="206"/>
      <c r="H48" s="207"/>
      <c r="I48" s="207"/>
      <c r="J48" s="161"/>
      <c r="N48" s="160" t="s">
        <v>460</v>
      </c>
    </row>
    <row r="49" spans="1:14" x14ac:dyDescent="0.3">
      <c r="A49" s="160"/>
      <c r="B49" s="160" t="s">
        <v>459</v>
      </c>
      <c r="C49" s="206"/>
      <c r="D49" s="214">
        <v>0.2</v>
      </c>
      <c r="E49" s="206"/>
      <c r="F49" s="206"/>
      <c r="G49" s="206"/>
      <c r="H49" s="207"/>
      <c r="I49" s="207"/>
      <c r="J49" s="161"/>
      <c r="N49" s="160" t="s">
        <v>458</v>
      </c>
    </row>
    <row r="50" spans="1:14" x14ac:dyDescent="0.3">
      <c r="A50" s="216"/>
      <c r="B50" s="216" t="s">
        <v>457</v>
      </c>
      <c r="C50" s="219" t="s">
        <v>430</v>
      </c>
      <c r="D50" s="219">
        <f>D47*D48*D49</f>
        <v>2604.6000000000004</v>
      </c>
      <c r="E50" s="219"/>
      <c r="F50" s="219"/>
      <c r="G50" s="219"/>
      <c r="H50" s="218"/>
      <c r="I50" s="218"/>
      <c r="J50" s="217"/>
      <c r="N50" s="216" t="s">
        <v>456</v>
      </c>
    </row>
    <row r="51" spans="1:14" x14ac:dyDescent="0.3">
      <c r="A51" s="160"/>
      <c r="B51" s="160" t="s">
        <v>455</v>
      </c>
      <c r="C51" s="206" t="s">
        <v>446</v>
      </c>
      <c r="D51" s="215">
        <v>550</v>
      </c>
      <c r="E51" s="206"/>
      <c r="F51" s="206"/>
      <c r="G51" s="206"/>
      <c r="H51" s="207"/>
      <c r="I51" s="207"/>
      <c r="J51" s="161"/>
      <c r="N51" s="160" t="s">
        <v>454</v>
      </c>
    </row>
    <row r="52" spans="1:14" x14ac:dyDescent="0.3">
      <c r="A52" s="160"/>
      <c r="B52" s="160" t="s">
        <v>453</v>
      </c>
      <c r="C52" s="206"/>
      <c r="D52" s="214">
        <v>0.7</v>
      </c>
      <c r="E52" s="206"/>
      <c r="F52" s="206"/>
      <c r="G52" s="206"/>
      <c r="H52" s="207"/>
      <c r="I52" s="207"/>
      <c r="J52" s="161"/>
      <c r="N52" s="160" t="s">
        <v>452</v>
      </c>
    </row>
    <row r="53" spans="1:14" x14ac:dyDescent="0.3">
      <c r="A53" s="160"/>
      <c r="B53" s="160" t="s">
        <v>451</v>
      </c>
      <c r="C53" s="206"/>
      <c r="D53" s="214">
        <v>0.3</v>
      </c>
      <c r="E53" s="206"/>
      <c r="F53" s="206"/>
      <c r="G53" s="206"/>
      <c r="H53" s="207"/>
      <c r="I53" s="207"/>
      <c r="J53" s="161"/>
      <c r="N53" s="160" t="s">
        <v>450</v>
      </c>
    </row>
    <row r="54" spans="1:14" x14ac:dyDescent="0.3">
      <c r="A54" s="160"/>
      <c r="B54" s="160" t="s">
        <v>449</v>
      </c>
      <c r="C54" s="206" t="s">
        <v>446</v>
      </c>
      <c r="D54" s="213">
        <f>D50*D51*D52</f>
        <v>1002771.0000000001</v>
      </c>
      <c r="E54" s="206"/>
      <c r="F54" s="206"/>
      <c r="G54" s="206" t="s">
        <v>445</v>
      </c>
      <c r="H54" s="212">
        <f>7000/1000</f>
        <v>7</v>
      </c>
      <c r="I54" s="207">
        <f>D54</f>
        <v>1002771.0000000001</v>
      </c>
      <c r="J54" s="161">
        <f>I54*H54</f>
        <v>7019397.0000000009</v>
      </c>
      <c r="N54" s="160" t="s">
        <v>448</v>
      </c>
    </row>
    <row r="55" spans="1:14" x14ac:dyDescent="0.3">
      <c r="A55" s="160"/>
      <c r="B55" s="160" t="s">
        <v>447</v>
      </c>
      <c r="C55" s="206" t="s">
        <v>446</v>
      </c>
      <c r="D55" s="213">
        <f>D50*D51*D53</f>
        <v>429759.00000000006</v>
      </c>
      <c r="E55" s="206"/>
      <c r="F55" s="206"/>
      <c r="G55" s="206" t="s">
        <v>445</v>
      </c>
      <c r="H55" s="212">
        <v>9</v>
      </c>
      <c r="I55" s="207">
        <f>D55</f>
        <v>429759.00000000006</v>
      </c>
      <c r="J55" s="161">
        <f>I55*H55</f>
        <v>3867831.0000000005</v>
      </c>
      <c r="N55" s="160" t="s">
        <v>444</v>
      </c>
    </row>
    <row r="56" spans="1:14" ht="15.6" x14ac:dyDescent="0.3">
      <c r="A56" s="179"/>
      <c r="B56" s="179" t="s">
        <v>443</v>
      </c>
      <c r="C56" s="183"/>
      <c r="D56" s="184"/>
      <c r="E56" s="183"/>
      <c r="F56" s="182"/>
      <c r="G56" s="182"/>
      <c r="H56" s="181"/>
      <c r="I56" s="181">
        <f>SUM(I54:I55)</f>
        <v>1432530.0000000002</v>
      </c>
      <c r="J56" s="180">
        <f>SUM(J54:J55)</f>
        <v>10887228.000000002</v>
      </c>
      <c r="N56" s="179" t="s">
        <v>442</v>
      </c>
    </row>
    <row r="57" spans="1:14" x14ac:dyDescent="0.3">
      <c r="A57" s="160"/>
      <c r="B57" s="160" t="s">
        <v>441</v>
      </c>
      <c r="C57" s="206" t="s">
        <v>293</v>
      </c>
      <c r="D57" s="211">
        <v>0.35</v>
      </c>
      <c r="E57" s="206"/>
      <c r="F57" s="206"/>
      <c r="G57" s="206"/>
      <c r="H57" s="207"/>
      <c r="I57" s="207"/>
      <c r="J57" s="161"/>
      <c r="N57" s="160" t="s">
        <v>440</v>
      </c>
    </row>
    <row r="58" spans="1:14" x14ac:dyDescent="0.3">
      <c r="A58" s="206"/>
      <c r="B58" s="206" t="s">
        <v>439</v>
      </c>
      <c r="C58" s="206" t="s">
        <v>293</v>
      </c>
      <c r="D58" s="162">
        <f>D57*D50</f>
        <v>911.61</v>
      </c>
      <c r="E58" s="206"/>
      <c r="F58" s="206"/>
      <c r="G58" s="208" t="s">
        <v>434</v>
      </c>
      <c r="H58" s="207">
        <v>4200</v>
      </c>
      <c r="I58" s="207">
        <f>D58</f>
        <v>911.61</v>
      </c>
      <c r="J58" s="161">
        <f>I58*H58</f>
        <v>3828762</v>
      </c>
      <c r="N58" s="206" t="s">
        <v>433</v>
      </c>
    </row>
    <row r="59" spans="1:14" ht="15.6" x14ac:dyDescent="0.3">
      <c r="A59" s="201"/>
      <c r="B59" s="201" t="s">
        <v>438</v>
      </c>
      <c r="C59" s="205"/>
      <c r="D59" s="209"/>
      <c r="E59" s="205"/>
      <c r="F59" s="204"/>
      <c r="G59" s="204"/>
      <c r="H59" s="203"/>
      <c r="I59" s="203">
        <f>SUM(I58)</f>
        <v>911.61</v>
      </c>
      <c r="J59" s="202">
        <f>SUM(J58)</f>
        <v>3828762</v>
      </c>
      <c r="N59" s="201" t="s">
        <v>432</v>
      </c>
    </row>
    <row r="60" spans="1:14" x14ac:dyDescent="0.3">
      <c r="A60" s="160"/>
      <c r="B60" s="160" t="s">
        <v>437</v>
      </c>
      <c r="C60" s="206" t="s">
        <v>293</v>
      </c>
      <c r="D60" s="210">
        <f>0.75/1000</f>
        <v>7.5000000000000002E-4</v>
      </c>
      <c r="E60" s="206"/>
      <c r="F60" s="206"/>
      <c r="G60" s="206"/>
      <c r="H60" s="207"/>
      <c r="I60" s="207"/>
      <c r="J60" s="161"/>
      <c r="N60" s="160" t="s">
        <v>436</v>
      </c>
    </row>
    <row r="61" spans="1:14" x14ac:dyDescent="0.3">
      <c r="A61" s="206"/>
      <c r="B61" s="206" t="s">
        <v>435</v>
      </c>
      <c r="C61" s="206" t="s">
        <v>293</v>
      </c>
      <c r="D61" s="162">
        <f>D60*I56</f>
        <v>1074.3975000000003</v>
      </c>
      <c r="E61" s="206"/>
      <c r="F61" s="206"/>
      <c r="G61" s="208" t="s">
        <v>434</v>
      </c>
      <c r="H61" s="207">
        <v>800</v>
      </c>
      <c r="I61" s="207">
        <f>D61</f>
        <v>1074.3975000000003</v>
      </c>
      <c r="J61" s="161">
        <f>I61*H61</f>
        <v>859518.00000000023</v>
      </c>
      <c r="N61" s="206" t="s">
        <v>433</v>
      </c>
    </row>
    <row r="62" spans="1:14" ht="15.6" x14ac:dyDescent="0.3">
      <c r="A62" s="201"/>
      <c r="B62" s="201" t="s">
        <v>427</v>
      </c>
      <c r="C62" s="205"/>
      <c r="D62" s="209"/>
      <c r="E62" s="205"/>
      <c r="F62" s="204"/>
      <c r="G62" s="204"/>
      <c r="H62" s="203"/>
      <c r="I62" s="203">
        <f>SUM(I61)</f>
        <v>1074.3975000000003</v>
      </c>
      <c r="J62" s="202">
        <f>SUM(J61)</f>
        <v>859518.00000000023</v>
      </c>
      <c r="N62" s="201" t="s">
        <v>432</v>
      </c>
    </row>
    <row r="63" spans="1:14" x14ac:dyDescent="0.3">
      <c r="A63" s="206"/>
      <c r="B63" s="206" t="s">
        <v>431</v>
      </c>
      <c r="C63" s="206" t="s">
        <v>430</v>
      </c>
      <c r="D63" s="162">
        <f>D50</f>
        <v>2604.6000000000004</v>
      </c>
      <c r="E63" s="206"/>
      <c r="F63" s="206"/>
      <c r="G63" s="208" t="s">
        <v>429</v>
      </c>
      <c r="H63" s="207">
        <v>1800</v>
      </c>
      <c r="I63" s="207">
        <f>D63</f>
        <v>2604.6000000000004</v>
      </c>
      <c r="J63" s="161">
        <f>I63*H63</f>
        <v>4688280.0000000009</v>
      </c>
      <c r="N63" s="206" t="s">
        <v>428</v>
      </c>
    </row>
    <row r="64" spans="1:14" ht="15.6" x14ac:dyDescent="0.3">
      <c r="A64" s="201"/>
      <c r="B64" s="201" t="s">
        <v>427</v>
      </c>
      <c r="C64" s="205"/>
      <c r="D64" s="205"/>
      <c r="E64" s="205"/>
      <c r="F64" s="204"/>
      <c r="G64" s="204"/>
      <c r="H64" s="203"/>
      <c r="I64" s="203">
        <f>SUM(I63)</f>
        <v>2604.6000000000004</v>
      </c>
      <c r="J64" s="202">
        <f>SUM(J63)</f>
        <v>4688280.0000000009</v>
      </c>
      <c r="N64" s="201" t="s">
        <v>426</v>
      </c>
    </row>
    <row r="65" spans="1:14" ht="23.4" x14ac:dyDescent="0.3">
      <c r="A65" s="156"/>
      <c r="B65" s="156" t="s">
        <v>425</v>
      </c>
      <c r="C65" s="156"/>
      <c r="D65" s="156"/>
      <c r="E65" s="156"/>
      <c r="F65" s="156"/>
      <c r="G65" s="156"/>
      <c r="H65" s="152"/>
      <c r="I65" s="152"/>
      <c r="J65" s="151">
        <f>SUM(J64,J62,J59,J56)</f>
        <v>20263788</v>
      </c>
      <c r="N65" s="156" t="s">
        <v>424</v>
      </c>
    </row>
    <row r="68" spans="1:14" x14ac:dyDescent="0.3">
      <c r="A68" s="149"/>
      <c r="B68" s="149"/>
      <c r="C68" s="149"/>
      <c r="D68" s="149"/>
      <c r="E68" s="149"/>
      <c r="F68" s="149"/>
      <c r="G68" s="149"/>
      <c r="N68" s="149"/>
    </row>
    <row r="69" spans="1:14" ht="29.4" thickBot="1" x14ac:dyDescent="0.35">
      <c r="A69" s="200"/>
      <c r="B69" s="199" t="s">
        <v>423</v>
      </c>
      <c r="C69" s="199"/>
      <c r="D69" s="199"/>
      <c r="E69" s="199"/>
      <c r="F69" s="199"/>
      <c r="G69" s="199"/>
      <c r="H69" s="199"/>
      <c r="I69" s="199"/>
      <c r="J69" s="199"/>
      <c r="M69" s="157"/>
      <c r="N69" s="199" t="s">
        <v>422</v>
      </c>
    </row>
    <row r="70" spans="1:14" ht="24.6" x14ac:dyDescent="0.3">
      <c r="A70" s="149"/>
      <c r="B70" s="149"/>
      <c r="C70" s="149"/>
      <c r="D70" s="198"/>
      <c r="E70" s="198"/>
      <c r="F70" s="198"/>
      <c r="G70" s="198"/>
      <c r="H70" s="198"/>
      <c r="J70" s="176"/>
      <c r="M70" s="157"/>
      <c r="N70" s="149"/>
    </row>
    <row r="71" spans="1:14" ht="15" thickBot="1" x14ac:dyDescent="0.35">
      <c r="A71" s="146"/>
      <c r="B71" s="146"/>
      <c r="C71" s="149"/>
      <c r="D71" s="149"/>
      <c r="E71" s="149"/>
      <c r="F71" s="149"/>
      <c r="G71" s="149"/>
      <c r="I71" s="146"/>
      <c r="J71" s="176"/>
      <c r="N71" s="146"/>
    </row>
    <row r="72" spans="1:14" s="191" customFormat="1" ht="16.2" thickBot="1" x14ac:dyDescent="0.35">
      <c r="A72" s="192" t="s">
        <v>421</v>
      </c>
      <c r="B72" s="192" t="s">
        <v>420</v>
      </c>
      <c r="C72" s="197" t="s">
        <v>356</v>
      </c>
      <c r="D72" s="197" t="s">
        <v>384</v>
      </c>
      <c r="E72" s="197" t="s">
        <v>419</v>
      </c>
      <c r="F72" s="197"/>
      <c r="G72" s="196"/>
      <c r="H72" s="195"/>
      <c r="I72" s="194"/>
      <c r="J72" s="193" t="s">
        <v>383</v>
      </c>
      <c r="M72" s="165"/>
      <c r="N72" s="192" t="s">
        <v>418</v>
      </c>
    </row>
    <row r="73" spans="1:14" x14ac:dyDescent="0.3">
      <c r="A73" s="186"/>
      <c r="B73" s="186"/>
      <c r="C73" s="189"/>
      <c r="D73" s="190"/>
      <c r="E73" s="189"/>
      <c r="F73" s="189"/>
      <c r="G73" s="189"/>
      <c r="H73" s="188"/>
      <c r="I73" s="188"/>
      <c r="J73" s="187"/>
      <c r="M73" s="173"/>
      <c r="N73" s="186"/>
    </row>
    <row r="74" spans="1:14" x14ac:dyDescent="0.3">
      <c r="A74" s="160">
        <v>1</v>
      </c>
      <c r="B74" s="160" t="s">
        <v>417</v>
      </c>
      <c r="C74" s="162">
        <v>1</v>
      </c>
      <c r="D74" s="161">
        <v>36</v>
      </c>
      <c r="E74" s="162">
        <v>60000</v>
      </c>
      <c r="F74" s="162"/>
      <c r="G74" s="162"/>
      <c r="H74" s="161"/>
      <c r="I74" s="161"/>
      <c r="J74" s="161">
        <f>E74*D74*C74</f>
        <v>2160000</v>
      </c>
      <c r="M74" s="157"/>
      <c r="N74" s="160" t="s">
        <v>416</v>
      </c>
    </row>
    <row r="75" spans="1:14" x14ac:dyDescent="0.3">
      <c r="A75" s="160">
        <v>1</v>
      </c>
      <c r="B75" s="160" t="s">
        <v>415</v>
      </c>
      <c r="C75" s="162">
        <v>3</v>
      </c>
      <c r="D75" s="161">
        <v>36</v>
      </c>
      <c r="E75" s="162">
        <v>25000</v>
      </c>
      <c r="F75" s="162"/>
      <c r="G75" s="162"/>
      <c r="H75" s="161"/>
      <c r="I75" s="161"/>
      <c r="J75" s="161">
        <f t="shared" ref="J75:J88" si="14">E75*D75*C75</f>
        <v>2700000</v>
      </c>
      <c r="M75" s="157"/>
      <c r="N75" s="160" t="s">
        <v>414</v>
      </c>
    </row>
    <row r="76" spans="1:14" x14ac:dyDescent="0.3">
      <c r="A76" s="160">
        <v>4</v>
      </c>
      <c r="B76" s="160" t="s">
        <v>413</v>
      </c>
      <c r="C76" s="162">
        <v>3</v>
      </c>
      <c r="D76" s="161">
        <v>30</v>
      </c>
      <c r="E76" s="162">
        <v>25000</v>
      </c>
      <c r="F76" s="162"/>
      <c r="G76" s="162"/>
      <c r="H76" s="161"/>
      <c r="I76" s="161"/>
      <c r="J76" s="161">
        <f t="shared" si="14"/>
        <v>2250000</v>
      </c>
      <c r="M76" s="157"/>
      <c r="N76" s="160" t="s">
        <v>412</v>
      </c>
    </row>
    <row r="77" spans="1:14" x14ac:dyDescent="0.3">
      <c r="A77" s="160">
        <v>5</v>
      </c>
      <c r="B77" s="160" t="s">
        <v>411</v>
      </c>
      <c r="C77" s="162">
        <v>3</v>
      </c>
      <c r="D77" s="161">
        <v>30</v>
      </c>
      <c r="E77" s="162">
        <v>15000</v>
      </c>
      <c r="F77" s="162"/>
      <c r="G77" s="162"/>
      <c r="H77" s="161"/>
      <c r="I77" s="161"/>
      <c r="J77" s="161">
        <f t="shared" si="14"/>
        <v>1350000</v>
      </c>
      <c r="M77" s="157"/>
      <c r="N77" s="160" t="s">
        <v>410</v>
      </c>
    </row>
    <row r="78" spans="1:14" x14ac:dyDescent="0.3">
      <c r="A78" s="160">
        <v>7</v>
      </c>
      <c r="B78" s="160" t="s">
        <v>409</v>
      </c>
      <c r="C78" s="162">
        <v>2</v>
      </c>
      <c r="D78" s="161">
        <v>36</v>
      </c>
      <c r="E78" s="162">
        <v>25000</v>
      </c>
      <c r="F78" s="162"/>
      <c r="G78" s="162"/>
      <c r="H78" s="161"/>
      <c r="I78" s="161"/>
      <c r="J78" s="161">
        <f t="shared" si="14"/>
        <v>1800000</v>
      </c>
      <c r="M78" s="157"/>
      <c r="N78" s="160" t="s">
        <v>408</v>
      </c>
    </row>
    <row r="79" spans="1:14" x14ac:dyDescent="0.3">
      <c r="A79" s="160">
        <v>8</v>
      </c>
      <c r="B79" s="160" t="s">
        <v>407</v>
      </c>
      <c r="C79" s="162">
        <v>2</v>
      </c>
      <c r="D79" s="161">
        <v>36</v>
      </c>
      <c r="E79" s="162">
        <v>25000</v>
      </c>
      <c r="F79" s="162"/>
      <c r="G79" s="162"/>
      <c r="H79" s="161"/>
      <c r="I79" s="161"/>
      <c r="J79" s="161">
        <f t="shared" si="14"/>
        <v>1800000</v>
      </c>
      <c r="M79" s="157"/>
      <c r="N79" s="160" t="s">
        <v>406</v>
      </c>
    </row>
    <row r="80" spans="1:14" x14ac:dyDescent="0.3">
      <c r="A80" s="160">
        <v>9</v>
      </c>
      <c r="B80" s="160" t="s">
        <v>405</v>
      </c>
      <c r="C80" s="162">
        <v>2</v>
      </c>
      <c r="D80" s="161">
        <v>36</v>
      </c>
      <c r="E80" s="162">
        <v>15000</v>
      </c>
      <c r="F80" s="162"/>
      <c r="G80" s="162"/>
      <c r="H80" s="161"/>
      <c r="I80" s="161"/>
      <c r="J80" s="161">
        <f t="shared" si="14"/>
        <v>1080000</v>
      </c>
      <c r="M80" s="157"/>
      <c r="N80" s="160" t="s">
        <v>404</v>
      </c>
    </row>
    <row r="81" spans="1:14" x14ac:dyDescent="0.3">
      <c r="A81" s="160">
        <v>10</v>
      </c>
      <c r="B81" s="160" t="s">
        <v>403</v>
      </c>
      <c r="C81" s="162">
        <v>3</v>
      </c>
      <c r="D81" s="161">
        <v>36</v>
      </c>
      <c r="E81" s="162">
        <v>15000</v>
      </c>
      <c r="F81" s="162"/>
      <c r="G81" s="162"/>
      <c r="H81" s="161"/>
      <c r="I81" s="161"/>
      <c r="J81" s="161">
        <f t="shared" si="14"/>
        <v>1620000</v>
      </c>
      <c r="M81" s="157"/>
      <c r="N81" s="160" t="s">
        <v>402</v>
      </c>
    </row>
    <row r="82" spans="1:14" x14ac:dyDescent="0.3">
      <c r="A82" s="160">
        <v>12</v>
      </c>
      <c r="B82" s="160" t="s">
        <v>401</v>
      </c>
      <c r="C82" s="162">
        <v>3</v>
      </c>
      <c r="D82" s="161">
        <v>36</v>
      </c>
      <c r="E82" s="162">
        <v>25000</v>
      </c>
      <c r="F82" s="162"/>
      <c r="G82" s="162"/>
      <c r="H82" s="161"/>
      <c r="I82" s="161"/>
      <c r="J82" s="161">
        <f t="shared" si="14"/>
        <v>2700000</v>
      </c>
      <c r="M82" s="157"/>
      <c r="N82" s="160" t="s">
        <v>400</v>
      </c>
    </row>
    <row r="83" spans="1:14" x14ac:dyDescent="0.3">
      <c r="A83" s="160">
        <v>15</v>
      </c>
      <c r="B83" s="160" t="s">
        <v>399</v>
      </c>
      <c r="C83" s="162">
        <v>1</v>
      </c>
      <c r="D83" s="161">
        <v>36</v>
      </c>
      <c r="E83" s="162">
        <v>15000</v>
      </c>
      <c r="F83" s="162"/>
      <c r="G83" s="162"/>
      <c r="H83" s="161"/>
      <c r="I83" s="161"/>
      <c r="J83" s="161">
        <f t="shared" si="14"/>
        <v>540000</v>
      </c>
      <c r="M83" s="157"/>
      <c r="N83" s="160" t="s">
        <v>398</v>
      </c>
    </row>
    <row r="84" spans="1:14" x14ac:dyDescent="0.3">
      <c r="A84" s="160">
        <v>17</v>
      </c>
      <c r="B84" s="160" t="s">
        <v>397</v>
      </c>
      <c r="C84" s="162">
        <v>2</v>
      </c>
      <c r="D84" s="161">
        <v>36</v>
      </c>
      <c r="E84" s="162">
        <v>12000</v>
      </c>
      <c r="F84" s="162"/>
      <c r="G84" s="162"/>
      <c r="H84" s="161"/>
      <c r="I84" s="161"/>
      <c r="J84" s="161">
        <f t="shared" si="14"/>
        <v>864000</v>
      </c>
      <c r="M84" s="157"/>
      <c r="N84" s="160" t="s">
        <v>396</v>
      </c>
    </row>
    <row r="85" spans="1:14" x14ac:dyDescent="0.3">
      <c r="A85" s="160">
        <v>20</v>
      </c>
      <c r="B85" s="160" t="s">
        <v>395</v>
      </c>
      <c r="C85" s="162">
        <v>1</v>
      </c>
      <c r="D85" s="161">
        <v>30</v>
      </c>
      <c r="E85" s="162">
        <v>12000</v>
      </c>
      <c r="F85" s="162"/>
      <c r="G85" s="162"/>
      <c r="H85" s="161"/>
      <c r="I85" s="161"/>
      <c r="J85" s="161">
        <f t="shared" si="14"/>
        <v>360000</v>
      </c>
      <c r="M85" s="157"/>
      <c r="N85" s="160" t="s">
        <v>394</v>
      </c>
    </row>
    <row r="86" spans="1:14" x14ac:dyDescent="0.3">
      <c r="A86" s="160">
        <v>22</v>
      </c>
      <c r="B86" s="160" t="s">
        <v>393</v>
      </c>
      <c r="C86" s="162">
        <v>2</v>
      </c>
      <c r="D86" s="161">
        <v>36</v>
      </c>
      <c r="E86" s="162">
        <v>8000</v>
      </c>
      <c r="F86" s="162"/>
      <c r="G86" s="162"/>
      <c r="H86" s="161"/>
      <c r="I86" s="161"/>
      <c r="J86" s="161">
        <f t="shared" si="14"/>
        <v>576000</v>
      </c>
      <c r="M86" s="157"/>
      <c r="N86" s="160" t="s">
        <v>392</v>
      </c>
    </row>
    <row r="87" spans="1:14" x14ac:dyDescent="0.3">
      <c r="A87" s="160">
        <v>23</v>
      </c>
      <c r="B87" s="160" t="s">
        <v>391</v>
      </c>
      <c r="C87" s="162">
        <v>2</v>
      </c>
      <c r="D87" s="161">
        <v>36</v>
      </c>
      <c r="E87" s="162">
        <v>7000</v>
      </c>
      <c r="F87" s="162"/>
      <c r="G87" s="162"/>
      <c r="H87" s="161"/>
      <c r="I87" s="161"/>
      <c r="J87" s="161">
        <f t="shared" si="14"/>
        <v>504000</v>
      </c>
      <c r="M87" s="157"/>
      <c r="N87" s="160" t="s">
        <v>390</v>
      </c>
    </row>
    <row r="88" spans="1:14" x14ac:dyDescent="0.3">
      <c r="A88" s="160">
        <v>24</v>
      </c>
      <c r="B88" s="160" t="s">
        <v>389</v>
      </c>
      <c r="C88" s="162">
        <v>4</v>
      </c>
      <c r="D88" s="161">
        <v>36</v>
      </c>
      <c r="E88" s="162">
        <v>10000</v>
      </c>
      <c r="F88" s="162"/>
      <c r="G88" s="162"/>
      <c r="H88" s="161"/>
      <c r="I88" s="161"/>
      <c r="J88" s="161">
        <f t="shared" si="14"/>
        <v>1440000</v>
      </c>
      <c r="M88" s="157"/>
      <c r="N88" s="160" t="s">
        <v>388</v>
      </c>
    </row>
    <row r="89" spans="1:14" ht="15.6" x14ac:dyDescent="0.3">
      <c r="A89" s="179"/>
      <c r="B89" s="179" t="s">
        <v>387</v>
      </c>
      <c r="C89" s="183"/>
      <c r="D89" s="184"/>
      <c r="E89" s="183"/>
      <c r="F89" s="182"/>
      <c r="G89" s="182"/>
      <c r="H89" s="181"/>
      <c r="I89" s="181"/>
      <c r="J89" s="180">
        <f>SUM(J74:J88)</f>
        <v>21744000</v>
      </c>
      <c r="M89" s="157"/>
      <c r="N89" s="179" t="s">
        <v>386</v>
      </c>
    </row>
    <row r="90" spans="1:14" x14ac:dyDescent="0.3">
      <c r="A90" s="149"/>
      <c r="B90" s="149"/>
      <c r="C90" s="148"/>
      <c r="D90" s="148"/>
      <c r="E90" s="148"/>
      <c r="F90" s="177"/>
      <c r="G90" s="177"/>
      <c r="H90" s="177"/>
      <c r="I90" s="177"/>
      <c r="J90" s="176"/>
      <c r="K90" s="158"/>
      <c r="M90" s="173"/>
      <c r="N90" s="149"/>
    </row>
    <row r="91" spans="1:14" ht="15.6" x14ac:dyDescent="0.3">
      <c r="A91" s="168"/>
      <c r="B91" s="168" t="s">
        <v>385</v>
      </c>
      <c r="C91" s="168" t="s">
        <v>356</v>
      </c>
      <c r="D91" s="168" t="s">
        <v>384</v>
      </c>
      <c r="E91" s="168" t="s">
        <v>354</v>
      </c>
      <c r="F91" s="168"/>
      <c r="G91" s="185"/>
      <c r="H91" s="185"/>
      <c r="I91" s="185"/>
      <c r="J91" s="166" t="s">
        <v>383</v>
      </c>
      <c r="M91" s="157"/>
      <c r="N91" s="168" t="s">
        <v>382</v>
      </c>
    </row>
    <row r="92" spans="1:14" x14ac:dyDescent="0.3">
      <c r="A92" s="160">
        <v>1</v>
      </c>
      <c r="B92" s="160" t="s">
        <v>381</v>
      </c>
      <c r="C92" s="162">
        <v>1</v>
      </c>
      <c r="D92" s="161">
        <v>36</v>
      </c>
      <c r="E92" s="162">
        <v>30000</v>
      </c>
      <c r="F92" s="162"/>
      <c r="G92" s="162"/>
      <c r="H92" s="161"/>
      <c r="I92" s="161"/>
      <c r="J92" s="161">
        <f t="shared" ref="J92" si="15">E92*D92*C92</f>
        <v>1080000</v>
      </c>
      <c r="M92" s="157"/>
      <c r="N92" s="160" t="s">
        <v>380</v>
      </c>
    </row>
    <row r="93" spans="1:14" ht="15.6" x14ac:dyDescent="0.3">
      <c r="A93" s="179"/>
      <c r="B93" s="179" t="s">
        <v>379</v>
      </c>
      <c r="C93" s="183"/>
      <c r="D93" s="184"/>
      <c r="E93" s="183"/>
      <c r="F93" s="182"/>
      <c r="G93" s="182"/>
      <c r="H93" s="181"/>
      <c r="I93" s="181"/>
      <c r="J93" s="180">
        <f>SUM(J92)</f>
        <v>1080000</v>
      </c>
      <c r="M93" s="157"/>
      <c r="N93" s="179" t="s">
        <v>378</v>
      </c>
    </row>
    <row r="94" spans="1:14" x14ac:dyDescent="0.3">
      <c r="A94" s="174"/>
      <c r="B94" s="174"/>
      <c r="C94" s="178"/>
      <c r="D94" s="178"/>
      <c r="E94" s="178"/>
      <c r="F94" s="177"/>
      <c r="G94" s="177"/>
      <c r="H94" s="177"/>
      <c r="I94" s="177"/>
      <c r="J94" s="176"/>
      <c r="K94" s="175"/>
      <c r="M94" s="157"/>
      <c r="N94" s="174"/>
    </row>
    <row r="95" spans="1:14" ht="15.6" x14ac:dyDescent="0.3">
      <c r="A95" s="164"/>
      <c r="B95" s="164" t="s">
        <v>377</v>
      </c>
      <c r="C95" s="168" t="s">
        <v>356</v>
      </c>
      <c r="D95" s="168" t="s">
        <v>355</v>
      </c>
      <c r="E95" s="168" t="s">
        <v>354</v>
      </c>
      <c r="F95" s="164"/>
      <c r="G95" s="164"/>
      <c r="H95" s="167"/>
      <c r="I95" s="167"/>
      <c r="J95" s="166" t="s">
        <v>353</v>
      </c>
      <c r="M95" s="173"/>
      <c r="N95" s="164" t="s">
        <v>376</v>
      </c>
    </row>
    <row r="96" spans="1:14" x14ac:dyDescent="0.3">
      <c r="A96" s="160">
        <v>1</v>
      </c>
      <c r="B96" s="160" t="s">
        <v>375</v>
      </c>
      <c r="C96" s="162">
        <v>4</v>
      </c>
      <c r="D96" s="161">
        <v>200000</v>
      </c>
      <c r="E96" s="162">
        <v>0</v>
      </c>
      <c r="F96" s="162"/>
      <c r="G96" s="162"/>
      <c r="H96" s="161"/>
      <c r="I96" s="161"/>
      <c r="J96" s="161">
        <f>C96*D96</f>
        <v>800000</v>
      </c>
      <c r="M96" s="157"/>
      <c r="N96" s="160" t="s">
        <v>374</v>
      </c>
    </row>
    <row r="97" spans="1:14" x14ac:dyDescent="0.3">
      <c r="A97" s="160">
        <v>2</v>
      </c>
      <c r="B97" s="160" t="s">
        <v>373</v>
      </c>
      <c r="C97" s="162">
        <v>8</v>
      </c>
      <c r="D97" s="161">
        <v>20000</v>
      </c>
      <c r="E97" s="162">
        <v>0</v>
      </c>
      <c r="F97" s="162"/>
      <c r="G97" s="162"/>
      <c r="H97" s="161"/>
      <c r="I97" s="161"/>
      <c r="J97" s="161">
        <f t="shared" ref="J97:J101" si="16">C97*D97</f>
        <v>160000</v>
      </c>
      <c r="M97" s="157"/>
      <c r="N97" s="160" t="s">
        <v>372</v>
      </c>
    </row>
    <row r="98" spans="1:14" x14ac:dyDescent="0.3">
      <c r="A98" s="160">
        <v>3</v>
      </c>
      <c r="B98" s="160" t="s">
        <v>371</v>
      </c>
      <c r="C98" s="162">
        <v>3</v>
      </c>
      <c r="D98" s="161">
        <v>1000000</v>
      </c>
      <c r="E98" s="162">
        <v>0</v>
      </c>
      <c r="F98" s="162"/>
      <c r="G98" s="162"/>
      <c r="H98" s="161"/>
      <c r="I98" s="161"/>
      <c r="J98" s="161">
        <f t="shared" si="16"/>
        <v>3000000</v>
      </c>
      <c r="M98" s="157"/>
      <c r="N98" s="160" t="s">
        <v>370</v>
      </c>
    </row>
    <row r="99" spans="1:14" x14ac:dyDescent="0.3">
      <c r="A99" s="160">
        <v>4</v>
      </c>
      <c r="B99" s="160" t="s">
        <v>369</v>
      </c>
      <c r="C99" s="162">
        <v>2</v>
      </c>
      <c r="D99" s="161">
        <v>32</v>
      </c>
      <c r="E99" s="162">
        <f>3500*26</f>
        <v>91000</v>
      </c>
      <c r="F99" s="162"/>
      <c r="G99" s="162"/>
      <c r="H99" s="161"/>
      <c r="I99" s="161"/>
      <c r="J99" s="161">
        <f>C99*D99*E99</f>
        <v>5824000</v>
      </c>
      <c r="M99" s="157"/>
      <c r="N99" s="160" t="s">
        <v>368</v>
      </c>
    </row>
    <row r="100" spans="1:14" x14ac:dyDescent="0.3">
      <c r="A100" s="160">
        <v>5</v>
      </c>
      <c r="B100" s="160" t="s">
        <v>367</v>
      </c>
      <c r="C100" s="162">
        <v>1</v>
      </c>
      <c r="D100" s="161">
        <v>10000000</v>
      </c>
      <c r="E100" s="162"/>
      <c r="F100" s="162"/>
      <c r="G100" s="162"/>
      <c r="H100" s="161"/>
      <c r="I100" s="161"/>
      <c r="J100" s="161">
        <f t="shared" si="16"/>
        <v>10000000</v>
      </c>
      <c r="M100" s="157"/>
      <c r="N100" s="160" t="s">
        <v>366</v>
      </c>
    </row>
    <row r="101" spans="1:14" x14ac:dyDescent="0.3">
      <c r="A101" s="160">
        <v>6</v>
      </c>
      <c r="B101" s="160" t="s">
        <v>365</v>
      </c>
      <c r="C101" s="162">
        <v>1</v>
      </c>
      <c r="D101" s="161">
        <v>1000000</v>
      </c>
      <c r="E101" s="162">
        <v>0</v>
      </c>
      <c r="F101" s="162"/>
      <c r="G101" s="162"/>
      <c r="H101" s="161"/>
      <c r="I101" s="161"/>
      <c r="J101" s="161">
        <f t="shared" si="16"/>
        <v>1000000</v>
      </c>
      <c r="M101" s="157"/>
      <c r="N101" s="160" t="s">
        <v>364</v>
      </c>
    </row>
    <row r="102" spans="1:14" x14ac:dyDescent="0.3">
      <c r="A102" s="160">
        <v>7</v>
      </c>
      <c r="B102" s="160" t="s">
        <v>363</v>
      </c>
      <c r="C102" s="162">
        <v>36</v>
      </c>
      <c r="D102" s="161">
        <v>0</v>
      </c>
      <c r="E102" s="162">
        <v>10000</v>
      </c>
      <c r="F102" s="162"/>
      <c r="G102" s="162"/>
      <c r="H102" s="161"/>
      <c r="I102" s="161"/>
      <c r="J102" s="161">
        <f>E102*C102</f>
        <v>360000</v>
      </c>
      <c r="M102" s="157"/>
      <c r="N102" s="160" t="s">
        <v>362</v>
      </c>
    </row>
    <row r="103" spans="1:14" ht="15.6" x14ac:dyDescent="0.3">
      <c r="A103" s="169"/>
      <c r="B103" s="169" t="s">
        <v>361</v>
      </c>
      <c r="C103" s="169"/>
      <c r="D103" s="172"/>
      <c r="E103" s="169"/>
      <c r="F103" s="169"/>
      <c r="G103" s="169"/>
      <c r="H103" s="171"/>
      <c r="I103" s="171"/>
      <c r="J103" s="170">
        <f>SUM(J96:J102)</f>
        <v>21144000</v>
      </c>
      <c r="M103" s="157"/>
      <c r="N103" s="169" t="s">
        <v>360</v>
      </c>
    </row>
    <row r="104" spans="1:14" ht="23.4" x14ac:dyDescent="0.3">
      <c r="A104" s="156"/>
      <c r="B104" s="156" t="s">
        <v>359</v>
      </c>
      <c r="C104" s="156"/>
      <c r="D104" s="156"/>
      <c r="E104" s="156"/>
      <c r="F104" s="156"/>
      <c r="G104" s="156"/>
      <c r="H104" s="152"/>
      <c r="I104" s="152"/>
      <c r="J104" s="151">
        <f>J103+J93+J89</f>
        <v>43968000</v>
      </c>
      <c r="K104" s="158"/>
      <c r="M104" s="157"/>
      <c r="N104" s="156" t="s">
        <v>358</v>
      </c>
    </row>
    <row r="105" spans="1:14" x14ac:dyDescent="0.3">
      <c r="A105" s="160"/>
      <c r="B105" s="160"/>
      <c r="C105" s="163"/>
      <c r="D105" s="161"/>
      <c r="E105" s="162"/>
      <c r="F105" s="162"/>
      <c r="G105" s="162"/>
      <c r="H105" s="161"/>
      <c r="I105" s="161"/>
      <c r="J105" s="161"/>
      <c r="N105" s="160"/>
    </row>
    <row r="106" spans="1:14" ht="15.6" x14ac:dyDescent="0.3">
      <c r="A106" s="164"/>
      <c r="B106" s="164" t="s">
        <v>357</v>
      </c>
      <c r="C106" s="168" t="s">
        <v>356</v>
      </c>
      <c r="D106" s="168" t="s">
        <v>355</v>
      </c>
      <c r="E106" s="168" t="s">
        <v>354</v>
      </c>
      <c r="F106" s="164"/>
      <c r="G106" s="164"/>
      <c r="H106" s="167"/>
      <c r="I106" s="167"/>
      <c r="J106" s="166" t="s">
        <v>353</v>
      </c>
      <c r="M106" s="165"/>
      <c r="N106" s="164" t="s">
        <v>337</v>
      </c>
    </row>
    <row r="107" spans="1:14" x14ac:dyDescent="0.3">
      <c r="A107" s="160"/>
      <c r="B107" s="160" t="s">
        <v>352</v>
      </c>
      <c r="C107" s="163">
        <v>0.02</v>
      </c>
      <c r="D107" s="161"/>
      <c r="E107" s="162"/>
      <c r="F107" s="162"/>
      <c r="G107" s="162"/>
      <c r="H107" s="161"/>
      <c r="I107" s="161"/>
      <c r="J107" s="161">
        <f>C107*($J$65+$J$42)</f>
        <v>913223.77525000006</v>
      </c>
      <c r="M107" s="157"/>
      <c r="N107" s="160" t="s">
        <v>351</v>
      </c>
    </row>
    <row r="108" spans="1:14" x14ac:dyDescent="0.3">
      <c r="A108" s="160"/>
      <c r="B108" s="160" t="s">
        <v>350</v>
      </c>
      <c r="C108" s="163">
        <v>0.01</v>
      </c>
      <c r="D108" s="161"/>
      <c r="E108" s="162"/>
      <c r="F108" s="162"/>
      <c r="G108" s="162"/>
      <c r="H108" s="161"/>
      <c r="I108" s="161"/>
      <c r="J108" s="161">
        <f t="shared" ref="J108:J113" si="17">C108*($J$65+$J$42)</f>
        <v>456611.88762500003</v>
      </c>
      <c r="M108" s="157"/>
      <c r="N108" s="160" t="s">
        <v>349</v>
      </c>
    </row>
    <row r="109" spans="1:14" x14ac:dyDescent="0.3">
      <c r="A109" s="160"/>
      <c r="B109" s="160" t="s">
        <v>348</v>
      </c>
      <c r="C109" s="163">
        <v>0.14000000000000001</v>
      </c>
      <c r="D109" s="161"/>
      <c r="E109" s="162"/>
      <c r="F109" s="162"/>
      <c r="G109" s="162"/>
      <c r="H109" s="161"/>
      <c r="I109" s="161"/>
      <c r="J109" s="161">
        <f t="shared" si="17"/>
        <v>6392566.4267500006</v>
      </c>
      <c r="M109" s="157"/>
      <c r="N109" s="160" t="s">
        <v>347</v>
      </c>
    </row>
    <row r="110" spans="1:14" x14ac:dyDescent="0.3">
      <c r="A110" s="160"/>
      <c r="B110" s="160" t="s">
        <v>346</v>
      </c>
      <c r="C110" s="163">
        <v>3.5999999999999997E-2</v>
      </c>
      <c r="D110" s="161"/>
      <c r="E110" s="162"/>
      <c r="F110" s="162"/>
      <c r="G110" s="162"/>
      <c r="H110" s="161"/>
      <c r="I110" s="161"/>
      <c r="J110" s="161">
        <f t="shared" si="17"/>
        <v>1643802.7954500001</v>
      </c>
      <c r="M110" s="157"/>
      <c r="N110" s="160" t="s">
        <v>345</v>
      </c>
    </row>
    <row r="111" spans="1:14" x14ac:dyDescent="0.3">
      <c r="A111" s="160"/>
      <c r="B111" s="160" t="s">
        <v>344</v>
      </c>
      <c r="C111" s="163">
        <v>0.01</v>
      </c>
      <c r="D111" s="161"/>
      <c r="E111" s="162"/>
      <c r="F111" s="162"/>
      <c r="G111" s="162"/>
      <c r="H111" s="161"/>
      <c r="I111" s="161"/>
      <c r="J111" s="161">
        <f t="shared" si="17"/>
        <v>456611.88762500003</v>
      </c>
      <c r="M111" s="157"/>
      <c r="N111" s="160" t="s">
        <v>343</v>
      </c>
    </row>
    <row r="112" spans="1:14" x14ac:dyDescent="0.3">
      <c r="A112" s="160"/>
      <c r="B112" s="160" t="s">
        <v>342</v>
      </c>
      <c r="C112" s="163">
        <v>0.01</v>
      </c>
      <c r="D112" s="161"/>
      <c r="E112" s="162"/>
      <c r="F112" s="162"/>
      <c r="G112" s="162"/>
      <c r="H112" s="161"/>
      <c r="I112" s="161"/>
      <c r="J112" s="161">
        <f t="shared" si="17"/>
        <v>456611.88762500003</v>
      </c>
      <c r="M112" s="157"/>
      <c r="N112" s="160" t="s">
        <v>341</v>
      </c>
    </row>
    <row r="113" spans="1:14" x14ac:dyDescent="0.3">
      <c r="A113" s="160"/>
      <c r="B113" s="160" t="s">
        <v>340</v>
      </c>
      <c r="C113" s="163">
        <v>0.01</v>
      </c>
      <c r="D113" s="161"/>
      <c r="E113" s="162"/>
      <c r="F113" s="162"/>
      <c r="G113" s="162"/>
      <c r="H113" s="161"/>
      <c r="I113" s="161"/>
      <c r="J113" s="161">
        <f t="shared" si="17"/>
        <v>456611.88762500003</v>
      </c>
      <c r="M113" s="157"/>
      <c r="N113" s="160" t="s">
        <v>339</v>
      </c>
    </row>
    <row r="114" spans="1:14" ht="23.4" x14ac:dyDescent="0.3">
      <c r="A114" s="156"/>
      <c r="B114" s="156" t="s">
        <v>338</v>
      </c>
      <c r="C114" s="159">
        <f>SUM(C107:C113)</f>
        <v>0.23600000000000004</v>
      </c>
      <c r="D114" s="156"/>
      <c r="E114" s="156"/>
      <c r="F114" s="156"/>
      <c r="G114" s="156"/>
      <c r="H114" s="152"/>
      <c r="I114" s="152"/>
      <c r="J114" s="151">
        <f>SUM(J107:J113)</f>
        <v>10776040.54795</v>
      </c>
      <c r="K114" s="158"/>
      <c r="M114" s="157"/>
      <c r="N114" s="156" t="s">
        <v>337</v>
      </c>
    </row>
    <row r="115" spans="1:14" x14ac:dyDescent="0.3">
      <c r="M115" s="155"/>
    </row>
    <row r="116" spans="1:14" ht="23.4" x14ac:dyDescent="0.3">
      <c r="A116" s="150"/>
      <c r="B116" s="154" t="s">
        <v>336</v>
      </c>
      <c r="C116" s="154"/>
      <c r="D116" s="154"/>
      <c r="E116" s="154"/>
      <c r="F116" s="154"/>
      <c r="G116" s="153"/>
      <c r="H116" s="152"/>
      <c r="I116" s="152"/>
      <c r="J116" s="151">
        <f>SUM(J104,J65,J42,J114)</f>
        <v>100405229.31045</v>
      </c>
      <c r="N116" s="150" t="s">
        <v>335</v>
      </c>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3FCC4-2200-4F3D-9AF5-DEBC4828447F}">
  <dimension ref="A1:E86"/>
  <sheetViews>
    <sheetView topLeftCell="A40" workbookViewId="0">
      <selection activeCell="D57" sqref="D57"/>
    </sheetView>
  </sheetViews>
  <sheetFormatPr defaultColWidth="8.77734375" defaultRowHeight="13.8" x14ac:dyDescent="0.3"/>
  <cols>
    <col min="1" max="1" width="69" style="128" customWidth="1"/>
    <col min="2" max="5" width="20.77734375" style="136" customWidth="1"/>
    <col min="6" max="16384" width="8.77734375" style="124"/>
  </cols>
  <sheetData>
    <row r="1" spans="1:1" x14ac:dyDescent="0.3">
      <c r="A1" s="127" t="s">
        <v>190</v>
      </c>
    </row>
    <row r="2" spans="1:1" ht="26.4" x14ac:dyDescent="0.3">
      <c r="A2" s="126" t="s">
        <v>230</v>
      </c>
    </row>
    <row r="4" spans="1:1" x14ac:dyDescent="0.3">
      <c r="A4" s="129" t="s">
        <v>191</v>
      </c>
    </row>
    <row r="5" spans="1:1" x14ac:dyDescent="0.3">
      <c r="A5" s="130" t="s">
        <v>231</v>
      </c>
    </row>
    <row r="6" spans="1:1" x14ac:dyDescent="0.3">
      <c r="A6" s="130" t="s">
        <v>232</v>
      </c>
    </row>
    <row r="7" spans="1:1" x14ac:dyDescent="0.3">
      <c r="A7" s="130" t="s">
        <v>233</v>
      </c>
    </row>
    <row r="9" spans="1:1" x14ac:dyDescent="0.3">
      <c r="A9" s="129" t="s">
        <v>192</v>
      </c>
    </row>
    <row r="10" spans="1:1" ht="26.4" x14ac:dyDescent="0.3">
      <c r="A10" s="130" t="s">
        <v>234</v>
      </c>
    </row>
    <row r="11" spans="1:1" x14ac:dyDescent="0.3">
      <c r="A11" s="130" t="s">
        <v>235</v>
      </c>
    </row>
    <row r="13" spans="1:1" x14ac:dyDescent="0.3">
      <c r="A13" s="129" t="s">
        <v>193</v>
      </c>
    </row>
    <row r="14" spans="1:1" x14ac:dyDescent="0.3">
      <c r="A14" s="130" t="s">
        <v>236</v>
      </c>
    </row>
    <row r="15" spans="1:1" x14ac:dyDescent="0.3">
      <c r="A15" s="130" t="s">
        <v>237</v>
      </c>
    </row>
    <row r="16" spans="1:1" x14ac:dyDescent="0.3">
      <c r="A16" s="130" t="s">
        <v>238</v>
      </c>
    </row>
    <row r="18" spans="1:1" x14ac:dyDescent="0.3">
      <c r="A18" s="129" t="s">
        <v>194</v>
      </c>
    </row>
    <row r="19" spans="1:1" x14ac:dyDescent="0.3">
      <c r="A19" s="130" t="s">
        <v>239</v>
      </c>
    </row>
    <row r="20" spans="1:1" ht="26.4" x14ac:dyDescent="0.3">
      <c r="A20" s="130" t="s">
        <v>240</v>
      </c>
    </row>
    <row r="21" spans="1:1" x14ac:dyDescent="0.3">
      <c r="A21" s="130" t="s">
        <v>241</v>
      </c>
    </row>
    <row r="22" spans="1:1" x14ac:dyDescent="0.3">
      <c r="A22" s="130" t="s">
        <v>242</v>
      </c>
    </row>
    <row r="24" spans="1:1" x14ac:dyDescent="0.3">
      <c r="A24" s="129" t="s">
        <v>195</v>
      </c>
    </row>
    <row r="25" spans="1:1" ht="26.4" x14ac:dyDescent="0.3">
      <c r="A25" s="130" t="s">
        <v>243</v>
      </c>
    </row>
    <row r="26" spans="1:1" x14ac:dyDescent="0.3">
      <c r="A26" s="130" t="s">
        <v>244</v>
      </c>
    </row>
    <row r="28" spans="1:1" x14ac:dyDescent="0.3">
      <c r="A28" s="129" t="s">
        <v>196</v>
      </c>
    </row>
    <row r="29" spans="1:1" x14ac:dyDescent="0.3">
      <c r="A29" s="130" t="s">
        <v>245</v>
      </c>
    </row>
    <row r="30" spans="1:1" ht="26.4" x14ac:dyDescent="0.3">
      <c r="A30" s="130" t="s">
        <v>246</v>
      </c>
    </row>
    <row r="31" spans="1:1" x14ac:dyDescent="0.3">
      <c r="A31" s="130" t="s">
        <v>247</v>
      </c>
    </row>
    <row r="32" spans="1:1" x14ac:dyDescent="0.3">
      <c r="A32" s="130" t="s">
        <v>248</v>
      </c>
    </row>
    <row r="34" spans="1:1" x14ac:dyDescent="0.3">
      <c r="A34" s="129" t="s">
        <v>197</v>
      </c>
    </row>
    <row r="35" spans="1:1" ht="26.4" x14ac:dyDescent="0.3">
      <c r="A35" s="130" t="s">
        <v>249</v>
      </c>
    </row>
    <row r="36" spans="1:1" x14ac:dyDescent="0.3">
      <c r="A36" s="130" t="s">
        <v>250</v>
      </c>
    </row>
    <row r="37" spans="1:1" ht="26.4" x14ac:dyDescent="0.3">
      <c r="A37" s="130" t="s">
        <v>251</v>
      </c>
    </row>
    <row r="38" spans="1:1" x14ac:dyDescent="0.3">
      <c r="A38" s="130" t="s">
        <v>252</v>
      </c>
    </row>
    <row r="40" spans="1:1" x14ac:dyDescent="0.3">
      <c r="A40" s="129" t="s">
        <v>198</v>
      </c>
    </row>
    <row r="41" spans="1:1" x14ac:dyDescent="0.3">
      <c r="A41" s="130" t="s">
        <v>253</v>
      </c>
    </row>
    <row r="42" spans="1:1" x14ac:dyDescent="0.3">
      <c r="A42" s="130" t="s">
        <v>254</v>
      </c>
    </row>
    <row r="44" spans="1:1" ht="52.8" x14ac:dyDescent="0.3">
      <c r="A44" s="127" t="s">
        <v>255</v>
      </c>
    </row>
    <row r="45" spans="1:1" x14ac:dyDescent="0.3">
      <c r="A45" s="127" t="s">
        <v>199</v>
      </c>
    </row>
    <row r="46" spans="1:1" x14ac:dyDescent="0.3">
      <c r="A46" s="131" t="s">
        <v>256</v>
      </c>
    </row>
    <row r="47" spans="1:1" x14ac:dyDescent="0.3">
      <c r="A47" s="131" t="s">
        <v>257</v>
      </c>
    </row>
    <row r="48" spans="1:1" x14ac:dyDescent="0.3">
      <c r="A48" s="131" t="s">
        <v>258</v>
      </c>
    </row>
    <row r="49" spans="1:5" ht="26.4" x14ac:dyDescent="0.3">
      <c r="A49" s="127" t="s">
        <v>200</v>
      </c>
    </row>
    <row r="50" spans="1:5" ht="26.4" x14ac:dyDescent="0.3">
      <c r="A50" s="127" t="s">
        <v>259</v>
      </c>
    </row>
    <row r="51" spans="1:5" ht="26.4" x14ac:dyDescent="0.3">
      <c r="A51" s="127" t="s">
        <v>260</v>
      </c>
    </row>
    <row r="53" spans="1:5" x14ac:dyDescent="0.3">
      <c r="A53" s="129" t="s">
        <v>201</v>
      </c>
    </row>
    <row r="54" spans="1:5" ht="26.4" x14ac:dyDescent="0.3">
      <c r="A54" s="127" t="s">
        <v>261</v>
      </c>
    </row>
    <row r="55" spans="1:5" x14ac:dyDescent="0.3">
      <c r="A55" s="125" t="s">
        <v>202</v>
      </c>
      <c r="B55" s="124"/>
      <c r="C55" s="124"/>
      <c r="D55" s="124" t="s">
        <v>203</v>
      </c>
      <c r="E55" s="124" t="s">
        <v>204</v>
      </c>
    </row>
    <row r="56" spans="1:5" x14ac:dyDescent="0.3">
      <c r="A56" s="126" t="s">
        <v>205</v>
      </c>
      <c r="B56" s="124"/>
      <c r="C56" s="124"/>
      <c r="D56" s="124" t="s">
        <v>206</v>
      </c>
      <c r="E56" s="124" t="s">
        <v>207</v>
      </c>
    </row>
    <row r="57" spans="1:5" x14ac:dyDescent="0.3">
      <c r="A57" s="126" t="s">
        <v>208</v>
      </c>
      <c r="B57" s="124">
        <v>4140</v>
      </c>
      <c r="C57" s="124"/>
      <c r="D57" s="124" t="s">
        <v>209</v>
      </c>
      <c r="E57" s="124" t="s">
        <v>210</v>
      </c>
    </row>
    <row r="58" spans="1:5" x14ac:dyDescent="0.3">
      <c r="A58" s="126" t="s">
        <v>211</v>
      </c>
      <c r="B58" s="124"/>
      <c r="C58" s="124"/>
      <c r="D58" s="124" t="s">
        <v>212</v>
      </c>
      <c r="E58" s="124" t="s">
        <v>262</v>
      </c>
    </row>
    <row r="59" spans="1:5" x14ac:dyDescent="0.3">
      <c r="A59" s="126" t="s">
        <v>213</v>
      </c>
      <c r="B59" s="124"/>
      <c r="C59" s="124"/>
      <c r="D59" s="124" t="s">
        <v>263</v>
      </c>
      <c r="E59" s="124" t="s">
        <v>264</v>
      </c>
    </row>
    <row r="60" spans="1:5" x14ac:dyDescent="0.3">
      <c r="A60" s="126" t="s">
        <v>214</v>
      </c>
      <c r="B60" s="124"/>
      <c r="C60" s="124"/>
      <c r="D60" s="124" t="s">
        <v>215</v>
      </c>
      <c r="E60" s="124" t="s">
        <v>216</v>
      </c>
    </row>
    <row r="61" spans="1:5" x14ac:dyDescent="0.3">
      <c r="A61" s="132" t="s">
        <v>265</v>
      </c>
    </row>
    <row r="63" spans="1:5" x14ac:dyDescent="0.3">
      <c r="A63" s="129" t="s">
        <v>217</v>
      </c>
    </row>
    <row r="64" spans="1:5" ht="26.4" x14ac:dyDescent="0.3">
      <c r="A64" s="127" t="s">
        <v>266</v>
      </c>
    </row>
    <row r="65" spans="1:1" x14ac:dyDescent="0.3">
      <c r="A65" s="130" t="s">
        <v>267</v>
      </c>
    </row>
    <row r="66" spans="1:1" ht="26.4" x14ac:dyDescent="0.3">
      <c r="A66" s="130" t="s">
        <v>268</v>
      </c>
    </row>
    <row r="67" spans="1:1" x14ac:dyDescent="0.3">
      <c r="A67" s="133" t="s">
        <v>218</v>
      </c>
    </row>
    <row r="68" spans="1:1" x14ac:dyDescent="0.3">
      <c r="A68" s="130" t="s">
        <v>269</v>
      </c>
    </row>
    <row r="69" spans="1:1" x14ac:dyDescent="0.3">
      <c r="A69" s="130" t="s">
        <v>219</v>
      </c>
    </row>
    <row r="70" spans="1:1" x14ac:dyDescent="0.3">
      <c r="A70" s="131" t="s">
        <v>220</v>
      </c>
    </row>
    <row r="71" spans="1:1" x14ac:dyDescent="0.3">
      <c r="A71" s="131" t="s">
        <v>221</v>
      </c>
    </row>
    <row r="72" spans="1:1" x14ac:dyDescent="0.3">
      <c r="A72" s="130" t="s">
        <v>270</v>
      </c>
    </row>
    <row r="74" spans="1:1" x14ac:dyDescent="0.3">
      <c r="A74" s="129" t="s">
        <v>222</v>
      </c>
    </row>
    <row r="75" spans="1:1" x14ac:dyDescent="0.3">
      <c r="A75" s="127" t="s">
        <v>223</v>
      </c>
    </row>
    <row r="76" spans="1:1" ht="41.4" x14ac:dyDescent="0.3">
      <c r="A76" s="134" t="s">
        <v>224</v>
      </c>
    </row>
    <row r="77" spans="1:1" x14ac:dyDescent="0.3">
      <c r="A77" s="134" t="s">
        <v>225</v>
      </c>
    </row>
    <row r="78" spans="1:1" x14ac:dyDescent="0.3">
      <c r="A78" s="134" t="s">
        <v>226</v>
      </c>
    </row>
    <row r="79" spans="1:1" x14ac:dyDescent="0.3">
      <c r="A79" s="135"/>
    </row>
    <row r="80" spans="1:1" ht="55.2" x14ac:dyDescent="0.3">
      <c r="A80" s="134" t="s">
        <v>227</v>
      </c>
    </row>
    <row r="81" spans="1:1" x14ac:dyDescent="0.3">
      <c r="A81" s="134" t="s">
        <v>228</v>
      </c>
    </row>
    <row r="83" spans="1:1" x14ac:dyDescent="0.3">
      <c r="A83" s="129" t="s">
        <v>229</v>
      </c>
    </row>
    <row r="84" spans="1:1" ht="26.4" x14ac:dyDescent="0.3">
      <c r="A84" s="130" t="s">
        <v>271</v>
      </c>
    </row>
    <row r="85" spans="1:1" ht="26.4" x14ac:dyDescent="0.3">
      <c r="A85" s="130" t="s">
        <v>272</v>
      </c>
    </row>
    <row r="86" spans="1:1" ht="39.6" x14ac:dyDescent="0.3">
      <c r="A86" s="130" t="s">
        <v>273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Summary</vt:lpstr>
      <vt:lpstr>Green Square Summary</vt:lpstr>
      <vt:lpstr>L'avenir Summary</vt:lpstr>
      <vt:lpstr>At East Summary</vt:lpstr>
      <vt:lpstr>Offers</vt:lpstr>
      <vt:lpstr>Offers DP</vt:lpstr>
      <vt:lpstr>Sheet2</vt:lpstr>
      <vt:lpstr>Net Cash Flow -With DP</vt:lpstr>
      <vt:lpstr>Net Cash Flow -Without DP</vt:lpstr>
      <vt:lpstr>Cash In Flow Summary</vt:lpstr>
      <vt:lpstr>Green Square</vt:lpstr>
      <vt:lpstr>L'avenir</vt:lpstr>
      <vt:lpstr>AT EAST</vt:lpstr>
      <vt:lpstr>Cash Out Detail</vt:lpstr>
      <vt:lpstr>Stage Schedule &amp; Costs (2)</vt:lpstr>
      <vt:lpstr>BOQ</vt:lpstr>
      <vt:lpstr>Sheet9</vt:lpstr>
      <vt:lpstr>Price Increase</vt:lpstr>
      <vt:lpstr>Cash Outflow</vt:lpstr>
      <vt:lpstr>Stage Schedule &amp; Costs</vt:lpstr>
      <vt:lpstr>Sheet10</vt:lpstr>
      <vt:lpstr>Direct Expenses </vt:lpstr>
      <vt:lpstr>Indirect Expenses </vt:lpstr>
      <vt:lpstr>Sheet12</vt:lpstr>
      <vt:lpstr>Total CostOld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Surface</dc:creator>
  <cp:lastModifiedBy>Bahaa Halim</cp:lastModifiedBy>
  <dcterms:created xsi:type="dcterms:W3CDTF">2015-06-05T18:17:20Z</dcterms:created>
  <dcterms:modified xsi:type="dcterms:W3CDTF">2026-10-06T10:04:59Z</dcterms:modified>
</cp:coreProperties>
</file>