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comers Materials" sheetId="1" r:id="rId4"/>
    <sheet state="visible" name="Juniors 1 Materials" sheetId="2" r:id="rId5"/>
    <sheet state="visible" name="Juniors 2 Material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2">
      <text>
        <t xml:space="preserve">watch until minute 45
</t>
      </text>
    </comment>
    <comment authorId="0" ref="B114">
      <text>
        <t xml:space="preserve">need to make other one </t>
      </text>
    </comment>
    <comment authorId="0" ref="B117">
      <text>
        <t xml:space="preserve">not add to individual sheet</t>
      </text>
    </comment>
  </commentList>
</comments>
</file>

<file path=xl/sharedStrings.xml><?xml version="1.0" encoding="utf-8"?>
<sst xmlns="http://schemas.openxmlformats.org/spreadsheetml/2006/main" count="356" uniqueCount="184">
  <si>
    <t>week</t>
  </si>
  <si>
    <t>Task</t>
  </si>
  <si>
    <t>Total Solve</t>
  </si>
  <si>
    <t>000/000</t>
  </si>
  <si>
    <t>Weekly Contest</t>
  </si>
  <si>
    <t>0/0</t>
  </si>
  <si>
    <t>week 10</t>
  </si>
  <si>
    <t>References :</t>
  </si>
  <si>
    <t>Problems</t>
  </si>
  <si>
    <t>week 9</t>
  </si>
  <si>
    <t>C++ Language (Structures 1 - Intro)</t>
  </si>
  <si>
    <t>week 8</t>
  </si>
  <si>
    <t>week 7</t>
  </si>
  <si>
    <t>C++ Language ( Recursion function )</t>
  </si>
  <si>
    <t>(Recursion) Problems &amp; Answers</t>
  </si>
  <si>
    <t>week 6</t>
  </si>
  <si>
    <t>Modular Arithmetic</t>
  </si>
  <si>
    <t>Factorization</t>
  </si>
  <si>
    <t>Prime Factorization</t>
  </si>
  <si>
    <t>GCD</t>
  </si>
  <si>
    <t>LCM</t>
  </si>
  <si>
    <t>7- Math Slides</t>
  </si>
  <si>
    <t>Geometry</t>
  </si>
  <si>
    <t>Basic Math functions</t>
  </si>
  <si>
    <t>(Math) Problems &amp; Answers</t>
  </si>
  <si>
    <t>week 5</t>
  </si>
  <si>
    <t>C++ Language Functions 1 - Intro</t>
  </si>
  <si>
    <t>C++ Language Functions 2 - Practice</t>
  </si>
  <si>
    <t>C++ Language Functions 3 - Homework</t>
  </si>
  <si>
    <t>(Functions) Problems &amp; Answers</t>
  </si>
  <si>
    <t>week 4</t>
  </si>
  <si>
    <t>C++ Language (Char Arrays 1 - Intro)</t>
  </si>
  <si>
    <t>C++ Language (Char Arrays 2 - Practice)</t>
  </si>
  <si>
    <t>C++ Language (Char Arrays 3 - Homework)</t>
  </si>
  <si>
    <t>Slide 4 Strings</t>
  </si>
  <si>
    <t>(Strings) Problems &amp; Answers</t>
  </si>
  <si>
    <t>week 3</t>
  </si>
  <si>
    <t>C++ Language (1D Arrays 3 - Homework)</t>
  </si>
  <si>
    <t>C++ Language (2D Arrays 1 - Intro)</t>
  </si>
  <si>
    <t>C++ Language (2D Arrays 1 - Practice)</t>
  </si>
  <si>
    <t>C++ Language (2D Arrays 1 - Homework)</t>
  </si>
  <si>
    <t>C++ Language (Complexity Analysis , Binary search Video Ain Shams)</t>
  </si>
  <si>
    <t>C++ Language (prefix sum)</t>
  </si>
  <si>
    <t>C++ Language (frequancy array)</t>
  </si>
  <si>
    <t>C++ Language (Sorting Selection Sort)</t>
  </si>
  <si>
    <t>C++ Language (Sorting bubble sort)</t>
  </si>
  <si>
    <t>Slide 3 (Arrays)</t>
  </si>
  <si>
    <t>Arrays Blog</t>
  </si>
  <si>
    <t>Definations of  (subarrays , subseqances)</t>
  </si>
  <si>
    <t>(ِArrays) Problems &amp; Answers</t>
  </si>
  <si>
    <t>week 2</t>
  </si>
  <si>
    <t>C++ Language While Loops 1 - Intro</t>
  </si>
  <si>
    <t>C++ Language While Loops 2 - Practice</t>
  </si>
  <si>
    <t>C++ Language While Loops 3 - Homework</t>
  </si>
  <si>
    <t>C++ Language For Loops 1 - Intro</t>
  </si>
  <si>
    <t>C++ Language For Loops 2 - Practice</t>
  </si>
  <si>
    <t>C++ Language For Loops 3 - Homework</t>
  </si>
  <si>
    <t>Slide 2 Loops</t>
  </si>
  <si>
    <t xml:space="preserve">Loops Blog </t>
  </si>
  <si>
    <t>(Loops) Problems &amp; Answers</t>
  </si>
  <si>
    <t>week 1</t>
  </si>
  <si>
    <t>Computer Basic Componentes</t>
  </si>
  <si>
    <t>Intro to Programming</t>
  </si>
  <si>
    <t>Programming Competitions - What and Why (Arabic)</t>
  </si>
  <si>
    <t>Codeforces Group Link You should join it</t>
  </si>
  <si>
    <t>Update Organization in Codeforces for Assiut Trainees</t>
  </si>
  <si>
    <t xml:space="preserve">C++ Language Intro </t>
  </si>
  <si>
    <t>C++ Language Printing</t>
  </si>
  <si>
    <t>C++ Language Errors</t>
  </si>
  <si>
    <t>C++ Language Data types and variables</t>
  </si>
  <si>
    <t>C++ Language Logical Operators</t>
  </si>
  <si>
    <t>C++ Language Division and Modulus</t>
  </si>
  <si>
    <t>C++ Language Conditions ( Selection )</t>
  </si>
  <si>
    <t>Slide 1 Data Type - Conditions</t>
  </si>
  <si>
    <t>Intro to CP , Datatypes , conditions</t>
  </si>
  <si>
    <t>(Datatypes - conditions) Problems &amp; Answers</t>
  </si>
  <si>
    <t>ME</t>
  </si>
  <si>
    <t>Tutorial  : Math</t>
  </si>
  <si>
    <t>CP3 Book Chapter 5  section 1</t>
  </si>
  <si>
    <t>CP3 Book Chapter 5  section 2</t>
  </si>
  <si>
    <t>CP3 Book Chapter 5  section 3</t>
  </si>
  <si>
    <t>Mathematics</t>
  </si>
  <si>
    <t xml:space="preserve">Problems </t>
  </si>
  <si>
    <t>Practice #6</t>
  </si>
  <si>
    <t>Contest #12</t>
  </si>
  <si>
    <t>Contest #11</t>
  </si>
  <si>
    <t>Contest #10</t>
  </si>
  <si>
    <t>Contest #9</t>
  </si>
  <si>
    <t>Contest #8</t>
  </si>
  <si>
    <t>Contest #7</t>
  </si>
  <si>
    <t>CP3 Book Chapter 2  section 2,3 bitmasking</t>
  </si>
  <si>
    <t>All Bit Manipulation Codes</t>
  </si>
  <si>
    <t>Thinking Techniques - Problem Domain re-interpretation</t>
  </si>
  <si>
    <t>Thinking Techniques - Search Space and Output Analysis</t>
  </si>
  <si>
    <t xml:space="preserve">Meet in Middle Video </t>
  </si>
  <si>
    <t>Contest #6</t>
  </si>
  <si>
    <t>Contest #5</t>
  </si>
  <si>
    <t>Slide</t>
  </si>
  <si>
    <t>CP Section 3.4</t>
  </si>
  <si>
    <t>CP Section 9.31</t>
  </si>
  <si>
    <t>Thinking Techniques - Problem Simplification</t>
  </si>
  <si>
    <t>Thinking Techniques - Incremental Thinking</t>
  </si>
  <si>
    <t>Binary Search Afifi</t>
  </si>
  <si>
    <t>Contest #4</t>
  </si>
  <si>
    <t>CP3 Book Chapter 2  section 2,3 except bitmasking</t>
  </si>
  <si>
    <t>Thinking Techniques - Problem Abstraction</t>
  </si>
  <si>
    <t>Thinking Techniques - Problem Reverse</t>
  </si>
  <si>
    <t>Ordered Set</t>
  </si>
  <si>
    <t>Coordinate Compression Technique Video</t>
  </si>
  <si>
    <t>Contest #3</t>
  </si>
  <si>
    <t>Contest #2</t>
  </si>
  <si>
    <t>Contest #1</t>
  </si>
  <si>
    <t xml:space="preserve">Slide </t>
  </si>
  <si>
    <t>Common Errors Regularly check</t>
  </si>
  <si>
    <t>week 12</t>
  </si>
  <si>
    <t>segment tree - CP-algorithms</t>
  </si>
  <si>
    <t>Segment tree - Solver to be</t>
  </si>
  <si>
    <t>Segment tree with lazy propagation (Solver to be)</t>
  </si>
  <si>
    <t>Segment tree 1 MS</t>
  </si>
  <si>
    <t>Segment tree Examples MS</t>
  </si>
  <si>
    <t>LCA and Sparse table</t>
  </si>
  <si>
    <t>Monotonic Queue</t>
  </si>
  <si>
    <t>Monotonic Queue Leetcode</t>
  </si>
  <si>
    <t>Vjudge Sheet (Segment tree)</t>
  </si>
  <si>
    <t>0/16</t>
  </si>
  <si>
    <t>Vjudge Sheet (Segment tree #2)</t>
  </si>
  <si>
    <t>week 11</t>
  </si>
  <si>
    <t>meet in the middle</t>
  </si>
  <si>
    <t>ternary search</t>
  </si>
  <si>
    <t>Vjudge Sheet 13# ( meet in middle , ternary search)</t>
  </si>
  <si>
    <t>0/7</t>
  </si>
  <si>
    <t>CP3 Book Chapter 2 Section 4.2</t>
  </si>
  <si>
    <t>CP3 Book Chapter 4 Section 3</t>
  </si>
  <si>
    <t xml:space="preserve">Video  Kruskal Algorithm  and DSU </t>
  </si>
  <si>
    <t>Vjudge Sheet 11# ( DSU , MST ) 1</t>
  </si>
  <si>
    <t>Vjudge Sheet 12# ( DSU , MST ) 2</t>
  </si>
  <si>
    <t>CP3  Book Chapter 8 Section 3</t>
  </si>
  <si>
    <t>CP3  Book Chapter 9 Section 3</t>
  </si>
  <si>
    <t>DP Digit</t>
  </si>
  <si>
    <t>DP with Bitmask 1</t>
  </si>
  <si>
    <t xml:space="preserve">DP with Bitmask 2 </t>
  </si>
  <si>
    <t>Vjudge Sheet #5</t>
  </si>
  <si>
    <t>0/20</t>
  </si>
  <si>
    <t>DP Counting</t>
  </si>
  <si>
    <t>DP Building Output</t>
  </si>
  <si>
    <t>Vjudge Sheet #4</t>
  </si>
  <si>
    <t>0/18</t>
  </si>
  <si>
    <t>Thinking Techniques - Misc - Error Inspection</t>
  </si>
  <si>
    <t>Thinking Techniques - Let's Put All Together</t>
  </si>
  <si>
    <t>0/23</t>
  </si>
  <si>
    <t>CP3 Book Chapter 4 Section 4</t>
  </si>
  <si>
    <t>CP3 Book Chapter  4 Section 5</t>
  </si>
  <si>
    <t>Thinking Techniques - Observations Discovery</t>
  </si>
  <si>
    <t>Thinking Techniques - Misc - Solution Verification - Implementation</t>
  </si>
  <si>
    <t>Vjudge Sheet 10# ( Graph SSSP Dijkstra , Floyd , BFS )</t>
  </si>
  <si>
    <t>0/10</t>
  </si>
  <si>
    <t>CP3  Book Chapter 4 Section 2.8</t>
  </si>
  <si>
    <t>CP3  Book Chapter 4 Section 2.9</t>
  </si>
  <si>
    <t>Maximal: Cut points</t>
  </si>
  <si>
    <t>Maximal: Bridges</t>
  </si>
  <si>
    <t>Vjudge Sheet 9# ( Graph SCC , Art Point , bridges )</t>
  </si>
  <si>
    <t>0/14</t>
  </si>
  <si>
    <t>week 3,4</t>
  </si>
  <si>
    <t>CP3  Book Chapter 2 Section 4.1</t>
  </si>
  <si>
    <t>CP3  Book Chapter 8 Section 2.(1-7)</t>
  </si>
  <si>
    <t>Maximal: DFS</t>
  </si>
  <si>
    <t>Maximal: BFS</t>
  </si>
  <si>
    <t>Maximal: CC</t>
  </si>
  <si>
    <t>Maximal: Toposort</t>
  </si>
  <si>
    <t>DFS Video</t>
  </si>
  <si>
    <t>BFS Video</t>
  </si>
  <si>
    <t xml:space="preserve">Vjudge Sheet #6 ( Graph Representation ) </t>
  </si>
  <si>
    <t>0/5</t>
  </si>
  <si>
    <t>Vjudge Sheet 7# ( Graph DFS , BFS ) 1</t>
  </si>
  <si>
    <t>0/26</t>
  </si>
  <si>
    <t>Vjudge Sheet 8# ( Graph DFS , BFS ) 2</t>
  </si>
  <si>
    <t>0/19</t>
  </si>
  <si>
    <t>Introduction To DP 1 Video MS</t>
  </si>
  <si>
    <t>Introduction To DP 2 Video MS</t>
  </si>
  <si>
    <t>Subset Style Video MS</t>
  </si>
  <si>
    <t>LIS in O(n logn)</t>
  </si>
  <si>
    <t>15 Programming 4kids - Recursive Functions 1 - Intro</t>
  </si>
  <si>
    <t>15 Programming 4kids - Recursive Functions 2 - Homework</t>
  </si>
  <si>
    <t>Complexity Analysis for Recursion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</si>
</sst>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2">
    <font>
      <sz val="10.0"/>
      <color rgb="FF000000"/>
      <name val="Arial"/>
      <scheme val="minor"/>
    </font>
    <font>
      <b/>
      <sz val="14.0"/>
      <color rgb="FFFFFFFF"/>
      <name val="Arial"/>
    </font>
    <font>
      <b/>
      <sz val="18.0"/>
      <color rgb="FFFFFFFF"/>
      <name val="Roboto"/>
    </font>
    <font/>
    <font>
      <color theme="1"/>
      <name val="Arial"/>
    </font>
    <font>
      <b/>
      <u/>
      <sz val="18.0"/>
      <color rgb="FFFF0000"/>
      <name val="Verdana"/>
    </font>
    <font>
      <b/>
      <u/>
      <sz val="14.0"/>
      <color rgb="FF000000"/>
      <name val="Verdana"/>
    </font>
    <font>
      <b/>
      <sz val="18.0"/>
      <color rgb="FFFFFFFF"/>
      <name val="Arial"/>
    </font>
    <font>
      <b/>
      <u/>
      <sz val="12.0"/>
      <color rgb="FF0000FF"/>
      <name val="Arial"/>
    </font>
    <font>
      <b/>
      <u/>
      <sz val="14.0"/>
      <color rgb="FF0000FF"/>
      <name val="Verdana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1155CC"/>
      <name val="Arial"/>
    </font>
    <font>
      <b/>
      <u/>
      <sz val="12.0"/>
      <color rgb="FF1155CC"/>
      <name val="Arial"/>
    </font>
    <font>
      <b/>
      <u/>
      <sz val="12.0"/>
      <color rgb="FF1155CC"/>
      <name val="Arial"/>
    </font>
    <font>
      <b/>
      <u/>
      <sz val="12.0"/>
      <color rgb="FF0000FF"/>
      <name val="Arial"/>
    </font>
    <font>
      <b/>
      <u/>
      <sz val="14.0"/>
      <color rgb="FF0000FF"/>
      <name val="Verdana"/>
    </font>
    <font>
      <b/>
      <u/>
      <sz val="18.0"/>
      <color rgb="FFFF0000"/>
      <name val="Verdana"/>
    </font>
    <font>
      <b/>
      <u/>
      <sz val="12.0"/>
      <color rgb="FF1155CC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1155CC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4.0"/>
      <color rgb="FF000000"/>
      <name val="Verdana"/>
    </font>
    <font>
      <color rgb="FF000000"/>
      <name val="Arial"/>
    </font>
    <font>
      <b/>
      <u/>
      <sz val="18.0"/>
      <color rgb="FFFF0000"/>
      <name val="Verdana"/>
    </font>
    <font>
      <b/>
      <u/>
      <sz val="14.0"/>
      <color rgb="FF000000"/>
      <name val="Verdana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1155CC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4.0"/>
      <color rgb="FF000000"/>
      <name val="Verdana"/>
    </font>
    <font>
      <b/>
      <u/>
      <sz val="12.0"/>
      <color rgb="FF0000FF"/>
      <name val="Arial"/>
    </font>
    <font>
      <b/>
      <u/>
      <sz val="12.0"/>
      <color rgb="FF1155CC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8.0"/>
      <color rgb="FFFF0000"/>
      <name val="Verdana"/>
    </font>
    <font>
      <b/>
      <u/>
      <sz val="14.0"/>
      <color rgb="FF000000"/>
      <name val="Verdana"/>
    </font>
    <font>
      <b/>
      <u/>
      <sz val="12.0"/>
      <color rgb="FF1155CC"/>
      <name val="Arial"/>
    </font>
    <font>
      <b/>
      <u/>
      <sz val="12.0"/>
      <color rgb="FF1155CC"/>
      <name val="Arial"/>
    </font>
    <font>
      <b/>
      <u/>
      <sz val="14.0"/>
      <color rgb="FF000000"/>
      <name val="Verdana"/>
    </font>
    <font>
      <b/>
      <u/>
      <sz val="14.0"/>
      <color rgb="FF000000"/>
      <name val="Verdana"/>
    </font>
    <font>
      <b/>
      <u/>
      <sz val="18.0"/>
      <color rgb="FFFF0000"/>
      <name val="Verdana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4.0"/>
      <color rgb="FF000000"/>
      <name val="Verdana"/>
    </font>
    <font>
      <sz val="11.0"/>
      <color rgb="FF373A3C"/>
      <name val="Verdana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1155CC"/>
      <name val="Arial"/>
    </font>
    <font>
      <b/>
      <u/>
      <sz val="18.0"/>
      <color rgb="FFFF0000"/>
      <name val="Verdana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4C1130"/>
        <bgColor rgb="FF4C1130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</fills>
  <borders count="1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readingOrder="0" shrinkToFit="0" vertical="bottom" wrapText="0"/>
    </xf>
    <xf borderId="2" fillId="4" fontId="2" numFmtId="49" xfId="0" applyAlignment="1" applyBorder="1" applyFill="1" applyFont="1" applyNumberFormat="1">
      <alignment horizontal="center" readingOrder="0" vertical="center"/>
    </xf>
    <xf borderId="3" fillId="0" fontId="3" numFmtId="0" xfId="0" applyBorder="1" applyFont="1"/>
    <xf borderId="4" fillId="4" fontId="2" numFmtId="49" xfId="0" applyAlignment="1" applyBorder="1" applyFont="1" applyNumberFormat="1">
      <alignment horizontal="center" readingOrder="0" vertical="center"/>
    </xf>
    <xf borderId="5" fillId="5" fontId="1" numFmtId="0" xfId="0" applyAlignment="1" applyBorder="1" applyFill="1" applyFont="1">
      <alignment horizontal="center" shrinkToFit="0" vertical="center" wrapText="1"/>
    </xf>
    <xf borderId="6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vertical="bottom"/>
    </xf>
    <xf borderId="7" fillId="0" fontId="3" numFmtId="0" xfId="0" applyBorder="1" applyFont="1"/>
    <xf borderId="8" fillId="6" fontId="5" numFmtId="0" xfId="0" applyAlignment="1" applyBorder="1" applyFill="1" applyFont="1">
      <alignment horizontal="center" vertical="bottom"/>
    </xf>
    <xf borderId="9" fillId="6" fontId="6" numFmtId="49" xfId="0" applyAlignment="1" applyBorder="1" applyFont="1" applyNumberFormat="1">
      <alignment horizontal="center" vertical="bottom"/>
    </xf>
    <xf borderId="9" fillId="0" fontId="3" numFmtId="0" xfId="0" applyBorder="1" applyFont="1"/>
    <xf borderId="10" fillId="2" fontId="4" numFmtId="0" xfId="0" applyAlignment="1" applyBorder="1" applyFont="1">
      <alignment vertical="bottom"/>
    </xf>
    <xf borderId="7" fillId="2" fontId="4" numFmtId="49" xfId="0" applyAlignment="1" applyBorder="1" applyFont="1" applyNumberFormat="1">
      <alignment vertical="bottom"/>
    </xf>
    <xf borderId="7" fillId="2" fontId="7" numFmtId="0" xfId="0" applyAlignment="1" applyBorder="1" applyFont="1">
      <alignment horizontal="center" textRotation="45" vertical="center"/>
    </xf>
    <xf borderId="10" fillId="7" fontId="1" numFmtId="0" xfId="0" applyAlignment="1" applyBorder="1" applyFill="1" applyFont="1">
      <alignment shrinkToFit="0" vertical="bottom" wrapText="0"/>
    </xf>
    <xf borderId="7" fillId="7" fontId="4" numFmtId="49" xfId="0" applyAlignment="1" applyBorder="1" applyFont="1" applyNumberFormat="1">
      <alignment vertical="bottom"/>
    </xf>
    <xf borderId="10" fillId="7" fontId="7" numFmtId="0" xfId="0" applyAlignment="1" applyBorder="1" applyFont="1">
      <alignment shrinkToFit="0" vertical="bottom" wrapText="0"/>
    </xf>
    <xf borderId="11" fillId="6" fontId="8" numFmtId="0" xfId="0" applyAlignment="1" applyBorder="1" applyFont="1">
      <alignment vertical="bottom"/>
    </xf>
    <xf borderId="12" fillId="6" fontId="9" numFmtId="49" xfId="0" applyAlignment="1" applyBorder="1" applyFont="1" applyNumberFormat="1">
      <alignment horizontal="center" vertical="bottom"/>
    </xf>
    <xf borderId="7" fillId="5" fontId="1" numFmtId="0" xfId="0" applyAlignment="1" applyBorder="1" applyFont="1">
      <alignment horizontal="center" shrinkToFit="0" vertical="center" wrapText="1"/>
    </xf>
    <xf borderId="10" fillId="6" fontId="10" numFmtId="0" xfId="0" applyAlignment="1" applyBorder="1" applyFont="1">
      <alignment readingOrder="0" shrinkToFit="0" vertical="bottom" wrapText="0"/>
    </xf>
    <xf borderId="7" fillId="6" fontId="4" numFmtId="49" xfId="0" applyAlignment="1" applyBorder="1" applyFont="1" applyNumberFormat="1">
      <alignment vertical="bottom"/>
    </xf>
    <xf borderId="7" fillId="8" fontId="4" numFmtId="49" xfId="0" applyAlignment="1" applyBorder="1" applyFill="1" applyFont="1" applyNumberFormat="1">
      <alignment vertical="bottom"/>
    </xf>
    <xf borderId="7" fillId="6" fontId="11" numFmtId="0" xfId="0" applyAlignment="1" applyBorder="1" applyFont="1">
      <alignment readingOrder="0" vertical="bottom"/>
    </xf>
    <xf borderId="7" fillId="6" fontId="12" numFmtId="0" xfId="0" applyAlignment="1" applyBorder="1" applyFont="1">
      <alignment horizontal="center" readingOrder="0" shrinkToFit="0" vertical="bottom" wrapText="0"/>
    </xf>
    <xf borderId="10" fillId="6" fontId="13" numFmtId="0" xfId="0" applyAlignment="1" applyBorder="1" applyFont="1">
      <alignment readingOrder="0" vertical="bottom"/>
    </xf>
    <xf borderId="10" fillId="6" fontId="14" numFmtId="0" xfId="0" applyAlignment="1" applyBorder="1" applyFont="1">
      <alignment readingOrder="0" vertical="bottom"/>
    </xf>
    <xf borderId="10" fillId="9" fontId="15" numFmtId="0" xfId="0" applyAlignment="1" applyBorder="1" applyFill="1" applyFont="1">
      <alignment readingOrder="0" vertical="bottom"/>
    </xf>
    <xf borderId="7" fillId="2" fontId="7" numFmtId="0" xfId="0" applyAlignment="1" applyBorder="1" applyFont="1">
      <alignment horizontal="center" readingOrder="0" textRotation="45" vertical="center"/>
    </xf>
    <xf borderId="0" fillId="9" fontId="16" numFmtId="0" xfId="0" applyAlignment="1" applyFont="1">
      <alignment horizontal="left" readingOrder="0"/>
    </xf>
    <xf borderId="10" fillId="6" fontId="17" numFmtId="0" xfId="0" applyAlignment="1" applyBorder="1" applyFont="1">
      <alignment vertical="bottom"/>
    </xf>
    <xf borderId="7" fillId="6" fontId="18" numFmtId="49" xfId="0" applyAlignment="1" applyBorder="1" applyFont="1" applyNumberFormat="1">
      <alignment horizontal="center" vertical="bottom"/>
    </xf>
    <xf borderId="8" fillId="6" fontId="19" numFmtId="0" xfId="0" applyAlignment="1" applyBorder="1" applyFont="1">
      <alignment horizontal="center" vertical="bottom"/>
    </xf>
    <xf borderId="0" fillId="9" fontId="20" numFmtId="0" xfId="0" applyAlignment="1" applyFont="1">
      <alignment horizontal="left" readingOrder="0"/>
    </xf>
    <xf borderId="7" fillId="9" fontId="21" numFmtId="0" xfId="0" applyAlignment="1" applyBorder="1" applyFont="1">
      <alignment readingOrder="0" vertical="bottom"/>
    </xf>
    <xf borderId="7" fillId="9" fontId="22" numFmtId="0" xfId="0" applyAlignment="1" applyBorder="1" applyFont="1">
      <alignment vertical="bottom"/>
    </xf>
    <xf borderId="7" fillId="7" fontId="4" numFmtId="49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readingOrder="0" shrinkToFit="0" vertical="bottom" wrapText="0"/>
    </xf>
    <xf borderId="14" fillId="0" fontId="3" numFmtId="0" xfId="0" applyBorder="1" applyFont="1"/>
    <xf borderId="0" fillId="7" fontId="1" numFmtId="0" xfId="0" applyAlignment="1" applyFont="1">
      <alignment shrinkToFit="0" vertical="bottom" wrapText="0"/>
    </xf>
    <xf borderId="15" fillId="8" fontId="4" numFmtId="49" xfId="0" applyAlignment="1" applyBorder="1" applyFont="1" applyNumberFormat="1">
      <alignment vertical="bottom"/>
    </xf>
    <xf borderId="0" fillId="10" fontId="23" numFmtId="0" xfId="0" applyAlignment="1" applyFill="1" applyFont="1">
      <alignment readingOrder="0" shrinkToFit="0" vertical="bottom" wrapText="0"/>
    </xf>
    <xf borderId="15" fillId="6" fontId="12" numFmtId="0" xfId="0" applyAlignment="1" applyBorder="1" applyFont="1">
      <alignment horizontal="center" readingOrder="0" shrinkToFit="0" vertical="bottom" wrapText="0"/>
    </xf>
    <xf borderId="0" fillId="10" fontId="24" numFmtId="0" xfId="0" applyAlignment="1" applyFont="1">
      <alignment vertical="bottom"/>
    </xf>
    <xf borderId="0" fillId="6" fontId="25" numFmtId="0" xfId="0" applyAlignment="1" applyFont="1">
      <alignment readingOrder="0" vertical="bottom"/>
    </xf>
    <xf borderId="0" fillId="6" fontId="26" numFmtId="0" xfId="0" applyAlignment="1" applyFont="1">
      <alignment vertical="bottom"/>
    </xf>
    <xf borderId="0" fillId="6" fontId="27" numFmtId="0" xfId="0" applyAlignment="1" applyFont="1">
      <alignment vertical="bottom"/>
    </xf>
    <xf borderId="0" fillId="7" fontId="7" numFmtId="0" xfId="0" applyAlignment="1" applyFont="1">
      <alignment shrinkToFit="0" vertical="bottom" wrapText="0"/>
    </xf>
    <xf borderId="15" fillId="7" fontId="4" numFmtId="49" xfId="0" applyAlignment="1" applyBorder="1" applyFont="1" applyNumberFormat="1">
      <alignment vertical="bottom"/>
    </xf>
    <xf borderId="16" fillId="6" fontId="28" numFmtId="0" xfId="0" applyAlignment="1" applyBorder="1" applyFont="1">
      <alignment vertical="bottom"/>
    </xf>
    <xf borderId="13" fillId="6" fontId="29" numFmtId="49" xfId="0" applyAlignment="1" applyBorder="1" applyFont="1" applyNumberFormat="1">
      <alignment horizontal="center" vertical="bottom"/>
    </xf>
    <xf borderId="7" fillId="2" fontId="30" numFmtId="0" xfId="0" applyAlignment="1" applyBorder="1" applyFont="1">
      <alignment vertical="bottom"/>
    </xf>
    <xf borderId="15" fillId="2" fontId="4" numFmtId="49" xfId="0" applyAlignment="1" applyBorder="1" applyFont="1" applyNumberFormat="1">
      <alignment vertical="bottom"/>
    </xf>
    <xf borderId="7" fillId="6" fontId="31" numFmtId="0" xfId="0" applyAlignment="1" applyBorder="1" applyFont="1">
      <alignment horizontal="center" readingOrder="0" vertical="bottom"/>
    </xf>
    <xf borderId="15" fillId="6" fontId="32" numFmtId="49" xfId="0" applyAlignment="1" applyBorder="1" applyFont="1" applyNumberFormat="1">
      <alignment horizontal="center" vertical="bottom"/>
    </xf>
    <xf borderId="9" fillId="2" fontId="30" numFmtId="0" xfId="0" applyAlignment="1" applyBorder="1" applyFont="1">
      <alignment vertical="bottom"/>
    </xf>
    <xf borderId="17" fillId="2" fontId="4" numFmtId="49" xfId="0" applyAlignment="1" applyBorder="1" applyFont="1" applyNumberFormat="1">
      <alignment vertical="bottom"/>
    </xf>
    <xf borderId="4" fillId="5" fontId="1" numFmtId="0" xfId="0" applyAlignment="1" applyBorder="1" applyFont="1">
      <alignment horizontal="center" shrinkToFit="0" vertical="center" wrapText="1"/>
    </xf>
    <xf borderId="4" fillId="2" fontId="30" numFmtId="0" xfId="0" applyAlignment="1" applyBorder="1" applyFont="1">
      <alignment vertical="bottom"/>
    </xf>
    <xf borderId="2" fillId="2" fontId="4" numFmtId="49" xfId="0" applyAlignment="1" applyBorder="1" applyFont="1" applyNumberFormat="1">
      <alignment vertical="bottom"/>
    </xf>
    <xf borderId="0" fillId="9" fontId="33" numFmtId="0" xfId="0" applyAlignment="1" applyFont="1">
      <alignment vertical="bottom"/>
    </xf>
    <xf borderId="0" fillId="6" fontId="34" numFmtId="0" xfId="0" applyAlignment="1" applyFont="1">
      <alignment vertical="bottom"/>
    </xf>
    <xf borderId="0" fillId="10" fontId="35" numFmtId="0" xfId="0" applyAlignment="1" applyFont="1">
      <alignment readingOrder="0" vertical="bottom"/>
    </xf>
    <xf borderId="0" fillId="10" fontId="36" numFmtId="0" xfId="0" applyAlignment="1" applyFont="1">
      <alignment vertical="bottom"/>
    </xf>
    <xf borderId="0" fillId="9" fontId="37" numFmtId="0" xfId="0" applyAlignment="1" applyFont="1">
      <alignment vertical="bottom"/>
    </xf>
    <xf borderId="0" fillId="6" fontId="38" numFmtId="0" xfId="0" applyAlignment="1" applyFont="1">
      <alignment vertical="bottom"/>
    </xf>
    <xf borderId="0" fillId="10" fontId="39" numFmtId="0" xfId="0" applyAlignment="1" applyFont="1">
      <alignment shrinkToFit="0" vertical="bottom" wrapText="0"/>
    </xf>
    <xf borderId="0" fillId="6" fontId="40" numFmtId="0" xfId="0" applyAlignment="1" applyFont="1">
      <alignment vertical="bottom"/>
    </xf>
    <xf borderId="0" fillId="11" fontId="41" numFmtId="0" xfId="0" applyAlignment="1" applyFill="1" applyFont="1">
      <alignment vertical="bottom"/>
    </xf>
    <xf borderId="0" fillId="6" fontId="42" numFmtId="0" xfId="0" applyAlignment="1" applyFont="1">
      <alignment vertical="bottom"/>
    </xf>
    <xf borderId="0" fillId="6" fontId="43" numFmtId="0" xfId="0" applyAlignment="1" applyFont="1">
      <alignment vertical="bottom"/>
    </xf>
    <xf borderId="0" fillId="9" fontId="44" numFmtId="0" xfId="0" applyAlignment="1" applyFont="1">
      <alignment vertical="bottom"/>
    </xf>
    <xf borderId="0" fillId="11" fontId="45" numFmtId="0" xfId="0" applyAlignment="1" applyFont="1">
      <alignment vertical="bottom"/>
    </xf>
    <xf borderId="4" fillId="2" fontId="7" numFmtId="0" xfId="0" applyAlignment="1" applyBorder="1" applyFont="1">
      <alignment horizontal="center" readingOrder="0" textRotation="45" vertical="center"/>
    </xf>
    <xf borderId="4" fillId="7" fontId="1" numFmtId="0" xfId="0" applyAlignment="1" applyBorder="1" applyFont="1">
      <alignment shrinkToFit="0" vertical="bottom" wrapText="0"/>
    </xf>
    <xf borderId="2" fillId="8" fontId="4" numFmtId="49" xfId="0" applyAlignment="1" applyBorder="1" applyFont="1" applyNumberFormat="1">
      <alignment vertical="bottom"/>
    </xf>
    <xf borderId="7" fillId="10" fontId="46" numFmtId="0" xfId="0" applyAlignment="1" applyBorder="1" applyFont="1">
      <alignment shrinkToFit="0" vertical="bottom" wrapText="0"/>
    </xf>
    <xf borderId="7" fillId="6" fontId="47" numFmtId="0" xfId="0" applyAlignment="1" applyBorder="1" applyFont="1">
      <alignment vertical="bottom"/>
    </xf>
    <xf borderId="7" fillId="6" fontId="48" numFmtId="0" xfId="0" applyAlignment="1" applyBorder="1" applyFont="1">
      <alignment shrinkToFit="0" vertical="top" wrapText="0"/>
    </xf>
    <xf borderId="7" fillId="6" fontId="49" numFmtId="0" xfId="0" applyAlignment="1" applyBorder="1" applyFont="1">
      <alignment vertical="bottom"/>
    </xf>
    <xf borderId="7" fillId="7" fontId="7" numFmtId="0" xfId="0" applyAlignment="1" applyBorder="1" applyFont="1">
      <alignment shrinkToFit="0" vertical="bottom" wrapText="0"/>
    </xf>
    <xf borderId="7" fillId="9" fontId="50" numFmtId="0" xfId="0" applyAlignment="1" applyBorder="1" applyFont="1">
      <alignment vertical="bottom"/>
    </xf>
    <xf borderId="9" fillId="11" fontId="51" numFmtId="0" xfId="0" applyAlignment="1" applyBorder="1" applyFont="1">
      <alignment vertical="bottom"/>
    </xf>
    <xf borderId="17" fillId="6" fontId="52" numFmtId="49" xfId="0" applyAlignment="1" applyBorder="1" applyFont="1" applyNumberFormat="1">
      <alignment horizontal="center" vertical="bottom"/>
    </xf>
    <xf borderId="7" fillId="2" fontId="4" numFmtId="0" xfId="0" applyAlignment="1" applyBorder="1" applyFont="1">
      <alignment vertical="bottom"/>
    </xf>
    <xf borderId="7" fillId="7" fontId="1" numFmtId="0" xfId="0" applyAlignment="1" applyBorder="1" applyFont="1">
      <alignment shrinkToFit="0" vertical="bottom" wrapText="0"/>
    </xf>
    <xf borderId="7" fillId="10" fontId="53" numFmtId="0" xfId="0" applyAlignment="1" applyBorder="1" applyFont="1">
      <alignment shrinkToFit="0" vertical="bottom" wrapText="0"/>
    </xf>
    <xf borderId="7" fillId="10" fontId="54" numFmtId="0" xfId="0" applyAlignment="1" applyBorder="1" applyFont="1">
      <alignment readingOrder="0" vertical="bottom"/>
    </xf>
    <xf borderId="7" fillId="10" fontId="55" numFmtId="0" xfId="0" applyAlignment="1" applyBorder="1" applyFont="1">
      <alignment shrinkToFit="0" vertical="bottom" wrapText="0"/>
    </xf>
    <xf borderId="7" fillId="6" fontId="56" numFmtId="0" xfId="0" applyAlignment="1" applyBorder="1" applyFont="1">
      <alignment shrinkToFit="0" vertical="bottom" wrapText="0"/>
    </xf>
    <xf borderId="7" fillId="6" fontId="57" numFmtId="0" xfId="0" applyAlignment="1" applyBorder="1" applyFont="1">
      <alignment vertical="bottom"/>
    </xf>
    <xf borderId="7" fillId="11" fontId="58" numFmtId="0" xfId="0" applyAlignment="1" applyBorder="1" applyFont="1">
      <alignment vertical="bottom"/>
    </xf>
    <xf borderId="4" fillId="4" fontId="2" numFmtId="49" xfId="0" applyAlignment="1" applyBorder="1" applyFont="1" applyNumberFormat="1">
      <alignment horizontal="center" vertical="center"/>
    </xf>
    <xf borderId="7" fillId="5" fontId="1" numFmtId="0" xfId="0" applyAlignment="1" applyBorder="1" applyFont="1">
      <alignment horizontal="center" shrinkToFit="0" vertical="bottom" wrapText="1"/>
    </xf>
    <xf borderId="7" fillId="2" fontId="4" numFmtId="0" xfId="0" applyAlignment="1" applyBorder="1" applyFont="1">
      <alignment vertical="bottom"/>
    </xf>
    <xf borderId="4" fillId="2" fontId="4" numFmtId="49" xfId="0" applyAlignment="1" applyBorder="1" applyFont="1" applyNumberFormat="1">
      <alignment vertical="bottom"/>
    </xf>
    <xf borderId="9" fillId="6" fontId="59" numFmtId="0" xfId="0" applyAlignment="1" applyBorder="1" applyFont="1">
      <alignment horizontal="center" readingOrder="0" vertical="bottom"/>
    </xf>
    <xf borderId="9" fillId="6" fontId="60" numFmtId="49" xfId="0" applyAlignment="1" applyBorder="1" applyFont="1" applyNumberFormat="1">
      <alignment horizontal="center" vertical="bottom"/>
    </xf>
    <xf borderId="7" fillId="2" fontId="4" numFmtId="49" xfId="0" applyAlignment="1" applyBorder="1" applyFont="1" applyNumberFormat="1">
      <alignment vertical="bottom"/>
    </xf>
    <xf borderId="10" fillId="2" fontId="7" numFmtId="0" xfId="0" applyAlignment="1" applyBorder="1" applyFont="1">
      <alignment horizontal="center" readingOrder="0" textRotation="45" vertical="center"/>
    </xf>
    <xf borderId="18" fillId="7" fontId="1" numFmtId="0" xfId="0" applyAlignment="1" applyBorder="1" applyFont="1">
      <alignment vertical="bottom"/>
    </xf>
    <xf borderId="7" fillId="7" fontId="4" numFmtId="49" xfId="0" applyAlignment="1" applyBorder="1" applyFont="1" applyNumberFormat="1">
      <alignment vertical="bottom"/>
    </xf>
    <xf borderId="10" fillId="0" fontId="3" numFmtId="0" xfId="0" applyBorder="1" applyFont="1"/>
    <xf borderId="7" fillId="10" fontId="61" numFmtId="0" xfId="0" applyAlignment="1" applyBorder="1" applyFont="1">
      <alignment readingOrder="0" shrinkToFit="0" vertical="bottom" wrapText="0"/>
    </xf>
    <xf borderId="7" fillId="6" fontId="62" numFmtId="0" xfId="0" applyAlignment="1" applyBorder="1" applyFont="1">
      <alignment readingOrder="0" vertical="bottom"/>
    </xf>
    <xf borderId="18" fillId="7" fontId="7" numFmtId="0" xfId="0" applyAlignment="1" applyBorder="1" applyFont="1">
      <alignment vertical="bottom"/>
    </xf>
    <xf borderId="7" fillId="6" fontId="63" numFmtId="49" xfId="0" applyAlignment="1" applyBorder="1" applyFont="1" applyNumberFormat="1">
      <alignment horizontal="center" readingOrder="0" vertical="bottom"/>
    </xf>
    <xf borderId="9" fillId="6" fontId="64" numFmtId="49" xfId="0" applyAlignment="1" applyBorder="1" applyFont="1" applyNumberFormat="1">
      <alignment horizontal="center" readingOrder="0" vertical="bottom"/>
    </xf>
    <xf borderId="9" fillId="6" fontId="59" numFmtId="0" xfId="0" applyAlignment="1" applyBorder="1" applyFont="1">
      <alignment horizontal="center" vertical="bottom"/>
    </xf>
    <xf borderId="7" fillId="5" fontId="1" numFmtId="0" xfId="0" applyAlignment="1" applyBorder="1" applyFont="1">
      <alignment horizontal="center" shrinkToFit="0" wrapText="1"/>
    </xf>
    <xf borderId="9" fillId="6" fontId="65" numFmtId="0" xfId="0" applyAlignment="1" applyBorder="1" applyFont="1">
      <alignment horizontal="center" vertical="bottom"/>
    </xf>
    <xf borderId="7" fillId="2" fontId="7" numFmtId="0" xfId="0" applyAlignment="1" applyBorder="1" applyFont="1">
      <alignment horizontal="center" readingOrder="0" textRotation="45" vertical="center"/>
    </xf>
    <xf borderId="7" fillId="7" fontId="1" numFmtId="0" xfId="0" applyAlignment="1" applyBorder="1" applyFont="1">
      <alignment shrinkToFit="0" vertical="bottom" wrapText="0"/>
    </xf>
    <xf borderId="7" fillId="10" fontId="66" numFmtId="0" xfId="0" applyAlignment="1" applyBorder="1" applyFont="1">
      <alignment readingOrder="0" shrinkToFit="0" vertical="bottom" wrapText="0"/>
    </xf>
    <xf borderId="7" fillId="6" fontId="4" numFmtId="49" xfId="0" applyAlignment="1" applyBorder="1" applyFont="1" applyNumberFormat="1">
      <alignment vertical="bottom"/>
    </xf>
    <xf borderId="7" fillId="6" fontId="67" numFmtId="0" xfId="0" applyAlignment="1" applyBorder="1" applyFont="1">
      <alignment readingOrder="0"/>
    </xf>
    <xf borderId="7" fillId="7" fontId="7" numFmtId="0" xfId="0" applyAlignment="1" applyBorder="1" applyFont="1">
      <alignment shrinkToFit="0" vertical="bottom" wrapText="0"/>
    </xf>
    <xf borderId="7" fillId="6" fontId="68" numFmtId="49" xfId="0" applyAlignment="1" applyBorder="1" applyFont="1" applyNumberFormat="1">
      <alignment horizontal="center" vertical="bottom"/>
    </xf>
    <xf borderId="7" fillId="2" fontId="69" numFmtId="0" xfId="0" applyAlignment="1" applyBorder="1" applyFont="1">
      <alignment horizontal="center"/>
    </xf>
    <xf borderId="7" fillId="10" fontId="70" numFmtId="0" xfId="0" applyAlignment="1" applyBorder="1" applyFont="1">
      <alignment readingOrder="0" vertical="bottom"/>
    </xf>
    <xf borderId="7" fillId="6" fontId="71" numFmtId="0" xfId="0" applyAlignment="1" applyBorder="1" applyFont="1">
      <alignment readingOrder="0" vertical="bottom"/>
    </xf>
    <xf borderId="7" fillId="6" fontId="72" numFmtId="0" xfId="0" applyAlignment="1" applyBorder="1" applyFont="1">
      <alignment readingOrder="0" vertical="bottom"/>
    </xf>
    <xf borderId="7" fillId="6" fontId="73" numFmtId="0" xfId="0" applyAlignment="1" applyBorder="1" applyFont="1">
      <alignment vertical="bottom"/>
    </xf>
    <xf borderId="7" fillId="10" fontId="74" numFmtId="0" xfId="0" applyAlignment="1" applyBorder="1" applyFont="1">
      <alignment readingOrder="0" shrinkToFit="0" vertical="bottom" wrapText="0"/>
    </xf>
    <xf borderId="7" fillId="6" fontId="75" numFmtId="0" xfId="0" applyAlignment="1" applyBorder="1" applyFont="1">
      <alignment vertical="bottom"/>
    </xf>
    <xf borderId="7" fillId="6" fontId="76" numFmtId="0" xfId="0" applyAlignment="1" applyBorder="1" applyFont="1">
      <alignment readingOrder="0" vertical="bottom"/>
    </xf>
    <xf borderId="9" fillId="6" fontId="77" numFmtId="0" xfId="0" applyAlignment="1" applyBorder="1" applyFont="1">
      <alignment horizontal="center" vertical="bottom"/>
    </xf>
    <xf borderId="7" fillId="10" fontId="78" numFmtId="0" xfId="0" applyAlignment="1" applyBorder="1" applyFont="1">
      <alignment readingOrder="0" vertical="bottom"/>
    </xf>
    <xf borderId="7" fillId="6" fontId="79" numFmtId="0" xfId="0" applyBorder="1" applyFont="1"/>
    <xf borderId="7" fillId="6" fontId="80" numFmtId="0" xfId="0" applyAlignment="1" applyBorder="1" applyFont="1">
      <alignment shrinkToFit="0" vertical="bottom" wrapText="0"/>
    </xf>
    <xf borderId="9" fillId="6" fontId="81" numFmtId="0" xfId="0" applyAlignment="1" applyBorder="1" applyFont="1">
      <alignment vertical="bottom"/>
    </xf>
  </cellXfs>
  <cellStyles count="1">
    <cellStyle xfId="0" name="Normal" builtinId="0"/>
  </cellStyles>
  <dxfs count="1">
    <dxf>
      <font>
        <b/>
        <color rgb="FF0000FF"/>
      </font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yLNNnX59jO8" TargetMode="External"/><Relationship Id="rId42" Type="http://schemas.openxmlformats.org/officeDocument/2006/relationships/hyperlink" Target="https://youtu.be/_kjcb7w220c" TargetMode="External"/><Relationship Id="rId41" Type="http://schemas.openxmlformats.org/officeDocument/2006/relationships/hyperlink" Target="https://youtu.be/LsBZvL4-KuE" TargetMode="External"/><Relationship Id="rId44" Type="http://schemas.openxmlformats.org/officeDocument/2006/relationships/hyperlink" Target="https://drive.google.com/file/d/1N6gYIzJtwzM4f0oEVBSYQJ2AyeodC6iq/view?usp=sharing" TargetMode="External"/><Relationship Id="rId43" Type="http://schemas.openxmlformats.org/officeDocument/2006/relationships/hyperlink" Target="https://youtu.be/mNotKsNLyxo" TargetMode="External"/><Relationship Id="rId46" Type="http://schemas.openxmlformats.org/officeDocument/2006/relationships/hyperlink" Target="https://docs.google.com/document/d/1Zr3VTmHGMqPlQLAS_I057do_FZkj7JimC_dQ7EeojAs/edit?usp=sharing" TargetMode="External"/><Relationship Id="rId45" Type="http://schemas.openxmlformats.org/officeDocument/2006/relationships/hyperlink" Target="https://docs.google.com/document/d/1GuWRdHbHKc6vL4kSQtcr8VSqsIlCcTDgCobpz62QX3U/edi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ZdULFEUxL6w" TargetMode="External"/><Relationship Id="rId3" Type="http://schemas.openxmlformats.org/officeDocument/2006/relationships/hyperlink" Target="https://youtu.be/nHVkX-OKtDo" TargetMode="External"/><Relationship Id="rId4" Type="http://schemas.openxmlformats.org/officeDocument/2006/relationships/hyperlink" Target="https://docs.google.com/document/d/1eFCvs-rUJJZ26KwQcufD3jJwvolySSDyG0BK6dZNDlg/edit?usp=sharing" TargetMode="External"/><Relationship Id="rId9" Type="http://schemas.openxmlformats.org/officeDocument/2006/relationships/hyperlink" Target="https://www.youtube.com/watch?v=si-Tk_C0nIQ&amp;list=PLR5x_RGTMNNX6KCXeA9Fj-xNLzt9bi3eL&amp;index=18" TargetMode="External"/><Relationship Id="rId48" Type="http://schemas.openxmlformats.org/officeDocument/2006/relationships/hyperlink" Target="https://www.youtube.com/watch?v=NVwUSvelcIo&amp;ab_channel=KMRScript" TargetMode="External"/><Relationship Id="rId47" Type="http://schemas.openxmlformats.org/officeDocument/2006/relationships/hyperlink" Target="https://www.youtube.com/watch?v=sqIQjgTYys8&amp;ab_channel=CodeMasry" TargetMode="External"/><Relationship Id="rId49" Type="http://schemas.openxmlformats.org/officeDocument/2006/relationships/hyperlink" Target="https://youtu.be/YcRMNzLTIfg" TargetMode="External"/><Relationship Id="rId5" Type="http://schemas.openxmlformats.org/officeDocument/2006/relationships/hyperlink" Target="https://www.youtube.com/watch?v=Scw9LAtuwvg&amp;list=PLR5x_RGTMNNX6KCXeA9Fj-xNLzt9bi3eL&amp;index=2" TargetMode="External"/><Relationship Id="rId6" Type="http://schemas.openxmlformats.org/officeDocument/2006/relationships/hyperlink" Target="https://www.youtube.com/watch?v=JS-0DOGrNmo&amp;list=PLR5x_RGTMNNX6KCXeA9Fj-xNLzt9bi3eL&amp;index=9" TargetMode="External"/><Relationship Id="rId7" Type="http://schemas.openxmlformats.org/officeDocument/2006/relationships/hyperlink" Target="https://www.youtube.com/watch?v=O4WljSHt27w&amp;list=PLR5x_RGTMNNX6KCXeA9Fj-xNLzt9bi3eL&amp;index=12" TargetMode="External"/><Relationship Id="rId8" Type="http://schemas.openxmlformats.org/officeDocument/2006/relationships/hyperlink" Target="https://www.youtube.com/watch?v=DWaor1rGxog&amp;list=PLR5x_RGTMNNX6KCXeA9Fj-xNLzt9bi3eL&amp;index=15" TargetMode="External"/><Relationship Id="rId31" Type="http://schemas.openxmlformats.org/officeDocument/2006/relationships/hyperlink" Target="https://youtu.be/kQGTjql8WjI" TargetMode="External"/><Relationship Id="rId30" Type="http://schemas.openxmlformats.org/officeDocument/2006/relationships/hyperlink" Target="https://www.youtube.com/watch?v=fQwD4-FxQBU" TargetMode="External"/><Relationship Id="rId33" Type="http://schemas.openxmlformats.org/officeDocument/2006/relationships/hyperlink" Target="https://www.youtube.com/watch?v=pIEGHDZHOCk" TargetMode="External"/><Relationship Id="rId32" Type="http://schemas.openxmlformats.org/officeDocument/2006/relationships/hyperlink" Target="https://www.youtube.com/watch?v=EnodMqJuQEo" TargetMode="External"/><Relationship Id="rId35" Type="http://schemas.openxmlformats.org/officeDocument/2006/relationships/hyperlink" Target="https://docs.google.com/document/d/1e58OmUSpX4KTVNgOn_RRSL-KaGsxtv6IG-toBYUPtik/edit?usp=sharing" TargetMode="External"/><Relationship Id="rId34" Type="http://schemas.openxmlformats.org/officeDocument/2006/relationships/hyperlink" Target="https://docs.google.com/presentation/d/1xFGRCtbayhWz0S-chKEiQ0-czpRN302WbAaNRGcHZhc/edit?usp=sharing" TargetMode="External"/><Relationship Id="rId37" Type="http://schemas.openxmlformats.org/officeDocument/2006/relationships/hyperlink" Target="https://docs.google.com/document/d/1_WbeHNiM37RPWeOSTECWtCYnQi8iaDB-912ppCS_1Oc/edit?usp=sharing" TargetMode="External"/><Relationship Id="rId36" Type="http://schemas.openxmlformats.org/officeDocument/2006/relationships/hyperlink" Target="https://github.com/AhmedEzzatG/competitiveProgramming/blob/master/newcomers/difference%20between%20subarray%20and%20subsequence.md" TargetMode="External"/><Relationship Id="rId39" Type="http://schemas.openxmlformats.org/officeDocument/2006/relationships/hyperlink" Target="https://youtu.be/yjzB3-CxWmE" TargetMode="External"/><Relationship Id="rId38" Type="http://schemas.openxmlformats.org/officeDocument/2006/relationships/hyperlink" Target="https://youtu.be/qVBi98-XJ3s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s://docs.google.com/document/d/12gHStC9MivvDYh6-scl0TUjadeEXQF1PcEGy3gqTEpw/edit?usp=sharing" TargetMode="External"/><Relationship Id="rId20" Type="http://schemas.openxmlformats.org/officeDocument/2006/relationships/hyperlink" Target="https://youtu.be/ZKE4VZHS9IY" TargetMode="External"/><Relationship Id="rId63" Type="http://schemas.openxmlformats.org/officeDocument/2006/relationships/vmlDrawing" Target="../drawings/vmlDrawing1.vml"/><Relationship Id="rId22" Type="http://schemas.openxmlformats.org/officeDocument/2006/relationships/hyperlink" Target="https://docs.google.com/document/d/1U_V6MYtsjt0DUVQDO9RCnEN0iZOSgV0nROWpOSZq388/edit?usp=drivesdk" TargetMode="External"/><Relationship Id="rId21" Type="http://schemas.openxmlformats.org/officeDocument/2006/relationships/hyperlink" Target="https://docs.google.com/presentation/d/1xxvTuSBV495g7GNUyNVPDpRmnoVlCHu-F9fZEouvq9A/edit?usp=sharing" TargetMode="External"/><Relationship Id="rId24" Type="http://schemas.openxmlformats.org/officeDocument/2006/relationships/hyperlink" Target="https://youtu.be/GoqfS1m1BYo" TargetMode="External"/><Relationship Id="rId23" Type="http://schemas.openxmlformats.org/officeDocument/2006/relationships/hyperlink" Target="https://youtu.be/205MJC3klII" TargetMode="External"/><Relationship Id="rId60" Type="http://schemas.openxmlformats.org/officeDocument/2006/relationships/hyperlink" Target="https://docs.google.com/document/d/12ytg0PQno_Zt3T8S15ACL2pBIwBuWI6bD7095gyE1Sw/edit?usp=sharing" TargetMode="External"/><Relationship Id="rId26" Type="http://schemas.openxmlformats.org/officeDocument/2006/relationships/hyperlink" Target="https://youtu.be/-GxY9NCG9Bw" TargetMode="External"/><Relationship Id="rId25" Type="http://schemas.openxmlformats.org/officeDocument/2006/relationships/hyperlink" Target="https://youtu.be/rxKcqvbWkL0" TargetMode="External"/><Relationship Id="rId28" Type="http://schemas.openxmlformats.org/officeDocument/2006/relationships/hyperlink" Target="https://www.youtube.com/watch?v=GUJlDqIMFVA&amp;list=PLPt2dINI2MIbwnEoeHZnUHeUHjTd8x4F3&amp;index=26" TargetMode="External"/><Relationship Id="rId27" Type="http://schemas.openxmlformats.org/officeDocument/2006/relationships/hyperlink" Target="https://youtu.be/rUDC13pfB5E" TargetMode="External"/><Relationship Id="rId29" Type="http://schemas.openxmlformats.org/officeDocument/2006/relationships/hyperlink" Target="https://www.youtube.com/watch?v=qrwupQ2_iJo" TargetMode="External"/><Relationship Id="rId51" Type="http://schemas.openxmlformats.org/officeDocument/2006/relationships/hyperlink" Target="https://www.facebook.com/groups/icpc.assiut/permalink/3275657812449197/" TargetMode="External"/><Relationship Id="rId50" Type="http://schemas.openxmlformats.org/officeDocument/2006/relationships/hyperlink" Target="https://codeforces.com/group/MWSDmqGsZm/contests" TargetMode="External"/><Relationship Id="rId53" Type="http://schemas.openxmlformats.org/officeDocument/2006/relationships/hyperlink" Target="https://www.youtube.com/watch?v=EN1kX4HIPgs&amp;ab_channel=ArabicCompetitiveProgramming" TargetMode="External"/><Relationship Id="rId52" Type="http://schemas.openxmlformats.org/officeDocument/2006/relationships/hyperlink" Target="https://www.youtube.com/watch?v=YS1v0-wifg8&amp;ab_channel=ArabicCompetitiveProgramming" TargetMode="External"/><Relationship Id="rId11" Type="http://schemas.openxmlformats.org/officeDocument/2006/relationships/hyperlink" Target="https://www.mathsisfun.com/geometry/index.html" TargetMode="External"/><Relationship Id="rId55" Type="http://schemas.openxmlformats.org/officeDocument/2006/relationships/hyperlink" Target="https://www.youtube.com/watch?v=ncwIeshX7Kk&amp;ab_channel=ArabicCompetitiveProgramming" TargetMode="External"/><Relationship Id="rId10" Type="http://schemas.openxmlformats.org/officeDocument/2006/relationships/hyperlink" Target="https://docs.google.com/presentation/d/1Qe3UTgPKCkbbbJRRGTJkE5phpLZ6W0YuX_ImkjKXwwk/edit" TargetMode="External"/><Relationship Id="rId54" Type="http://schemas.openxmlformats.org/officeDocument/2006/relationships/hyperlink" Target="https://www.youtube.com/watch?v=I11mfEdfh-4&amp;ab_channel=ArabicCompetitiveProgramming" TargetMode="External"/><Relationship Id="rId13" Type="http://schemas.openxmlformats.org/officeDocument/2006/relationships/hyperlink" Target="https://docs.google.com/document/d/1NpDzcmN3i5kJCUYY2SEtC-4S68GZXgd9FLf0GM37FlA/edit?usp=sharing" TargetMode="External"/><Relationship Id="rId57" Type="http://schemas.openxmlformats.org/officeDocument/2006/relationships/hyperlink" Target="https://www.youtube.com/watch?v=jJVaDl_dePk&amp;ab_channel=ArabicCompetitiveProgramming" TargetMode="External"/><Relationship Id="rId12" Type="http://schemas.openxmlformats.org/officeDocument/2006/relationships/hyperlink" Target="https://cutt.ly/0fldBiC" TargetMode="External"/><Relationship Id="rId56" Type="http://schemas.openxmlformats.org/officeDocument/2006/relationships/hyperlink" Target="https://www.youtube.com/watch?v=qmHE9QISuVQ&amp;ab_channel=ArabicCompetitiveProgramming" TargetMode="External"/><Relationship Id="rId15" Type="http://schemas.openxmlformats.org/officeDocument/2006/relationships/hyperlink" Target="https://youtu.be/ksh0QLTaWt0" TargetMode="External"/><Relationship Id="rId59" Type="http://schemas.openxmlformats.org/officeDocument/2006/relationships/hyperlink" Target="https://docs.google.com/presentation/d/1r6eh7WVyZ8E2FiEiwYIuDQdMzW6Xz__kRYC_RYWizG8/edit?usp=sharing" TargetMode="External"/><Relationship Id="rId14" Type="http://schemas.openxmlformats.org/officeDocument/2006/relationships/hyperlink" Target="https://youtu.be/z61hvizsrZs" TargetMode="External"/><Relationship Id="rId58" Type="http://schemas.openxmlformats.org/officeDocument/2006/relationships/hyperlink" Target="https://www.youtube.com/watch?v=xmjB7u7mHWE&amp;ab_channel=ArabicCompetitiveProgramming" TargetMode="External"/><Relationship Id="rId17" Type="http://schemas.openxmlformats.org/officeDocument/2006/relationships/hyperlink" Target="https://docs.google.com/document/d/1fbBSanlhCNGyrnrR4ww0wulNRFLipJvV1Yf2XJsPIdc/edit?usp=sharing" TargetMode="External"/><Relationship Id="rId16" Type="http://schemas.openxmlformats.org/officeDocument/2006/relationships/hyperlink" Target="https://youtu.be/Lu3z4rfU-2s" TargetMode="External"/><Relationship Id="rId19" Type="http://schemas.openxmlformats.org/officeDocument/2006/relationships/hyperlink" Target="https://youtu.be/rxKcqvbWkL0" TargetMode="External"/><Relationship Id="rId18" Type="http://schemas.openxmlformats.org/officeDocument/2006/relationships/hyperlink" Target="https://youtu.be/GoqfS1m1BY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9Azt8voj3HMTLDzHFOuh92UKT3Y7qLPV" TargetMode="External"/><Relationship Id="rId2" Type="http://schemas.openxmlformats.org/officeDocument/2006/relationships/hyperlink" Target="https://drive.google.com/drive/folders/19Azt8voj3HMTLDzHFOuh92UKT3Y7qLPV" TargetMode="External"/><Relationship Id="rId3" Type="http://schemas.openxmlformats.org/officeDocument/2006/relationships/hyperlink" Target="https://drive.google.com/drive/folders/19Azt8voj3HMTLDzHFOuh92UKT3Y7qLPV" TargetMode="External"/><Relationship Id="rId4" Type="http://schemas.openxmlformats.org/officeDocument/2006/relationships/hyperlink" Target="https://link.springer.com/chapter/10.1007/978-3-319-72547-5_11?fbclid=IwAR25-J-uccf61TMS1zC7YDlyPfGkDZSAdnWV_vqoIh8ZNvWH9m0OCvLdakY" TargetMode="External"/><Relationship Id="rId9" Type="http://schemas.openxmlformats.org/officeDocument/2006/relationships/hyperlink" Target="https://codeforces.com/group/E23MsQv91X/contest/318121" TargetMode="External"/><Relationship Id="rId5" Type="http://schemas.openxmlformats.org/officeDocument/2006/relationships/hyperlink" Target="https://vjudge.net/contest/431685" TargetMode="External"/><Relationship Id="rId6" Type="http://schemas.openxmlformats.org/officeDocument/2006/relationships/hyperlink" Target="https://codeforces.com/group/E23MsQv91X/contest/322860" TargetMode="External"/><Relationship Id="rId7" Type="http://schemas.openxmlformats.org/officeDocument/2006/relationships/hyperlink" Target="https://codeforces.com/group/E23MsQv91X/contest/321829" TargetMode="External"/><Relationship Id="rId8" Type="http://schemas.openxmlformats.org/officeDocument/2006/relationships/hyperlink" Target="https://codeforces.com/group/E23MsQv91X/contest/320772" TargetMode="External"/><Relationship Id="rId31" Type="http://schemas.openxmlformats.org/officeDocument/2006/relationships/hyperlink" Target="https://codeforces.com/group/E23MsQv91X/contest/311232" TargetMode="External"/><Relationship Id="rId30" Type="http://schemas.openxmlformats.org/officeDocument/2006/relationships/hyperlink" Target="https://codeforces.com/group/E23MsQv91X/contest/312324" TargetMode="External"/><Relationship Id="rId33" Type="http://schemas.openxmlformats.org/officeDocument/2006/relationships/hyperlink" Target="https://codeforces.com/group/E23MsQv91X/contest/309967" TargetMode="External"/><Relationship Id="rId32" Type="http://schemas.openxmlformats.org/officeDocument/2006/relationships/hyperlink" Target="https://drive.google.com/file/d/1ZKYH4hd4Op8BO7cMMYLLq9thqu1UM7mV/view?usp=sharing" TargetMode="External"/><Relationship Id="rId35" Type="http://schemas.openxmlformats.org/officeDocument/2006/relationships/hyperlink" Target="https://docs.google.com/document/d/11BWI1fSlaeik-yEncWj06_RNOAox47qZTgN_kGJQcvs/edit?usp=sharing" TargetMode="External"/><Relationship Id="rId34" Type="http://schemas.openxmlformats.org/officeDocument/2006/relationships/hyperlink" Target="https://drive.google.com/file/d/1dwILdTdGJhs7qzI--c1FdWxE0sfYyVra/view?usp=sharing" TargetMode="External"/><Relationship Id="rId36" Type="http://schemas.openxmlformats.org/officeDocument/2006/relationships/drawing" Target="../drawings/drawing2.xml"/><Relationship Id="rId20" Type="http://schemas.openxmlformats.org/officeDocument/2006/relationships/hyperlink" Target="https://www.youtube.com/watch?v=x1rCxxKfFbM&amp;list=PLPt2dINI2MIa3AdNEfMlWS-RXqkpMdUC3&amp;index=9" TargetMode="External"/><Relationship Id="rId22" Type="http://schemas.openxmlformats.org/officeDocument/2006/relationships/hyperlink" Target="https://www.youtube.com/watch?v=MTF8a-NYA4I" TargetMode="External"/><Relationship Id="rId21" Type="http://schemas.openxmlformats.org/officeDocument/2006/relationships/hyperlink" Target="https://www.youtube.com/watch?v=5zILiqyQ2ts&amp;list=PLPt2dINI2MIa3AdNEfMlWS-RXqkpMdUC3&amp;index=10" TargetMode="External"/><Relationship Id="rId24" Type="http://schemas.openxmlformats.org/officeDocument/2006/relationships/hyperlink" Target="https://drive.google.com/drive/folders/19Azt8voj3HMTLDzHFOuh92UKT3Y7qLPV" TargetMode="External"/><Relationship Id="rId23" Type="http://schemas.openxmlformats.org/officeDocument/2006/relationships/hyperlink" Target="https://codeforces.com/group/E23MsQv91X/contest/313310" TargetMode="External"/><Relationship Id="rId26" Type="http://schemas.openxmlformats.org/officeDocument/2006/relationships/hyperlink" Target="https://www.youtube.com/watch?v=F0hmrbOW8nw&amp;list=PLPt2dINI2MIa3AdNEfMlWS-RXqkpMdUC3&amp;index=7" TargetMode="External"/><Relationship Id="rId25" Type="http://schemas.openxmlformats.org/officeDocument/2006/relationships/hyperlink" Target="https://drive.google.com/file/d/1RatKNjaur3sadDoPml_HF3AUrVmVz67i/view?usp=sharing" TargetMode="External"/><Relationship Id="rId28" Type="http://schemas.openxmlformats.org/officeDocument/2006/relationships/hyperlink" Target="https://www.geeksforgeeks.org/ordered-set-gnu-c-pbds/" TargetMode="External"/><Relationship Id="rId27" Type="http://schemas.openxmlformats.org/officeDocument/2006/relationships/hyperlink" Target="https://www.youtube.com/watch?v=0wlc8Rhyybo&amp;list=PLPt2dINI2MIa3AdNEfMlWS-RXqkpMdUC3&amp;index=8" TargetMode="External"/><Relationship Id="rId29" Type="http://schemas.openxmlformats.org/officeDocument/2006/relationships/hyperlink" Target="https://www.youtube.com/watch?v=nqJIXtfs7p4&amp;list=PLPt2dINI2MIZeC3RhQ-edPLuwtS9NRZ80&amp;index=5" TargetMode="External"/><Relationship Id="rId11" Type="http://schemas.openxmlformats.org/officeDocument/2006/relationships/hyperlink" Target="https://codeforces.com/group/E23MsQv91X/contest/316153" TargetMode="External"/><Relationship Id="rId10" Type="http://schemas.openxmlformats.org/officeDocument/2006/relationships/hyperlink" Target="https://codeforces.com/group/E23MsQv91X/contest/317001" TargetMode="External"/><Relationship Id="rId13" Type="http://schemas.openxmlformats.org/officeDocument/2006/relationships/hyperlink" Target="https://ideone.com/ibPHmk" TargetMode="External"/><Relationship Id="rId12" Type="http://schemas.openxmlformats.org/officeDocument/2006/relationships/hyperlink" Target="https://drive.google.com/drive/folders/19Azt8voj3HMTLDzHFOuh92UKT3Y7qLPV" TargetMode="External"/><Relationship Id="rId15" Type="http://schemas.openxmlformats.org/officeDocument/2006/relationships/hyperlink" Target="https://www.youtube.com/watch?v=YUIwEX8UEN0&amp;list=PLPt2dINI2MIa3AdNEfMlWS-RXqkpMdUC3&amp;index=12" TargetMode="External"/><Relationship Id="rId14" Type="http://schemas.openxmlformats.org/officeDocument/2006/relationships/hyperlink" Target="https://www.youtube.com/watch?v=9fwHOeebIgc&amp;list=PLPt2dINI2MIa3AdNEfMlWS-RXqkpMdUC3&amp;index=11" TargetMode="External"/><Relationship Id="rId17" Type="http://schemas.openxmlformats.org/officeDocument/2006/relationships/hyperlink" Target="https://codeforces.com/group/E23MsQv91X/contest/315226" TargetMode="External"/><Relationship Id="rId16" Type="http://schemas.openxmlformats.org/officeDocument/2006/relationships/hyperlink" Target="https://www.youtube.com/watch?v=62oWdABsCRc" TargetMode="External"/><Relationship Id="rId19" Type="http://schemas.openxmlformats.org/officeDocument/2006/relationships/hyperlink" Target="https://drive.google.com/file/d/1h1Yap3xQRNIx6S9o3lqf8o9sVdATv1OI/view?usp=sharing" TargetMode="External"/><Relationship Id="rId18" Type="http://schemas.openxmlformats.org/officeDocument/2006/relationships/hyperlink" Target="https://codeforces.com/group/E23MsQv91X/contest/314247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YUIwEX8UEN0&amp;list=PLPt2dINI2MIa3AdNEfMlWS-RXqkpMdUC3&amp;index=12" TargetMode="External"/><Relationship Id="rId42" Type="http://schemas.openxmlformats.org/officeDocument/2006/relationships/hyperlink" Target="https://drive.google.com/drive/folders/19Azt8voj3HMTLDzHFOuh92UKT3Y7qLPV" TargetMode="External"/><Relationship Id="rId41" Type="http://schemas.openxmlformats.org/officeDocument/2006/relationships/hyperlink" Target="https://vjudge.net/contest/372908" TargetMode="External"/><Relationship Id="rId44" Type="http://schemas.openxmlformats.org/officeDocument/2006/relationships/hyperlink" Target="http://e-maxx.ru/algo/dfs" TargetMode="External"/><Relationship Id="rId43" Type="http://schemas.openxmlformats.org/officeDocument/2006/relationships/hyperlink" Target="https://drive.google.com/drive/folders/19Azt8voj3HMTLDzHFOuh92UKT3Y7qLPV" TargetMode="External"/><Relationship Id="rId46" Type="http://schemas.openxmlformats.org/officeDocument/2006/relationships/hyperlink" Target="http://e-maxx.ru/algo/connected_components" TargetMode="External"/><Relationship Id="rId45" Type="http://schemas.openxmlformats.org/officeDocument/2006/relationships/hyperlink" Target="http://e-maxx.ru/algo/bfs" TargetMode="External"/><Relationship Id="rId1" Type="http://schemas.openxmlformats.org/officeDocument/2006/relationships/hyperlink" Target="https://cp-algorithms.com/data_structures/segment_tree.html" TargetMode="External"/><Relationship Id="rId2" Type="http://schemas.openxmlformats.org/officeDocument/2006/relationships/hyperlink" Target="https://youtu.be/579n7kUv_sM?list=PLPSFnlxEu99HgAEayVzwxfLo0jwUU3rQD" TargetMode="External"/><Relationship Id="rId3" Type="http://schemas.openxmlformats.org/officeDocument/2006/relationships/hyperlink" Target="https://youtu.be/-Xdv1tuVDc8?list=PLPSFnlxEu99HgAEayVzwxfLo0jwUU3rQD" TargetMode="External"/><Relationship Id="rId4" Type="http://schemas.openxmlformats.org/officeDocument/2006/relationships/hyperlink" Target="https://youtu.be/OLu5oskGGqw?list=PLPt2dINI2MIZX2EtY81WI-lDkvhKziLKM" TargetMode="External"/><Relationship Id="rId9" Type="http://schemas.openxmlformats.org/officeDocument/2006/relationships/hyperlink" Target="https://vjudge.net/contest/416477" TargetMode="External"/><Relationship Id="rId48" Type="http://schemas.openxmlformats.org/officeDocument/2006/relationships/hyperlink" Target="https://www.youtube.com/watch?v=x1rCxxKfFbM&amp;list=PLPt2dINI2MIa3AdNEfMlWS-RXqkpMdUC3&amp;index=9" TargetMode="External"/><Relationship Id="rId47" Type="http://schemas.openxmlformats.org/officeDocument/2006/relationships/hyperlink" Target="http://e-maxx.ru/algo/topological_sort" TargetMode="External"/><Relationship Id="rId49" Type="http://schemas.openxmlformats.org/officeDocument/2006/relationships/hyperlink" Target="https://www.youtube.com/watch?v=5zILiqyQ2ts&amp;list=PLPt2dINI2MIa3AdNEfMlWS-RXqkpMdUC3&amp;index=10" TargetMode="External"/><Relationship Id="rId5" Type="http://schemas.openxmlformats.org/officeDocument/2006/relationships/hyperlink" Target="https://youtu.be/eZcwHl1QSBs?list=PLPt2dINI2MIZX2EtY81WI-lDkvhKziLKM" TargetMode="External"/><Relationship Id="rId6" Type="http://schemas.openxmlformats.org/officeDocument/2006/relationships/hyperlink" Target="https://youtu.be/lSxH-OBE66I?list=PLPSFnlxEu99HgAEayVzwxfLo0jwUU3rQD" TargetMode="External"/><Relationship Id="rId7" Type="http://schemas.openxmlformats.org/officeDocument/2006/relationships/hyperlink" Target="https://outline.com/vwukG5" TargetMode="External"/><Relationship Id="rId8" Type="http://schemas.openxmlformats.org/officeDocument/2006/relationships/hyperlink" Target="https://leetcode.com/problems/shortest-subarray-with-sum-at-least-k/discuss/204290/Monotonic-Queue-Summary" TargetMode="External"/><Relationship Id="rId31" Type="http://schemas.openxmlformats.org/officeDocument/2006/relationships/hyperlink" Target="https://drive.google.com/drive/folders/19Azt8voj3HMTLDzHFOuh92UKT3Y7qLPV" TargetMode="External"/><Relationship Id="rId30" Type="http://schemas.openxmlformats.org/officeDocument/2006/relationships/hyperlink" Target="https://drive.google.com/drive/folders/19Azt8voj3HMTLDzHFOuh92UKT3Y7qLPV" TargetMode="External"/><Relationship Id="rId33" Type="http://schemas.openxmlformats.org/officeDocument/2006/relationships/hyperlink" Target="https://www.youtube.com/watch?v=fT4JZU5hO58&amp;list=PLPt2dINI2MIa3AdNEfMlWS-RXqkpMdUC3&amp;index=14" TargetMode="External"/><Relationship Id="rId32" Type="http://schemas.openxmlformats.org/officeDocument/2006/relationships/hyperlink" Target="https://www.youtube.com/watch?v=TP8QXP6PBqM&amp;list=PLPt2dINI2MIa3AdNEfMlWS-RXqkpMdUC3&amp;index=13" TargetMode="External"/><Relationship Id="rId35" Type="http://schemas.openxmlformats.org/officeDocument/2006/relationships/hyperlink" Target="https://drive.google.com/drive/folders/19Azt8voj3HMTLDzHFOuh92UKT3Y7qLPV" TargetMode="External"/><Relationship Id="rId34" Type="http://schemas.openxmlformats.org/officeDocument/2006/relationships/hyperlink" Target="https://vjudge.net/contest/372915" TargetMode="External"/><Relationship Id="rId37" Type="http://schemas.openxmlformats.org/officeDocument/2006/relationships/hyperlink" Target="http://e-maxx.ru/algo/cutpoints" TargetMode="External"/><Relationship Id="rId36" Type="http://schemas.openxmlformats.org/officeDocument/2006/relationships/hyperlink" Target="https://drive.google.com/drive/folders/19Azt8voj3HMTLDzHFOuh92UKT3Y7qLPV" TargetMode="External"/><Relationship Id="rId39" Type="http://schemas.openxmlformats.org/officeDocument/2006/relationships/hyperlink" Target="https://www.youtube.com/watch?v=9fwHOeebIgc&amp;list=PLPt2dINI2MIa3AdNEfMlWS-RXqkpMdUC3&amp;index=11" TargetMode="External"/><Relationship Id="rId38" Type="http://schemas.openxmlformats.org/officeDocument/2006/relationships/hyperlink" Target="http://e-maxx.ru/algo/bridge_searching" TargetMode="External"/><Relationship Id="rId62" Type="http://schemas.openxmlformats.org/officeDocument/2006/relationships/hyperlink" Target="https://youtu.be/OUxtZa4jyq4?list=PLPt2dINI2MIbwnEoeHZnUHeUHjTd8x4F3" TargetMode="External"/><Relationship Id="rId61" Type="http://schemas.openxmlformats.org/officeDocument/2006/relationships/hyperlink" Target="https://youtu.be/ZlyYQqYj2W8?list=PLPt2dINI2MIbwnEoeHZnUHeUHjTd8x4F3" TargetMode="External"/><Relationship Id="rId20" Type="http://schemas.openxmlformats.org/officeDocument/2006/relationships/hyperlink" Target="https://drive.google.com/drive/folders/19Azt8voj3HMTLDzHFOuh92UKT3Y7qLPV" TargetMode="External"/><Relationship Id="rId64" Type="http://schemas.openxmlformats.org/officeDocument/2006/relationships/drawing" Target="../drawings/drawing3.xml"/><Relationship Id="rId63" Type="http://schemas.openxmlformats.org/officeDocument/2006/relationships/hyperlink" Target="https://youtu.be/ZNYQrKpR42g?list=PLPt2dINI2MIYOPOhyU_5_bjhpC7J-nNDI" TargetMode="External"/><Relationship Id="rId22" Type="http://schemas.openxmlformats.org/officeDocument/2006/relationships/hyperlink" Target="https://www.youtube.com/watch?v=8aATaY9sdeE&amp;list=PLPt2dINI2MIattDutu7IOAMlUuLeN8k2p&amp;index=11&amp;t=0s" TargetMode="External"/><Relationship Id="rId21" Type="http://schemas.openxmlformats.org/officeDocument/2006/relationships/hyperlink" Target="https://codeforces.com/blog/entry/53960" TargetMode="External"/><Relationship Id="rId24" Type="http://schemas.openxmlformats.org/officeDocument/2006/relationships/hyperlink" Target="https://vjudge.net/contest/372819" TargetMode="External"/><Relationship Id="rId23" Type="http://schemas.openxmlformats.org/officeDocument/2006/relationships/hyperlink" Target="https://www.youtube.com/watch?v=AIjk-KVgjQo&amp;list=PLPt2dINI2MIattDutu7IOAMlUuLeN8k2p&amp;index=12&amp;t=1s" TargetMode="External"/><Relationship Id="rId60" Type="http://schemas.openxmlformats.org/officeDocument/2006/relationships/hyperlink" Target="https://www.geeksforgeeks.org/longest-monotonically-increasing-subsequence-size-n-log-n/" TargetMode="External"/><Relationship Id="rId26" Type="http://schemas.openxmlformats.org/officeDocument/2006/relationships/hyperlink" Target="https://www.youtube.com/watch?v=s3IGwpJwCTA&amp;list=PLPt2dINI2MIattDutu7IOAMlUuLeN8k2p&amp;index=9" TargetMode="External"/><Relationship Id="rId25" Type="http://schemas.openxmlformats.org/officeDocument/2006/relationships/hyperlink" Target="https://www.youtube.com/watch?v=lE09Ss_Sy0A&amp;index=8&amp;list=PLPt2dINI2MIattDutu7IOAMlUuLeN8k2p" TargetMode="External"/><Relationship Id="rId28" Type="http://schemas.openxmlformats.org/officeDocument/2006/relationships/hyperlink" Target="https://www.youtube.com/watch?v=uKSLJw0ZUd8&amp;list=PLPt2dINI2MIa3AdNEfMlWS-RXqkpMdUC3&amp;index=15" TargetMode="External"/><Relationship Id="rId27" Type="http://schemas.openxmlformats.org/officeDocument/2006/relationships/hyperlink" Target="https://vjudge.net/contest/372818" TargetMode="External"/><Relationship Id="rId29" Type="http://schemas.openxmlformats.org/officeDocument/2006/relationships/hyperlink" Target="https://www.youtube.com/watch?v=f_lt366qTZc&amp;list=PLPt2dINI2MIa3AdNEfMlWS-RXqkpMdUC3&amp;index=16" TargetMode="External"/><Relationship Id="rId51" Type="http://schemas.openxmlformats.org/officeDocument/2006/relationships/hyperlink" Target="https://youtu.be/COB1GHq0YwY" TargetMode="External"/><Relationship Id="rId50" Type="http://schemas.openxmlformats.org/officeDocument/2006/relationships/hyperlink" Target="https://youtu.be/9DP0X2xlPCo" TargetMode="External"/><Relationship Id="rId53" Type="http://schemas.openxmlformats.org/officeDocument/2006/relationships/hyperlink" Target="https://vjudge.net/contest/372877" TargetMode="External"/><Relationship Id="rId52" Type="http://schemas.openxmlformats.org/officeDocument/2006/relationships/hyperlink" Target="https://vjudge.net/contest/372876" TargetMode="External"/><Relationship Id="rId11" Type="http://schemas.openxmlformats.org/officeDocument/2006/relationships/hyperlink" Target="https://youtu.be/62oWdABsCRc" TargetMode="External"/><Relationship Id="rId55" Type="http://schemas.openxmlformats.org/officeDocument/2006/relationships/hyperlink" Target="https://www.youtube.com/watch?v=F0hmrbOW8nw&amp;list=PLPt2dINI2MIa3AdNEfMlWS-RXqkpMdUC3&amp;index=7" TargetMode="External"/><Relationship Id="rId10" Type="http://schemas.openxmlformats.org/officeDocument/2006/relationships/hyperlink" Target="https://vjudge.net/contest/417947" TargetMode="External"/><Relationship Id="rId54" Type="http://schemas.openxmlformats.org/officeDocument/2006/relationships/hyperlink" Target="https://vjudge.net/contest/372881" TargetMode="External"/><Relationship Id="rId13" Type="http://schemas.openxmlformats.org/officeDocument/2006/relationships/hyperlink" Target="https://vjudge.net/contest/388780" TargetMode="External"/><Relationship Id="rId57" Type="http://schemas.openxmlformats.org/officeDocument/2006/relationships/hyperlink" Target="https://www.youtube.com/watch?v=gFdP6X4CyKU&amp;list=PLPt2dINI2MIattDutu7IOAMlUuLeN8k2p&amp;index=1" TargetMode="External"/><Relationship Id="rId12" Type="http://schemas.openxmlformats.org/officeDocument/2006/relationships/hyperlink" Target="https://youtu.be/Z-1Z-1utYuI?list=PLPt2dINI2MIZcJ3kADyFAOKOwzuvT-g7P" TargetMode="External"/><Relationship Id="rId56" Type="http://schemas.openxmlformats.org/officeDocument/2006/relationships/hyperlink" Target="https://www.youtube.com/watch?v=0wlc8Rhyybo&amp;list=PLPt2dINI2MIa3AdNEfMlWS-RXqkpMdUC3&amp;index=8" TargetMode="External"/><Relationship Id="rId15" Type="http://schemas.openxmlformats.org/officeDocument/2006/relationships/hyperlink" Target="https://drive.google.com/drive/folders/19Azt8voj3HMTLDzHFOuh92UKT3Y7qLPV" TargetMode="External"/><Relationship Id="rId59" Type="http://schemas.openxmlformats.org/officeDocument/2006/relationships/hyperlink" Target="https://www.youtube.com/watch?v=vAqaki1BhS0&amp;index=3&amp;list=PLPt2dINI2MIattDutu7IOAMlUuLeN8k2p" TargetMode="External"/><Relationship Id="rId14" Type="http://schemas.openxmlformats.org/officeDocument/2006/relationships/hyperlink" Target="https://drive.google.com/drive/folders/19Azt8voj3HMTLDzHFOuh92UKT3Y7qLPV" TargetMode="External"/><Relationship Id="rId58" Type="http://schemas.openxmlformats.org/officeDocument/2006/relationships/hyperlink" Target="https://www.youtube.com/watch?v=1j3srLj-C5Q&amp;list=PLPt2dINI2MIattDutu7IOAMlUuLeN8k2p&amp;index=2" TargetMode="External"/><Relationship Id="rId17" Type="http://schemas.openxmlformats.org/officeDocument/2006/relationships/hyperlink" Target="https://vjudge.net/contest/383820" TargetMode="External"/><Relationship Id="rId16" Type="http://schemas.openxmlformats.org/officeDocument/2006/relationships/hyperlink" Target="https://goo.gl/nNfmuf" TargetMode="External"/><Relationship Id="rId19" Type="http://schemas.openxmlformats.org/officeDocument/2006/relationships/hyperlink" Target="https://drive.google.com/drive/folders/19Azt8voj3HMTLDzHFOuh92UKT3Y7qLPV" TargetMode="External"/><Relationship Id="rId18" Type="http://schemas.openxmlformats.org/officeDocument/2006/relationships/hyperlink" Target="https://vjudge.net/contest/3838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2.0"/>
    <col customWidth="1" min="2" max="2" width="68.13"/>
    <col customWidth="1" min="3" max="3" width="18.0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5"/>
      <c r="C2" s="6" t="s">
        <v>3</v>
      </c>
    </row>
    <row r="3">
      <c r="A3" s="7" t="s">
        <v>4</v>
      </c>
      <c r="B3" s="8"/>
      <c r="C3" s="9"/>
    </row>
    <row r="4">
      <c r="A4" s="10"/>
      <c r="B4" s="11" t="str">
        <f>HYPERLINK("#","Contest #10")</f>
        <v>Contest #10</v>
      </c>
      <c r="C4" s="12" t="s">
        <v>5</v>
      </c>
    </row>
    <row r="5">
      <c r="A5" s="13"/>
      <c r="B5" s="14"/>
      <c r="C5" s="15"/>
    </row>
    <row r="6">
      <c r="A6" s="16" t="s">
        <v>6</v>
      </c>
      <c r="B6" s="17" t="s">
        <v>7</v>
      </c>
      <c r="C6" s="18"/>
    </row>
    <row r="7">
      <c r="A7" s="10"/>
      <c r="B7" s="19" t="s">
        <v>8</v>
      </c>
      <c r="C7" s="18"/>
    </row>
    <row r="8">
      <c r="A8" s="10"/>
      <c r="B8" s="20" t="str">
        <f>HYPERLINK("https://codeforces.com/group/MWSDmqGsZm/contest/223340","Sheet #10 (General Hard)")</f>
        <v>Sheet #10 (General Hard)</v>
      </c>
      <c r="C8" s="21" t="s">
        <v>5</v>
      </c>
    </row>
    <row r="9">
      <c r="A9" s="22" t="s">
        <v>4</v>
      </c>
      <c r="B9" s="14"/>
      <c r="C9" s="15"/>
    </row>
    <row r="10">
      <c r="A10" s="10"/>
      <c r="B10" s="11" t="str">
        <f>HYPERLINK("#","Contest #9")</f>
        <v>Contest #9</v>
      </c>
      <c r="C10" s="12" t="s">
        <v>5</v>
      </c>
    </row>
    <row r="11">
      <c r="A11" s="13"/>
      <c r="B11" s="14"/>
      <c r="C11" s="15"/>
    </row>
    <row r="12">
      <c r="A12" s="16" t="s">
        <v>9</v>
      </c>
      <c r="B12" s="17" t="s">
        <v>7</v>
      </c>
      <c r="C12" s="18"/>
    </row>
    <row r="13">
      <c r="A13" s="10"/>
      <c r="B13" s="23" t="s">
        <v>10</v>
      </c>
      <c r="C13" s="24"/>
    </row>
    <row r="14">
      <c r="A14" s="10"/>
      <c r="B14" s="19" t="s">
        <v>8</v>
      </c>
      <c r="C14" s="18"/>
    </row>
    <row r="15">
      <c r="A15" s="10"/>
      <c r="B15" s="20" t="str">
        <f>HYPERLINK("https://codeforces.com/group/MWSDmqGsZm/contest/223207","Sheet #9 (General Medium)")</f>
        <v>Sheet #9 (General Medium)</v>
      </c>
      <c r="C15" s="21" t="s">
        <v>5</v>
      </c>
    </row>
    <row r="16">
      <c r="A16" s="22" t="s">
        <v>4</v>
      </c>
      <c r="B16" s="14"/>
      <c r="C16" s="15"/>
    </row>
    <row r="17">
      <c r="A17" s="10"/>
      <c r="B17" s="11" t="str">
        <f>HYPERLINK("#","Contest #8")</f>
        <v>Contest #8</v>
      </c>
      <c r="C17" s="12" t="s">
        <v>5</v>
      </c>
    </row>
    <row r="18">
      <c r="A18" s="13"/>
      <c r="B18" s="14"/>
      <c r="C18" s="15"/>
    </row>
    <row r="19">
      <c r="A19" s="16" t="s">
        <v>11</v>
      </c>
      <c r="B19" s="17" t="s">
        <v>7</v>
      </c>
      <c r="C19" s="18"/>
    </row>
    <row r="20">
      <c r="A20" s="10"/>
      <c r="B20" s="19" t="s">
        <v>8</v>
      </c>
      <c r="C20" s="18"/>
    </row>
    <row r="21">
      <c r="A21" s="10"/>
      <c r="B21" s="20" t="str">
        <f>HYPERLINK("https://codeforces.com/group/MWSDmqGsZm/contest/223206","Sheet #8 (General Easy)")</f>
        <v>Sheet #8 (General Easy)</v>
      </c>
      <c r="C21" s="21" t="s">
        <v>5</v>
      </c>
    </row>
    <row r="22">
      <c r="A22" s="22" t="s">
        <v>4</v>
      </c>
      <c r="B22" s="14"/>
      <c r="C22" s="15"/>
    </row>
    <row r="23">
      <c r="A23" s="10"/>
      <c r="B23" s="11" t="str">
        <f>HYPERLINK("#","Contest #7")</f>
        <v>Contest #7</v>
      </c>
      <c r="C23" s="12" t="s">
        <v>5</v>
      </c>
    </row>
    <row r="24">
      <c r="A24" s="13"/>
      <c r="B24" s="14"/>
      <c r="C24" s="15"/>
    </row>
    <row r="25">
      <c r="A25" s="16" t="s">
        <v>12</v>
      </c>
      <c r="B25" s="17" t="s">
        <v>7</v>
      </c>
      <c r="C25" s="25"/>
    </row>
    <row r="26">
      <c r="A26" s="10"/>
      <c r="B26" s="26" t="str">
        <f>HYPERLINK("https://youtu.be/ZlyYQqYj2W8", "C++ Language ( Recursive Functions 1- Intro)")</f>
        <v>C++ Language ( Recursive Functions 1- Intro)</v>
      </c>
      <c r="C26" s="27" t="b">
        <v>0</v>
      </c>
    </row>
    <row r="27">
      <c r="A27" s="10"/>
      <c r="B27" s="28" t="str">
        <f>HYPERLINK("https://youtu.be/OUxtZa4jyq4", "C++ Language ( Recursive Functions 2-Homework)")</f>
        <v>C++ Language ( Recursive Functions 2-Homework)</v>
      </c>
      <c r="C27" s="27" t="b">
        <v>0</v>
      </c>
    </row>
    <row r="28">
      <c r="A28" s="10"/>
      <c r="B28" s="29" t="s">
        <v>13</v>
      </c>
      <c r="C28" s="27" t="b">
        <v>0</v>
      </c>
    </row>
    <row r="29">
      <c r="A29" s="10"/>
      <c r="B29" s="30" t="s">
        <v>14</v>
      </c>
      <c r="C29" s="27" t="b">
        <v>0</v>
      </c>
    </row>
    <row r="30">
      <c r="A30" s="10"/>
      <c r="B30" s="19" t="s">
        <v>8</v>
      </c>
      <c r="C30" s="18"/>
    </row>
    <row r="31">
      <c r="A31" s="10"/>
      <c r="B31" s="20" t="str">
        <f>HYPERLINK("https://codeforces.com/group/MWSDmqGsZm/contest/223339","Sheet #7 (Recursion)")</f>
        <v>Sheet #7 (Recursion)</v>
      </c>
      <c r="C31" s="21" t="s">
        <v>5</v>
      </c>
    </row>
    <row r="32">
      <c r="A32" s="22" t="s">
        <v>4</v>
      </c>
      <c r="B32" s="14"/>
      <c r="C32" s="15"/>
    </row>
    <row r="33">
      <c r="A33" s="10"/>
      <c r="B33" s="11" t="str">
        <f>HYPERLINK("#","Contest #6")</f>
        <v>Contest #6</v>
      </c>
      <c r="C33" s="12" t="s">
        <v>5</v>
      </c>
    </row>
    <row r="34">
      <c r="A34" s="13"/>
      <c r="B34" s="14"/>
      <c r="C34" s="15"/>
    </row>
    <row r="35">
      <c r="A35" s="31" t="s">
        <v>15</v>
      </c>
      <c r="B35" s="17" t="s">
        <v>7</v>
      </c>
      <c r="C35" s="25"/>
    </row>
    <row r="36">
      <c r="A36" s="10"/>
      <c r="B36" s="29" t="s">
        <v>16</v>
      </c>
      <c r="C36" s="27" t="b">
        <v>0</v>
      </c>
    </row>
    <row r="37">
      <c r="A37" s="10"/>
      <c r="B37" s="29" t="s">
        <v>17</v>
      </c>
      <c r="C37" s="27" t="b">
        <v>0</v>
      </c>
    </row>
    <row r="38">
      <c r="A38" s="10"/>
      <c r="B38" s="29" t="s">
        <v>18</v>
      </c>
      <c r="C38" s="27" t="b">
        <v>0</v>
      </c>
    </row>
    <row r="39">
      <c r="A39" s="10"/>
      <c r="B39" s="29" t="s">
        <v>19</v>
      </c>
      <c r="C39" s="27" t="b">
        <v>0</v>
      </c>
    </row>
    <row r="40">
      <c r="A40" s="10"/>
      <c r="B40" s="29" t="s">
        <v>20</v>
      </c>
      <c r="C40" s="27" t="b">
        <v>0</v>
      </c>
    </row>
    <row r="41">
      <c r="A41" s="10"/>
      <c r="B41" s="30" t="s">
        <v>21</v>
      </c>
      <c r="C41" s="27" t="b">
        <v>0</v>
      </c>
    </row>
    <row r="42">
      <c r="A42" s="10"/>
      <c r="B42" s="30" t="s">
        <v>22</v>
      </c>
      <c r="C42" s="27" t="b">
        <v>0</v>
      </c>
    </row>
    <row r="43">
      <c r="A43" s="10"/>
      <c r="B43" s="30" t="s">
        <v>23</v>
      </c>
      <c r="C43" s="27" t="b">
        <v>0</v>
      </c>
    </row>
    <row r="44">
      <c r="A44" s="10"/>
      <c r="B44" s="32" t="s">
        <v>24</v>
      </c>
      <c r="C44" s="27" t="b">
        <v>0</v>
      </c>
    </row>
    <row r="45">
      <c r="A45" s="10"/>
      <c r="B45" s="19" t="s">
        <v>8</v>
      </c>
      <c r="C45" s="18"/>
    </row>
    <row r="46">
      <c r="A46" s="10"/>
      <c r="B46" s="20" t="str">
        <f>HYPERLINK("https://codeforces.com/group/MWSDmqGsZm/contest/223338","Sheet #6(Math - Geometry)")</f>
        <v>Sheet #6(Math - Geometry)</v>
      </c>
      <c r="C46" s="21" t="s">
        <v>5</v>
      </c>
    </row>
    <row r="47" ht="16.5" customHeight="1">
      <c r="A47" s="22" t="s">
        <v>4</v>
      </c>
      <c r="B47" s="14"/>
      <c r="C47" s="15"/>
    </row>
    <row r="48">
      <c r="A48" s="10"/>
      <c r="B48" s="11" t="str">
        <f>HYPERLINK("#","Contest #5")</f>
        <v>Contest #5</v>
      </c>
      <c r="C48" s="12" t="s">
        <v>5</v>
      </c>
    </row>
    <row r="49">
      <c r="A49" s="13"/>
      <c r="B49" s="14"/>
      <c r="C49" s="15"/>
    </row>
    <row r="50">
      <c r="A50" s="31" t="s">
        <v>25</v>
      </c>
      <c r="B50" s="17" t="s">
        <v>7</v>
      </c>
      <c r="C50" s="25"/>
    </row>
    <row r="51">
      <c r="A51" s="10"/>
      <c r="B51" s="33" t="s">
        <v>26</v>
      </c>
      <c r="C51" s="27" t="b">
        <v>0</v>
      </c>
    </row>
    <row r="52">
      <c r="A52" s="10"/>
      <c r="B52" s="33" t="s">
        <v>27</v>
      </c>
      <c r="C52" s="27" t="b">
        <v>0</v>
      </c>
    </row>
    <row r="53">
      <c r="A53" s="10"/>
      <c r="B53" s="33" t="s">
        <v>28</v>
      </c>
      <c r="C53" s="27" t="b">
        <v>0</v>
      </c>
    </row>
    <row r="54">
      <c r="A54" s="10"/>
      <c r="B54" s="30" t="s">
        <v>29</v>
      </c>
      <c r="C54" s="27" t="b">
        <v>0</v>
      </c>
    </row>
    <row r="55">
      <c r="A55" s="10"/>
      <c r="B55" s="19" t="s">
        <v>8</v>
      </c>
      <c r="C55" s="18"/>
    </row>
    <row r="56">
      <c r="A56" s="10"/>
      <c r="B56" s="20" t="str">
        <f>HYPERLINK("https://codeforces.com/group/MWSDmqGsZm/contest/223205","Sheet #5(Functions)")</f>
        <v>Sheet #5(Functions)</v>
      </c>
      <c r="C56" s="21" t="s">
        <v>5</v>
      </c>
    </row>
    <row r="57">
      <c r="A57" s="22" t="s">
        <v>4</v>
      </c>
      <c r="B57" s="14"/>
      <c r="C57" s="15"/>
    </row>
    <row r="58">
      <c r="A58" s="10"/>
      <c r="B58" s="11" t="str">
        <f>HYPERLINK("#","Contest #4")</f>
        <v>Contest #4</v>
      </c>
      <c r="C58" s="12" t="s">
        <v>5</v>
      </c>
    </row>
    <row r="59">
      <c r="A59" s="13"/>
      <c r="B59" s="14"/>
      <c r="C59" s="15"/>
    </row>
    <row r="60">
      <c r="A60" s="16" t="s">
        <v>30</v>
      </c>
      <c r="B60" s="17" t="s">
        <v>7</v>
      </c>
      <c r="C60" s="25"/>
    </row>
    <row r="61">
      <c r="A61" s="10"/>
      <c r="B61" s="33" t="s">
        <v>31</v>
      </c>
      <c r="C61" s="27" t="b">
        <v>0</v>
      </c>
    </row>
    <row r="62">
      <c r="A62" s="10"/>
      <c r="B62" s="33" t="s">
        <v>32</v>
      </c>
      <c r="C62" s="27" t="b">
        <v>0</v>
      </c>
    </row>
    <row r="63">
      <c r="A63" s="10"/>
      <c r="B63" s="33" t="s">
        <v>33</v>
      </c>
      <c r="C63" s="27" t="b">
        <v>0</v>
      </c>
    </row>
    <row r="64">
      <c r="A64" s="10"/>
      <c r="B64" s="33" t="str">
        <f>HYPERLINK("https://www.youtube.com/watch?v=RCz81Q8kDPU&amp;t=", "C++ Language (Strings Video)")</f>
        <v>C++ Language (Strings Video)</v>
      </c>
      <c r="C64" s="27" t="b">
        <v>0</v>
      </c>
    </row>
    <row r="65">
      <c r="A65" s="10"/>
      <c r="B65" s="30" t="s">
        <v>34</v>
      </c>
      <c r="C65" s="27" t="b">
        <v>0</v>
      </c>
    </row>
    <row r="66">
      <c r="A66" s="10"/>
      <c r="B66" s="30" t="s">
        <v>35</v>
      </c>
      <c r="C66" s="27" t="b">
        <v>0</v>
      </c>
    </row>
    <row r="67">
      <c r="A67" s="10"/>
      <c r="B67" s="19" t="s">
        <v>8</v>
      </c>
      <c r="C67" s="18"/>
    </row>
    <row r="68">
      <c r="A68" s="10"/>
      <c r="B68" s="33" t="str">
        <f>HYPERLINK("https://codeforces.com/group/MWSDmqGsZm/contest/219856","Sheet #4 (Strings)")</f>
        <v>Sheet #4 (Strings)</v>
      </c>
      <c r="C68" s="34" t="s">
        <v>5</v>
      </c>
    </row>
    <row r="69">
      <c r="A69" s="22" t="s">
        <v>4</v>
      </c>
      <c r="B69" s="14"/>
      <c r="C69" s="15"/>
    </row>
    <row r="70">
      <c r="A70" s="10"/>
      <c r="B70" s="11" t="str">
        <f>HYPERLINK("#","Contest #3")</f>
        <v>Contest #3</v>
      </c>
      <c r="C70" s="12" t="s">
        <v>5</v>
      </c>
    </row>
    <row r="71">
      <c r="A71" s="13"/>
      <c r="B71" s="14"/>
      <c r="C71" s="15"/>
    </row>
    <row r="72">
      <c r="A72" s="31" t="s">
        <v>36</v>
      </c>
      <c r="B72" s="17" t="s">
        <v>7</v>
      </c>
      <c r="C72" s="25"/>
    </row>
    <row r="73">
      <c r="A73" s="10"/>
      <c r="B73" s="28" t="str">
        <f>HYPERLINK("https://youtu.be/0HT2-2qD654", "C++ Language(1D Arrays 1 - Intro)")</f>
        <v>C++ Language(1D Arrays 1 - Intro)</v>
      </c>
      <c r="C73" s="27" t="b">
        <v>0</v>
      </c>
    </row>
    <row r="74">
      <c r="A74" s="10"/>
      <c r="B74" s="28" t="str">
        <f>HYPERLINK("https://youtu.be/38l7MZbUZdM", "C++ Language (1D Arrays 2 - Practice )")</f>
        <v>C++ Language (1D Arrays 2 - Practice )</v>
      </c>
      <c r="C74" s="27" t="b">
        <v>0</v>
      </c>
    </row>
    <row r="75">
      <c r="A75" s="10"/>
      <c r="B75" s="28" t="s">
        <v>37</v>
      </c>
      <c r="C75" s="27" t="b">
        <v>0</v>
      </c>
    </row>
    <row r="76">
      <c r="A76" s="10"/>
      <c r="B76" s="28" t="s">
        <v>31</v>
      </c>
      <c r="C76" s="27" t="b">
        <v>0</v>
      </c>
    </row>
    <row r="77">
      <c r="A77" s="10"/>
      <c r="B77" s="28" t="s">
        <v>32</v>
      </c>
      <c r="C77" s="27" t="b">
        <v>0</v>
      </c>
    </row>
    <row r="78">
      <c r="A78" s="10"/>
      <c r="B78" s="28" t="str">
        <f>HYPERLINK("https://youtu.be/ZKE4VZHS9IY", "C++ Language (Char Arrays 3 - Homework)")</f>
        <v>C++ Language (Char Arrays 3 - Homework)</v>
      </c>
      <c r="C78" s="27" t="b">
        <v>0</v>
      </c>
    </row>
    <row r="79">
      <c r="A79" s="10"/>
      <c r="B79" s="28" t="s">
        <v>38</v>
      </c>
      <c r="C79" s="27" t="b">
        <v>0</v>
      </c>
    </row>
    <row r="80">
      <c r="A80" s="10"/>
      <c r="B80" s="28" t="s">
        <v>39</v>
      </c>
      <c r="C80" s="27" t="b">
        <v>0</v>
      </c>
    </row>
    <row r="81">
      <c r="A81" s="10"/>
      <c r="B81" s="28" t="s">
        <v>40</v>
      </c>
      <c r="C81" s="27" t="b">
        <v>0</v>
      </c>
    </row>
    <row r="82">
      <c r="A82" s="10"/>
      <c r="B82" s="28" t="s">
        <v>41</v>
      </c>
      <c r="C82" s="27" t="b">
        <v>0</v>
      </c>
    </row>
    <row r="83">
      <c r="A83" s="10"/>
      <c r="B83" s="28" t="s">
        <v>42</v>
      </c>
      <c r="C83" s="27" t="b">
        <v>0</v>
      </c>
    </row>
    <row r="84">
      <c r="A84" s="10"/>
      <c r="B84" s="28" t="s">
        <v>43</v>
      </c>
      <c r="C84" s="27" t="b">
        <v>0</v>
      </c>
    </row>
    <row r="85">
      <c r="A85" s="10"/>
      <c r="B85" s="28" t="s">
        <v>44</v>
      </c>
      <c r="C85" s="27" t="b">
        <v>0</v>
      </c>
    </row>
    <row r="86">
      <c r="A86" s="10"/>
      <c r="B86" s="28" t="s">
        <v>45</v>
      </c>
      <c r="C86" s="27" t="b">
        <v>0</v>
      </c>
    </row>
    <row r="87">
      <c r="A87" s="10"/>
      <c r="B87" s="30" t="s">
        <v>46</v>
      </c>
      <c r="C87" s="27" t="b">
        <v>0</v>
      </c>
    </row>
    <row r="88">
      <c r="A88" s="10"/>
      <c r="B88" s="30" t="s">
        <v>47</v>
      </c>
      <c r="C88" s="27" t="b">
        <v>0</v>
      </c>
    </row>
    <row r="89">
      <c r="A89" s="10"/>
      <c r="B89" s="30" t="s">
        <v>48</v>
      </c>
      <c r="C89" s="27" t="b">
        <v>0</v>
      </c>
    </row>
    <row r="90">
      <c r="A90" s="10"/>
      <c r="B90" s="32" t="s">
        <v>49</v>
      </c>
      <c r="C90" s="27" t="b">
        <v>0</v>
      </c>
    </row>
    <row r="91">
      <c r="A91" s="10"/>
      <c r="B91" s="19" t="s">
        <v>8</v>
      </c>
      <c r="C91" s="18"/>
    </row>
    <row r="92">
      <c r="A92" s="10"/>
      <c r="B92" s="33" t="str">
        <f>HYPERLINK("https://codeforces.com/group/MWSDmqGsZm/contest/219774","Sheet #3 (Arrays )")</f>
        <v>Sheet #3 (Arrays )</v>
      </c>
      <c r="C92" s="34" t="s">
        <v>5</v>
      </c>
    </row>
    <row r="93">
      <c r="A93" s="22" t="s">
        <v>4</v>
      </c>
      <c r="B93" s="14"/>
      <c r="C93" s="15"/>
    </row>
    <row r="94">
      <c r="A94" s="10"/>
      <c r="B94" s="35" t="str">
        <f>HYPERLINK("#","Contest #2")</f>
        <v>Contest #2</v>
      </c>
      <c r="C94" s="12" t="s">
        <v>5</v>
      </c>
    </row>
    <row r="95">
      <c r="A95" s="13"/>
      <c r="B95" s="14"/>
      <c r="C95" s="15"/>
    </row>
    <row r="96">
      <c r="A96" s="16" t="s">
        <v>50</v>
      </c>
      <c r="B96" s="17" t="s">
        <v>7</v>
      </c>
      <c r="C96" s="25"/>
    </row>
    <row r="97">
      <c r="A97" s="10"/>
      <c r="B97" s="28" t="s">
        <v>51</v>
      </c>
      <c r="C97" s="27" t="b">
        <v>0</v>
      </c>
    </row>
    <row r="98">
      <c r="A98" s="10"/>
      <c r="B98" s="28" t="s">
        <v>52</v>
      </c>
      <c r="C98" s="27" t="b">
        <v>0</v>
      </c>
    </row>
    <row r="99">
      <c r="A99" s="10"/>
      <c r="B99" s="28" t="s">
        <v>53</v>
      </c>
      <c r="C99" s="27" t="b">
        <v>0</v>
      </c>
    </row>
    <row r="100">
      <c r="A100" s="10"/>
      <c r="B100" s="28" t="s">
        <v>54</v>
      </c>
      <c r="C100" s="27" t="b">
        <v>0</v>
      </c>
    </row>
    <row r="101">
      <c r="A101" s="10"/>
      <c r="B101" s="28" t="s">
        <v>55</v>
      </c>
      <c r="C101" s="27" t="b">
        <v>0</v>
      </c>
    </row>
    <row r="102">
      <c r="A102" s="10"/>
      <c r="B102" s="28" t="s">
        <v>56</v>
      </c>
      <c r="C102" s="27" t="b">
        <v>0</v>
      </c>
    </row>
    <row r="103">
      <c r="A103" s="10"/>
      <c r="B103" s="36" t="s">
        <v>57</v>
      </c>
      <c r="C103" s="27" t="b">
        <v>0</v>
      </c>
    </row>
    <row r="104">
      <c r="A104" s="10"/>
      <c r="B104" s="32" t="s">
        <v>58</v>
      </c>
      <c r="C104" s="27" t="b">
        <v>0</v>
      </c>
    </row>
    <row r="105">
      <c r="A105" s="10"/>
      <c r="B105" s="36" t="s">
        <v>59</v>
      </c>
      <c r="C105" s="27" t="b">
        <v>0</v>
      </c>
    </row>
    <row r="106">
      <c r="A106" s="10"/>
      <c r="B106" s="19" t="s">
        <v>8</v>
      </c>
      <c r="C106" s="18"/>
    </row>
    <row r="107">
      <c r="A107" s="10"/>
      <c r="B107" s="33" t="str">
        <f>HYPERLINK("https://codeforces.com/group/MWSDmqGsZm/contest/219432","Sheet #2 (Loops )")</f>
        <v>Sheet #2 (Loops )</v>
      </c>
      <c r="C107" s="34" t="s">
        <v>5</v>
      </c>
    </row>
    <row r="108">
      <c r="A108" s="22" t="s">
        <v>4</v>
      </c>
      <c r="B108" s="14"/>
      <c r="C108" s="15"/>
    </row>
    <row r="109">
      <c r="A109" s="10"/>
      <c r="B109" s="11" t="str">
        <f>HYPERLINK("#","Contest #1")</f>
        <v>Contest #1</v>
      </c>
      <c r="C109" s="12" t="s">
        <v>5</v>
      </c>
    </row>
    <row r="110">
      <c r="A110" s="13"/>
      <c r="B110" s="14"/>
      <c r="C110" s="15"/>
    </row>
    <row r="111">
      <c r="A111" s="16" t="s">
        <v>60</v>
      </c>
      <c r="B111" s="17" t="s">
        <v>7</v>
      </c>
      <c r="C111" s="25"/>
    </row>
    <row r="112">
      <c r="A112" s="10"/>
      <c r="B112" s="28" t="s">
        <v>61</v>
      </c>
      <c r="C112" s="27" t="b">
        <v>0</v>
      </c>
    </row>
    <row r="113">
      <c r="A113" s="10"/>
      <c r="B113" s="28" t="s">
        <v>62</v>
      </c>
      <c r="C113" s="27" t="b">
        <v>0</v>
      </c>
    </row>
    <row r="114">
      <c r="A114" s="10"/>
      <c r="B114" s="28" t="str">
        <f>HYPERLINK("https://youtu.be/bEbNYkEphL4","what is online judge and how to register in codeforces ?")</f>
        <v>what is online judge and how to register in codeforces ?</v>
      </c>
      <c r="C114" s="27" t="b">
        <v>0</v>
      </c>
    </row>
    <row r="115">
      <c r="A115" s="10"/>
      <c r="B115" s="29" t="s">
        <v>63</v>
      </c>
      <c r="C115" s="27" t="b">
        <v>0</v>
      </c>
    </row>
    <row r="116">
      <c r="A116" s="10"/>
      <c r="B116" s="28" t="s">
        <v>64</v>
      </c>
      <c r="C116" s="27" t="b">
        <v>0</v>
      </c>
    </row>
    <row r="117">
      <c r="A117" s="10"/>
      <c r="B117" s="28" t="s">
        <v>65</v>
      </c>
      <c r="C117" s="27" t="b">
        <v>0</v>
      </c>
    </row>
    <row r="118">
      <c r="A118" s="10"/>
      <c r="B118" s="28" t="s">
        <v>66</v>
      </c>
      <c r="C118" s="27" t="b">
        <v>0</v>
      </c>
    </row>
    <row r="119">
      <c r="A119" s="10"/>
      <c r="B119" s="28" t="s">
        <v>67</v>
      </c>
      <c r="C119" s="27" t="b">
        <v>0</v>
      </c>
    </row>
    <row r="120">
      <c r="A120" s="10"/>
      <c r="B120" s="28" t="s">
        <v>68</v>
      </c>
      <c r="C120" s="27" t="b">
        <v>0</v>
      </c>
    </row>
    <row r="121">
      <c r="A121" s="10"/>
      <c r="B121" s="28" t="s">
        <v>69</v>
      </c>
      <c r="C121" s="27" t="b">
        <v>0</v>
      </c>
    </row>
    <row r="122">
      <c r="A122" s="10"/>
      <c r="B122" s="28" t="s">
        <v>70</v>
      </c>
      <c r="C122" s="27" t="b">
        <v>0</v>
      </c>
    </row>
    <row r="123">
      <c r="A123" s="10"/>
      <c r="B123" s="28" t="s">
        <v>71</v>
      </c>
      <c r="C123" s="27" t="b">
        <v>0</v>
      </c>
    </row>
    <row r="124">
      <c r="A124" s="10"/>
      <c r="B124" s="28" t="s">
        <v>72</v>
      </c>
      <c r="C124" s="27" t="b">
        <v>0</v>
      </c>
    </row>
    <row r="125">
      <c r="A125" s="10"/>
      <c r="B125" s="37" t="s">
        <v>73</v>
      </c>
      <c r="C125" s="27" t="b">
        <v>0</v>
      </c>
    </row>
    <row r="126">
      <c r="A126" s="10"/>
      <c r="B126" s="38" t="s">
        <v>74</v>
      </c>
      <c r="C126" s="27" t="b">
        <v>0</v>
      </c>
    </row>
    <row r="127">
      <c r="A127" s="10"/>
      <c r="B127" s="37" t="s">
        <v>75</v>
      </c>
      <c r="C127" s="27" t="b">
        <v>0</v>
      </c>
    </row>
    <row r="128">
      <c r="A128" s="10"/>
      <c r="B128" s="19" t="s">
        <v>8</v>
      </c>
      <c r="C128" s="39"/>
    </row>
    <row r="129">
      <c r="A129" s="10"/>
      <c r="B129" s="33" t="str">
        <f>HYPERLINK("https://codeforces.com/group/MWSDmqGsZm/contest/219158","Sheet #1 (Data type - Conditions)")</f>
        <v>Sheet #1 (Data type - Conditions)</v>
      </c>
      <c r="C129" s="12" t="s">
        <v>5</v>
      </c>
    </row>
  </sheetData>
  <mergeCells count="21">
    <mergeCell ref="A2:B2"/>
    <mergeCell ref="A3:A5"/>
    <mergeCell ref="A6:A8"/>
    <mergeCell ref="A9:A11"/>
    <mergeCell ref="A12:A15"/>
    <mergeCell ref="A16:A18"/>
    <mergeCell ref="A19:A21"/>
    <mergeCell ref="A60:A68"/>
    <mergeCell ref="A69:A71"/>
    <mergeCell ref="A72:A92"/>
    <mergeCell ref="A93:A95"/>
    <mergeCell ref="A96:A107"/>
    <mergeCell ref="A108:A110"/>
    <mergeCell ref="A111:A129"/>
    <mergeCell ref="A22:A24"/>
    <mergeCell ref="A25:A31"/>
    <mergeCell ref="A32:A34"/>
    <mergeCell ref="A35:A46"/>
    <mergeCell ref="A47:A49"/>
    <mergeCell ref="A50:A56"/>
    <mergeCell ref="A57:A59"/>
  </mergeCells>
  <conditionalFormatting sqref="C3:V129">
    <cfRule type="containsText" dxfId="0" priority="1" stopIfTrue="1" operator="containsText" text="AC">
      <formula>NOT(ISERROR(SEARCH(("AC"),(C3))))</formula>
    </cfRule>
  </conditionalFormatting>
  <hyperlinks>
    <hyperlink r:id="rId2" ref="B13"/>
    <hyperlink r:id="rId3" ref="B28"/>
    <hyperlink r:id="rId4" ref="B29"/>
    <hyperlink r:id="rId5" ref="B36"/>
    <hyperlink r:id="rId6" ref="B37"/>
    <hyperlink r:id="rId7" ref="B38"/>
    <hyperlink r:id="rId8" ref="B39"/>
    <hyperlink r:id="rId9" ref="B40"/>
    <hyperlink r:id="rId10" location="slide=id.gd9e4a31fd9_0_3" ref="B41"/>
    <hyperlink r:id="rId11" ref="B42"/>
    <hyperlink r:id="rId12" ref="B43"/>
    <hyperlink r:id="rId13" ref="B44"/>
    <hyperlink r:id="rId14" ref="B51"/>
    <hyperlink r:id="rId15" ref="B52"/>
    <hyperlink r:id="rId16" ref="B53"/>
    <hyperlink r:id="rId17" ref="B54"/>
    <hyperlink r:id="rId18" ref="B61"/>
    <hyperlink r:id="rId19" ref="B62"/>
    <hyperlink r:id="rId20" ref="B63"/>
    <hyperlink r:id="rId21" ref="B65"/>
    <hyperlink r:id="rId22" ref="B66"/>
    <hyperlink r:id="rId23" ref="B75"/>
    <hyperlink r:id="rId24" ref="B76"/>
    <hyperlink r:id="rId25" ref="B77"/>
    <hyperlink r:id="rId26" ref="B79"/>
    <hyperlink r:id="rId27" ref="B80"/>
    <hyperlink r:id="rId28" ref="B81"/>
    <hyperlink r:id="rId29" ref="B82"/>
    <hyperlink r:id="rId30" ref="B83"/>
    <hyperlink r:id="rId31" ref="B84"/>
    <hyperlink r:id="rId32" ref="B85"/>
    <hyperlink r:id="rId33" ref="B86"/>
    <hyperlink r:id="rId34" ref="B87"/>
    <hyperlink r:id="rId35" ref="B88"/>
    <hyperlink r:id="rId36" ref="B89"/>
    <hyperlink r:id="rId37" ref="B90"/>
    <hyperlink r:id="rId38" ref="B97"/>
    <hyperlink r:id="rId39" ref="B98"/>
    <hyperlink r:id="rId40" ref="B99"/>
    <hyperlink r:id="rId41" ref="B100"/>
    <hyperlink r:id="rId42" ref="B101"/>
    <hyperlink r:id="rId43" ref="B102"/>
    <hyperlink r:id="rId44" ref="B103"/>
    <hyperlink r:id="rId45" ref="B104"/>
    <hyperlink r:id="rId46" ref="B105"/>
    <hyperlink r:id="rId47" ref="B112"/>
    <hyperlink r:id="rId48" ref="B113"/>
    <hyperlink r:id="rId49" ref="B115"/>
    <hyperlink r:id="rId50" ref="B116"/>
    <hyperlink r:id="rId51" ref="B117"/>
    <hyperlink r:id="rId52" ref="B118"/>
    <hyperlink r:id="rId53" ref="B119"/>
    <hyperlink r:id="rId54" ref="B120"/>
    <hyperlink r:id="rId55" ref="B121"/>
    <hyperlink r:id="rId56" ref="B122"/>
    <hyperlink r:id="rId57" ref="B123"/>
    <hyperlink r:id="rId58" ref="B124"/>
    <hyperlink r:id="rId59" ref="B125"/>
    <hyperlink r:id="rId60" ref="B126"/>
    <hyperlink r:id="rId61" ref="B127"/>
  </hyperlinks>
  <drawing r:id="rId62"/>
  <legacy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2.0"/>
    <col customWidth="1" min="2" max="2" width="55.25"/>
    <col customWidth="1" min="3" max="3" width="29.5"/>
  </cols>
  <sheetData>
    <row r="1">
      <c r="A1" s="1" t="s">
        <v>0</v>
      </c>
      <c r="B1" s="40" t="s">
        <v>1</v>
      </c>
      <c r="C1" s="41"/>
    </row>
    <row r="2">
      <c r="A2" s="4" t="s">
        <v>2</v>
      </c>
      <c r="B2" s="42"/>
      <c r="C2" s="4" t="s">
        <v>76</v>
      </c>
    </row>
    <row r="3">
      <c r="A3" s="31" t="s">
        <v>15</v>
      </c>
      <c r="B3" s="43" t="s">
        <v>77</v>
      </c>
      <c r="C3" s="44"/>
    </row>
    <row r="4">
      <c r="A4" s="10"/>
      <c r="B4" s="45" t="s">
        <v>78</v>
      </c>
      <c r="C4" s="46" t="b">
        <v>0</v>
      </c>
    </row>
    <row r="5">
      <c r="A5" s="10"/>
      <c r="B5" s="45" t="s">
        <v>79</v>
      </c>
      <c r="C5" s="46" t="b">
        <v>0</v>
      </c>
    </row>
    <row r="6">
      <c r="A6" s="10"/>
      <c r="B6" s="45" t="s">
        <v>80</v>
      </c>
      <c r="C6" s="46" t="b">
        <v>0</v>
      </c>
    </row>
    <row r="7">
      <c r="A7" s="10"/>
      <c r="B7" s="47" t="s">
        <v>81</v>
      </c>
      <c r="C7" s="46" t="b">
        <v>0</v>
      </c>
    </row>
    <row r="8">
      <c r="A8" s="10"/>
      <c r="B8" s="48" t="str">
        <f>HYPERLINK("https://www.youtube.com/watch?v=Syx2qDjj7TE&amp;list=PLPt2dINI2MIY7l5zyFd1W28rei3b-AXaJ","Elementary Math Video MS")</f>
        <v>Elementary Math Video MS</v>
      </c>
      <c r="C8" s="46" t="b">
        <v>0</v>
      </c>
    </row>
    <row r="9">
      <c r="A9" s="10"/>
      <c r="B9" s="48" t="str">
        <f>HYPERLINK("https://www.youtube.com/watch?v=9sqvjnvuLtY&amp;index=2&amp;list=PLPt2dINI2MIY7l5zyFd1W28rei3b-AXaJ","Number Theory - Modular Arithmetic Video  MS")</f>
        <v>Number Theory - Modular Arithmetic Video  MS</v>
      </c>
      <c r="C9" s="46" t="b">
        <v>0</v>
      </c>
    </row>
    <row r="10">
      <c r="A10" s="10"/>
      <c r="B10" s="48" t="str">
        <f>HYPERLINK("https://www.youtube.com/watch?v=VZBfW08ECgA&amp;list=PLPt2dINI2MIY7l5zyFd1W28rei3b-AXaJ&amp;index=3","Number Theory - Primes video MS")</f>
        <v>Number Theory - Primes video MS</v>
      </c>
      <c r="C10" s="46" t="b">
        <v>0</v>
      </c>
    </row>
    <row r="11">
      <c r="A11" s="10"/>
      <c r="B11" s="49" t="str">
        <f>HYPERLINK("https://www.youtube.com/watch?v=-5ApOQDhBtU&amp;index=4&amp;list=PLPt2dINI2MIY7l5zyFd1W28rei3b-AXaJ","Number Theory - Factorization Video MS")</f>
        <v>Number Theory - Factorization Video MS</v>
      </c>
      <c r="C11" s="46" t="b">
        <v>0</v>
      </c>
    </row>
    <row r="12">
      <c r="A12" s="10"/>
      <c r="B12" s="50" t="str">
        <f>HYPERLINK("https://www.youtube.com/watch?v=YTLv1fgISPI&amp;list=PLPt2dINI2MIY7l5zyFd1W28rei3b-AXaJ&amp;index=5","Number Theory - Factorial Video MS")</f>
        <v>Number Theory - Factorial Video MS</v>
      </c>
      <c r="C12" s="46" t="b">
        <v>0</v>
      </c>
    </row>
    <row r="13">
      <c r="A13" s="10"/>
      <c r="B13" s="49" t="str">
        <f>HYPERLINK("https://www.youtube.com/watch?v=YklnFXpq0ZE&amp;index=6&amp;list=PLPt2dINI2MIY7l5zyFd1W28rei3b-AXaJ","Number Theory - Fib, GCD, LCM, Pow Video MS")</f>
        <v>Number Theory - Fib, GCD, LCM, Pow Video MS</v>
      </c>
      <c r="C13" s="46" t="b">
        <v>0</v>
      </c>
    </row>
    <row r="14">
      <c r="A14" s="10"/>
      <c r="B14" s="49" t="str">
        <f>HYPERLINK("https://ideone.com/XelAvY","Primes and Divisors Code")</f>
        <v>Primes and Divisors Code</v>
      </c>
      <c r="C14" s="46" t="b">
        <v>0</v>
      </c>
    </row>
    <row r="15">
      <c r="A15" s="10"/>
      <c r="B15" s="49" t="str">
        <f>HYPERLINK("https://ideone.com/vVYGhF","GCD &amp; LCM Code")</f>
        <v>GCD &amp; LCM Code</v>
      </c>
      <c r="C15" s="46" t="b">
        <v>0</v>
      </c>
    </row>
    <row r="16">
      <c r="A16" s="10"/>
      <c r="B16" s="49" t="str">
        <f>HYPERLINK("https://ideone.com/mEj4hl","Power , Mod , Mod inverse code")</f>
        <v>Power , Mod , Mod inverse code</v>
      </c>
      <c r="C16" s="46" t="b">
        <v>0</v>
      </c>
    </row>
    <row r="17">
      <c r="A17" s="10"/>
      <c r="B17" s="49" t="str">
        <f>HYPERLINK("https://ideone.com/PQWPQU","Combinations Ncr , NPR")</f>
        <v>Combinations Ncr , NPR</v>
      </c>
      <c r="C17" s="46" t="b">
        <v>0</v>
      </c>
    </row>
    <row r="18">
      <c r="A18" s="10"/>
      <c r="B18" s="49" t="str">
        <f>HYPERLINK("https://www.youtube.com/watch?v=cZNo75FUzdg&amp;feature=youtu.be","Combination and Permutation Video")</f>
        <v>Combination and Permutation Video</v>
      </c>
      <c r="C18" s="46" t="b">
        <v>0</v>
      </c>
    </row>
    <row r="19">
      <c r="A19" s="10"/>
      <c r="B19" s="51" t="s">
        <v>82</v>
      </c>
      <c r="C19" s="52"/>
    </row>
    <row r="20">
      <c r="A20" s="10"/>
      <c r="B20" s="53" t="s">
        <v>83</v>
      </c>
      <c r="C20" s="54" t="s">
        <v>5</v>
      </c>
    </row>
    <row r="21">
      <c r="A21" s="22" t="s">
        <v>4</v>
      </c>
      <c r="B21" s="55"/>
      <c r="C21" s="56"/>
    </row>
    <row r="22">
      <c r="A22" s="10"/>
      <c r="B22" s="57" t="s">
        <v>84</v>
      </c>
      <c r="C22" s="58" t="s">
        <v>5</v>
      </c>
    </row>
    <row r="23">
      <c r="A23" s="13"/>
      <c r="B23" s="59"/>
      <c r="C23" s="60"/>
    </row>
    <row r="24">
      <c r="A24" s="61" t="s">
        <v>4</v>
      </c>
      <c r="B24" s="62"/>
      <c r="C24" s="63"/>
    </row>
    <row r="25">
      <c r="A25" s="10"/>
      <c r="B25" s="57" t="s">
        <v>85</v>
      </c>
      <c r="C25" s="58" t="s">
        <v>5</v>
      </c>
    </row>
    <row r="26">
      <c r="A26" s="13"/>
      <c r="B26" s="59"/>
      <c r="C26" s="60"/>
    </row>
    <row r="27">
      <c r="A27" s="61" t="s">
        <v>4</v>
      </c>
      <c r="B27" s="62"/>
      <c r="C27" s="63"/>
    </row>
    <row r="28">
      <c r="A28" s="10"/>
      <c r="B28" s="57" t="s">
        <v>86</v>
      </c>
      <c r="C28" s="58" t="s">
        <v>5</v>
      </c>
    </row>
    <row r="29">
      <c r="A29" s="13"/>
      <c r="B29" s="59"/>
      <c r="C29" s="60"/>
    </row>
    <row r="30">
      <c r="A30" s="61" t="s">
        <v>4</v>
      </c>
      <c r="B30" s="62"/>
      <c r="C30" s="63"/>
    </row>
    <row r="31">
      <c r="A31" s="10"/>
      <c r="B31" s="57" t="s">
        <v>87</v>
      </c>
      <c r="C31" s="58" t="s">
        <v>5</v>
      </c>
    </row>
    <row r="32">
      <c r="A32" s="13"/>
      <c r="B32" s="59"/>
      <c r="C32" s="60"/>
    </row>
    <row r="33">
      <c r="A33" s="61" t="s">
        <v>4</v>
      </c>
      <c r="B33" s="62"/>
      <c r="C33" s="63"/>
    </row>
    <row r="34">
      <c r="A34" s="10"/>
      <c r="B34" s="57" t="s">
        <v>88</v>
      </c>
      <c r="C34" s="58" t="s">
        <v>5</v>
      </c>
    </row>
    <row r="35">
      <c r="A35" s="13"/>
      <c r="B35" s="59"/>
      <c r="C35" s="60"/>
    </row>
    <row r="36">
      <c r="A36" s="61" t="s">
        <v>4</v>
      </c>
      <c r="B36" s="62"/>
      <c r="C36" s="63"/>
    </row>
    <row r="37">
      <c r="A37" s="10"/>
      <c r="B37" s="57" t="s">
        <v>89</v>
      </c>
      <c r="C37" s="58" t="s">
        <v>5</v>
      </c>
    </row>
    <row r="38">
      <c r="A38" s="13"/>
      <c r="B38" s="59"/>
      <c r="C38" s="60"/>
    </row>
    <row r="39">
      <c r="A39" s="31" t="s">
        <v>25</v>
      </c>
      <c r="B39" s="43" t="s">
        <v>7</v>
      </c>
      <c r="C39" s="44"/>
    </row>
    <row r="40" ht="20.25" customHeight="1">
      <c r="A40" s="10"/>
      <c r="B40" s="47" t="s">
        <v>90</v>
      </c>
      <c r="C40" s="46" t="b">
        <v>0</v>
      </c>
    </row>
    <row r="41">
      <c r="A41" s="10"/>
      <c r="B41" s="47" t="str">
        <f>HYPERLINK("https://drive.google.com/open?id=1h-7jgdbTmuPiCdZhYFjsyvJRvJjDhIqu","Slide")</f>
        <v>Slide</v>
      </c>
      <c r="C41" s="46" t="b">
        <v>0</v>
      </c>
    </row>
    <row r="42">
      <c r="A42" s="10"/>
      <c r="B42" s="47" t="s">
        <v>91</v>
      </c>
      <c r="C42" s="46" t="b">
        <v>1</v>
      </c>
    </row>
    <row r="43" ht="20.25" customHeight="1">
      <c r="A43" s="10"/>
      <c r="B43" s="48" t="s">
        <v>92</v>
      </c>
      <c r="C43" s="46" t="b">
        <v>1</v>
      </c>
    </row>
    <row r="44" ht="20.25" customHeight="1">
      <c r="A44" s="10"/>
      <c r="B44" s="48" t="s">
        <v>93</v>
      </c>
      <c r="C44" s="46" t="b">
        <v>1</v>
      </c>
    </row>
    <row r="45" ht="20.25" customHeight="1">
      <c r="A45" s="10"/>
      <c r="B45" s="49" t="str">
        <f>HYPERLINK("https://www.youtube.com/watch?v=ldwGf-iVsdU","bitmasking ")</f>
        <v>bitmasking </v>
      </c>
      <c r="C45" s="46" t="b">
        <v>1</v>
      </c>
    </row>
    <row r="46">
      <c r="A46" s="10"/>
      <c r="B46" s="50" t="str">
        <f>HYPERLINK("https://www.youtube.com/watch?v=mTtlfH9AqNU&amp;t=2s&amp;index=5&amp;list=PLIFVa-hDlNlcRtB5-zdzRrOkCy64dNKW6","bitset ")</f>
        <v>bitset </v>
      </c>
      <c r="C46" s="46" t="b">
        <v>1</v>
      </c>
    </row>
    <row r="47">
      <c r="A47" s="10"/>
      <c r="B47" s="49" t="s">
        <v>94</v>
      </c>
      <c r="C47" s="46" t="b">
        <v>0</v>
      </c>
    </row>
    <row r="48">
      <c r="A48" s="10"/>
      <c r="B48" s="51" t="s">
        <v>8</v>
      </c>
      <c r="C48" s="52"/>
    </row>
    <row r="49">
      <c r="A49" s="10"/>
      <c r="B49" s="64" t="str">
        <f>HYPERLINK("https://codeforces.com/group/c3FDl9EUi9/contest/267312","Sheet #5 Standard")</f>
        <v>Sheet #5 Standard</v>
      </c>
      <c r="C49" s="54" t="s">
        <v>5</v>
      </c>
    </row>
    <row r="50">
      <c r="A50" s="10"/>
      <c r="B50" s="65" t="str">
        <f>HYPERLINK("https://codeforces.com/group/u3Ii79X3NY/contest/274952","Practice #5")</f>
        <v>Practice #5</v>
      </c>
      <c r="C50" s="54" t="s">
        <v>5</v>
      </c>
    </row>
    <row r="51">
      <c r="A51" s="61" t="s">
        <v>4</v>
      </c>
      <c r="B51" s="62"/>
      <c r="C51" s="63"/>
    </row>
    <row r="52">
      <c r="A52" s="10"/>
      <c r="B52" s="57" t="s">
        <v>95</v>
      </c>
      <c r="C52" s="58" t="s">
        <v>5</v>
      </c>
    </row>
    <row r="53">
      <c r="A53" s="13"/>
      <c r="B53" s="59"/>
      <c r="C53" s="60"/>
    </row>
    <row r="54">
      <c r="A54" s="61" t="s">
        <v>4</v>
      </c>
      <c r="B54" s="62"/>
      <c r="C54" s="63"/>
    </row>
    <row r="55">
      <c r="A55" s="10"/>
      <c r="B55" s="57" t="s">
        <v>96</v>
      </c>
      <c r="C55" s="58" t="s">
        <v>5</v>
      </c>
    </row>
    <row r="56">
      <c r="A56" s="13"/>
      <c r="B56" s="59"/>
      <c r="C56" s="60"/>
    </row>
    <row r="57">
      <c r="A57" s="31" t="s">
        <v>30</v>
      </c>
      <c r="B57" s="43" t="s">
        <v>7</v>
      </c>
      <c r="C57" s="44"/>
    </row>
    <row r="58" ht="20.25" customHeight="1">
      <c r="A58" s="10"/>
      <c r="B58" s="66" t="s">
        <v>97</v>
      </c>
      <c r="C58" s="46" t="b">
        <v>0</v>
      </c>
    </row>
    <row r="59" ht="20.25" customHeight="1">
      <c r="A59" s="10"/>
      <c r="B59" s="67" t="str">
        <f>HYPERLINK("https://drive.google.com/drive/folders/19Azt8voj3HMTLDzHFOuh92UKT3Y7qLPV","CP3 Book Chapter 3 Section 3")</f>
        <v>CP3 Book Chapter 3 Section 3</v>
      </c>
      <c r="C59" s="46" t="b">
        <v>0</v>
      </c>
    </row>
    <row r="60">
      <c r="A60" s="10"/>
      <c r="B60" s="67" t="str">
        <f>HYPERLINK("https://www.topcoder.com/community/data-science/data-science-tutorials/binary-search/","Topcoder")</f>
        <v>Topcoder</v>
      </c>
      <c r="C60" s="46" t="b">
        <v>0</v>
      </c>
    </row>
    <row r="61">
      <c r="A61" s="10"/>
      <c r="B61" s="47" t="s">
        <v>98</v>
      </c>
      <c r="C61" s="46" t="b">
        <v>0</v>
      </c>
    </row>
    <row r="62">
      <c r="A62" s="10"/>
      <c r="B62" s="47" t="s">
        <v>99</v>
      </c>
      <c r="C62" s="46" t="b">
        <v>0</v>
      </c>
    </row>
    <row r="63">
      <c r="A63" s="10"/>
      <c r="B63" s="67" t="str">
        <f>HYPERLINK("https://www.geeksforgeeks.org/window-sliding-technique/","G4G tutorial Two pointers")</f>
        <v>G4G tutorial Two pointers</v>
      </c>
      <c r="C63" s="46" t="b">
        <v>0</v>
      </c>
    </row>
    <row r="64">
      <c r="A64" s="10"/>
      <c r="B64" s="67" t="str">
        <f>HYPERLINK("https://tp-iiita.quora.com/The-Two-Pointer-Algorithm","Quora Two pointers")</f>
        <v>Quora Two pointers</v>
      </c>
      <c r="C64" s="46" t="b">
        <v>0</v>
      </c>
    </row>
    <row r="65">
      <c r="A65" s="10"/>
      <c r="B65" s="48" t="s">
        <v>100</v>
      </c>
      <c r="C65" s="46" t="b">
        <v>0</v>
      </c>
    </row>
    <row r="66">
      <c r="A66" s="10"/>
      <c r="B66" s="48" t="s">
        <v>101</v>
      </c>
      <c r="C66" s="46" t="b">
        <v>0</v>
      </c>
    </row>
    <row r="67">
      <c r="A67" s="10"/>
      <c r="B67" s="50" t="str">
        <f>HYPERLINK("https://www.youtube.com/watch?v=2G7RzlxTNPo&amp;list=PLPt2dINI2MIZcJ3kADyFAOKOwzuvT-g7P","Video  Binary Search")</f>
        <v>Video  Binary Search</v>
      </c>
      <c r="C67" s="46" t="b">
        <v>0</v>
      </c>
    </row>
    <row r="68">
      <c r="A68" s="10"/>
      <c r="B68" s="50" t="s">
        <v>102</v>
      </c>
      <c r="C68" s="46" t="b">
        <v>0</v>
      </c>
    </row>
    <row r="69">
      <c r="A69" s="10"/>
      <c r="B69" s="50" t="str">
        <f>HYPERLINK("https://www.youtube.com/watch?v=iXxP_liQklk&amp;list=PLPt2dINI2MIbJYBTHmRuZuGLIP5PnkzMH","Greedy")</f>
        <v>Greedy</v>
      </c>
      <c r="C69" s="46" t="b">
        <v>0</v>
      </c>
    </row>
    <row r="70">
      <c r="A70" s="10"/>
      <c r="B70" s="49" t="str">
        <f>HYPERLINK("https://www.youtube.com/watch?v=n-Xwrr8RFQ0&amp;list=PLPt2dINI2MIZeC3RhQ-edPLuwtS9NRZ80&amp;index=2","Two pointers video ")</f>
        <v>Two pointers video </v>
      </c>
      <c r="C70" s="46" t="b">
        <v>0</v>
      </c>
    </row>
    <row r="71">
      <c r="A71" s="10"/>
      <c r="B71" s="51" t="s">
        <v>8</v>
      </c>
      <c r="C71" s="52"/>
    </row>
    <row r="72">
      <c r="A72" s="10"/>
      <c r="B72" s="68" t="str">
        <f>HYPERLINK("https://codeforces.com/group/c3FDl9EUi9/contest/264941","Sheet #4 Standard")</f>
        <v>Sheet #4 Standard</v>
      </c>
      <c r="C72" s="58" t="s">
        <v>5</v>
      </c>
    </row>
    <row r="73">
      <c r="A73" s="10"/>
      <c r="B73" s="69" t="str">
        <f>HYPERLINK("https://codeforces.com/group/u3Ii79X3NY/contest/272628","Practice #4")</f>
        <v>Practice #4</v>
      </c>
      <c r="C73" s="58" t="s">
        <v>5</v>
      </c>
    </row>
    <row r="74">
      <c r="A74" s="61" t="s">
        <v>4</v>
      </c>
      <c r="B74" s="62"/>
      <c r="C74" s="63"/>
    </row>
    <row r="75">
      <c r="A75" s="10"/>
      <c r="B75" s="57" t="s">
        <v>103</v>
      </c>
      <c r="C75" s="58" t="s">
        <v>5</v>
      </c>
    </row>
    <row r="76">
      <c r="A76" s="13"/>
      <c r="B76" s="59"/>
      <c r="C76" s="60"/>
    </row>
    <row r="77">
      <c r="A77" s="31" t="s">
        <v>36</v>
      </c>
      <c r="B77" s="43" t="s">
        <v>7</v>
      </c>
      <c r="C77" s="44"/>
    </row>
    <row r="78">
      <c r="A78" s="10"/>
      <c r="B78" s="70" t="s">
        <v>104</v>
      </c>
      <c r="C78" s="46" t="b">
        <v>0</v>
      </c>
    </row>
    <row r="79">
      <c r="A79" s="10"/>
      <c r="B79" s="45" t="s">
        <v>97</v>
      </c>
      <c r="C79" s="46" t="b">
        <v>0</v>
      </c>
    </row>
    <row r="80">
      <c r="A80" s="10"/>
      <c r="B80" s="48" t="s">
        <v>105</v>
      </c>
      <c r="C80" s="46" t="b">
        <v>0</v>
      </c>
    </row>
    <row r="81">
      <c r="A81" s="10"/>
      <c r="B81" s="48" t="s">
        <v>106</v>
      </c>
      <c r="C81" s="46" t="b">
        <v>0</v>
      </c>
    </row>
    <row r="82">
      <c r="A82" s="10"/>
      <c r="B82" s="71" t="str">
        <f>HYPERLINK("https://www.youtube.com/watch?v=czZ4F0R0ZTI&amp;index=7&amp;list=PLIFVa-hDlNlcRtB5-zdzRrOkCy64dNKW6","STL ( set )")</f>
        <v>STL ( set )</v>
      </c>
      <c r="C82" s="46" t="b">
        <v>0</v>
      </c>
    </row>
    <row r="83">
      <c r="A83" s="10"/>
      <c r="B83" s="71" t="str">
        <f>HYPERLINK("https://www.youtube.com/watch?v=PqyEHjApE-c&amp;index=8&amp;list=PLIFVa-hDlNlcRtB5-zdzRrOkCy64dNKW6","STL ( MAP )")</f>
        <v>STL ( MAP )</v>
      </c>
      <c r="C83" s="46" t="b">
        <v>0</v>
      </c>
    </row>
    <row r="84">
      <c r="A84" s="10"/>
      <c r="B84" s="71" t="s">
        <v>107</v>
      </c>
      <c r="C84" s="46" t="b">
        <v>0</v>
      </c>
    </row>
    <row r="85">
      <c r="A85" s="10"/>
      <c r="B85" s="72" t="s">
        <v>108</v>
      </c>
      <c r="C85" s="46" t="b">
        <v>1</v>
      </c>
    </row>
    <row r="86">
      <c r="A86" s="10"/>
      <c r="B86" s="73" t="str">
        <f>HYPERLINK("https://www.geeksforgeeks.org/merge-sort/","Merge Sort ( Know idea , Implementation of merge only )")</f>
        <v>Merge Sort ( Know idea , Implementation of merge only )</v>
      </c>
      <c r="C86" s="46" t="b">
        <v>0</v>
      </c>
    </row>
    <row r="87">
      <c r="A87" s="10"/>
      <c r="B87" s="74" t="str">
        <f>HYPERLINK("http://fusharblog.com/3-ways-to-define-comparison-functions-in-cpp/","compare function")</f>
        <v>compare function</v>
      </c>
      <c r="C87" s="46" t="b">
        <v>0</v>
      </c>
    </row>
    <row r="88">
      <c r="A88" s="10"/>
      <c r="B88" s="74" t="str">
        <f>HYPERLINK("https://www.youtube.com/watch?v=_9Rrq0q51BQ","compare function video ")</f>
        <v>compare function video </v>
      </c>
      <c r="C88" s="46" t="b">
        <v>0</v>
      </c>
    </row>
    <row r="89">
      <c r="A89" s="10"/>
      <c r="B89" s="73" t="str">
        <f>HYPERLINK("https://www.geeksforgeeks.org/selection-sort/","selection sort")</f>
        <v>selection sort</v>
      </c>
      <c r="C89" s="46" t="b">
        <v>0</v>
      </c>
    </row>
    <row r="90">
      <c r="A90" s="10"/>
      <c r="B90" s="73" t="str">
        <f>HYPERLINK("https://www.geeksforgeeks.org/bubble-sort/","bubble sort")</f>
        <v>bubble sort</v>
      </c>
      <c r="C90" s="46" t="b">
        <v>0</v>
      </c>
    </row>
    <row r="91">
      <c r="A91" s="10"/>
      <c r="B91" s="73" t="str">
        <f>HYPERLINK("https://www.geeksforgeeks.org/insertion-sort/","insertion sort")</f>
        <v>insertion sort</v>
      </c>
      <c r="C91" s="46" t="b">
        <v>0</v>
      </c>
    </row>
    <row r="92">
      <c r="A92" s="10"/>
      <c r="B92" s="71" t="str">
        <f>HYPERLINK("https://www.youtube.com/watch?v=Pow9VYIWfOg","Merge Sort Video")</f>
        <v>Merge Sort Video</v>
      </c>
      <c r="C92" s="46" t="b">
        <v>0</v>
      </c>
    </row>
    <row r="93">
      <c r="A93" s="10"/>
      <c r="B93" s="73" t="str">
        <f>HYPERLINK("https://www.geeksforgeeks.org/quick-sort/","Quick Sort ( Know idea Only )")</f>
        <v>Quick Sort ( Know idea Only )</v>
      </c>
      <c r="C93" s="46" t="b">
        <v>0</v>
      </c>
    </row>
    <row r="94">
      <c r="A94" s="10"/>
      <c r="B94" s="71" t="str">
        <f>HYPERLINK("https://www.youtube.com/watch?v=EdVKzzlInFI","Quick Sort Video")</f>
        <v>Quick Sort Video</v>
      </c>
      <c r="C94" s="46" t="b">
        <v>0</v>
      </c>
    </row>
    <row r="95">
      <c r="A95" s="10"/>
      <c r="B95" s="51" t="s">
        <v>8</v>
      </c>
      <c r="C95" s="52"/>
    </row>
    <row r="96">
      <c r="A96" s="10"/>
      <c r="B96" s="75" t="str">
        <f>HYPERLINK("https://codeforces.com/group/c3FDl9EUi9/contest/263722","Sheet #3 Standard")</f>
        <v>Sheet #3 Standard</v>
      </c>
      <c r="C96" s="58" t="s">
        <v>5</v>
      </c>
    </row>
    <row r="97">
      <c r="A97" s="10"/>
      <c r="B97" s="76" t="str">
        <f>HYPERLINK("https://codeforces.com/group/u3Ii79X3NY/contest/272220","Practice #3")</f>
        <v>Practice #3</v>
      </c>
      <c r="C97" s="58" t="s">
        <v>5</v>
      </c>
    </row>
    <row r="98">
      <c r="A98" s="61" t="s">
        <v>4</v>
      </c>
      <c r="B98" s="62"/>
      <c r="C98" s="63"/>
    </row>
    <row r="99">
      <c r="A99" s="10"/>
      <c r="B99" s="57" t="s">
        <v>109</v>
      </c>
      <c r="C99" s="58" t="s">
        <v>5</v>
      </c>
    </row>
    <row r="100">
      <c r="A100" s="13"/>
      <c r="B100" s="59"/>
      <c r="C100" s="60"/>
    </row>
    <row r="101">
      <c r="A101" s="22" t="s">
        <v>4</v>
      </c>
      <c r="B101" s="55"/>
      <c r="C101" s="56"/>
    </row>
    <row r="102">
      <c r="A102" s="10"/>
      <c r="B102" s="57" t="s">
        <v>110</v>
      </c>
      <c r="C102" s="58" t="s">
        <v>5</v>
      </c>
    </row>
    <row r="103">
      <c r="A103" s="10"/>
      <c r="B103" s="55"/>
      <c r="C103" s="56"/>
    </row>
    <row r="104">
      <c r="A104" s="77" t="s">
        <v>50</v>
      </c>
      <c r="B104" s="78" t="s">
        <v>7</v>
      </c>
      <c r="C104" s="79"/>
    </row>
    <row r="105" ht="20.25" customHeight="1">
      <c r="A105" s="10"/>
      <c r="B105" s="80" t="str">
        <f>HYPERLINK("https://drive.google.com/drive/folders/19Azt8voj3HMTLDzHFOuh92UKT3Y7qLPV","CP CH 2  section 2,3 except bitmasking")</f>
        <v>CP CH 2  section 2,3 except bitmasking</v>
      </c>
      <c r="C105" s="46" t="b">
        <v>0</v>
      </c>
    </row>
    <row r="106">
      <c r="A106" s="10"/>
      <c r="B106" s="80" t="s">
        <v>97</v>
      </c>
      <c r="C106" s="46" t="b">
        <v>0</v>
      </c>
    </row>
    <row r="107">
      <c r="A107" s="10"/>
      <c r="B107" s="81" t="str">
        <f>HYPERLINK("https://www.youtube.com/watch?v=7z1498LTCgg","Thinking Techniques - Brainstorm - Rank - Approach ")</f>
        <v>Thinking Techniques - Brainstorm - Rank - Approach </v>
      </c>
      <c r="C107" s="46" t="b">
        <v>0</v>
      </c>
    </row>
    <row r="108">
      <c r="A108" s="10"/>
      <c r="B108" s="82" t="str">
        <f>HYPERLINK("https://www.youtube.com/watch?v=Tm_Vlkv4mOo","Thinking - Concretely - Symbolically - Pictorially Video")</f>
        <v>Thinking - Concretely - Symbolically - Pictorially Video</v>
      </c>
      <c r="C108" s="46" t="b">
        <v>0</v>
      </c>
    </row>
    <row r="109">
      <c r="A109" s="10"/>
      <c r="B109" s="82" t="str">
        <f>HYPERLINK("https://www.youtube.com/watch?v=6Fx8T_NBA7Q&amp;list=PLPt2dINI2MIa3AdNEfMlWS-RXqkpMdUC3&amp;index=6","Thinking Techniques - Problem Constraints")</f>
        <v>Thinking Techniques - Problem Constraints</v>
      </c>
      <c r="C109" s="46" t="b">
        <v>0</v>
      </c>
    </row>
    <row r="110">
      <c r="A110" s="10"/>
      <c r="B110" s="83" t="str">
        <f>HYPERLINK("https://www.youtube.com/watch?v=ZIYx0mmxuxs&amp;t=1s&amp;index=4&amp;list=PLIFVa-hDlNlcRtB5-zdzRrOkCy64dNKW6","#include&lt;algorithm&gt;")</f>
        <v>#include&lt;algorithm&gt;</v>
      </c>
      <c r="C110" s="46" t="b">
        <v>0</v>
      </c>
    </row>
    <row r="111">
      <c r="A111" s="10"/>
      <c r="C111" s="46" t="b">
        <v>0</v>
      </c>
    </row>
    <row r="112">
      <c r="A112" s="10"/>
      <c r="B112" s="83" t="str">
        <f>HYPERLINK("https://www.youtube.com/watch?v=kY2_AMqs-Qo&amp;index=6&amp;list=PLIFVa-hDlNlcRtB5-zdzRrOkCy64dNKW6","STL ( queue , dequeue ,  priority_queue )")</f>
        <v>STL ( queue , dequeue ,  priority_queue )</v>
      </c>
      <c r="C112" s="46" t="b">
        <v>0</v>
      </c>
    </row>
    <row r="113">
      <c r="A113" s="10"/>
      <c r="B113" s="83" t="str">
        <f>HYPERLINK("https://www.youtube.com/watch?v=czZ4F0R0ZTI&amp;index=7&amp;list=PLIFVa-hDlNlcRtB5-zdzRrOkCy64dNKW6","STL ( stack )")</f>
        <v>STL ( stack )</v>
      </c>
      <c r="C113" s="46" t="b">
        <v>0</v>
      </c>
    </row>
    <row r="114">
      <c r="A114" s="10"/>
      <c r="B114" s="84" t="s">
        <v>8</v>
      </c>
      <c r="C114" s="52"/>
    </row>
    <row r="115">
      <c r="A115" s="10"/>
      <c r="B115" s="85" t="str">
        <f>HYPERLINK("https://codeforces.com/group/c3FDl9EUi9/contest/263096","Sheet #2 Standard")</f>
        <v>Sheet #2 Standard</v>
      </c>
      <c r="C115" s="58" t="s">
        <v>5</v>
      </c>
    </row>
    <row r="116">
      <c r="A116" s="13"/>
      <c r="B116" s="86" t="str">
        <f>HYPERLINK("https://codeforces.com/group/u3Ii79X3NY/contest/270796","Practice #2")</f>
        <v>Practice #2</v>
      </c>
      <c r="C116" s="87" t="s">
        <v>5</v>
      </c>
    </row>
    <row r="117">
      <c r="A117" s="22" t="s">
        <v>4</v>
      </c>
      <c r="B117" s="88"/>
      <c r="C117" s="56"/>
    </row>
    <row r="118">
      <c r="A118" s="10"/>
      <c r="B118" s="57" t="s">
        <v>111</v>
      </c>
      <c r="C118" s="87" t="s">
        <v>5</v>
      </c>
    </row>
    <row r="119">
      <c r="A119" s="13"/>
      <c r="B119" s="88"/>
      <c r="C119" s="56"/>
    </row>
    <row r="120">
      <c r="A120" s="16" t="s">
        <v>60</v>
      </c>
      <c r="B120" s="89" t="s">
        <v>7</v>
      </c>
      <c r="C120" s="44"/>
    </row>
    <row r="121" ht="20.25" customHeight="1">
      <c r="A121" s="10"/>
      <c r="B121" s="90" t="str">
        <f>HYPERLINK("https://drive.google.com/drive/folders/19Azt8voj3HMTLDzHFOuh92UKT3Y7qLPV","CP CH1")</f>
        <v>CP CH1</v>
      </c>
      <c r="C121" s="46" t="b">
        <v>0</v>
      </c>
    </row>
    <row r="122">
      <c r="A122" s="10"/>
      <c r="B122" s="91" t="s">
        <v>112</v>
      </c>
      <c r="C122" s="46" t="b">
        <v>0</v>
      </c>
    </row>
    <row r="123">
      <c r="A123" s="10"/>
      <c r="B123" s="92" t="str">
        <f>HYPERLINK("https://docs.google.com/document/d/1KofDX1tw9kyxTxaquvDtCcgDok5LEq4yqhmubDLHECI/edit","Good Blog ( see Complexity section only ) ")</f>
        <v>Good Blog ( see Complexity section only ) </v>
      </c>
      <c r="C123" s="46" t="b">
        <v>0</v>
      </c>
    </row>
    <row r="124">
      <c r="A124" s="10"/>
      <c r="B124" s="92" t="s">
        <v>113</v>
      </c>
      <c r="C124" s="46" t="b">
        <v>0</v>
      </c>
    </row>
    <row r="125">
      <c r="A125" s="10"/>
      <c r="B125" s="81" t="str">
        <f>HYPERLINK("https://www.youtube.com/watch?v=fd0Ebfa_mJ0","Thinking Techniques  Approaching Problem Statement")</f>
        <v>Thinking Techniques  Approaching Problem Statement</v>
      </c>
      <c r="C125" s="46" t="b">
        <v>0</v>
      </c>
    </row>
    <row r="126">
      <c r="A126" s="10"/>
      <c r="B126" s="81" t="str">
        <f>HYPERLINK("https://www.youtube.com/watch?v=olcmPKZNqnM","Thinking Techniques - On papers Not on PC")</f>
        <v>Thinking Techniques - On papers Not on PC</v>
      </c>
      <c r="C126" s="46" t="b">
        <v>0</v>
      </c>
    </row>
    <row r="127">
      <c r="A127" s="10"/>
      <c r="B127" s="93" t="str">
        <f>HYPERLINK("https://www.youtube.com/watch?v=f_lt366qTZc&amp;list=PLPt2dINI2MIa3AdNEfMlWS-RXqkpMdUC3&amp;index=16","put all togerther")</f>
        <v>put all togerther</v>
      </c>
      <c r="C127" s="46" t="b">
        <v>0</v>
      </c>
    </row>
    <row r="128">
      <c r="A128" s="10"/>
      <c r="B128" s="94" t="str">
        <f>HYPERLINK("https://www.youtube.com/watch?v=-jE3_O9Dpps&amp;index=5&amp;list=PLPt2dINI2MIZeC3RhQ-edPLuwtS9NRZ80","Tips and tricks ")</f>
        <v>Tips and tricks </v>
      </c>
      <c r="C128" s="46" t="b">
        <v>0</v>
      </c>
    </row>
    <row r="129">
      <c r="A129" s="10"/>
      <c r="B129" s="94" t="str">
        <f>HYPERLINK("https://www.youtube.com/watch?v=EQzmtn4PzYQ&amp;list=PLPt2dINI2MIYOPOhyU_5_bjhpC7J-nNDI","complixity analysis")</f>
        <v>complixity analysis</v>
      </c>
      <c r="C129" s="46" t="b">
        <v>0</v>
      </c>
    </row>
    <row r="130">
      <c r="A130" s="10"/>
      <c r="B130" s="94" t="str">
        <f>HYPERLINK("https://www.youtube.com/watch?v=kQGTjql8WjI","Frequency array")</f>
        <v>Frequency array</v>
      </c>
      <c r="C130" s="46" t="b">
        <v>0</v>
      </c>
    </row>
    <row r="131">
      <c r="A131" s="10"/>
      <c r="B131" s="94" t="str">
        <f>HYPERLINK("https://www.youtube.com/watch?v=hqOqr6vFPp8&amp;list=PLPt2dINI2MIZeC3RhQ-edPLuwtS9NRZ80","prefix sum ")</f>
        <v>prefix sum </v>
      </c>
      <c r="C131" s="46" t="b">
        <v>0</v>
      </c>
    </row>
    <row r="132">
      <c r="A132" s="10"/>
      <c r="B132" s="93" t="str">
        <f>HYPERLINK("https://www.youtube.com/watch?v=FRmQai0I-po&amp;t=4s&amp;index=1&amp;list=PLIFVa-hDlNlcRtB5-zdzRrOkCy64dNKW6","scanf , printf")</f>
        <v>scanf , printf</v>
      </c>
      <c r="C132" s="46" t="b">
        <v>0</v>
      </c>
    </row>
    <row r="133">
      <c r="A133" s="10"/>
      <c r="B133" s="94" t="str">
        <f>HYPERLINK("https://www.youtube.com/watch?v=pvTg_7tm9Ek&amp;t=1s&amp;index=3&amp;list=PLIFVa-hDlNlcRtB5-zdzRrOkCy64dNKW6","Vector struct pair")</f>
        <v>Vector struct pair</v>
      </c>
      <c r="C133" s="46" t="b">
        <v>0</v>
      </c>
    </row>
    <row r="134">
      <c r="A134" s="10"/>
      <c r="B134" s="84" t="s">
        <v>8</v>
      </c>
      <c r="C134" s="52"/>
    </row>
    <row r="135">
      <c r="A135" s="10"/>
      <c r="B135" s="85" t="str">
        <f>HYPERLINK("https://codeforces.com/group/c3FDl9EUi9/contest/262795","Sheet #1 Standard")</f>
        <v>Sheet #1 Standard</v>
      </c>
      <c r="C135" s="58" t="s">
        <v>5</v>
      </c>
    </row>
    <row r="136">
      <c r="A136" s="13"/>
      <c r="B136" s="95" t="str">
        <f>HYPERLINK("https://codeforces.com/group/u3Ii79X3NY/contest/270254","Practice #1")</f>
        <v>Practice #1</v>
      </c>
      <c r="C136" s="87" t="s">
        <v>5</v>
      </c>
    </row>
  </sheetData>
  <mergeCells count="19">
    <mergeCell ref="A2:B2"/>
    <mergeCell ref="A3:A20"/>
    <mergeCell ref="A21:A23"/>
    <mergeCell ref="A24:A26"/>
    <mergeCell ref="A27:A29"/>
    <mergeCell ref="A30:A32"/>
    <mergeCell ref="A33:A35"/>
    <mergeCell ref="A98:A100"/>
    <mergeCell ref="A101:A103"/>
    <mergeCell ref="A104:A116"/>
    <mergeCell ref="A117:A119"/>
    <mergeCell ref="A120:A136"/>
    <mergeCell ref="A36:A38"/>
    <mergeCell ref="A39:A50"/>
    <mergeCell ref="A51:A53"/>
    <mergeCell ref="A54:A56"/>
    <mergeCell ref="A57:A73"/>
    <mergeCell ref="A74:A76"/>
    <mergeCell ref="A77:A97"/>
  </mergeCells>
  <conditionalFormatting sqref="C3:V136">
    <cfRule type="containsText" dxfId="0" priority="1" stopIfTrue="1" operator="containsText" text="AC">
      <formula>NOT(ISERROR(SEARCH(("AC"),(C3))))</formula>
    </cfRule>
  </conditionalFormatting>
  <hyperlinks>
    <hyperlink r:id="rId1" ref="B4"/>
    <hyperlink r:id="rId2" ref="B5"/>
    <hyperlink r:id="rId3" ref="B6"/>
    <hyperlink r:id="rId4" location="Sec2" ref="B7"/>
    <hyperlink r:id="rId5" ref="B20"/>
    <hyperlink r:id="rId6" ref="B22"/>
    <hyperlink r:id="rId7" ref="B25"/>
    <hyperlink r:id="rId8" ref="B28"/>
    <hyperlink r:id="rId9" ref="B31"/>
    <hyperlink r:id="rId10" ref="B34"/>
    <hyperlink r:id="rId11" ref="B37"/>
    <hyperlink r:id="rId12" ref="B40"/>
    <hyperlink r:id="rId13" ref="B42"/>
    <hyperlink r:id="rId14" ref="B43"/>
    <hyperlink r:id="rId15" ref="B44"/>
    <hyperlink r:id="rId16" ref="B47"/>
    <hyperlink r:id="rId17" ref="B52"/>
    <hyperlink r:id="rId18" ref="B55"/>
    <hyperlink r:id="rId19" ref="B58"/>
    <hyperlink r:id="rId20" ref="B65"/>
    <hyperlink r:id="rId21" ref="B66"/>
    <hyperlink r:id="rId22" ref="B68"/>
    <hyperlink r:id="rId23" ref="B75"/>
    <hyperlink r:id="rId24" ref="B78"/>
    <hyperlink r:id="rId25" ref="B79"/>
    <hyperlink r:id="rId26" ref="B80"/>
    <hyperlink r:id="rId27" ref="B81"/>
    <hyperlink r:id="rId28" ref="B84"/>
    <hyperlink r:id="rId29" ref="B85"/>
    <hyperlink r:id="rId30" ref="B99"/>
    <hyperlink r:id="rId31" ref="B102"/>
    <hyperlink r:id="rId32" ref="B106"/>
    <hyperlink r:id="rId33" ref="B118"/>
    <hyperlink r:id="rId34" ref="B122"/>
    <hyperlink r:id="rId35" ref="B124"/>
  </hyperlinks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2.0"/>
    <col customWidth="1" min="2" max="2" width="62.0"/>
    <col customWidth="1" min="3" max="3" width="30.75"/>
  </cols>
  <sheetData>
    <row r="1">
      <c r="A1" s="1" t="s">
        <v>0</v>
      </c>
      <c r="B1" s="2" t="s">
        <v>1</v>
      </c>
      <c r="C1" s="3"/>
    </row>
    <row r="2">
      <c r="A2" s="4" t="s">
        <v>2</v>
      </c>
      <c r="B2" s="5"/>
      <c r="C2" s="96"/>
    </row>
    <row r="3">
      <c r="A3" s="97" t="s">
        <v>4</v>
      </c>
      <c r="B3" s="98"/>
      <c r="C3" s="99"/>
    </row>
    <row r="4">
      <c r="A4" s="10"/>
      <c r="B4" s="100" t="s">
        <v>85</v>
      </c>
      <c r="C4" s="101" t="s">
        <v>5</v>
      </c>
    </row>
    <row r="5">
      <c r="A5" s="13"/>
      <c r="B5" s="98"/>
      <c r="C5" s="102"/>
    </row>
    <row r="6">
      <c r="A6" s="103" t="s">
        <v>114</v>
      </c>
      <c r="B6" s="104" t="s">
        <v>7</v>
      </c>
      <c r="C6" s="105"/>
    </row>
    <row r="7">
      <c r="A7" s="106"/>
      <c r="B7" s="107" t="s">
        <v>115</v>
      </c>
      <c r="C7" s="27" t="b">
        <v>0</v>
      </c>
    </row>
    <row r="8">
      <c r="A8" s="106"/>
      <c r="B8" s="108" t="s">
        <v>116</v>
      </c>
      <c r="C8" s="27" t="b">
        <v>0</v>
      </c>
    </row>
    <row r="9">
      <c r="A9" s="106"/>
      <c r="B9" s="108" t="s">
        <v>117</v>
      </c>
      <c r="C9" s="27" t="b">
        <v>0</v>
      </c>
    </row>
    <row r="10">
      <c r="A10" s="106"/>
      <c r="B10" s="108" t="s">
        <v>118</v>
      </c>
      <c r="C10" s="27" t="b">
        <v>0</v>
      </c>
    </row>
    <row r="11">
      <c r="A11" s="106"/>
      <c r="B11" s="108" t="s">
        <v>119</v>
      </c>
      <c r="C11" s="27" t="b">
        <v>0</v>
      </c>
    </row>
    <row r="12">
      <c r="A12" s="106"/>
      <c r="B12" s="108" t="s">
        <v>120</v>
      </c>
      <c r="C12" s="27" t="b">
        <v>0</v>
      </c>
    </row>
    <row r="13">
      <c r="A13" s="106"/>
      <c r="B13" s="108" t="s">
        <v>121</v>
      </c>
      <c r="C13" s="27" t="b">
        <v>0</v>
      </c>
    </row>
    <row r="14">
      <c r="A14" s="106"/>
      <c r="B14" s="26" t="s">
        <v>122</v>
      </c>
      <c r="C14" s="27" t="b">
        <v>0</v>
      </c>
    </row>
    <row r="15">
      <c r="A15" s="106"/>
      <c r="B15" s="109" t="s">
        <v>8</v>
      </c>
      <c r="C15" s="105"/>
    </row>
    <row r="16">
      <c r="A16" s="106"/>
      <c r="B16" s="108" t="s">
        <v>123</v>
      </c>
      <c r="C16" s="110" t="s">
        <v>124</v>
      </c>
    </row>
    <row r="17">
      <c r="A17" s="103"/>
      <c r="B17" s="108" t="s">
        <v>125</v>
      </c>
      <c r="C17" s="111" t="s">
        <v>124</v>
      </c>
    </row>
    <row r="18">
      <c r="A18" s="97" t="s">
        <v>4</v>
      </c>
      <c r="B18" s="98"/>
      <c r="C18" s="99"/>
    </row>
    <row r="19">
      <c r="A19" s="10"/>
      <c r="B19" s="112" t="s">
        <v>86</v>
      </c>
      <c r="C19" s="101" t="s">
        <v>5</v>
      </c>
    </row>
    <row r="20">
      <c r="A20" s="13"/>
      <c r="B20" s="98"/>
      <c r="C20" s="102"/>
    </row>
    <row r="21">
      <c r="A21" s="103" t="s">
        <v>126</v>
      </c>
      <c r="B21" s="104" t="s">
        <v>7</v>
      </c>
      <c r="C21" s="105"/>
    </row>
    <row r="22">
      <c r="A22" s="106"/>
      <c r="B22" s="81" t="s">
        <v>127</v>
      </c>
      <c r="C22" s="27" t="b">
        <v>0</v>
      </c>
    </row>
    <row r="23">
      <c r="A23" s="106"/>
      <c r="B23" s="81" t="s">
        <v>128</v>
      </c>
      <c r="C23" s="27" t="b">
        <v>0</v>
      </c>
    </row>
    <row r="24">
      <c r="A24" s="106"/>
      <c r="B24" s="109" t="s">
        <v>8</v>
      </c>
      <c r="C24" s="105"/>
    </row>
    <row r="25">
      <c r="A25" s="106"/>
      <c r="B25" s="26" t="s">
        <v>129</v>
      </c>
      <c r="C25" s="12" t="s">
        <v>130</v>
      </c>
    </row>
    <row r="26">
      <c r="A26" s="113" t="s">
        <v>4</v>
      </c>
      <c r="B26" s="98"/>
      <c r="C26" s="102"/>
    </row>
    <row r="27">
      <c r="A27" s="10"/>
      <c r="B27" s="114" t="str">
        <f>HYPERLINK("#","Contest #9")</f>
        <v>Contest #9</v>
      </c>
      <c r="C27" s="12" t="s">
        <v>5</v>
      </c>
    </row>
    <row r="28">
      <c r="A28" s="13"/>
      <c r="B28" s="98"/>
      <c r="C28" s="102"/>
    </row>
    <row r="29">
      <c r="A29" s="115" t="s">
        <v>6</v>
      </c>
      <c r="B29" s="116" t="s">
        <v>7</v>
      </c>
      <c r="C29" s="105"/>
    </row>
    <row r="30">
      <c r="A30" s="10"/>
      <c r="B30" s="117" t="s">
        <v>131</v>
      </c>
      <c r="C30" s="118"/>
    </row>
    <row r="31">
      <c r="A31" s="10"/>
      <c r="B31" s="117" t="s">
        <v>132</v>
      </c>
      <c r="C31" s="118"/>
    </row>
    <row r="32">
      <c r="A32" s="10"/>
      <c r="B32" s="83" t="str">
        <f>HYPERLINK("https://goo.gl/XGvh7H","Disjoint Set Union (maximal)")</f>
        <v>Disjoint Set Union (maximal)</v>
      </c>
      <c r="C32" s="118"/>
    </row>
    <row r="33">
      <c r="A33" s="10"/>
      <c r="B33" s="83" t="str">
        <f>HYPERLINK("https://cp-algorithms.com/graph/mst_kruskal_with_dsu.html","MST Kruskals with DSU (maximal)")</f>
        <v>MST Kruskals with DSU (maximal)</v>
      </c>
      <c r="C33" s="118"/>
    </row>
    <row r="34">
      <c r="A34" s="10"/>
      <c r="B34" s="83" t="str">
        <f>HYPERLINK("https://goo.gl/a49WUC","MST Kruskal's  (maximal)")</f>
        <v>MST Kruskal's  (maximal)</v>
      </c>
      <c r="C34" s="118"/>
    </row>
    <row r="35">
      <c r="A35" s="10"/>
      <c r="B35" s="83" t="str">
        <f>HYPERLINK("https://goo.gl/FyW12q","MST Prim (maximal) ")</f>
        <v>MST Prim (maximal) </v>
      </c>
      <c r="C35" s="118"/>
    </row>
    <row r="36">
      <c r="A36" s="10"/>
      <c r="B36" s="83" t="str">
        <f>HYPERLINK("https://www.youtube.com/watch?v=-jWBvgMw44U&amp;t=14s","DSU Video Mohamed Afifi")</f>
        <v>DSU Video Mohamed Afifi</v>
      </c>
      <c r="C36" s="118"/>
    </row>
    <row r="37">
      <c r="A37" s="10"/>
      <c r="B37" s="83" t="str">
        <f>HYPERLINK("https://goo.gl/oqe4dR","Other Video DSU (Solver To be)")</f>
        <v>Other Video DSU (Solver To be)</v>
      </c>
      <c r="C37" s="118"/>
    </row>
    <row r="38">
      <c r="A38" s="10"/>
      <c r="B38" s="83" t="str">
        <f>HYPERLINK("https://goo.gl/9QdyQ7","Other Video MST ( Solver to be)")</f>
        <v>Other Video MST ( Solver to be)</v>
      </c>
      <c r="C38" s="118"/>
    </row>
    <row r="39">
      <c r="A39" s="10"/>
      <c r="B39" s="119" t="s">
        <v>133</v>
      </c>
      <c r="C39" s="118"/>
    </row>
    <row r="40">
      <c r="A40" s="10"/>
      <c r="B40" s="83" t="str">
        <f>HYPERLINK("https://www.youtube.com/watch?v=tcQky6O1em8&amp;index=14&amp;list=PLPt2dINI2MIb4OXlJ_EEwIDV9WVUpRQ5K","Video Prim Algorithm ")</f>
        <v>Video Prim Algorithm </v>
      </c>
      <c r="C40" s="118"/>
    </row>
    <row r="41">
      <c r="A41" s="10"/>
      <c r="B41" s="120" t="s">
        <v>8</v>
      </c>
      <c r="C41" s="105"/>
    </row>
    <row r="42">
      <c r="A42" s="10"/>
      <c r="B42" s="81" t="s">
        <v>134</v>
      </c>
      <c r="C42" s="121"/>
    </row>
    <row r="43">
      <c r="A43" s="10"/>
      <c r="B43" s="81" t="s">
        <v>135</v>
      </c>
      <c r="C43" s="121"/>
    </row>
    <row r="44">
      <c r="A44" s="22" t="s">
        <v>4</v>
      </c>
      <c r="B44" s="122"/>
      <c r="C44" s="15"/>
    </row>
    <row r="45">
      <c r="A45" s="10"/>
      <c r="B45" s="114" t="str">
        <f>HYPERLINK("#","Contest #8")</f>
        <v>Contest #8</v>
      </c>
      <c r="C45" s="12" t="s">
        <v>5</v>
      </c>
    </row>
    <row r="46">
      <c r="A46" s="13"/>
      <c r="B46" s="88"/>
      <c r="C46" s="15"/>
    </row>
    <row r="47">
      <c r="A47" s="31" t="s">
        <v>9</v>
      </c>
      <c r="B47" s="89" t="s">
        <v>7</v>
      </c>
      <c r="C47" s="25"/>
    </row>
    <row r="48">
      <c r="A48" s="10"/>
      <c r="B48" s="123" t="s">
        <v>136</v>
      </c>
      <c r="C48" s="27" t="b">
        <v>0</v>
      </c>
    </row>
    <row r="49">
      <c r="A49" s="10"/>
      <c r="B49" s="123" t="s">
        <v>137</v>
      </c>
      <c r="C49" s="27" t="b">
        <v>0</v>
      </c>
    </row>
    <row r="50">
      <c r="A50" s="10"/>
      <c r="B50" s="123" t="s">
        <v>138</v>
      </c>
      <c r="C50" s="27" t="b">
        <v>0</v>
      </c>
    </row>
    <row r="51">
      <c r="A51" s="10"/>
      <c r="B51" s="124" t="s">
        <v>139</v>
      </c>
      <c r="C51" s="27" t="b">
        <v>0</v>
      </c>
    </row>
    <row r="52">
      <c r="A52" s="10"/>
      <c r="B52" s="125" t="s">
        <v>140</v>
      </c>
      <c r="C52" s="27" t="b">
        <v>0</v>
      </c>
    </row>
    <row r="53">
      <c r="A53" s="10"/>
      <c r="B53" s="84" t="s">
        <v>8</v>
      </c>
      <c r="C53" s="39"/>
    </row>
    <row r="54">
      <c r="A54" s="10"/>
      <c r="B54" s="81" t="s">
        <v>141</v>
      </c>
      <c r="C54" s="111" t="s">
        <v>142</v>
      </c>
    </row>
    <row r="55">
      <c r="A55" s="22" t="s">
        <v>4</v>
      </c>
      <c r="B55" s="88"/>
      <c r="C55" s="15"/>
    </row>
    <row r="56">
      <c r="A56" s="10"/>
      <c r="B56" s="114" t="str">
        <f>HYPERLINK("#","Contest #7")</f>
        <v>Contest #7</v>
      </c>
      <c r="C56" s="12" t="s">
        <v>5</v>
      </c>
    </row>
    <row r="57">
      <c r="A57" s="13"/>
      <c r="B57" s="88"/>
      <c r="C57" s="15"/>
    </row>
    <row r="58">
      <c r="A58" s="31" t="s">
        <v>11</v>
      </c>
      <c r="B58" s="89" t="s">
        <v>7</v>
      </c>
      <c r="C58" s="89"/>
    </row>
    <row r="59">
      <c r="A59" s="10"/>
      <c r="B59" s="124" t="s">
        <v>143</v>
      </c>
      <c r="C59" s="27" t="b">
        <v>0</v>
      </c>
    </row>
    <row r="60">
      <c r="A60" s="10"/>
      <c r="B60" s="124" t="s">
        <v>144</v>
      </c>
      <c r="C60" s="27" t="b">
        <v>0</v>
      </c>
    </row>
    <row r="61">
      <c r="A61" s="10"/>
      <c r="B61" s="84" t="s">
        <v>8</v>
      </c>
      <c r="C61" s="39"/>
    </row>
    <row r="62">
      <c r="A62" s="10"/>
      <c r="B62" s="81" t="s">
        <v>145</v>
      </c>
      <c r="C62" s="111" t="s">
        <v>146</v>
      </c>
    </row>
    <row r="63">
      <c r="A63" s="22" t="s">
        <v>4</v>
      </c>
      <c r="B63" s="88"/>
      <c r="C63" s="15"/>
    </row>
    <row r="64">
      <c r="A64" s="10"/>
      <c r="B64" s="114" t="str">
        <f>HYPERLINK("#","Contest #6")</f>
        <v>Contest #6</v>
      </c>
      <c r="C64" s="12" t="s">
        <v>5</v>
      </c>
    </row>
    <row r="65">
      <c r="A65" s="13"/>
      <c r="B65" s="88"/>
      <c r="C65" s="15"/>
    </row>
    <row r="66">
      <c r="A66" s="31" t="s">
        <v>12</v>
      </c>
      <c r="B66" s="89" t="s">
        <v>7</v>
      </c>
      <c r="C66" s="18"/>
    </row>
    <row r="67">
      <c r="A67" s="10"/>
      <c r="B67" s="123" t="str">
        <f>HYPERLINK("https://drive.google.com/file/d/1L9ExeQ7ywfeVgfib-cygtQ0UuHG0vNlB/view","Topcoder: DP – From Novice to Advanced")</f>
        <v>Topcoder: DP – From Novice to Advanced</v>
      </c>
      <c r="C67" s="27" t="b">
        <v>0</v>
      </c>
    </row>
    <row r="68">
      <c r="A68" s="10"/>
      <c r="B68" s="126" t="s">
        <v>147</v>
      </c>
      <c r="C68" s="27" t="b">
        <v>0</v>
      </c>
    </row>
    <row r="69">
      <c r="A69" s="10"/>
      <c r="B69" s="126" t="s">
        <v>148</v>
      </c>
      <c r="C69" s="27" t="b">
        <v>0</v>
      </c>
    </row>
    <row r="70">
      <c r="A70" s="10"/>
      <c r="B70" s="124" t="str">
        <f>HYPERLINK("https://www.youtube.com/watch?v=PrXbn8-zw14&amp;index=4&amp;list=PLPt2dINI2MIattDutu7IOAMlUuLeN8k2p","Table Method DP Video MS")</f>
        <v>Table Method DP Video MS</v>
      </c>
      <c r="C70" s="27" t="b">
        <v>0</v>
      </c>
    </row>
    <row r="71">
      <c r="A71" s="10"/>
      <c r="B71" s="124" t="str">
        <f>HYPERLINK("https://www.youtube.com/watch?v=bDlAqeWsKsg&amp;list=PLPt2dINI2MIattDutu7IOAMlUuLeN8k2p&amp;index=5","Consecutive Ranges Style Video MS")</f>
        <v>Consecutive Ranges Style Video MS</v>
      </c>
      <c r="C71" s="27" t="b">
        <v>0</v>
      </c>
    </row>
    <row r="72">
      <c r="A72" s="10"/>
      <c r="B72" s="124" t="str">
        <f>HYPERLINK("https://www.youtube.com/watch?v=b4AC2jGNGEM&amp;list=PLPt2dINI2MIattDutu7IOAMlUuLeN8k2p&amp;index=6","Nested Ranges Style Video MS")</f>
        <v>Nested Ranges Style Video MS</v>
      </c>
      <c r="C72" s="27" t="b">
        <v>0</v>
      </c>
    </row>
    <row r="73">
      <c r="A73" s="10"/>
      <c r="B73" s="124" t="str">
        <f>HYPERLINK("https://www.youtube.com/watch?v=pJbeTrSKl3Y&amp;index=7&amp;list=PLPt2dINI2MIattDutu7IOAMlUuLeN8k2p","General Ranges DP video MS")</f>
        <v>General Ranges DP video MS</v>
      </c>
      <c r="C73" s="27" t="b">
        <v>0</v>
      </c>
    </row>
    <row r="74">
      <c r="A74" s="10"/>
      <c r="B74" s="84" t="s">
        <v>8</v>
      </c>
      <c r="C74" s="39"/>
    </row>
    <row r="75">
      <c r="A75" s="10"/>
      <c r="B75" s="81" t="str">
        <f>HYPERLINK("https://vjudge.net/contest/366518","Vjudge Sheet #3")</f>
        <v>Vjudge Sheet #3</v>
      </c>
      <c r="C75" s="111" t="s">
        <v>149</v>
      </c>
    </row>
    <row r="76">
      <c r="A76" s="22" t="s">
        <v>4</v>
      </c>
      <c r="B76" s="88"/>
      <c r="C76" s="15"/>
    </row>
    <row r="77">
      <c r="A77" s="10"/>
      <c r="B77" s="114" t="str">
        <f>HYPERLINK("#","Contest #5")</f>
        <v>Contest #5</v>
      </c>
      <c r="C77" s="12" t="s">
        <v>5</v>
      </c>
    </row>
    <row r="78">
      <c r="A78" s="13"/>
      <c r="B78" s="88"/>
      <c r="C78" s="15"/>
    </row>
    <row r="79">
      <c r="A79" s="31" t="s">
        <v>15</v>
      </c>
      <c r="B79" s="89" t="s">
        <v>7</v>
      </c>
      <c r="C79" s="18"/>
    </row>
    <row r="80">
      <c r="A80" s="10"/>
      <c r="B80" s="127" t="s">
        <v>150</v>
      </c>
      <c r="C80" s="27" t="b">
        <v>0</v>
      </c>
    </row>
    <row r="81">
      <c r="A81" s="10"/>
      <c r="B81" s="127" t="s">
        <v>151</v>
      </c>
      <c r="C81" s="27" t="b">
        <v>0</v>
      </c>
    </row>
    <row r="82">
      <c r="A82" s="10"/>
      <c r="B82" s="124" t="s">
        <v>152</v>
      </c>
      <c r="C82" s="27" t="b">
        <v>0</v>
      </c>
    </row>
    <row r="83">
      <c r="A83" s="10"/>
      <c r="B83" s="125" t="s">
        <v>153</v>
      </c>
      <c r="C83" s="27" t="b">
        <v>0</v>
      </c>
    </row>
    <row r="84">
      <c r="A84" s="10"/>
      <c r="B84" s="126" t="str">
        <f>HYPERLINK("http://e-maxx.ru/algo/floyd_warshall_algorithm","Floyd Warshall")</f>
        <v>Floyd Warshall</v>
      </c>
      <c r="C84" s="27" t="b">
        <v>0</v>
      </c>
    </row>
    <row r="85">
      <c r="A85" s="10"/>
      <c r="B85" s="126" t="str">
        <f>HYPERLINK("https://www.youtube.com/watch?v=6GzxGabB5MI&amp;index=10&amp;list=PLPt2dINI2MIb4OXlJ_EEwIDV9WVUpRQ5K","Dijkstra Video Mostafa saad")</f>
        <v>Dijkstra Video Mostafa saad</v>
      </c>
      <c r="C85" s="27" t="b">
        <v>0</v>
      </c>
    </row>
    <row r="86">
      <c r="A86" s="10"/>
      <c r="B86" s="128" t="str">
        <f>HYPERLINK("https://www.youtube.com/watch?v=ZIJLCVn4KzQ&amp;list=PLPt2dINI2MIb4OXlJ_EEwIDV9WVUpRQ5K&amp;index=9","Floyed Video Mosta saad")</f>
        <v>Floyed Video Mosta saad</v>
      </c>
      <c r="C86" s="27" t="b">
        <v>0</v>
      </c>
    </row>
    <row r="87">
      <c r="A87" s="10"/>
      <c r="B87" s="84" t="s">
        <v>8</v>
      </c>
      <c r="C87" s="39"/>
    </row>
    <row r="88">
      <c r="A88" s="10"/>
      <c r="B88" s="81" t="s">
        <v>154</v>
      </c>
      <c r="C88" s="111" t="s">
        <v>155</v>
      </c>
    </row>
    <row r="89">
      <c r="A89" s="22" t="s">
        <v>4</v>
      </c>
      <c r="B89" s="88"/>
      <c r="C89" s="15"/>
    </row>
    <row r="90">
      <c r="A90" s="10"/>
      <c r="B90" s="114" t="str">
        <f>HYPERLINK("#","Contest #4")</f>
        <v>Contest #4</v>
      </c>
      <c r="C90" s="12" t="s">
        <v>5</v>
      </c>
    </row>
    <row r="91">
      <c r="A91" s="13"/>
      <c r="B91" s="88"/>
      <c r="C91" s="15"/>
    </row>
    <row r="92">
      <c r="A92" s="31" t="s">
        <v>25</v>
      </c>
      <c r="B92" s="89" t="s">
        <v>7</v>
      </c>
      <c r="C92" s="25"/>
    </row>
    <row r="93">
      <c r="A93" s="10"/>
      <c r="B93" s="127" t="s">
        <v>156</v>
      </c>
      <c r="C93" s="27" t="b">
        <v>0</v>
      </c>
    </row>
    <row r="94">
      <c r="A94" s="10"/>
      <c r="B94" s="127" t="s">
        <v>157</v>
      </c>
      <c r="C94" s="27" t="b">
        <v>0</v>
      </c>
    </row>
    <row r="95">
      <c r="A95" s="10"/>
      <c r="B95" s="127" t="str">
        <f>HYPERLINK("https://github.com/AhmadElsagheer/Competitive-programming-library/blob/master/graphs/traversal/articulation-points-and-bridges.md","Notes on articulation points and bridges")</f>
        <v>Notes on articulation points and bridges</v>
      </c>
      <c r="C95" s="27" t="b">
        <v>0</v>
      </c>
    </row>
    <row r="96">
      <c r="A96" s="10"/>
      <c r="B96" s="127" t="s">
        <v>158</v>
      </c>
      <c r="C96" s="27" t="b">
        <v>0</v>
      </c>
    </row>
    <row r="97">
      <c r="A97" s="10"/>
      <c r="B97" s="127" t="s">
        <v>159</v>
      </c>
      <c r="C97" s="27" t="b">
        <v>0</v>
      </c>
    </row>
    <row r="98">
      <c r="A98" s="10"/>
      <c r="B98" s="127" t="str">
        <f>HYPERLINK("https://github.com/AhmadElsagheer/Competitive-programming-library/blob/master/graphs/traversal/StronglyConnectedComponents1.java","Tarjan SCC")</f>
        <v>Tarjan SCC</v>
      </c>
      <c r="C98" s="27" t="b">
        <v>0</v>
      </c>
    </row>
    <row r="99">
      <c r="A99" s="10"/>
      <c r="B99" s="127" t="str">
        <f>HYPERLINK("https://codeforces.com/blog/entry/16221","CF: Algorithm Gym (Arituclation points and bridges)")</f>
        <v>CF: Algorithm Gym (Arituclation points and bridges)</v>
      </c>
      <c r="C99" s="27" t="b">
        <v>0</v>
      </c>
    </row>
    <row r="100">
      <c r="A100" s="10"/>
      <c r="B100" s="124" t="s">
        <v>92</v>
      </c>
      <c r="C100" s="27" t="b">
        <v>0</v>
      </c>
    </row>
    <row r="101">
      <c r="A101" s="10"/>
      <c r="B101" s="124" t="s">
        <v>93</v>
      </c>
      <c r="C101" s="27" t="b">
        <v>0</v>
      </c>
    </row>
    <row r="102">
      <c r="A102" s="10"/>
      <c r="B102" s="126" t="str">
        <f>HYPERLINK("https://goo.gl/Tkef9Z","Video Strongly Connected Components - Tarjan - 1 ")</f>
        <v>Video Strongly Connected Components - Tarjan - 1 </v>
      </c>
      <c r="C102" s="27" t="b">
        <v>0</v>
      </c>
    </row>
    <row r="103">
      <c r="A103" s="10"/>
      <c r="B103" s="126" t="str">
        <f>HYPERLINK("https://goo.gl/5ZxpGz","Video Strongly Connected Components - Tarjan - 2")</f>
        <v>Video Strongly Connected Components - Tarjan - 2</v>
      </c>
      <c r="C103" s="27" t="b">
        <v>0</v>
      </c>
    </row>
    <row r="104">
      <c r="A104" s="10"/>
      <c r="B104" s="126" t="str">
        <f>HYPERLINK("https://goo.gl/zY8zRn","Video Bridges using Tarjan")</f>
        <v>Video Bridges using Tarjan</v>
      </c>
      <c r="C104" s="27" t="b">
        <v>0</v>
      </c>
    </row>
    <row r="105">
      <c r="A105" s="10"/>
      <c r="B105" s="126" t="str">
        <f>HYPERLINK("https://goo.gl/qzPDQk","Video Articulation points using Tarjan")</f>
        <v>Video Articulation points using Tarjan</v>
      </c>
      <c r="C105" s="27" t="b">
        <v>0</v>
      </c>
    </row>
    <row r="106">
      <c r="A106" s="10"/>
      <c r="B106" s="84" t="s">
        <v>8</v>
      </c>
      <c r="C106" s="39"/>
    </row>
    <row r="107">
      <c r="A107" s="10"/>
      <c r="B107" s="81" t="s">
        <v>160</v>
      </c>
      <c r="C107" s="111" t="s">
        <v>161</v>
      </c>
    </row>
    <row r="108">
      <c r="A108" s="22" t="s">
        <v>4</v>
      </c>
      <c r="B108" s="88"/>
      <c r="C108" s="15"/>
    </row>
    <row r="109">
      <c r="A109" s="10"/>
      <c r="B109" s="114" t="str">
        <f>HYPERLINK("#","Contest #3")</f>
        <v>Contest #3</v>
      </c>
      <c r="C109" s="12" t="s">
        <v>5</v>
      </c>
    </row>
    <row r="110">
      <c r="A110" s="13"/>
      <c r="B110" s="88"/>
      <c r="C110" s="15"/>
    </row>
    <row r="111">
      <c r="A111" s="31" t="s">
        <v>162</v>
      </c>
      <c r="B111" s="89" t="s">
        <v>7</v>
      </c>
      <c r="C111" s="25"/>
    </row>
    <row r="112">
      <c r="A112" s="10"/>
      <c r="B112" s="127" t="str">
        <f>HYPERLINK("https://drive.google.com/open?id=1BtwwlAC38ZJV6dRI9imPhMFr7fSvnEpSleRzZSYj-Iw","Slide")</f>
        <v>Slide</v>
      </c>
      <c r="C112" s="27" t="b">
        <v>0</v>
      </c>
    </row>
    <row r="113">
      <c r="A113" s="10"/>
      <c r="B113" s="127" t="s">
        <v>163</v>
      </c>
      <c r="C113" s="27" t="b">
        <v>0</v>
      </c>
    </row>
    <row r="114">
      <c r="A114" s="10"/>
      <c r="B114" s="127" t="s">
        <v>164</v>
      </c>
      <c r="C114" s="27" t="b">
        <v>0</v>
      </c>
    </row>
    <row r="115">
      <c r="A115" s="10"/>
      <c r="B115" s="127" t="s">
        <v>165</v>
      </c>
      <c r="C115" s="27" t="b">
        <v>0</v>
      </c>
    </row>
    <row r="116">
      <c r="A116" s="10"/>
      <c r="B116" s="127" t="s">
        <v>166</v>
      </c>
      <c r="C116" s="27" t="b">
        <v>0</v>
      </c>
    </row>
    <row r="117">
      <c r="A117" s="10"/>
      <c r="B117" s="123" t="s">
        <v>167</v>
      </c>
      <c r="C117" s="27" t="b">
        <v>0</v>
      </c>
    </row>
    <row r="118">
      <c r="A118" s="10"/>
      <c r="B118" s="127" t="s">
        <v>168</v>
      </c>
      <c r="C118" s="27" t="b">
        <v>0</v>
      </c>
    </row>
    <row r="119">
      <c r="A119" s="10"/>
      <c r="B119" s="127" t="str">
        <f>HYPERLINK("https://www.geeksforgeeks.org/0-1-bfs-shortest-path-binary-graph/","Learn 0/1 BFS")</f>
        <v>Learn 0/1 BFS</v>
      </c>
      <c r="C119" s="27" t="b">
        <v>0</v>
      </c>
    </row>
    <row r="120">
      <c r="A120" s="10"/>
      <c r="B120" s="123" t="str">
        <f>HYPERLINK("https://www.geeksforgeeks.org/binary-tree-set-1-introduction/","Tree 1 Geeks")</f>
        <v>Tree 1 Geeks</v>
      </c>
      <c r="C120" s="27" t="b">
        <v>0</v>
      </c>
    </row>
    <row r="121">
      <c r="A121" s="10"/>
      <c r="B121" s="123" t="str">
        <f>HYPERLINK("https://www.geeksforgeeks.org/binary-tree-set-2-properties/","Tree 2 Geeks")</f>
        <v>Tree 2 Geeks</v>
      </c>
      <c r="C121" s="27" t="b">
        <v>0</v>
      </c>
    </row>
    <row r="122">
      <c r="A122" s="10"/>
      <c r="B122" s="123" t="str">
        <f>HYPERLINK("https://www.geeksforgeeks.org/tree-traversals-inorder-preorder-and-postorder/","Tree Traversals (Inorder, Preorder and Postorder) Geeks")</f>
        <v>Tree Traversals (Inorder, Preorder and Postorder) Geeks</v>
      </c>
      <c r="C122" s="27" t="b">
        <v>0</v>
      </c>
    </row>
    <row r="123">
      <c r="A123" s="10"/>
      <c r="B123" s="123" t="str">
        <f>HYPERLINK("https://www.geeksforgeeks.org/find-the-minimum-element-in-a-binary-search-tree/","Find min in Binary Search tree")</f>
        <v>Find min in Binary Search tree</v>
      </c>
      <c r="C123" s="27" t="b">
        <v>0</v>
      </c>
    </row>
    <row r="124">
      <c r="A124" s="10"/>
      <c r="B124" s="124" t="s">
        <v>100</v>
      </c>
      <c r="C124" s="27" t="b">
        <v>0</v>
      </c>
    </row>
    <row r="125">
      <c r="A125" s="10"/>
      <c r="B125" s="124" t="s">
        <v>101</v>
      </c>
      <c r="C125" s="27" t="b">
        <v>0</v>
      </c>
    </row>
    <row r="126">
      <c r="A126" s="10"/>
      <c r="B126" s="124" t="str">
        <f>HYPERLINK("https://www.youtube.com/watch?v=jzfcfQVBtKA&amp;list=PLPt2dINI2MIb4OXlJ_EEwIDV9WVUpRQ5K","Intro To Graph Video")</f>
        <v>Intro To Graph Video</v>
      </c>
      <c r="C126" s="27" t="b">
        <v>0</v>
      </c>
    </row>
    <row r="127">
      <c r="A127" s="10"/>
      <c r="B127" s="124" t="s">
        <v>169</v>
      </c>
      <c r="C127" s="27" t="b">
        <v>0</v>
      </c>
    </row>
    <row r="128">
      <c r="A128" s="10"/>
      <c r="B128" s="124" t="s">
        <v>170</v>
      </c>
      <c r="C128" s="27" t="b">
        <v>0</v>
      </c>
    </row>
    <row r="129">
      <c r="A129" s="10"/>
      <c r="B129" s="124" t="str">
        <f>HYPERLINK("https://www.youtube.com/watch?v=WHOs7GpM8nQ&amp;list=PLPSFnlxEu99EMIPO77hVp8-K5TdvYp0XG&amp;index=10&amp;t=56s","Longest path ( Tree Diameter)")</f>
        <v>Longest path ( Tree Diameter)</v>
      </c>
      <c r="C129" s="27" t="b">
        <v>0</v>
      </c>
    </row>
    <row r="130">
      <c r="A130" s="10"/>
      <c r="B130" s="84" t="s">
        <v>8</v>
      </c>
      <c r="C130" s="39"/>
    </row>
    <row r="131">
      <c r="A131" s="10"/>
      <c r="B131" s="81" t="s">
        <v>171</v>
      </c>
      <c r="C131" s="110" t="s">
        <v>172</v>
      </c>
    </row>
    <row r="132">
      <c r="A132" s="10"/>
      <c r="B132" s="81" t="s">
        <v>173</v>
      </c>
      <c r="C132" s="110" t="s">
        <v>174</v>
      </c>
    </row>
    <row r="133">
      <c r="A133" s="10"/>
      <c r="B133" s="81" t="s">
        <v>175</v>
      </c>
      <c r="C133" s="110" t="s">
        <v>176</v>
      </c>
    </row>
    <row r="134">
      <c r="A134" s="22" t="s">
        <v>4</v>
      </c>
      <c r="B134" s="88"/>
      <c r="C134" s="15"/>
    </row>
    <row r="135">
      <c r="A135" s="10"/>
      <c r="B135" s="114" t="str">
        <f>HYPERLINK("#","Contest #2")</f>
        <v>Contest #2</v>
      </c>
      <c r="C135" s="12" t="s">
        <v>5</v>
      </c>
    </row>
    <row r="136">
      <c r="A136" s="13"/>
      <c r="B136" s="88"/>
      <c r="C136" s="15"/>
    </row>
    <row r="137">
      <c r="A137" s="31" t="s">
        <v>50</v>
      </c>
      <c r="B137" s="89" t="s">
        <v>7</v>
      </c>
      <c r="C137" s="18"/>
    </row>
    <row r="138">
      <c r="A138" s="10"/>
      <c r="B138" s="123" t="str">
        <f>HYPERLINK("https://drive.google.com/drive/folders/19Azt8voj3HMTLDzHFOuh92UKT3Y7qLPV","CP3  Book Chapter 3 Section 5")</f>
        <v>CP3  Book Chapter 3 Section 5</v>
      </c>
      <c r="C138" s="27" t="b">
        <v>0</v>
      </c>
    </row>
    <row r="139">
      <c r="A139" s="10"/>
      <c r="B139" s="123" t="str">
        <f>HYPERLINK("https://drive.google.com/drive/folders/19Azt8voj3HMTLDzHFOuh92UKT3Y7qLPV","CP3  Book Chapter 6 Section 5")</f>
        <v>CP3  Book Chapter 6 Section 5</v>
      </c>
      <c r="C139" s="27" t="b">
        <v>0</v>
      </c>
    </row>
    <row r="140">
      <c r="A140" s="10"/>
      <c r="B140" s="124" t="s">
        <v>105</v>
      </c>
      <c r="C140" s="27" t="b">
        <v>0</v>
      </c>
    </row>
    <row r="141">
      <c r="A141" s="10"/>
      <c r="B141" s="124" t="s">
        <v>106</v>
      </c>
      <c r="C141" s="27" t="b">
        <v>0</v>
      </c>
    </row>
    <row r="142">
      <c r="A142" s="10"/>
      <c r="B142" s="124" t="s">
        <v>177</v>
      </c>
      <c r="C142" s="27" t="b">
        <v>0</v>
      </c>
    </row>
    <row r="143">
      <c r="A143" s="10"/>
      <c r="B143" s="124" t="s">
        <v>178</v>
      </c>
      <c r="C143" s="27" t="b">
        <v>0</v>
      </c>
    </row>
    <row r="144">
      <c r="A144" s="10"/>
      <c r="B144" s="124" t="s">
        <v>179</v>
      </c>
      <c r="C144" s="27" t="b">
        <v>0</v>
      </c>
    </row>
    <row r="145">
      <c r="A145" s="10"/>
      <c r="B145" s="129" t="s">
        <v>180</v>
      </c>
      <c r="C145" s="27" t="b">
        <v>0</v>
      </c>
    </row>
    <row r="146">
      <c r="A146" s="10"/>
      <c r="B146" s="84" t="s">
        <v>8</v>
      </c>
      <c r="C146" s="39"/>
    </row>
    <row r="147">
      <c r="A147" s="10"/>
      <c r="B147" s="81" t="str">
        <f>HYPERLINK("https://vjudge.net/contest/362952","Vjudge Sheet #1")</f>
        <v>Vjudge Sheet #1</v>
      </c>
      <c r="C147" s="111" t="s">
        <v>149</v>
      </c>
    </row>
    <row r="148">
      <c r="A148" s="10"/>
      <c r="B148" s="81" t="str">
        <f>HYPERLINK("https://vjudge.net/contest/362954#overview","Vjudge  Sheet #2")</f>
        <v>Vjudge  Sheet #2</v>
      </c>
      <c r="C148" s="111" t="s">
        <v>124</v>
      </c>
    </row>
    <row r="149">
      <c r="A149" s="22" t="s">
        <v>4</v>
      </c>
      <c r="B149" s="88"/>
      <c r="C149" s="15"/>
    </row>
    <row r="150">
      <c r="A150" s="10"/>
      <c r="B150" s="130" t="str">
        <f>HYPERLINK("#","Contest #1")</f>
        <v>Contest #1</v>
      </c>
      <c r="C150" s="12" t="s">
        <v>5</v>
      </c>
    </row>
    <row r="151">
      <c r="A151" s="13"/>
      <c r="B151" s="88"/>
      <c r="C151" s="15"/>
    </row>
    <row r="152">
      <c r="A152" s="16" t="s">
        <v>60</v>
      </c>
      <c r="B152" s="89" t="s">
        <v>7</v>
      </c>
      <c r="C152" s="18"/>
    </row>
    <row r="153">
      <c r="A153" s="10"/>
      <c r="B153" s="131" t="str">
        <f>HYPERLINK("https://drive.google.com/drive/folders/19Azt8voj3HMTLDzHFOuh92UKT3Y7qLPV","CP3 Book Chapter 3 Section 2")</f>
        <v>CP3 Book Chapter 3 Section 2</v>
      </c>
      <c r="C153" s="27" t="b">
        <v>0</v>
      </c>
    </row>
    <row r="154">
      <c r="A154" s="10"/>
      <c r="B154" s="81" t="str">
        <f>HYPERLINK("https://www.youtube.com/watch?v=fd0Ebfa_mJ0","Thinking Techniques  Approaching Problem Statement")</f>
        <v>Thinking Techniques  Approaching Problem Statement</v>
      </c>
      <c r="C154" s="27" t="b">
        <v>0</v>
      </c>
    </row>
    <row r="155">
      <c r="A155" s="10"/>
      <c r="B155" s="81" t="str">
        <f>HYPERLINK("https://www.youtube.com/watch?v=olcmPKZNqnM","Thinking Techniques - On papers Not on PC")</f>
        <v>Thinking Techniques - On papers Not on PC</v>
      </c>
      <c r="C155" s="27" t="b">
        <v>0</v>
      </c>
    </row>
    <row r="156">
      <c r="A156" s="10"/>
      <c r="B156" s="81" t="str">
        <f>HYPERLINK("https://www.youtube.com/watch?v=-jE3_O9Dpps&amp;list=PLPt2dINI2MIZeC3RhQ-edPLuwtS9NRZ80&amp;index=6&amp;t=125s","Tips And Tricks Video MS")</f>
        <v>Tips And Tricks Video MS</v>
      </c>
      <c r="C156" s="27" t="b">
        <v>0</v>
      </c>
    </row>
    <row r="157">
      <c r="A157" s="10"/>
      <c r="B157" s="81" t="str">
        <f>HYPERLINK("https://www.youtube.com/watch?v=-stzmH5oN88&amp;list=PLPt2dINI2MIZeC3RhQ-edPLuwtS9NRZ80&amp;index=6","Ad hoc Notes Video MS")</f>
        <v>Ad hoc Notes Video MS</v>
      </c>
      <c r="C157" s="27" t="b">
        <v>0</v>
      </c>
    </row>
    <row r="158">
      <c r="A158" s="10"/>
      <c r="B158" s="26" t="s">
        <v>181</v>
      </c>
      <c r="C158" s="27" t="b">
        <v>0</v>
      </c>
    </row>
    <row r="159">
      <c r="A159" s="10"/>
      <c r="B159" s="81" t="s">
        <v>182</v>
      </c>
      <c r="C159" s="27" t="b">
        <v>0</v>
      </c>
    </row>
    <row r="160">
      <c r="A160" s="10"/>
      <c r="B160" s="132" t="str">
        <f>HYPERLINK("https://www.youtube.com/watch?v=IvZjGEitEOI","Recursion &amp; Backtracking Ain shams Video")</f>
        <v>Recursion &amp; Backtracking Ain shams Video</v>
      </c>
      <c r="C160" s="27" t="b">
        <v>0</v>
      </c>
    </row>
    <row r="161">
      <c r="A161" s="10"/>
      <c r="B161" s="133" t="str">
        <f>HYPERLINK("https://www.youtube.com/watch?v=hyk46UmJPS4&amp;list=PLPt2dINI2MIYmHYBSEdkdKMf_3nzFMveo","Recursion Advanced Video MS")</f>
        <v>Recursion Advanced Video MS</v>
      </c>
      <c r="C161" s="27" t="b">
        <v>0</v>
      </c>
    </row>
    <row r="162">
      <c r="A162" s="10"/>
      <c r="B162" s="133" t="s">
        <v>183</v>
      </c>
      <c r="C162" s="27" t="b">
        <v>0</v>
      </c>
    </row>
    <row r="163">
      <c r="A163" s="10"/>
      <c r="B163" s="81" t="str">
        <f>HYPERLINK("https://www.youtube.com/watch?v=hLXVhRzqq18&amp;index=11&amp;list=PLPt2dINI2MIYmHYBSEdkdKMf_3nzFMveo","Backtracking Video MS")</f>
        <v>Backtracking Video MS</v>
      </c>
      <c r="C163" s="27" t="b">
        <v>0</v>
      </c>
    </row>
    <row r="164">
      <c r="A164" s="10"/>
      <c r="B164" s="84" t="s">
        <v>8</v>
      </c>
      <c r="C164" s="39"/>
    </row>
    <row r="165">
      <c r="A165" s="10"/>
      <c r="B165" s="81" t="str">
        <f>HYPERLINK("https://codeforces.com/group/gA8A93jony/contest/269931","Sheet #1 (Recursion)")</f>
        <v>Sheet #1 (Recursion)</v>
      </c>
      <c r="C165" s="12" t="s">
        <v>5</v>
      </c>
    </row>
    <row r="166">
      <c r="A166" s="10"/>
      <c r="B166" s="134" t="str">
        <f>HYPERLINK("https://codeforces.com/group/gA8A93jony/contest/270592","Sheet #1 (Backtracking)")</f>
        <v>Sheet #1 (Backtracking)</v>
      </c>
      <c r="C166" s="12" t="s">
        <v>5</v>
      </c>
    </row>
  </sheetData>
  <mergeCells count="23">
    <mergeCell ref="A2:B2"/>
    <mergeCell ref="A3:A5"/>
    <mergeCell ref="A6:A16"/>
    <mergeCell ref="A18:A20"/>
    <mergeCell ref="A21:A25"/>
    <mergeCell ref="A26:A28"/>
    <mergeCell ref="A29:A43"/>
    <mergeCell ref="A44:A46"/>
    <mergeCell ref="A47:A54"/>
    <mergeCell ref="A55:A57"/>
    <mergeCell ref="A58:A62"/>
    <mergeCell ref="A63:A65"/>
    <mergeCell ref="A66:A75"/>
    <mergeCell ref="A76:A78"/>
    <mergeCell ref="A149:A151"/>
    <mergeCell ref="A152:A166"/>
    <mergeCell ref="A79:A88"/>
    <mergeCell ref="A89:A91"/>
    <mergeCell ref="A92:A107"/>
    <mergeCell ref="A108:A110"/>
    <mergeCell ref="A111:A133"/>
    <mergeCell ref="A134:A136"/>
    <mergeCell ref="A137:A148"/>
  </mergeCells>
  <conditionalFormatting sqref="C3:C57 C59:C166">
    <cfRule type="containsText" dxfId="0" priority="1" stopIfTrue="1" operator="containsText" text="AC">
      <formula>NOT(ISERROR(SEARCH(("AC"),(C3))))</formula>
    </cfRule>
  </conditionalFormatting>
  <hyperlinks>
    <hyperlink r:id="rId1" ref="B7"/>
    <hyperlink r:id="rId2" ref="B8"/>
    <hyperlink r:id="rId3" ref="B9"/>
    <hyperlink r:id="rId4" ref="B10"/>
    <hyperlink r:id="rId5" ref="B11"/>
    <hyperlink r:id="rId6" ref="B12"/>
    <hyperlink r:id="rId7" ref="B13"/>
    <hyperlink r:id="rId8" ref="B14"/>
    <hyperlink r:id="rId9" ref="B16"/>
    <hyperlink r:id="rId10" ref="B17"/>
    <hyperlink r:id="rId11" ref="B22"/>
    <hyperlink r:id="rId12" ref="B23"/>
    <hyperlink r:id="rId13" ref="B25"/>
    <hyperlink r:id="rId14" ref="B30"/>
    <hyperlink r:id="rId15" ref="B31"/>
    <hyperlink r:id="rId16" ref="B39"/>
    <hyperlink r:id="rId17" ref="B42"/>
    <hyperlink r:id="rId18" ref="B43"/>
    <hyperlink r:id="rId19" ref="B48"/>
    <hyperlink r:id="rId20" ref="B49"/>
    <hyperlink r:id="rId21" ref="B50"/>
    <hyperlink r:id="rId22" ref="B51"/>
    <hyperlink r:id="rId23" ref="B52"/>
    <hyperlink r:id="rId24" ref="B54"/>
    <hyperlink r:id="rId25" ref="B59"/>
    <hyperlink r:id="rId26" ref="B60"/>
    <hyperlink r:id="rId27" ref="B62"/>
    <hyperlink r:id="rId28" ref="B68"/>
    <hyperlink r:id="rId29" ref="B69"/>
    <hyperlink r:id="rId30" ref="B80"/>
    <hyperlink r:id="rId31" ref="B81"/>
    <hyperlink r:id="rId32" ref="B82"/>
    <hyperlink r:id="rId33" ref="B83"/>
    <hyperlink r:id="rId34" ref="B88"/>
    <hyperlink r:id="rId35" ref="B93"/>
    <hyperlink r:id="rId36" ref="B94"/>
    <hyperlink r:id="rId37" ref="B96"/>
    <hyperlink r:id="rId38" ref="B97"/>
    <hyperlink r:id="rId39" ref="B100"/>
    <hyperlink r:id="rId40" ref="B101"/>
    <hyperlink r:id="rId41" ref="B107"/>
    <hyperlink r:id="rId42" ref="B113"/>
    <hyperlink r:id="rId43" ref="B114"/>
    <hyperlink r:id="rId44" ref="B115"/>
    <hyperlink r:id="rId45" ref="B116"/>
    <hyperlink r:id="rId46" ref="B117"/>
    <hyperlink r:id="rId47" ref="B118"/>
    <hyperlink r:id="rId48" ref="B124"/>
    <hyperlink r:id="rId49" ref="B125"/>
    <hyperlink r:id="rId50" ref="B127"/>
    <hyperlink r:id="rId51" ref="B128"/>
    <hyperlink r:id="rId52" ref="B131"/>
    <hyperlink r:id="rId53" ref="B132"/>
    <hyperlink r:id="rId54" ref="B133"/>
    <hyperlink r:id="rId55" ref="B140"/>
    <hyperlink r:id="rId56" ref="B141"/>
    <hyperlink r:id="rId57" ref="B142"/>
    <hyperlink r:id="rId58" ref="B143"/>
    <hyperlink r:id="rId59" ref="B144"/>
    <hyperlink r:id="rId60" ref="B145"/>
    <hyperlink r:id="rId61" ref="B158"/>
    <hyperlink r:id="rId62" ref="B159"/>
    <hyperlink r:id="rId63" ref="B162"/>
  </hyperlinks>
  <drawing r:id="rId64"/>
</worksheet>
</file>