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ielalveo/Downloads/"/>
    </mc:Choice>
  </mc:AlternateContent>
  <xr:revisionPtr revIDLastSave="0" documentId="13_ncr:9_{670908F9-E536-DE40-90C4-223742B462C4}" xr6:coauthVersionLast="45" xr6:coauthVersionMax="45" xr10:uidLastSave="{00000000-0000-0000-0000-000000000000}"/>
  <bookViews>
    <workbookView xWindow="0" yWindow="0" windowWidth="28800" windowHeight="18000" firstSheet="1" activeTab="6" xr2:uid="{808C65A6-CA50-4647-AA48-D9B729FF7A88}"/>
  </bookViews>
  <sheets>
    <sheet name="Data World-Level Class" sheetId="1" r:id="rId1"/>
    <sheet name="Data Latinamerica and Caribbean" sheetId="2" r:id="rId2"/>
    <sheet name="Latinamerica Analysis" sheetId="4" r:id="rId3"/>
    <sheet name="World-Wide Analysis" sheetId="5" r:id="rId4"/>
    <sheet name="Percentage worldwide" sheetId="7" r:id="rId5"/>
    <sheet name="Percentage in Latin America" sheetId="8" r:id="rId6"/>
    <sheet name="Dashboard" sheetId="6" r:id="rId7"/>
  </sheets>
  <definedNames>
    <definedName name="_xlchart.v5.0" hidden="1">'Latinamerica Analysis'!$B$32:$B$52</definedName>
    <definedName name="_xlchart.v5.1" hidden="1">'Latinamerica Analysis'!$C$31</definedName>
    <definedName name="_xlchart.v5.10" hidden="1">'Latinamerica Analysis'!$B$31</definedName>
    <definedName name="_xlchart.v5.11" hidden="1">'Latinamerica Analysis'!$B$32:$B$52</definedName>
    <definedName name="_xlchart.v5.12" hidden="1">'Latinamerica Analysis'!$C$31</definedName>
    <definedName name="_xlchart.v5.13" hidden="1">'Latinamerica Analysis'!$C$32:$C$52</definedName>
    <definedName name="_xlchart.v5.14" hidden="1">'World-Wide Analysis'!$B$30</definedName>
    <definedName name="_xlchart.v5.15" hidden="1">'World-Wide Analysis'!$B$31:$B$51</definedName>
    <definedName name="_xlchart.v5.16" hidden="1">'World-Wide Analysis'!$C$30</definedName>
    <definedName name="_xlchart.v5.17" hidden="1">'World-Wide Analysis'!$C$31:$C$51</definedName>
    <definedName name="_xlchart.v5.2" hidden="1">'Latinamerica Analysis'!$C$32:$C$52</definedName>
    <definedName name="_xlchart.v5.3" hidden="1">'Latinamerica Analysis'!$B$32:$B$52</definedName>
    <definedName name="_xlchart.v5.4" hidden="1">'Latinamerica Analysis'!$C$31</definedName>
    <definedName name="_xlchart.v5.5" hidden="1">'Latinamerica Analysis'!$C$32:$C$52</definedName>
    <definedName name="_xlchart.v5.6" hidden="1">'World-Wide Analysis'!$B$30</definedName>
    <definedName name="_xlchart.v5.7" hidden="1">'World-Wide Analysis'!$B$31:$B$51</definedName>
    <definedName name="_xlchart.v5.8" hidden="1">'World-Wide Analysis'!$C$30</definedName>
    <definedName name="_xlchart.v5.9" hidden="1">'World-Wide Analysis'!$C$31:$C$51</definedName>
  </definedNames>
  <calcPr calcId="191029"/>
  <pivotCaches>
    <pivotCache cacheId="2" r:id="rId8"/>
    <pivotCache cacheId="3" r:id="rId9"/>
    <pivotCache cacheId="4" r:id="rId10"/>
    <pivotCache cacheId="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C44" i="4"/>
  <c r="C40" i="4"/>
  <c r="C44" i="5"/>
  <c r="C47" i="5"/>
  <c r="C43" i="4"/>
  <c r="C42" i="4"/>
  <c r="C45" i="4"/>
  <c r="C33" i="5"/>
  <c r="C52" i="4"/>
  <c r="C36" i="4"/>
  <c r="C40" i="5"/>
  <c r="C31" i="5"/>
  <c r="C39" i="4"/>
  <c r="C34" i="5"/>
  <c r="C38" i="4"/>
  <c r="C42" i="5"/>
  <c r="C41" i="4"/>
  <c r="C45" i="5"/>
  <c r="C43" i="5"/>
  <c r="C32" i="4"/>
  <c r="C36" i="5"/>
  <c r="C51" i="4"/>
  <c r="C35" i="4"/>
  <c r="C50" i="4"/>
  <c r="C34" i="4"/>
  <c r="C38" i="5"/>
  <c r="C37" i="4"/>
  <c r="C41" i="5"/>
  <c r="C35" i="5"/>
  <c r="C48" i="5"/>
  <c r="C32" i="5"/>
  <c r="C47" i="4"/>
  <c r="C51" i="5"/>
  <c r="C46" i="4"/>
  <c r="C50" i="5"/>
  <c r="C49" i="4"/>
  <c r="C33" i="4"/>
  <c r="C37" i="5"/>
  <c r="C39" i="5"/>
  <c r="C46" i="5"/>
  <c r="C49" i="5"/>
  <c r="C48" i="4"/>
</calcChain>
</file>

<file path=xl/sharedStrings.xml><?xml version="1.0" encoding="utf-8"?>
<sst xmlns="http://schemas.openxmlformats.org/spreadsheetml/2006/main" count="340" uniqueCount="57">
  <si>
    <t>MtCO2</t>
  </si>
  <si>
    <t>China</t>
  </si>
  <si>
    <t>India</t>
  </si>
  <si>
    <t>Iran</t>
  </si>
  <si>
    <t>Indonesia</t>
  </si>
  <si>
    <t>Canada</t>
  </si>
  <si>
    <t>Mexico</t>
  </si>
  <si>
    <t xml:space="preserve">Brazil </t>
  </si>
  <si>
    <t>Australia</t>
  </si>
  <si>
    <t>Panama</t>
  </si>
  <si>
    <t>Costa Rica</t>
  </si>
  <si>
    <t>El Salvador</t>
  </si>
  <si>
    <t>Guatemala</t>
  </si>
  <si>
    <t>Brazil</t>
  </si>
  <si>
    <t>Argentina</t>
  </si>
  <si>
    <t>Venezuela</t>
  </si>
  <si>
    <t>Colombia</t>
  </si>
  <si>
    <t>Chile</t>
  </si>
  <si>
    <t>Peru</t>
  </si>
  <si>
    <t>Trinidad and Tobago</t>
  </si>
  <si>
    <t>Ecuador</t>
  </si>
  <si>
    <t>Honduras</t>
  </si>
  <si>
    <t>Jamaica</t>
  </si>
  <si>
    <t>Paraguay</t>
  </si>
  <si>
    <t>Uruguay</t>
  </si>
  <si>
    <t>Nicaragua</t>
  </si>
  <si>
    <t>Germany</t>
  </si>
  <si>
    <t>United States</t>
  </si>
  <si>
    <t>Russian Federation</t>
  </si>
  <si>
    <t>Japan</t>
  </si>
  <si>
    <t>South Korea</t>
  </si>
  <si>
    <t>Saudi Arabia</t>
  </si>
  <si>
    <t>South Africa</t>
  </si>
  <si>
    <t>Turkey</t>
  </si>
  <si>
    <t>United Kingdom</t>
  </si>
  <si>
    <t>Poland</t>
  </si>
  <si>
    <t>Italy</t>
  </si>
  <si>
    <t>France</t>
  </si>
  <si>
    <t>Bolivia</t>
  </si>
  <si>
    <t xml:space="preserve">Cuba </t>
  </si>
  <si>
    <t>Dominican Republic</t>
  </si>
  <si>
    <t>Total general</t>
  </si>
  <si>
    <t>Graph of CO2 emissions in Latin America and the Caribbean</t>
  </si>
  <si>
    <t>Thailand</t>
  </si>
  <si>
    <t>Graph of CO2 emissions worldwide</t>
  </si>
  <si>
    <t>Country</t>
  </si>
  <si>
    <t>MtCo2</t>
  </si>
  <si>
    <t>MTCO2 Total</t>
  </si>
  <si>
    <t>Countries</t>
  </si>
  <si>
    <t>MtCO2 Total</t>
  </si>
  <si>
    <t>Percentage in Latin America</t>
  </si>
  <si>
    <t>Percentage worldwide</t>
  </si>
  <si>
    <t>Countries with the highest CO2 emissions</t>
  </si>
  <si>
    <t>Reduction by Covid-19</t>
  </si>
  <si>
    <t>Total Reduction</t>
  </si>
  <si>
    <t>MtCo2 Total Reduction</t>
  </si>
  <si>
    <t>Total MtCo2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</si>
</sst>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Britannic Bold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3" xfId="0" applyFont="1" applyBorder="1"/>
    <xf numFmtId="0" fontId="6" fillId="0" borderId="3" xfId="0" applyFont="1" applyBorder="1" applyAlignment="1">
      <alignment horizontal="left"/>
    </xf>
    <xf numFmtId="0" fontId="3" fillId="0" borderId="3" xfId="0" applyFont="1" applyBorder="1"/>
    <xf numFmtId="10" fontId="0" fillId="0" borderId="0" xfId="0" applyNumberFormat="1"/>
    <xf numFmtId="0" fontId="1" fillId="0" borderId="0" xfId="0" applyFont="1"/>
    <xf numFmtId="0" fontId="3" fillId="2" borderId="1" xfId="0" applyFont="1" applyFill="1" applyBorder="1"/>
    <xf numFmtId="0" fontId="3" fillId="0" borderId="1" xfId="0" applyFont="1" applyBorder="1"/>
    <xf numFmtId="0" fontId="3" fillId="2" borderId="2" xfId="0" applyFont="1" applyFill="1" applyBorder="1"/>
    <xf numFmtId="0" fontId="3" fillId="0" borderId="2" xfId="0" applyFont="1" applyBorder="1"/>
    <xf numFmtId="0" fontId="2" fillId="0" borderId="1" xfId="0" applyFont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[nueva.xlsx]Latinamerica Analysis!TablaDinámica4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Graph of CO2 emissions in Latin America and the Caribbean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B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'Latinamerica Analysis'!$B$5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'Latinamerica Analysis'!$A$6:$A$27</c:f>
              <c:strCache>
                <c:ptCount val="21"/>
                <c:pt idx="0">
                  <c:v>Mexico</c:v>
                </c:pt>
                <c:pt idx="1">
                  <c:v>Brazil</c:v>
                </c:pt>
                <c:pt idx="2">
                  <c:v>Argentina</c:v>
                </c:pt>
                <c:pt idx="3">
                  <c:v>Venezuela</c:v>
                </c:pt>
                <c:pt idx="4">
                  <c:v>Colombia</c:v>
                </c:pt>
                <c:pt idx="5">
                  <c:v>Chile</c:v>
                </c:pt>
                <c:pt idx="6">
                  <c:v>Peru</c:v>
                </c:pt>
                <c:pt idx="7">
                  <c:v>Trinidad and Tobago</c:v>
                </c:pt>
                <c:pt idx="8">
                  <c:v>Ecuador</c:v>
                </c:pt>
                <c:pt idx="9">
                  <c:v>Cuba </c:v>
                </c:pt>
                <c:pt idx="10">
                  <c:v>Dominican Republic</c:v>
                </c:pt>
                <c:pt idx="11">
                  <c:v>Bolivia</c:v>
                </c:pt>
                <c:pt idx="12">
                  <c:v>Guatemala</c:v>
                </c:pt>
                <c:pt idx="13">
                  <c:v>Panama</c:v>
                </c:pt>
                <c:pt idx="14">
                  <c:v>Honduras</c:v>
                </c:pt>
                <c:pt idx="15">
                  <c:v>Jamaica</c:v>
                </c:pt>
                <c:pt idx="16">
                  <c:v>Costa Rica</c:v>
                </c:pt>
                <c:pt idx="17">
                  <c:v>Paraguay</c:v>
                </c:pt>
                <c:pt idx="18">
                  <c:v>El Salvador</c:v>
                </c:pt>
                <c:pt idx="19">
                  <c:v>Uruguay</c:v>
                </c:pt>
                <c:pt idx="20">
                  <c:v>Nicaragua</c:v>
                </c:pt>
              </c:strCache>
            </c:strRef>
          </c:cat>
          <c:val>
            <c:numRef>
              <c:f>'Latinamerica Analysis'!$B$6:$B$27</c:f>
              <c:numCache>
                <c:formatCode>General</c:formatCode>
                <c:ptCount val="21"/>
                <c:pt idx="0">
                  <c:v>477</c:v>
                </c:pt>
                <c:pt idx="1">
                  <c:v>457</c:v>
                </c:pt>
                <c:pt idx="2">
                  <c:v>196</c:v>
                </c:pt>
                <c:pt idx="3">
                  <c:v>139</c:v>
                </c:pt>
                <c:pt idx="4">
                  <c:v>97</c:v>
                </c:pt>
                <c:pt idx="5">
                  <c:v>86</c:v>
                </c:pt>
                <c:pt idx="6">
                  <c:v>56</c:v>
                </c:pt>
                <c:pt idx="7">
                  <c:v>44</c:v>
                </c:pt>
                <c:pt idx="8">
                  <c:v>42</c:v>
                </c:pt>
                <c:pt idx="9">
                  <c:v>29</c:v>
                </c:pt>
                <c:pt idx="10">
                  <c:v>25</c:v>
                </c:pt>
                <c:pt idx="11">
                  <c:v>22</c:v>
                </c:pt>
                <c:pt idx="12">
                  <c:v>18</c:v>
                </c:pt>
                <c:pt idx="13">
                  <c:v>11</c:v>
                </c:pt>
                <c:pt idx="14">
                  <c:v>9.9</c:v>
                </c:pt>
                <c:pt idx="15">
                  <c:v>8.1999999999999993</c:v>
                </c:pt>
                <c:pt idx="16">
                  <c:v>8.1</c:v>
                </c:pt>
                <c:pt idx="17">
                  <c:v>7.4</c:v>
                </c:pt>
                <c:pt idx="18">
                  <c:v>7.1</c:v>
                </c:pt>
                <c:pt idx="19">
                  <c:v>6.9</c:v>
                </c:pt>
                <c:pt idx="20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B-D84F-9442-8646349B7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57563711"/>
        <c:axId val="659024383"/>
        <c:axId val="0"/>
      </c:bar3DChart>
      <c:catAx>
        <c:axId val="65756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659024383"/>
        <c:crosses val="autoZero"/>
        <c:auto val="1"/>
        <c:lblAlgn val="ctr"/>
        <c:lblOffset val="100"/>
        <c:noMultiLvlLbl val="0"/>
      </c:catAx>
      <c:valAx>
        <c:axId val="6590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65756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B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[nueva.xlsx]Latinamerica Analysis!TablaDinámica10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Total reduction in Latin America and the Caribbean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B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'Latinamerica Analysis'!$B$59</c:f>
              <c:strCache>
                <c:ptCount val="1"/>
                <c:pt idx="0">
                  <c:v>Total MtCo2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'Latinamerica Analysis'!$A$60:$A$81</c:f>
              <c:strCache>
                <c:ptCount val="21"/>
                <c:pt idx="0">
                  <c:v>Mexico</c:v>
                </c:pt>
                <c:pt idx="1">
                  <c:v>Brazil</c:v>
                </c:pt>
                <c:pt idx="2">
                  <c:v>Argentina</c:v>
                </c:pt>
                <c:pt idx="3">
                  <c:v>Venezuela</c:v>
                </c:pt>
                <c:pt idx="4">
                  <c:v>Colombia</c:v>
                </c:pt>
                <c:pt idx="5">
                  <c:v>Chile</c:v>
                </c:pt>
                <c:pt idx="6">
                  <c:v>Peru</c:v>
                </c:pt>
                <c:pt idx="7">
                  <c:v>Trinidad and Tobago</c:v>
                </c:pt>
                <c:pt idx="8">
                  <c:v>Ecuador</c:v>
                </c:pt>
                <c:pt idx="9">
                  <c:v>Cuba </c:v>
                </c:pt>
                <c:pt idx="10">
                  <c:v>Dominican Republic</c:v>
                </c:pt>
                <c:pt idx="11">
                  <c:v>Bolivia</c:v>
                </c:pt>
                <c:pt idx="12">
                  <c:v>Guatemala</c:v>
                </c:pt>
                <c:pt idx="13">
                  <c:v>Panama</c:v>
                </c:pt>
                <c:pt idx="14">
                  <c:v>Honduras</c:v>
                </c:pt>
                <c:pt idx="15">
                  <c:v>Jamaica</c:v>
                </c:pt>
                <c:pt idx="16">
                  <c:v>Costa Rica</c:v>
                </c:pt>
                <c:pt idx="17">
                  <c:v>Paraguay</c:v>
                </c:pt>
                <c:pt idx="18">
                  <c:v>El Salvador</c:v>
                </c:pt>
                <c:pt idx="19">
                  <c:v>Uruguay</c:v>
                </c:pt>
                <c:pt idx="20">
                  <c:v>Nicaragua</c:v>
                </c:pt>
              </c:strCache>
            </c:strRef>
          </c:cat>
          <c:val>
            <c:numRef>
              <c:f>'Latinamerica Analysis'!$B$60:$B$81</c:f>
              <c:numCache>
                <c:formatCode>General</c:formatCode>
                <c:ptCount val="21"/>
                <c:pt idx="0">
                  <c:v>477</c:v>
                </c:pt>
                <c:pt idx="1">
                  <c:v>457</c:v>
                </c:pt>
                <c:pt idx="2">
                  <c:v>196</c:v>
                </c:pt>
                <c:pt idx="3">
                  <c:v>139</c:v>
                </c:pt>
                <c:pt idx="4">
                  <c:v>97</c:v>
                </c:pt>
                <c:pt idx="5">
                  <c:v>86</c:v>
                </c:pt>
                <c:pt idx="6">
                  <c:v>56</c:v>
                </c:pt>
                <c:pt idx="7">
                  <c:v>44</c:v>
                </c:pt>
                <c:pt idx="8">
                  <c:v>42</c:v>
                </c:pt>
                <c:pt idx="9">
                  <c:v>29</c:v>
                </c:pt>
                <c:pt idx="10">
                  <c:v>25</c:v>
                </c:pt>
                <c:pt idx="11">
                  <c:v>22</c:v>
                </c:pt>
                <c:pt idx="12">
                  <c:v>18</c:v>
                </c:pt>
                <c:pt idx="13">
                  <c:v>11</c:v>
                </c:pt>
                <c:pt idx="14">
                  <c:v>9.9</c:v>
                </c:pt>
                <c:pt idx="15">
                  <c:v>8.1999999999999993</c:v>
                </c:pt>
                <c:pt idx="16">
                  <c:v>8.1</c:v>
                </c:pt>
                <c:pt idx="17">
                  <c:v>7.4</c:v>
                </c:pt>
                <c:pt idx="18">
                  <c:v>7.1</c:v>
                </c:pt>
                <c:pt idx="19">
                  <c:v>6.9</c:v>
                </c:pt>
                <c:pt idx="20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5-DF44-BB6F-2E3F7E58D486}"/>
            </c:ext>
          </c:extLst>
        </c:ser>
        <c:ser>
          <c:idx val="1"/>
          <c:order val="1"/>
          <c:tx>
            <c:strRef>
              <c:f>'Latinamerica Analysis'!$C$59</c:f>
              <c:strCache>
                <c:ptCount val="1"/>
                <c:pt idx="0">
                  <c:v>MtCo2 Total Reduction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'Latinamerica Analysis'!$A$60:$A$81</c:f>
              <c:strCache>
                <c:ptCount val="21"/>
                <c:pt idx="0">
                  <c:v>Mexico</c:v>
                </c:pt>
                <c:pt idx="1">
                  <c:v>Brazil</c:v>
                </c:pt>
                <c:pt idx="2">
                  <c:v>Argentina</c:v>
                </c:pt>
                <c:pt idx="3">
                  <c:v>Venezuela</c:v>
                </c:pt>
                <c:pt idx="4">
                  <c:v>Colombia</c:v>
                </c:pt>
                <c:pt idx="5">
                  <c:v>Chile</c:v>
                </c:pt>
                <c:pt idx="6">
                  <c:v>Peru</c:v>
                </c:pt>
                <c:pt idx="7">
                  <c:v>Trinidad and Tobago</c:v>
                </c:pt>
                <c:pt idx="8">
                  <c:v>Ecuador</c:v>
                </c:pt>
                <c:pt idx="9">
                  <c:v>Cuba </c:v>
                </c:pt>
                <c:pt idx="10">
                  <c:v>Dominican Republic</c:v>
                </c:pt>
                <c:pt idx="11">
                  <c:v>Bolivia</c:v>
                </c:pt>
                <c:pt idx="12">
                  <c:v>Guatemala</c:v>
                </c:pt>
                <c:pt idx="13">
                  <c:v>Panama</c:v>
                </c:pt>
                <c:pt idx="14">
                  <c:v>Honduras</c:v>
                </c:pt>
                <c:pt idx="15">
                  <c:v>Jamaica</c:v>
                </c:pt>
                <c:pt idx="16">
                  <c:v>Costa Rica</c:v>
                </c:pt>
                <c:pt idx="17">
                  <c:v>Paraguay</c:v>
                </c:pt>
                <c:pt idx="18">
                  <c:v>El Salvador</c:v>
                </c:pt>
                <c:pt idx="19">
                  <c:v>Uruguay</c:v>
                </c:pt>
                <c:pt idx="20">
                  <c:v>Nicaragua</c:v>
                </c:pt>
              </c:strCache>
            </c:strRef>
          </c:cat>
          <c:val>
            <c:numRef>
              <c:f>'Latinamerica Analysis'!$C$60:$C$81</c:f>
              <c:numCache>
                <c:formatCode>General</c:formatCode>
                <c:ptCount val="21"/>
                <c:pt idx="0">
                  <c:v>357.75</c:v>
                </c:pt>
                <c:pt idx="1">
                  <c:v>342.75</c:v>
                </c:pt>
                <c:pt idx="2">
                  <c:v>147</c:v>
                </c:pt>
                <c:pt idx="3">
                  <c:v>104.25</c:v>
                </c:pt>
                <c:pt idx="4">
                  <c:v>72.75</c:v>
                </c:pt>
                <c:pt idx="5">
                  <c:v>64.5</c:v>
                </c:pt>
                <c:pt idx="6">
                  <c:v>42</c:v>
                </c:pt>
                <c:pt idx="7">
                  <c:v>33</c:v>
                </c:pt>
                <c:pt idx="8">
                  <c:v>31.5</c:v>
                </c:pt>
                <c:pt idx="9">
                  <c:v>21.75</c:v>
                </c:pt>
                <c:pt idx="10">
                  <c:v>18.75</c:v>
                </c:pt>
                <c:pt idx="11">
                  <c:v>16.5</c:v>
                </c:pt>
                <c:pt idx="12">
                  <c:v>13.5</c:v>
                </c:pt>
                <c:pt idx="13">
                  <c:v>8.25</c:v>
                </c:pt>
                <c:pt idx="14">
                  <c:v>7.4250000000000007</c:v>
                </c:pt>
                <c:pt idx="15">
                  <c:v>6.1499999999999995</c:v>
                </c:pt>
                <c:pt idx="16">
                  <c:v>6.0749999999999993</c:v>
                </c:pt>
                <c:pt idx="17">
                  <c:v>5.5500000000000007</c:v>
                </c:pt>
                <c:pt idx="18">
                  <c:v>5.3249999999999993</c:v>
                </c:pt>
                <c:pt idx="19">
                  <c:v>5.1750000000000007</c:v>
                </c:pt>
                <c:pt idx="20">
                  <c:v>4.1999999999999993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5-DF44-BB6F-2E3F7E58D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48759279"/>
        <c:axId val="172855743"/>
        <c:axId val="0"/>
      </c:bar3DChart>
      <c:catAx>
        <c:axId val="14875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172855743"/>
        <c:crosses val="autoZero"/>
        <c:auto val="1"/>
        <c:lblAlgn val="ctr"/>
        <c:lblOffset val="100"/>
        <c:noMultiLvlLbl val="0"/>
      </c:catAx>
      <c:valAx>
        <c:axId val="1728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14875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softEdge rad="63500"/>
    </a:effectLst>
  </c:spPr>
  <c:txPr>
    <a:bodyPr/>
    <a:lstStyle/>
    <a:p>
      <a:pPr>
        <a:defRPr>
          <a:solidFill>
            <a:schemeClr val="bg1"/>
          </a:solidFill>
        </a:defRPr>
      </a:pPr>
      <a:endParaRPr lang="es-GB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[nueva.xlsx]Percentage worldwide!TablaDinámica5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32344820533797"/>
          <c:y val="0.10120955041910085"/>
          <c:w val="0.60647694038245215"/>
          <c:h val="0.80403251206502413"/>
        </c:manualLayout>
      </c:layout>
      <c:pie3DChart>
        <c:varyColors val="1"/>
        <c:ser>
          <c:idx val="0"/>
          <c:order val="0"/>
          <c:tx>
            <c:strRef>
              <c:f>'Percentage worldwide'!$B$4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488-2749-952F-6804452190C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488-2749-952F-6804452190C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488-2749-952F-6804452190C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488-2749-952F-6804452190C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488-2749-952F-6804452190C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488-2749-952F-6804452190C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488-2749-952F-6804452190C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488-2749-952F-6804452190C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488-2749-952F-6804452190C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488-2749-952F-6804452190C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488-2749-952F-6804452190C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488-2749-952F-6804452190C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488-2749-952F-6804452190C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488-2749-952F-6804452190C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3488-2749-952F-6804452190C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3488-2749-952F-6804452190C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3488-2749-952F-6804452190C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488-2749-952F-6804452190C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3488-2749-952F-6804452190C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3488-2749-952F-6804452190C6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3488-2749-952F-6804452190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B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worldwide'!$A$5:$A$26</c:f>
              <c:strCache>
                <c:ptCount val="21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Russian Federation</c:v>
                </c:pt>
                <c:pt idx="4">
                  <c:v>Japan</c:v>
                </c:pt>
                <c:pt idx="5">
                  <c:v>Germany</c:v>
                </c:pt>
                <c:pt idx="6">
                  <c:v>Iran</c:v>
                </c:pt>
                <c:pt idx="7">
                  <c:v>South Korea</c:v>
                </c:pt>
                <c:pt idx="8">
                  <c:v>Saudi Arabia</c:v>
                </c:pt>
                <c:pt idx="9">
                  <c:v>Indonesia</c:v>
                </c:pt>
                <c:pt idx="10">
                  <c:v>Canada</c:v>
                </c:pt>
                <c:pt idx="11">
                  <c:v>Mexico</c:v>
                </c:pt>
                <c:pt idx="12">
                  <c:v>South Africa</c:v>
                </c:pt>
                <c:pt idx="13">
                  <c:v>Brazil </c:v>
                </c:pt>
                <c:pt idx="14">
                  <c:v>Turkey</c:v>
                </c:pt>
                <c:pt idx="15">
                  <c:v>Australia</c:v>
                </c:pt>
                <c:pt idx="16">
                  <c:v>United Kingdom</c:v>
                </c:pt>
                <c:pt idx="17">
                  <c:v>Poland</c:v>
                </c:pt>
                <c:pt idx="18">
                  <c:v>Italy</c:v>
                </c:pt>
                <c:pt idx="19">
                  <c:v>France</c:v>
                </c:pt>
                <c:pt idx="20">
                  <c:v>Thailand</c:v>
                </c:pt>
              </c:strCache>
            </c:strRef>
          </c:cat>
          <c:val>
            <c:numRef>
              <c:f>'Percentage worldwide'!$B$5:$B$26</c:f>
              <c:numCache>
                <c:formatCode>0.00%</c:formatCode>
                <c:ptCount val="21"/>
                <c:pt idx="0">
                  <c:v>0.34842662789490081</c:v>
                </c:pt>
                <c:pt idx="1">
                  <c:v>0.18748918198497594</c:v>
                </c:pt>
                <c:pt idx="2">
                  <c:v>9.187523799633053E-2</c:v>
                </c:pt>
                <c:pt idx="3">
                  <c:v>5.9230795859729291E-2</c:v>
                </c:pt>
                <c:pt idx="4">
                  <c:v>4.0225707065461976E-2</c:v>
                </c:pt>
                <c:pt idx="5">
                  <c:v>2.6274794890435143E-2</c:v>
                </c:pt>
                <c:pt idx="6">
                  <c:v>2.4924706615432547E-2</c:v>
                </c:pt>
                <c:pt idx="7">
                  <c:v>2.2813030082736181E-2</c:v>
                </c:pt>
                <c:pt idx="8">
                  <c:v>2.1497559455810573E-2</c:v>
                </c:pt>
                <c:pt idx="9">
                  <c:v>2.1289853567348634E-2</c:v>
                </c:pt>
                <c:pt idx="10">
                  <c:v>1.9662824107730122E-2</c:v>
                </c:pt>
                <c:pt idx="11">
                  <c:v>1.6512618132724064E-2</c:v>
                </c:pt>
                <c:pt idx="12">
                  <c:v>1.6201059300031156E-2</c:v>
                </c:pt>
                <c:pt idx="13">
                  <c:v>1.5820265171184268E-2</c:v>
                </c:pt>
                <c:pt idx="14">
                  <c:v>1.481635337695157E-2</c:v>
                </c:pt>
                <c:pt idx="15">
                  <c:v>1.4539412192335652E-2</c:v>
                </c:pt>
                <c:pt idx="16">
                  <c:v>1.3120088621179077E-2</c:v>
                </c:pt>
                <c:pt idx="17">
                  <c:v>1.1908470938484439E-2</c:v>
                </c:pt>
                <c:pt idx="18">
                  <c:v>1.1700765050022502E-2</c:v>
                </c:pt>
                <c:pt idx="19">
                  <c:v>1.1700765050022502E-2</c:v>
                </c:pt>
                <c:pt idx="20">
                  <c:v>9.969882646173019E-3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488-2749-952F-6804452190C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2617249374436"/>
          <c:y val="6.0631875802758708E-2"/>
          <c:w val="0.2536656642409495"/>
          <c:h val="0.90001256491874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 b="1"/>
      </a:pPr>
      <a:endParaRPr lang="es-GB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[nueva.xlsx]Percentage in Latin America!TablaDinámica6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9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9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9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9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9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598341873932423E-3"/>
          <c:y val="0.12968754758766593"/>
          <c:w val="0.72888916676393278"/>
          <c:h val="0.80997516350542531"/>
        </c:manualLayout>
      </c:layout>
      <c:pie3DChart>
        <c:varyColors val="1"/>
        <c:ser>
          <c:idx val="0"/>
          <c:order val="0"/>
          <c:tx>
            <c:strRef>
              <c:f>'Percentage in Latin America'!$B$5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F4E-6D41-8069-806A02DB01E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F4E-6D41-8069-806A02DB01E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F4E-6D41-8069-806A02DB01E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F4E-6D41-8069-806A02DB01ED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F4E-6D41-8069-806A02DB01ED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F4E-6D41-8069-806A02DB01ED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F4E-6D41-8069-806A02DB01ED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DF4E-6D41-8069-806A02DB01ED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F4E-6D41-8069-806A02DB01ED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F4E-6D41-8069-806A02DB01E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DF4E-6D41-8069-806A02DB01ED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DF4E-6D41-8069-806A02DB01ED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DF4E-6D41-8069-806A02DB01ED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DF4E-6D41-8069-806A02DB01ED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F4E-6D41-8069-806A02DB01E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4E-6D41-8069-806A02DB01E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4E-6D41-8069-806A02DB01ED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DF4E-6D41-8069-806A02DB01ED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DF4E-6D41-8069-806A02DB01ED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DF4E-6D41-8069-806A02DB01ED}"/>
              </c:ext>
            </c:extLst>
          </c:dPt>
          <c:dPt>
            <c:idx val="2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DF4E-6D41-8069-806A02DB01E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B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in Latin America'!$A$6:$A$27</c:f>
              <c:strCache>
                <c:ptCount val="21"/>
                <c:pt idx="0">
                  <c:v>Mexico</c:v>
                </c:pt>
                <c:pt idx="1">
                  <c:v>Brazil</c:v>
                </c:pt>
                <c:pt idx="2">
                  <c:v>Argentina</c:v>
                </c:pt>
                <c:pt idx="3">
                  <c:v>Venezuela</c:v>
                </c:pt>
                <c:pt idx="4">
                  <c:v>Colombia</c:v>
                </c:pt>
                <c:pt idx="5">
                  <c:v>Chile</c:v>
                </c:pt>
                <c:pt idx="6">
                  <c:v>Peru</c:v>
                </c:pt>
                <c:pt idx="7">
                  <c:v>Trinidad and Tobago</c:v>
                </c:pt>
                <c:pt idx="8">
                  <c:v>Ecuador</c:v>
                </c:pt>
                <c:pt idx="9">
                  <c:v>Cuba </c:v>
                </c:pt>
                <c:pt idx="10">
                  <c:v>Dominican Republic</c:v>
                </c:pt>
                <c:pt idx="11">
                  <c:v>Bolivia</c:v>
                </c:pt>
                <c:pt idx="12">
                  <c:v>Guatemala</c:v>
                </c:pt>
                <c:pt idx="13">
                  <c:v>Panama</c:v>
                </c:pt>
                <c:pt idx="14">
                  <c:v>Honduras</c:v>
                </c:pt>
                <c:pt idx="15">
                  <c:v>Jamaica</c:v>
                </c:pt>
                <c:pt idx="16">
                  <c:v>Costa Rica</c:v>
                </c:pt>
                <c:pt idx="17">
                  <c:v>Paraguay</c:v>
                </c:pt>
                <c:pt idx="18">
                  <c:v>El Salvador</c:v>
                </c:pt>
                <c:pt idx="19">
                  <c:v>Uruguay</c:v>
                </c:pt>
                <c:pt idx="20">
                  <c:v>Nicaragua</c:v>
                </c:pt>
              </c:strCache>
            </c:strRef>
          </c:cat>
          <c:val>
            <c:numRef>
              <c:f>'Percentage in Latin America'!$B$6:$B$27</c:f>
              <c:numCache>
                <c:formatCode>0.00%</c:formatCode>
                <c:ptCount val="21"/>
                <c:pt idx="0">
                  <c:v>0.27222919758018488</c:v>
                </c:pt>
                <c:pt idx="1">
                  <c:v>0.26081497545942239</c:v>
                </c:pt>
                <c:pt idx="2">
                  <c:v>0.11185937678347219</c:v>
                </c:pt>
                <c:pt idx="3">
                  <c:v>7.932884373929916E-2</c:v>
                </c:pt>
                <c:pt idx="4">
                  <c:v>5.5358977285697969E-2</c:v>
                </c:pt>
                <c:pt idx="5">
                  <c:v>4.9081155119278616E-2</c:v>
                </c:pt>
                <c:pt idx="6">
                  <c:v>3.1959821938134909E-2</c:v>
                </c:pt>
                <c:pt idx="7">
                  <c:v>2.5111288665677429E-2</c:v>
                </c:pt>
                <c:pt idx="8">
                  <c:v>2.3969866453601184E-2</c:v>
                </c:pt>
                <c:pt idx="9">
                  <c:v>1.6550622075105579E-2</c:v>
                </c:pt>
                <c:pt idx="10">
                  <c:v>1.4267777650953085E-2</c:v>
                </c:pt>
                <c:pt idx="11">
                  <c:v>1.2555644332838714E-2</c:v>
                </c:pt>
                <c:pt idx="12">
                  <c:v>1.0272799908686221E-2</c:v>
                </c:pt>
                <c:pt idx="13">
                  <c:v>6.2778221664193572E-3</c:v>
                </c:pt>
                <c:pt idx="14">
                  <c:v>5.6500399497774216E-3</c:v>
                </c:pt>
                <c:pt idx="15">
                  <c:v>4.6798310695126116E-3</c:v>
                </c:pt>
                <c:pt idx="16">
                  <c:v>4.6227599589087993E-3</c:v>
                </c:pt>
                <c:pt idx="17">
                  <c:v>4.2232621846821135E-3</c:v>
                </c:pt>
                <c:pt idx="18">
                  <c:v>4.0520488528706759E-3</c:v>
                </c:pt>
                <c:pt idx="19">
                  <c:v>3.9379066316630514E-3</c:v>
                </c:pt>
                <c:pt idx="20">
                  <c:v>3.1959821938134909E-3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F4E-6D41-8069-806A02DB01E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GB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[nueva.xlsx]Latinamerica Analysis!TablaDinámica10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Total reduction in Latin America and the Caribbean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B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'Latinamerica Analysis'!$B$59</c:f>
              <c:strCache>
                <c:ptCount val="1"/>
                <c:pt idx="0">
                  <c:v>Total MtCo2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'Latinamerica Analysis'!$A$60:$A$81</c:f>
              <c:strCache>
                <c:ptCount val="21"/>
                <c:pt idx="0">
                  <c:v>Mexico</c:v>
                </c:pt>
                <c:pt idx="1">
                  <c:v>Brazil</c:v>
                </c:pt>
                <c:pt idx="2">
                  <c:v>Argentina</c:v>
                </c:pt>
                <c:pt idx="3">
                  <c:v>Venezuela</c:v>
                </c:pt>
                <c:pt idx="4">
                  <c:v>Colombia</c:v>
                </c:pt>
                <c:pt idx="5">
                  <c:v>Chile</c:v>
                </c:pt>
                <c:pt idx="6">
                  <c:v>Peru</c:v>
                </c:pt>
                <c:pt idx="7">
                  <c:v>Trinidad and Tobago</c:v>
                </c:pt>
                <c:pt idx="8">
                  <c:v>Ecuador</c:v>
                </c:pt>
                <c:pt idx="9">
                  <c:v>Cuba </c:v>
                </c:pt>
                <c:pt idx="10">
                  <c:v>Dominican Republic</c:v>
                </c:pt>
                <c:pt idx="11">
                  <c:v>Bolivia</c:v>
                </c:pt>
                <c:pt idx="12">
                  <c:v>Guatemala</c:v>
                </c:pt>
                <c:pt idx="13">
                  <c:v>Panama</c:v>
                </c:pt>
                <c:pt idx="14">
                  <c:v>Honduras</c:v>
                </c:pt>
                <c:pt idx="15">
                  <c:v>Jamaica</c:v>
                </c:pt>
                <c:pt idx="16">
                  <c:v>Costa Rica</c:v>
                </c:pt>
                <c:pt idx="17">
                  <c:v>Paraguay</c:v>
                </c:pt>
                <c:pt idx="18">
                  <c:v>El Salvador</c:v>
                </c:pt>
                <c:pt idx="19">
                  <c:v>Uruguay</c:v>
                </c:pt>
                <c:pt idx="20">
                  <c:v>Nicaragua</c:v>
                </c:pt>
              </c:strCache>
            </c:strRef>
          </c:cat>
          <c:val>
            <c:numRef>
              <c:f>'Latinamerica Analysis'!$B$60:$B$81</c:f>
              <c:numCache>
                <c:formatCode>General</c:formatCode>
                <c:ptCount val="21"/>
                <c:pt idx="0">
                  <c:v>477</c:v>
                </c:pt>
                <c:pt idx="1">
                  <c:v>457</c:v>
                </c:pt>
                <c:pt idx="2">
                  <c:v>196</c:v>
                </c:pt>
                <c:pt idx="3">
                  <c:v>139</c:v>
                </c:pt>
                <c:pt idx="4">
                  <c:v>97</c:v>
                </c:pt>
                <c:pt idx="5">
                  <c:v>86</c:v>
                </c:pt>
                <c:pt idx="6">
                  <c:v>56</c:v>
                </c:pt>
                <c:pt idx="7">
                  <c:v>44</c:v>
                </c:pt>
                <c:pt idx="8">
                  <c:v>42</c:v>
                </c:pt>
                <c:pt idx="9">
                  <c:v>29</c:v>
                </c:pt>
                <c:pt idx="10">
                  <c:v>25</c:v>
                </c:pt>
                <c:pt idx="11">
                  <c:v>22</c:v>
                </c:pt>
                <c:pt idx="12">
                  <c:v>18</c:v>
                </c:pt>
                <c:pt idx="13">
                  <c:v>11</c:v>
                </c:pt>
                <c:pt idx="14">
                  <c:v>9.9</c:v>
                </c:pt>
                <c:pt idx="15">
                  <c:v>8.1999999999999993</c:v>
                </c:pt>
                <c:pt idx="16">
                  <c:v>8.1</c:v>
                </c:pt>
                <c:pt idx="17">
                  <c:v>7.4</c:v>
                </c:pt>
                <c:pt idx="18">
                  <c:v>7.1</c:v>
                </c:pt>
                <c:pt idx="19">
                  <c:v>6.9</c:v>
                </c:pt>
                <c:pt idx="20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9-484D-A0E3-5042960368D1}"/>
            </c:ext>
          </c:extLst>
        </c:ser>
        <c:ser>
          <c:idx val="1"/>
          <c:order val="1"/>
          <c:tx>
            <c:strRef>
              <c:f>'Latinamerica Analysis'!$C$59</c:f>
              <c:strCache>
                <c:ptCount val="1"/>
                <c:pt idx="0">
                  <c:v>MtCo2 Total Reduction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'Latinamerica Analysis'!$A$60:$A$81</c:f>
              <c:strCache>
                <c:ptCount val="21"/>
                <c:pt idx="0">
                  <c:v>Mexico</c:v>
                </c:pt>
                <c:pt idx="1">
                  <c:v>Brazil</c:v>
                </c:pt>
                <c:pt idx="2">
                  <c:v>Argentina</c:v>
                </c:pt>
                <c:pt idx="3">
                  <c:v>Venezuela</c:v>
                </c:pt>
                <c:pt idx="4">
                  <c:v>Colombia</c:v>
                </c:pt>
                <c:pt idx="5">
                  <c:v>Chile</c:v>
                </c:pt>
                <c:pt idx="6">
                  <c:v>Peru</c:v>
                </c:pt>
                <c:pt idx="7">
                  <c:v>Trinidad and Tobago</c:v>
                </c:pt>
                <c:pt idx="8">
                  <c:v>Ecuador</c:v>
                </c:pt>
                <c:pt idx="9">
                  <c:v>Cuba </c:v>
                </c:pt>
                <c:pt idx="10">
                  <c:v>Dominican Republic</c:v>
                </c:pt>
                <c:pt idx="11">
                  <c:v>Bolivia</c:v>
                </c:pt>
                <c:pt idx="12">
                  <c:v>Guatemala</c:v>
                </c:pt>
                <c:pt idx="13">
                  <c:v>Panama</c:v>
                </c:pt>
                <c:pt idx="14">
                  <c:v>Honduras</c:v>
                </c:pt>
                <c:pt idx="15">
                  <c:v>Jamaica</c:v>
                </c:pt>
                <c:pt idx="16">
                  <c:v>Costa Rica</c:v>
                </c:pt>
                <c:pt idx="17">
                  <c:v>Paraguay</c:v>
                </c:pt>
                <c:pt idx="18">
                  <c:v>El Salvador</c:v>
                </c:pt>
                <c:pt idx="19">
                  <c:v>Uruguay</c:v>
                </c:pt>
                <c:pt idx="20">
                  <c:v>Nicaragua</c:v>
                </c:pt>
              </c:strCache>
            </c:strRef>
          </c:cat>
          <c:val>
            <c:numRef>
              <c:f>'Latinamerica Analysis'!$C$60:$C$81</c:f>
              <c:numCache>
                <c:formatCode>General</c:formatCode>
                <c:ptCount val="21"/>
                <c:pt idx="0">
                  <c:v>357.75</c:v>
                </c:pt>
                <c:pt idx="1">
                  <c:v>342.75</c:v>
                </c:pt>
                <c:pt idx="2">
                  <c:v>147</c:v>
                </c:pt>
                <c:pt idx="3">
                  <c:v>104.25</c:v>
                </c:pt>
                <c:pt idx="4">
                  <c:v>72.75</c:v>
                </c:pt>
                <c:pt idx="5">
                  <c:v>64.5</c:v>
                </c:pt>
                <c:pt idx="6">
                  <c:v>42</c:v>
                </c:pt>
                <c:pt idx="7">
                  <c:v>33</c:v>
                </c:pt>
                <c:pt idx="8">
                  <c:v>31.5</c:v>
                </c:pt>
                <c:pt idx="9">
                  <c:v>21.75</c:v>
                </c:pt>
                <c:pt idx="10">
                  <c:v>18.75</c:v>
                </c:pt>
                <c:pt idx="11">
                  <c:v>16.5</c:v>
                </c:pt>
                <c:pt idx="12">
                  <c:v>13.5</c:v>
                </c:pt>
                <c:pt idx="13">
                  <c:v>8.25</c:v>
                </c:pt>
                <c:pt idx="14">
                  <c:v>7.4250000000000007</c:v>
                </c:pt>
                <c:pt idx="15">
                  <c:v>6.1499999999999995</c:v>
                </c:pt>
                <c:pt idx="16">
                  <c:v>6.0749999999999993</c:v>
                </c:pt>
                <c:pt idx="17">
                  <c:v>5.5500000000000007</c:v>
                </c:pt>
                <c:pt idx="18">
                  <c:v>5.3249999999999993</c:v>
                </c:pt>
                <c:pt idx="19">
                  <c:v>5.1750000000000007</c:v>
                </c:pt>
                <c:pt idx="20">
                  <c:v>4.1999999999999993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9-484D-A0E3-504296036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48759279"/>
        <c:axId val="172855743"/>
        <c:axId val="0"/>
      </c:bar3DChart>
      <c:catAx>
        <c:axId val="14875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172855743"/>
        <c:crosses val="autoZero"/>
        <c:auto val="1"/>
        <c:lblAlgn val="ctr"/>
        <c:lblOffset val="100"/>
        <c:noMultiLvlLbl val="0"/>
      </c:catAx>
      <c:valAx>
        <c:axId val="1728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14875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B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[nueva.xlsx]World-Wide Analysis!TablaDinámica3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Graph of CO2 emissions worldwide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B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'World-Wide Analysis'!$B$5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B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'World-Wide Analysis'!$A$6:$A$27</c:f>
              <c:strCache>
                <c:ptCount val="21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Russian Federation</c:v>
                </c:pt>
                <c:pt idx="4">
                  <c:v>Japan</c:v>
                </c:pt>
                <c:pt idx="5">
                  <c:v>Germany</c:v>
                </c:pt>
                <c:pt idx="6">
                  <c:v>Iran</c:v>
                </c:pt>
                <c:pt idx="7">
                  <c:v>South Korea</c:v>
                </c:pt>
                <c:pt idx="8">
                  <c:v>Saudi Arabia</c:v>
                </c:pt>
                <c:pt idx="9">
                  <c:v>Indonesia</c:v>
                </c:pt>
                <c:pt idx="10">
                  <c:v>Canada</c:v>
                </c:pt>
                <c:pt idx="11">
                  <c:v>Mexico</c:v>
                </c:pt>
                <c:pt idx="12">
                  <c:v>South Africa</c:v>
                </c:pt>
                <c:pt idx="13">
                  <c:v>Brazil </c:v>
                </c:pt>
                <c:pt idx="14">
                  <c:v>Turkey</c:v>
                </c:pt>
                <c:pt idx="15">
                  <c:v>Australia</c:v>
                </c:pt>
                <c:pt idx="16">
                  <c:v>United Kingdom</c:v>
                </c:pt>
                <c:pt idx="17">
                  <c:v>Poland</c:v>
                </c:pt>
                <c:pt idx="18">
                  <c:v>Italy</c:v>
                </c:pt>
                <c:pt idx="19">
                  <c:v>France</c:v>
                </c:pt>
                <c:pt idx="20">
                  <c:v>Thailand</c:v>
                </c:pt>
              </c:strCache>
            </c:strRef>
          </c:cat>
          <c:val>
            <c:numRef>
              <c:f>'World-Wide Analysis'!$B$6:$B$27</c:f>
              <c:numCache>
                <c:formatCode>General</c:formatCode>
                <c:ptCount val="21"/>
                <c:pt idx="0">
                  <c:v>10065</c:v>
                </c:pt>
                <c:pt idx="1">
                  <c:v>5416</c:v>
                </c:pt>
                <c:pt idx="2">
                  <c:v>2654</c:v>
                </c:pt>
                <c:pt idx="3">
                  <c:v>1711</c:v>
                </c:pt>
                <c:pt idx="4">
                  <c:v>1162</c:v>
                </c:pt>
                <c:pt idx="5">
                  <c:v>759</c:v>
                </c:pt>
                <c:pt idx="6">
                  <c:v>720</c:v>
                </c:pt>
                <c:pt idx="7">
                  <c:v>659</c:v>
                </c:pt>
                <c:pt idx="8">
                  <c:v>621</c:v>
                </c:pt>
                <c:pt idx="9">
                  <c:v>615</c:v>
                </c:pt>
                <c:pt idx="10">
                  <c:v>568</c:v>
                </c:pt>
                <c:pt idx="11">
                  <c:v>477</c:v>
                </c:pt>
                <c:pt idx="12">
                  <c:v>468</c:v>
                </c:pt>
                <c:pt idx="13">
                  <c:v>457</c:v>
                </c:pt>
                <c:pt idx="14">
                  <c:v>428</c:v>
                </c:pt>
                <c:pt idx="15">
                  <c:v>420</c:v>
                </c:pt>
                <c:pt idx="16">
                  <c:v>379</c:v>
                </c:pt>
                <c:pt idx="17">
                  <c:v>344</c:v>
                </c:pt>
                <c:pt idx="18">
                  <c:v>338</c:v>
                </c:pt>
                <c:pt idx="19">
                  <c:v>338</c:v>
                </c:pt>
                <c:pt idx="20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A-5649-98D5-072480A95F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662121263"/>
        <c:axId val="660550319"/>
        <c:axId val="654354815"/>
      </c:bar3DChart>
      <c:catAx>
        <c:axId val="66212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660550319"/>
        <c:crosses val="autoZero"/>
        <c:auto val="1"/>
        <c:lblAlgn val="ctr"/>
        <c:lblOffset val="100"/>
        <c:noMultiLvlLbl val="0"/>
      </c:catAx>
      <c:valAx>
        <c:axId val="66055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662121263"/>
        <c:crosses val="autoZero"/>
        <c:crossBetween val="between"/>
      </c:valAx>
      <c:serAx>
        <c:axId val="654354815"/>
        <c:scaling>
          <c:orientation val="minMax"/>
        </c:scaling>
        <c:delete val="1"/>
        <c:axPos val="b"/>
        <c:majorTickMark val="none"/>
        <c:minorTickMark val="none"/>
        <c:tickLblPos val="nextTo"/>
        <c:crossAx val="66055031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B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[nueva.xlsx]World-Wide Analysis!TablaDinámica9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Total Reduction Worldwide</a:t>
            </a:r>
            <a:endParaRPr lang="es-PA">
              <a:effectLst/>
            </a:endParaRP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B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'World-Wide Analysis'!$B$60</c:f>
              <c:strCache>
                <c:ptCount val="1"/>
                <c:pt idx="0">
                  <c:v>Total MtCo2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'World-Wide Analysis'!$A$61:$A$82</c:f>
              <c:strCache>
                <c:ptCount val="21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Russian Federation</c:v>
                </c:pt>
                <c:pt idx="4">
                  <c:v>Japan</c:v>
                </c:pt>
                <c:pt idx="5">
                  <c:v>Germany</c:v>
                </c:pt>
                <c:pt idx="6">
                  <c:v>Iran</c:v>
                </c:pt>
                <c:pt idx="7">
                  <c:v>South Korea</c:v>
                </c:pt>
                <c:pt idx="8">
                  <c:v>Saudi Arabia</c:v>
                </c:pt>
                <c:pt idx="9">
                  <c:v>Indonesia</c:v>
                </c:pt>
                <c:pt idx="10">
                  <c:v>Canada</c:v>
                </c:pt>
                <c:pt idx="11">
                  <c:v>Mexico</c:v>
                </c:pt>
                <c:pt idx="12">
                  <c:v>South Africa</c:v>
                </c:pt>
                <c:pt idx="13">
                  <c:v>Brazil </c:v>
                </c:pt>
                <c:pt idx="14">
                  <c:v>Turkey</c:v>
                </c:pt>
                <c:pt idx="15">
                  <c:v>Australia</c:v>
                </c:pt>
                <c:pt idx="16">
                  <c:v>United Kingdom</c:v>
                </c:pt>
                <c:pt idx="17">
                  <c:v>Poland</c:v>
                </c:pt>
                <c:pt idx="18">
                  <c:v>Italy</c:v>
                </c:pt>
                <c:pt idx="19">
                  <c:v>France</c:v>
                </c:pt>
                <c:pt idx="20">
                  <c:v>Thailand</c:v>
                </c:pt>
              </c:strCache>
            </c:strRef>
          </c:cat>
          <c:val>
            <c:numRef>
              <c:f>'World-Wide Analysis'!$B$61:$B$82</c:f>
              <c:numCache>
                <c:formatCode>General</c:formatCode>
                <c:ptCount val="21"/>
                <c:pt idx="0">
                  <c:v>10065</c:v>
                </c:pt>
                <c:pt idx="1">
                  <c:v>5416</c:v>
                </c:pt>
                <c:pt idx="2">
                  <c:v>2654</c:v>
                </c:pt>
                <c:pt idx="3">
                  <c:v>1711</c:v>
                </c:pt>
                <c:pt idx="4">
                  <c:v>1162</c:v>
                </c:pt>
                <c:pt idx="5">
                  <c:v>759</c:v>
                </c:pt>
                <c:pt idx="6">
                  <c:v>720</c:v>
                </c:pt>
                <c:pt idx="7">
                  <c:v>659</c:v>
                </c:pt>
                <c:pt idx="8">
                  <c:v>621</c:v>
                </c:pt>
                <c:pt idx="9">
                  <c:v>615</c:v>
                </c:pt>
                <c:pt idx="10">
                  <c:v>568</c:v>
                </c:pt>
                <c:pt idx="11">
                  <c:v>477</c:v>
                </c:pt>
                <c:pt idx="12">
                  <c:v>468</c:v>
                </c:pt>
                <c:pt idx="13">
                  <c:v>457</c:v>
                </c:pt>
                <c:pt idx="14">
                  <c:v>428</c:v>
                </c:pt>
                <c:pt idx="15">
                  <c:v>420</c:v>
                </c:pt>
                <c:pt idx="16">
                  <c:v>379</c:v>
                </c:pt>
                <c:pt idx="17">
                  <c:v>344</c:v>
                </c:pt>
                <c:pt idx="18">
                  <c:v>338</c:v>
                </c:pt>
                <c:pt idx="19">
                  <c:v>338</c:v>
                </c:pt>
                <c:pt idx="20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7-0B43-84D2-E85BAFF847CC}"/>
            </c:ext>
          </c:extLst>
        </c:ser>
        <c:ser>
          <c:idx val="1"/>
          <c:order val="1"/>
          <c:tx>
            <c:strRef>
              <c:f>'World-Wide Analysis'!$C$60</c:f>
              <c:strCache>
                <c:ptCount val="1"/>
                <c:pt idx="0">
                  <c:v>MtCo2 Total Reduction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'World-Wide Analysis'!$A$61:$A$82</c:f>
              <c:strCache>
                <c:ptCount val="21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Russian Federation</c:v>
                </c:pt>
                <c:pt idx="4">
                  <c:v>Japan</c:v>
                </c:pt>
                <c:pt idx="5">
                  <c:v>Germany</c:v>
                </c:pt>
                <c:pt idx="6">
                  <c:v>Iran</c:v>
                </c:pt>
                <c:pt idx="7">
                  <c:v>South Korea</c:v>
                </c:pt>
                <c:pt idx="8">
                  <c:v>Saudi Arabia</c:v>
                </c:pt>
                <c:pt idx="9">
                  <c:v>Indonesia</c:v>
                </c:pt>
                <c:pt idx="10">
                  <c:v>Canada</c:v>
                </c:pt>
                <c:pt idx="11">
                  <c:v>Mexico</c:v>
                </c:pt>
                <c:pt idx="12">
                  <c:v>South Africa</c:v>
                </c:pt>
                <c:pt idx="13">
                  <c:v>Brazil </c:v>
                </c:pt>
                <c:pt idx="14">
                  <c:v>Turkey</c:v>
                </c:pt>
                <c:pt idx="15">
                  <c:v>Australia</c:v>
                </c:pt>
                <c:pt idx="16">
                  <c:v>United Kingdom</c:v>
                </c:pt>
                <c:pt idx="17">
                  <c:v>Poland</c:v>
                </c:pt>
                <c:pt idx="18">
                  <c:v>Italy</c:v>
                </c:pt>
                <c:pt idx="19">
                  <c:v>France</c:v>
                </c:pt>
                <c:pt idx="20">
                  <c:v>Thailand</c:v>
                </c:pt>
              </c:strCache>
            </c:strRef>
          </c:cat>
          <c:val>
            <c:numRef>
              <c:f>'World-Wide Analysis'!$C$61:$C$82</c:f>
              <c:numCache>
                <c:formatCode>General</c:formatCode>
                <c:ptCount val="21"/>
                <c:pt idx="0">
                  <c:v>7548.75</c:v>
                </c:pt>
                <c:pt idx="1">
                  <c:v>4062</c:v>
                </c:pt>
                <c:pt idx="2">
                  <c:v>1990.5</c:v>
                </c:pt>
                <c:pt idx="3">
                  <c:v>1283.25</c:v>
                </c:pt>
                <c:pt idx="4">
                  <c:v>871.5</c:v>
                </c:pt>
                <c:pt idx="5">
                  <c:v>569.25</c:v>
                </c:pt>
                <c:pt idx="6">
                  <c:v>540</c:v>
                </c:pt>
                <c:pt idx="7">
                  <c:v>494.25</c:v>
                </c:pt>
                <c:pt idx="8">
                  <c:v>465.75</c:v>
                </c:pt>
                <c:pt idx="9">
                  <c:v>461.25</c:v>
                </c:pt>
                <c:pt idx="10">
                  <c:v>426</c:v>
                </c:pt>
                <c:pt idx="11">
                  <c:v>357.75</c:v>
                </c:pt>
                <c:pt idx="12">
                  <c:v>351</c:v>
                </c:pt>
                <c:pt idx="13">
                  <c:v>342.75</c:v>
                </c:pt>
                <c:pt idx="14">
                  <c:v>321</c:v>
                </c:pt>
                <c:pt idx="15">
                  <c:v>315</c:v>
                </c:pt>
                <c:pt idx="16">
                  <c:v>284.25</c:v>
                </c:pt>
                <c:pt idx="17">
                  <c:v>258</c:v>
                </c:pt>
                <c:pt idx="18">
                  <c:v>253.5</c:v>
                </c:pt>
                <c:pt idx="19">
                  <c:v>253.5</c:v>
                </c:pt>
                <c:pt idx="20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7-0B43-84D2-E85BAFF84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50325855"/>
        <c:axId val="174424111"/>
        <c:axId val="0"/>
      </c:bar3DChart>
      <c:catAx>
        <c:axId val="15032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174424111"/>
        <c:crosses val="autoZero"/>
        <c:auto val="1"/>
        <c:lblAlgn val="ctr"/>
        <c:lblOffset val="100"/>
        <c:noMultiLvlLbl val="0"/>
      </c:catAx>
      <c:valAx>
        <c:axId val="1744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15032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B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[nueva.xlsx]Percentage worldwide!TablaDinámica5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Graph Percentage of Global Co2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B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'Percentage worldwide'!$B$4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0B8-404B-979A-C5BBA743A6D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0B8-404B-979A-C5BBA743A6D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0B8-404B-979A-C5BBA743A6D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0B8-404B-979A-C5BBA743A6D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0B8-404B-979A-C5BBA743A6D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0B8-404B-979A-C5BBA743A6D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0B8-404B-979A-C5BBA743A6D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0B8-404B-979A-C5BBA743A6D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0B8-404B-979A-C5BBA743A6D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0B8-404B-979A-C5BBA743A6D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0B8-404B-979A-C5BBA743A6D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0B8-404B-979A-C5BBA743A6D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A0B8-404B-979A-C5BBA743A6D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A0B8-404B-979A-C5BBA743A6D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A0B8-404B-979A-C5BBA743A6D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A0B8-404B-979A-C5BBA743A6D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A0B8-404B-979A-C5BBA743A6D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A0B8-404B-979A-C5BBA743A6D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A0B8-404B-979A-C5BBA743A6D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A0B8-404B-979A-C5BBA743A6D6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A0B8-404B-979A-C5BBA743A6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B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worldwide'!$A$5:$A$26</c:f>
              <c:strCache>
                <c:ptCount val="21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Russian Federation</c:v>
                </c:pt>
                <c:pt idx="4">
                  <c:v>Japan</c:v>
                </c:pt>
                <c:pt idx="5">
                  <c:v>Germany</c:v>
                </c:pt>
                <c:pt idx="6">
                  <c:v>Iran</c:v>
                </c:pt>
                <c:pt idx="7">
                  <c:v>South Korea</c:v>
                </c:pt>
                <c:pt idx="8">
                  <c:v>Saudi Arabia</c:v>
                </c:pt>
                <c:pt idx="9">
                  <c:v>Indonesia</c:v>
                </c:pt>
                <c:pt idx="10">
                  <c:v>Canada</c:v>
                </c:pt>
                <c:pt idx="11">
                  <c:v>Mexico</c:v>
                </c:pt>
                <c:pt idx="12">
                  <c:v>South Africa</c:v>
                </c:pt>
                <c:pt idx="13">
                  <c:v>Brazil </c:v>
                </c:pt>
                <c:pt idx="14">
                  <c:v>Turkey</c:v>
                </c:pt>
                <c:pt idx="15">
                  <c:v>Australia</c:v>
                </c:pt>
                <c:pt idx="16">
                  <c:v>United Kingdom</c:v>
                </c:pt>
                <c:pt idx="17">
                  <c:v>Poland</c:v>
                </c:pt>
                <c:pt idx="18">
                  <c:v>Italy</c:v>
                </c:pt>
                <c:pt idx="19">
                  <c:v>France</c:v>
                </c:pt>
                <c:pt idx="20">
                  <c:v>Thailand</c:v>
                </c:pt>
              </c:strCache>
            </c:strRef>
          </c:cat>
          <c:val>
            <c:numRef>
              <c:f>'Percentage worldwide'!$B$5:$B$26</c:f>
              <c:numCache>
                <c:formatCode>0.00%</c:formatCode>
                <c:ptCount val="21"/>
                <c:pt idx="0">
                  <c:v>0.34842662789490081</c:v>
                </c:pt>
                <c:pt idx="1">
                  <c:v>0.18748918198497594</c:v>
                </c:pt>
                <c:pt idx="2">
                  <c:v>9.187523799633053E-2</c:v>
                </c:pt>
                <c:pt idx="3">
                  <c:v>5.9230795859729291E-2</c:v>
                </c:pt>
                <c:pt idx="4">
                  <c:v>4.0225707065461976E-2</c:v>
                </c:pt>
                <c:pt idx="5">
                  <c:v>2.6274794890435143E-2</c:v>
                </c:pt>
                <c:pt idx="6">
                  <c:v>2.4924706615432547E-2</c:v>
                </c:pt>
                <c:pt idx="7">
                  <c:v>2.2813030082736181E-2</c:v>
                </c:pt>
                <c:pt idx="8">
                  <c:v>2.1497559455810573E-2</c:v>
                </c:pt>
                <c:pt idx="9">
                  <c:v>2.1289853567348634E-2</c:v>
                </c:pt>
                <c:pt idx="10">
                  <c:v>1.9662824107730122E-2</c:v>
                </c:pt>
                <c:pt idx="11">
                  <c:v>1.6512618132724064E-2</c:v>
                </c:pt>
                <c:pt idx="12">
                  <c:v>1.6201059300031156E-2</c:v>
                </c:pt>
                <c:pt idx="13">
                  <c:v>1.5820265171184268E-2</c:v>
                </c:pt>
                <c:pt idx="14">
                  <c:v>1.481635337695157E-2</c:v>
                </c:pt>
                <c:pt idx="15">
                  <c:v>1.4539412192335652E-2</c:v>
                </c:pt>
                <c:pt idx="16">
                  <c:v>1.3120088621179077E-2</c:v>
                </c:pt>
                <c:pt idx="17">
                  <c:v>1.1908470938484439E-2</c:v>
                </c:pt>
                <c:pt idx="18">
                  <c:v>1.1700765050022502E-2</c:v>
                </c:pt>
                <c:pt idx="19">
                  <c:v>1.1700765050022502E-2</c:v>
                </c:pt>
                <c:pt idx="20">
                  <c:v>9.969882646173019E-3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7-BE43-BE67-1900821CB39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B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[nueva.xlsx]Percentage worldwide!TablaDinámica7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Reduction Worldwide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1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dLbl>
          <c:idx val="0"/>
          <c:layout>
            <c:manualLayout>
              <c:x val="8.4805748291364544E-2"/>
              <c:y val="6.38665227330454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8C2E940A-EED9-0E49-879D-9FC60B640AB7}" type="CATEGORYNAME">
                  <a:rPr lang="en-US"/>
                  <a:pPr>
                    <a:defRPr sz="1000" baseline="0"/>
                  </a:pPr>
                  <a:t>[NOMBRE DE CATEGORÍA]</a:t>
                </a:fld>
                <a:r>
                  <a:rPr lang="en-US" baseline="0"/>
                  <a:t>
</a:t>
                </a:r>
                <a:fld id="{E87E306E-8DEE-2145-B87D-98076CC47B15}" type="PERCENTAGE">
                  <a:rPr lang="en-US" baseline="0"/>
                  <a:pPr>
                    <a:defRPr sz="1000" baseline="0"/>
                  </a:pPr>
                  <a:t>[PORCENTAJE]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227"/>
      <c:depthPercent val="100"/>
      <c:rAngAx val="0"/>
      <c:perspective val="9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'Percentage worldwide'!$B$35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480-0749-A7D8-175E8ECBFD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480-0749-A7D8-175E8ECBFD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480-0749-A7D8-175E8ECBFD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480-0749-A7D8-175E8ECBFD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480-0749-A7D8-175E8ECBFD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480-0749-A7D8-175E8ECBFD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D480-0749-A7D8-175E8ECBFD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D480-0749-A7D8-175E8ECBFD5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D480-0749-A7D8-175E8ECBFD5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D480-0749-A7D8-175E8ECBFD5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5-D480-0749-A7D8-175E8ECBFD5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7-D480-0749-A7D8-175E8ECBFD5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9-D480-0749-A7D8-175E8ECBFD5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B-D480-0749-A7D8-175E8ECBFD5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D-D480-0749-A7D8-175E8ECBFD5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F-D480-0749-A7D8-175E8ECBFD5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1-D480-0749-A7D8-175E8ECBFD5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3-D480-0749-A7D8-175E8ECBFD5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5-D480-0749-A7D8-175E8ECBFD5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7-D480-0749-A7D8-175E8ECBFD5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9-D480-0749-A7D8-175E8ECBFD55}"/>
              </c:ext>
            </c:extLst>
          </c:dPt>
          <c:dLbls>
            <c:dLbl>
              <c:idx val="11"/>
              <c:layout>
                <c:manualLayout>
                  <c:x val="8.4805748291364544E-2"/>
                  <c:y val="6.38665227330454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80-0749-A7D8-175E8ECBFD5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C2E940A-EED9-0E49-879D-9FC60B640AB7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
</a:t>
                    </a:r>
                    <a:fld id="{E87E306E-8DEE-2145-B87D-98076CC47B15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3-D480-0749-A7D8-175E8ECBF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B"/>
              </a:p>
            </c:txPr>
            <c:dLblPos val="bestFit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worldwide'!$A$36:$A$57</c:f>
              <c:strCache>
                <c:ptCount val="21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Russian Federation</c:v>
                </c:pt>
                <c:pt idx="4">
                  <c:v>Japan</c:v>
                </c:pt>
                <c:pt idx="5">
                  <c:v>Germany</c:v>
                </c:pt>
                <c:pt idx="6">
                  <c:v>Iran</c:v>
                </c:pt>
                <c:pt idx="7">
                  <c:v>South Korea</c:v>
                </c:pt>
                <c:pt idx="8">
                  <c:v>Saudi Arabia</c:v>
                </c:pt>
                <c:pt idx="9">
                  <c:v>Indonesia</c:v>
                </c:pt>
                <c:pt idx="10">
                  <c:v>Canada</c:v>
                </c:pt>
                <c:pt idx="11">
                  <c:v>Mexico</c:v>
                </c:pt>
                <c:pt idx="12">
                  <c:v>South Africa</c:v>
                </c:pt>
                <c:pt idx="13">
                  <c:v>Brazil </c:v>
                </c:pt>
                <c:pt idx="14">
                  <c:v>Turkey</c:v>
                </c:pt>
                <c:pt idx="15">
                  <c:v>Australia</c:v>
                </c:pt>
                <c:pt idx="16">
                  <c:v>United Kingdom</c:v>
                </c:pt>
                <c:pt idx="17">
                  <c:v>Poland</c:v>
                </c:pt>
                <c:pt idx="18">
                  <c:v>Italy</c:v>
                </c:pt>
                <c:pt idx="19">
                  <c:v>France</c:v>
                </c:pt>
                <c:pt idx="20">
                  <c:v>Thailand</c:v>
                </c:pt>
              </c:strCache>
            </c:strRef>
          </c:cat>
          <c:val>
            <c:numRef>
              <c:f>'Percentage worldwide'!$B$36:$B$57</c:f>
              <c:numCache>
                <c:formatCode>0.00%</c:formatCode>
                <c:ptCount val="21"/>
                <c:pt idx="0">
                  <c:v>0.34842662789490081</c:v>
                </c:pt>
                <c:pt idx="1">
                  <c:v>0.18748918198497594</c:v>
                </c:pt>
                <c:pt idx="2">
                  <c:v>9.187523799633053E-2</c:v>
                </c:pt>
                <c:pt idx="3">
                  <c:v>5.9230795859729291E-2</c:v>
                </c:pt>
                <c:pt idx="4">
                  <c:v>4.0225707065461976E-2</c:v>
                </c:pt>
                <c:pt idx="5">
                  <c:v>2.6274794890435143E-2</c:v>
                </c:pt>
                <c:pt idx="6">
                  <c:v>2.4924706615432547E-2</c:v>
                </c:pt>
                <c:pt idx="7">
                  <c:v>2.2813030082736181E-2</c:v>
                </c:pt>
                <c:pt idx="8">
                  <c:v>2.1497559455810573E-2</c:v>
                </c:pt>
                <c:pt idx="9">
                  <c:v>2.1289853567348634E-2</c:v>
                </c:pt>
                <c:pt idx="10">
                  <c:v>1.9662824107730122E-2</c:v>
                </c:pt>
                <c:pt idx="11">
                  <c:v>1.6512618132724064E-2</c:v>
                </c:pt>
                <c:pt idx="12">
                  <c:v>1.6201059300031156E-2</c:v>
                </c:pt>
                <c:pt idx="13">
                  <c:v>1.5820265171184268E-2</c:v>
                </c:pt>
                <c:pt idx="14">
                  <c:v>1.481635337695157E-2</c:v>
                </c:pt>
                <c:pt idx="15">
                  <c:v>1.4539412192335652E-2</c:v>
                </c:pt>
                <c:pt idx="16">
                  <c:v>1.3120088621179077E-2</c:v>
                </c:pt>
                <c:pt idx="17">
                  <c:v>1.1908470938484439E-2</c:v>
                </c:pt>
                <c:pt idx="18">
                  <c:v>1.1700765050022502E-2</c:v>
                </c:pt>
                <c:pt idx="19">
                  <c:v>1.1700765050022502E-2</c:v>
                </c:pt>
                <c:pt idx="20">
                  <c:v>9.969882646173019E-3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5-0547-A442-121B55DA608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B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[nueva.xlsx]Percentage in Latin America!TablaDinámica6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Percentage of Co2 emissions in Latin America and the Caribbean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B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0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9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0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0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'Percentage in Latin America'!$B$5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67F-A34B-AFB1-9FAEDDD644D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67F-A34B-AFB1-9FAEDDD644D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67F-A34B-AFB1-9FAEDDD644D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67F-A34B-AFB1-9FAEDDD644D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67F-A34B-AFB1-9FAEDDD644D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67F-A34B-AFB1-9FAEDDD644D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67F-A34B-AFB1-9FAEDDD644D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67F-A34B-AFB1-9FAEDDD644D9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67F-A34B-AFB1-9FAEDDD644D9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67F-A34B-AFB1-9FAEDDD644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67F-A34B-AFB1-9FAEDDD644D9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67F-A34B-AFB1-9FAEDDD644D9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67F-A34B-AFB1-9FAEDDD644D9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67F-A34B-AFB1-9FAEDDD644D9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67F-A34B-AFB1-9FAEDDD644D9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167F-A34B-AFB1-9FAEDDD644D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167F-A34B-AFB1-9FAEDDD644D9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167F-A34B-AFB1-9FAEDDD644D9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167F-A34B-AFB1-9FAEDDD644D9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167F-A34B-AFB1-9FAEDDD644D9}"/>
              </c:ext>
            </c:extLst>
          </c:dPt>
          <c:dPt>
            <c:idx val="2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167F-A34B-AFB1-9FAEDDD644D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0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B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in Latin America'!$A$6:$A$27</c:f>
              <c:strCache>
                <c:ptCount val="21"/>
                <c:pt idx="0">
                  <c:v>Mexico</c:v>
                </c:pt>
                <c:pt idx="1">
                  <c:v>Brazil</c:v>
                </c:pt>
                <c:pt idx="2">
                  <c:v>Argentina</c:v>
                </c:pt>
                <c:pt idx="3">
                  <c:v>Venezuela</c:v>
                </c:pt>
                <c:pt idx="4">
                  <c:v>Colombia</c:v>
                </c:pt>
                <c:pt idx="5">
                  <c:v>Chile</c:v>
                </c:pt>
                <c:pt idx="6">
                  <c:v>Peru</c:v>
                </c:pt>
                <c:pt idx="7">
                  <c:v>Trinidad and Tobago</c:v>
                </c:pt>
                <c:pt idx="8">
                  <c:v>Ecuador</c:v>
                </c:pt>
                <c:pt idx="9">
                  <c:v>Cuba </c:v>
                </c:pt>
                <c:pt idx="10">
                  <c:v>Dominican Republic</c:v>
                </c:pt>
                <c:pt idx="11">
                  <c:v>Bolivia</c:v>
                </c:pt>
                <c:pt idx="12">
                  <c:v>Guatemala</c:v>
                </c:pt>
                <c:pt idx="13">
                  <c:v>Panama</c:v>
                </c:pt>
                <c:pt idx="14">
                  <c:v>Honduras</c:v>
                </c:pt>
                <c:pt idx="15">
                  <c:v>Jamaica</c:v>
                </c:pt>
                <c:pt idx="16">
                  <c:v>Costa Rica</c:v>
                </c:pt>
                <c:pt idx="17">
                  <c:v>Paraguay</c:v>
                </c:pt>
                <c:pt idx="18">
                  <c:v>El Salvador</c:v>
                </c:pt>
                <c:pt idx="19">
                  <c:v>Uruguay</c:v>
                </c:pt>
                <c:pt idx="20">
                  <c:v>Nicaragua</c:v>
                </c:pt>
              </c:strCache>
            </c:strRef>
          </c:cat>
          <c:val>
            <c:numRef>
              <c:f>'Percentage in Latin America'!$B$6:$B$27</c:f>
              <c:numCache>
                <c:formatCode>0.00%</c:formatCode>
                <c:ptCount val="21"/>
                <c:pt idx="0">
                  <c:v>0.27222919758018488</c:v>
                </c:pt>
                <c:pt idx="1">
                  <c:v>0.26081497545942239</c:v>
                </c:pt>
                <c:pt idx="2">
                  <c:v>0.11185937678347219</c:v>
                </c:pt>
                <c:pt idx="3">
                  <c:v>7.932884373929916E-2</c:v>
                </c:pt>
                <c:pt idx="4">
                  <c:v>5.5358977285697969E-2</c:v>
                </c:pt>
                <c:pt idx="5">
                  <c:v>4.9081155119278616E-2</c:v>
                </c:pt>
                <c:pt idx="6">
                  <c:v>3.1959821938134909E-2</c:v>
                </c:pt>
                <c:pt idx="7">
                  <c:v>2.5111288665677429E-2</c:v>
                </c:pt>
                <c:pt idx="8">
                  <c:v>2.3969866453601184E-2</c:v>
                </c:pt>
                <c:pt idx="9">
                  <c:v>1.6550622075105579E-2</c:v>
                </c:pt>
                <c:pt idx="10">
                  <c:v>1.4267777650953085E-2</c:v>
                </c:pt>
                <c:pt idx="11">
                  <c:v>1.2555644332838714E-2</c:v>
                </c:pt>
                <c:pt idx="12">
                  <c:v>1.0272799908686221E-2</c:v>
                </c:pt>
                <c:pt idx="13">
                  <c:v>6.2778221664193572E-3</c:v>
                </c:pt>
                <c:pt idx="14">
                  <c:v>5.6500399497774216E-3</c:v>
                </c:pt>
                <c:pt idx="15">
                  <c:v>4.6798310695126116E-3</c:v>
                </c:pt>
                <c:pt idx="16">
                  <c:v>4.6227599589087993E-3</c:v>
                </c:pt>
                <c:pt idx="17">
                  <c:v>4.2232621846821135E-3</c:v>
                </c:pt>
                <c:pt idx="18">
                  <c:v>4.0520488528706759E-3</c:v>
                </c:pt>
                <c:pt idx="19">
                  <c:v>3.9379066316630514E-3</c:v>
                </c:pt>
                <c:pt idx="20">
                  <c:v>3.1959821938134909E-3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C-1148-B21D-0ABFDFF7F2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B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[nueva.xlsx]Percentage in Latin America!TablaDinámica8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reduction in Latin America and the Caribbean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2.1341577684110173E-3"/>
              <c:y val="-2.74147420444628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5.3196348631671109E-2"/>
              <c:y val="-1.2755500257768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7.7110059658323446E-3"/>
              <c:y val="3.98551601187750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9.3903386681160571E-3"/>
              <c:y val="2.75581706800763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1.5655513637578437E-2"/>
              <c:y val="-1.7901938590655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3.8279487806584293E-2"/>
              <c:y val="1.26119276175005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8.31414548774497E-2"/>
              <c:y val="1.85423272880179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985741015945105E-2"/>
          <c:y val="0.13981138909853011"/>
          <c:w val="0.87976892735565815"/>
          <c:h val="0.77001277708107541"/>
        </c:manualLayout>
      </c:layout>
      <c:pie3DChart>
        <c:varyColors val="1"/>
        <c:ser>
          <c:idx val="0"/>
          <c:order val="0"/>
          <c:tx>
            <c:strRef>
              <c:f>'Percentage in Latin America'!$B$37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52E-334F-849E-10600EE261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152E-334F-849E-10600EE261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52E-334F-849E-10600EE261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152E-334F-849E-10600EE261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52E-334F-849E-10600EE261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152E-334F-849E-10600EE261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52E-334F-849E-10600EE261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152E-334F-849E-10600EE261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52E-334F-849E-10600EE261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152E-334F-849E-10600EE261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152E-334F-849E-10600EE261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152E-334F-849E-10600EE261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152E-334F-849E-10600EE261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152E-334F-849E-10600EE261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152E-334F-849E-10600EE261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152E-334F-849E-10600EE261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152E-334F-849E-10600EE2616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2-152E-334F-849E-10600EE2616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152E-334F-849E-10600EE2616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4-152E-334F-849E-10600EE2616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152E-334F-849E-10600EE26164}"/>
              </c:ext>
            </c:extLst>
          </c:dPt>
          <c:dLbls>
            <c:dLbl>
              <c:idx val="0"/>
              <c:layout>
                <c:manualLayout>
                  <c:x val="-2.1341577684110173E-3"/>
                  <c:y val="-2.74147420444628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B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2E-334F-849E-10600EE26164}"/>
                </c:ext>
              </c:extLst>
            </c:dLbl>
            <c:dLbl>
              <c:idx val="1"/>
              <c:layout>
                <c:manualLayout>
                  <c:x val="5.3196348631671109E-2"/>
                  <c:y val="-1.2755500257768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B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2E-334F-849E-10600EE26164}"/>
                </c:ext>
              </c:extLst>
            </c:dLbl>
            <c:dLbl>
              <c:idx val="2"/>
              <c:layout>
                <c:manualLayout>
                  <c:x val="-7.7110059658323446E-3"/>
                  <c:y val="3.98551601187750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B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2E-334F-849E-10600EE26164}"/>
                </c:ext>
              </c:extLst>
            </c:dLbl>
            <c:dLbl>
              <c:idx val="3"/>
              <c:layout>
                <c:manualLayout>
                  <c:x val="9.3903386681160571E-3"/>
                  <c:y val="2.75581706800763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B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2E-334F-849E-10600EE26164}"/>
                </c:ext>
              </c:extLst>
            </c:dLbl>
            <c:dLbl>
              <c:idx val="4"/>
              <c:layout>
                <c:manualLayout>
                  <c:x val="-1.5655513637578437E-2"/>
                  <c:y val="-1.7901938590655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B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2E-334F-849E-10600EE26164}"/>
                </c:ext>
              </c:extLst>
            </c:dLbl>
            <c:dLbl>
              <c:idx val="5"/>
              <c:layout>
                <c:manualLayout>
                  <c:x val="-3.8279487806584293E-2"/>
                  <c:y val="1.26119276175005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B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2E-334F-849E-10600EE26164}"/>
                </c:ext>
              </c:extLst>
            </c:dLbl>
            <c:dLbl>
              <c:idx val="6"/>
              <c:layout>
                <c:manualLayout>
                  <c:x val="-8.31414548774497E-2"/>
                  <c:y val="1.85423272880179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B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2E-334F-849E-10600EE2616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B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152E-334F-849E-10600EE2616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B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52E-334F-849E-10600EE2616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B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152E-334F-849E-10600EE2616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B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152E-334F-849E-10600EE2616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B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152E-334F-849E-10600EE26164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B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152E-334F-849E-10600EE26164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B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152E-334F-849E-10600EE26164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B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152E-334F-849E-10600EE26164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B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152E-334F-849E-10600EE26164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B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152E-334F-849E-10600EE26164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B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152E-334F-849E-10600EE26164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B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152E-334F-849E-10600EE26164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B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152E-334F-849E-10600EE26164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B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152E-334F-849E-10600EE26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GB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in Latin America'!$A$38:$A$59</c:f>
              <c:strCache>
                <c:ptCount val="21"/>
                <c:pt idx="0">
                  <c:v>Mexico</c:v>
                </c:pt>
                <c:pt idx="1">
                  <c:v>Brazil</c:v>
                </c:pt>
                <c:pt idx="2">
                  <c:v>Argentina</c:v>
                </c:pt>
                <c:pt idx="3">
                  <c:v>Venezuela</c:v>
                </c:pt>
                <c:pt idx="4">
                  <c:v>Colombia</c:v>
                </c:pt>
                <c:pt idx="5">
                  <c:v>Chile</c:v>
                </c:pt>
                <c:pt idx="6">
                  <c:v>Peru</c:v>
                </c:pt>
                <c:pt idx="7">
                  <c:v>Trinidad and Tobago</c:v>
                </c:pt>
                <c:pt idx="8">
                  <c:v>Ecuador</c:v>
                </c:pt>
                <c:pt idx="9">
                  <c:v>Cuba </c:v>
                </c:pt>
                <c:pt idx="10">
                  <c:v>Dominican Republic</c:v>
                </c:pt>
                <c:pt idx="11">
                  <c:v>Bolivia</c:v>
                </c:pt>
                <c:pt idx="12">
                  <c:v>Guatemala</c:v>
                </c:pt>
                <c:pt idx="13">
                  <c:v>Panama</c:v>
                </c:pt>
                <c:pt idx="14">
                  <c:v>Honduras</c:v>
                </c:pt>
                <c:pt idx="15">
                  <c:v>Jamaica</c:v>
                </c:pt>
                <c:pt idx="16">
                  <c:v>Costa Rica</c:v>
                </c:pt>
                <c:pt idx="17">
                  <c:v>Paraguay</c:v>
                </c:pt>
                <c:pt idx="18">
                  <c:v>El Salvador</c:v>
                </c:pt>
                <c:pt idx="19">
                  <c:v>Uruguay</c:v>
                </c:pt>
                <c:pt idx="20">
                  <c:v>Nicaragua</c:v>
                </c:pt>
              </c:strCache>
            </c:strRef>
          </c:cat>
          <c:val>
            <c:numRef>
              <c:f>'Percentage in Latin America'!$B$38:$B$59</c:f>
              <c:numCache>
                <c:formatCode>0.00%</c:formatCode>
                <c:ptCount val="21"/>
                <c:pt idx="0">
                  <c:v>0.27222919758018493</c:v>
                </c:pt>
                <c:pt idx="1">
                  <c:v>0.26081497545942245</c:v>
                </c:pt>
                <c:pt idx="2">
                  <c:v>0.11185937678347221</c:v>
                </c:pt>
                <c:pt idx="3">
                  <c:v>7.9328843739299174E-2</c:v>
                </c:pt>
                <c:pt idx="4">
                  <c:v>5.5358977285697983E-2</c:v>
                </c:pt>
                <c:pt idx="5">
                  <c:v>4.9081155119278623E-2</c:v>
                </c:pt>
                <c:pt idx="6">
                  <c:v>3.1959821938134916E-2</c:v>
                </c:pt>
                <c:pt idx="7">
                  <c:v>2.5111288665677436E-2</c:v>
                </c:pt>
                <c:pt idx="8">
                  <c:v>2.3969866453601191E-2</c:v>
                </c:pt>
                <c:pt idx="9">
                  <c:v>1.6550622075105582E-2</c:v>
                </c:pt>
                <c:pt idx="10">
                  <c:v>1.4267777650953089E-2</c:v>
                </c:pt>
                <c:pt idx="11">
                  <c:v>1.2555644332838718E-2</c:v>
                </c:pt>
                <c:pt idx="12">
                  <c:v>1.0272799908686224E-2</c:v>
                </c:pt>
                <c:pt idx="13">
                  <c:v>6.2778221664193589E-3</c:v>
                </c:pt>
                <c:pt idx="14">
                  <c:v>5.6500399497774242E-3</c:v>
                </c:pt>
                <c:pt idx="15">
                  <c:v>4.6798310695126124E-3</c:v>
                </c:pt>
                <c:pt idx="16">
                  <c:v>4.6227599589088002E-3</c:v>
                </c:pt>
                <c:pt idx="17">
                  <c:v>4.2232621846821153E-3</c:v>
                </c:pt>
                <c:pt idx="18">
                  <c:v>4.0520488528706768E-3</c:v>
                </c:pt>
                <c:pt idx="19">
                  <c:v>3.9379066316630532E-3</c:v>
                </c:pt>
                <c:pt idx="20">
                  <c:v>3.1959821938134913E-3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E-334F-849E-10600EE2616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B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[nueva.xlsx]World-Wide Analysis!TablaDinámica9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Reduction Worldwide</a:t>
            </a:r>
            <a:endParaRPr lang="es-PA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B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'World-Wide Analysis'!$B$60</c:f>
              <c:strCache>
                <c:ptCount val="1"/>
                <c:pt idx="0">
                  <c:v>Total MtCo2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'World-Wide Analysis'!$A$61:$A$82</c:f>
              <c:strCache>
                <c:ptCount val="21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Russian Federation</c:v>
                </c:pt>
                <c:pt idx="4">
                  <c:v>Japan</c:v>
                </c:pt>
                <c:pt idx="5">
                  <c:v>Germany</c:v>
                </c:pt>
                <c:pt idx="6">
                  <c:v>Iran</c:v>
                </c:pt>
                <c:pt idx="7">
                  <c:v>South Korea</c:v>
                </c:pt>
                <c:pt idx="8">
                  <c:v>Saudi Arabia</c:v>
                </c:pt>
                <c:pt idx="9">
                  <c:v>Indonesia</c:v>
                </c:pt>
                <c:pt idx="10">
                  <c:v>Canada</c:v>
                </c:pt>
                <c:pt idx="11">
                  <c:v>Mexico</c:v>
                </c:pt>
                <c:pt idx="12">
                  <c:v>South Africa</c:v>
                </c:pt>
                <c:pt idx="13">
                  <c:v>Brazil </c:v>
                </c:pt>
                <c:pt idx="14">
                  <c:v>Turkey</c:v>
                </c:pt>
                <c:pt idx="15">
                  <c:v>Australia</c:v>
                </c:pt>
                <c:pt idx="16">
                  <c:v>United Kingdom</c:v>
                </c:pt>
                <c:pt idx="17">
                  <c:v>Poland</c:v>
                </c:pt>
                <c:pt idx="18">
                  <c:v>Italy</c:v>
                </c:pt>
                <c:pt idx="19">
                  <c:v>France</c:v>
                </c:pt>
                <c:pt idx="20">
                  <c:v>Thailand</c:v>
                </c:pt>
              </c:strCache>
            </c:strRef>
          </c:cat>
          <c:val>
            <c:numRef>
              <c:f>'World-Wide Analysis'!$B$61:$B$82</c:f>
              <c:numCache>
                <c:formatCode>General</c:formatCode>
                <c:ptCount val="21"/>
                <c:pt idx="0">
                  <c:v>10065</c:v>
                </c:pt>
                <c:pt idx="1">
                  <c:v>5416</c:v>
                </c:pt>
                <c:pt idx="2">
                  <c:v>2654</c:v>
                </c:pt>
                <c:pt idx="3">
                  <c:v>1711</c:v>
                </c:pt>
                <c:pt idx="4">
                  <c:v>1162</c:v>
                </c:pt>
                <c:pt idx="5">
                  <c:v>759</c:v>
                </c:pt>
                <c:pt idx="6">
                  <c:v>720</c:v>
                </c:pt>
                <c:pt idx="7">
                  <c:v>659</c:v>
                </c:pt>
                <c:pt idx="8">
                  <c:v>621</c:v>
                </c:pt>
                <c:pt idx="9">
                  <c:v>615</c:v>
                </c:pt>
                <c:pt idx="10">
                  <c:v>568</c:v>
                </c:pt>
                <c:pt idx="11">
                  <c:v>477</c:v>
                </c:pt>
                <c:pt idx="12">
                  <c:v>468</c:v>
                </c:pt>
                <c:pt idx="13">
                  <c:v>457</c:v>
                </c:pt>
                <c:pt idx="14">
                  <c:v>428</c:v>
                </c:pt>
                <c:pt idx="15">
                  <c:v>420</c:v>
                </c:pt>
                <c:pt idx="16">
                  <c:v>379</c:v>
                </c:pt>
                <c:pt idx="17">
                  <c:v>344</c:v>
                </c:pt>
                <c:pt idx="18">
                  <c:v>338</c:v>
                </c:pt>
                <c:pt idx="19">
                  <c:v>338</c:v>
                </c:pt>
                <c:pt idx="20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C-8247-BDE0-910817602834}"/>
            </c:ext>
          </c:extLst>
        </c:ser>
        <c:ser>
          <c:idx val="1"/>
          <c:order val="1"/>
          <c:tx>
            <c:strRef>
              <c:f>'World-Wide Analysis'!$C$60</c:f>
              <c:strCache>
                <c:ptCount val="1"/>
                <c:pt idx="0">
                  <c:v>MtCo2 Total Reduction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'World-Wide Analysis'!$A$61:$A$82</c:f>
              <c:strCache>
                <c:ptCount val="21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Russian Federation</c:v>
                </c:pt>
                <c:pt idx="4">
                  <c:v>Japan</c:v>
                </c:pt>
                <c:pt idx="5">
                  <c:v>Germany</c:v>
                </c:pt>
                <c:pt idx="6">
                  <c:v>Iran</c:v>
                </c:pt>
                <c:pt idx="7">
                  <c:v>South Korea</c:v>
                </c:pt>
                <c:pt idx="8">
                  <c:v>Saudi Arabia</c:v>
                </c:pt>
                <c:pt idx="9">
                  <c:v>Indonesia</c:v>
                </c:pt>
                <c:pt idx="10">
                  <c:v>Canada</c:v>
                </c:pt>
                <c:pt idx="11">
                  <c:v>Mexico</c:v>
                </c:pt>
                <c:pt idx="12">
                  <c:v>South Africa</c:v>
                </c:pt>
                <c:pt idx="13">
                  <c:v>Brazil </c:v>
                </c:pt>
                <c:pt idx="14">
                  <c:v>Turkey</c:v>
                </c:pt>
                <c:pt idx="15">
                  <c:v>Australia</c:v>
                </c:pt>
                <c:pt idx="16">
                  <c:v>United Kingdom</c:v>
                </c:pt>
                <c:pt idx="17">
                  <c:v>Poland</c:v>
                </c:pt>
                <c:pt idx="18">
                  <c:v>Italy</c:v>
                </c:pt>
                <c:pt idx="19">
                  <c:v>France</c:v>
                </c:pt>
                <c:pt idx="20">
                  <c:v>Thailand</c:v>
                </c:pt>
              </c:strCache>
            </c:strRef>
          </c:cat>
          <c:val>
            <c:numRef>
              <c:f>'World-Wide Analysis'!$C$61:$C$82</c:f>
              <c:numCache>
                <c:formatCode>General</c:formatCode>
                <c:ptCount val="21"/>
                <c:pt idx="0">
                  <c:v>7548.75</c:v>
                </c:pt>
                <c:pt idx="1">
                  <c:v>4062</c:v>
                </c:pt>
                <c:pt idx="2">
                  <c:v>1990.5</c:v>
                </c:pt>
                <c:pt idx="3">
                  <c:v>1283.25</c:v>
                </c:pt>
                <c:pt idx="4">
                  <c:v>871.5</c:v>
                </c:pt>
                <c:pt idx="5">
                  <c:v>569.25</c:v>
                </c:pt>
                <c:pt idx="6">
                  <c:v>540</c:v>
                </c:pt>
                <c:pt idx="7">
                  <c:v>494.25</c:v>
                </c:pt>
                <c:pt idx="8">
                  <c:v>465.75</c:v>
                </c:pt>
                <c:pt idx="9">
                  <c:v>461.25</c:v>
                </c:pt>
                <c:pt idx="10">
                  <c:v>426</c:v>
                </c:pt>
                <c:pt idx="11">
                  <c:v>357.75</c:v>
                </c:pt>
                <c:pt idx="12">
                  <c:v>351</c:v>
                </c:pt>
                <c:pt idx="13">
                  <c:v>342.75</c:v>
                </c:pt>
                <c:pt idx="14">
                  <c:v>321</c:v>
                </c:pt>
                <c:pt idx="15">
                  <c:v>315</c:v>
                </c:pt>
                <c:pt idx="16">
                  <c:v>284.25</c:v>
                </c:pt>
                <c:pt idx="17">
                  <c:v>258</c:v>
                </c:pt>
                <c:pt idx="18">
                  <c:v>253.5</c:v>
                </c:pt>
                <c:pt idx="19">
                  <c:v>253.5</c:v>
                </c:pt>
                <c:pt idx="20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C-8247-BDE0-910817602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50325855"/>
        <c:axId val="174424111"/>
        <c:axId val="0"/>
      </c:bar3DChart>
      <c:catAx>
        <c:axId val="15032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174424111"/>
        <c:crosses val="autoZero"/>
        <c:auto val="1"/>
        <c:lblAlgn val="ctr"/>
        <c:lblOffset val="100"/>
        <c:noMultiLvlLbl val="0"/>
      </c:catAx>
      <c:valAx>
        <c:axId val="1744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15032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softEdge rad="31750"/>
    </a:effectLst>
  </c:spPr>
  <c:txPr>
    <a:bodyPr/>
    <a:lstStyle/>
    <a:p>
      <a:pPr>
        <a:defRPr>
          <a:solidFill>
            <a:schemeClr val="bg1"/>
          </a:solidFill>
        </a:defRPr>
      </a:pPr>
      <a:endParaRPr lang="es-GB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chart" Target="../charts/chart9.xml"/><Relationship Id="rId7" Type="http://schemas.openxmlformats.org/officeDocument/2006/relationships/image" Target="../media/image6.png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image" Target="../media/image9.png"/><Relationship Id="rId4" Type="http://schemas.openxmlformats.org/officeDocument/2006/relationships/chart" Target="../charts/chart10.xml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4</xdr:row>
      <xdr:rowOff>12700</xdr:rowOff>
    </xdr:from>
    <xdr:to>
      <xdr:col>11</xdr:col>
      <xdr:colOff>355600</xdr:colOff>
      <xdr:row>21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0B3891-EF18-EC4D-84D6-33CB71CA5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56</xdr:row>
      <xdr:rowOff>63500</xdr:rowOff>
    </xdr:from>
    <xdr:to>
      <xdr:col>14</xdr:col>
      <xdr:colOff>647700</xdr:colOff>
      <xdr:row>86</xdr:row>
      <xdr:rowOff>12700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51C3AD-312C-8C4A-9B19-D63FB59A0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0</xdr:colOff>
      <xdr:row>32</xdr:row>
      <xdr:rowOff>139700</xdr:rowOff>
    </xdr:from>
    <xdr:to>
      <xdr:col>13</xdr:col>
      <xdr:colOff>190500</xdr:colOff>
      <xdr:row>49</xdr:row>
      <xdr:rowOff>12700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275DAAD-126E-1442-8481-74CB2AEEB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0" y="6718300"/>
          <a:ext cx="6794500" cy="3327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5</xdr:row>
      <xdr:rowOff>190500</xdr:rowOff>
    </xdr:from>
    <xdr:to>
      <xdr:col>11</xdr:col>
      <xdr:colOff>368300</xdr:colOff>
      <xdr:row>24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40641E-C8C2-AC4C-9659-8A195F3AC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279400</xdr:colOff>
      <xdr:row>56</xdr:row>
      <xdr:rowOff>139700</xdr:rowOff>
    </xdr:from>
    <xdr:to>
      <xdr:col>13</xdr:col>
      <xdr:colOff>635000</xdr:colOff>
      <xdr:row>82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2F6B97-936A-1D4A-9F0B-11CE199D7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800100</xdr:colOff>
      <xdr:row>31</xdr:row>
      <xdr:rowOff>177800</xdr:rowOff>
    </xdr:from>
    <xdr:to>
      <xdr:col>12</xdr:col>
      <xdr:colOff>711200</xdr:colOff>
      <xdr:row>47</xdr:row>
      <xdr:rowOff>114300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1F16CF1-7B8D-B347-AEEB-44FD49E18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6553200"/>
          <a:ext cx="6515100" cy="3187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</xdr:row>
      <xdr:rowOff>152400</xdr:rowOff>
    </xdr:from>
    <xdr:to>
      <xdr:col>12</xdr:col>
      <xdr:colOff>228600</xdr:colOff>
      <xdr:row>27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F73AC0-17F6-6D46-860B-F9426885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88900</xdr:colOff>
      <xdr:row>32</xdr:row>
      <xdr:rowOff>177800</xdr:rowOff>
    </xdr:from>
    <xdr:to>
      <xdr:col>12</xdr:col>
      <xdr:colOff>355600</xdr:colOff>
      <xdr:row>56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114BB9-67ED-F245-BA8E-8BC1B5F62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1</xdr:row>
      <xdr:rowOff>139818</xdr:rowOff>
    </xdr:from>
    <xdr:to>
      <xdr:col>15</xdr:col>
      <xdr:colOff>477706</xdr:colOff>
      <xdr:row>29</xdr:row>
      <xdr:rowOff>11653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8D731D-BA21-ED4A-9E55-FB997449A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690925</xdr:colOff>
      <xdr:row>35</xdr:row>
      <xdr:rowOff>128165</xdr:rowOff>
    </xdr:from>
    <xdr:to>
      <xdr:col>13</xdr:col>
      <xdr:colOff>582569</xdr:colOff>
      <xdr:row>70</xdr:row>
      <xdr:rowOff>139817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5772C7-C185-4F48-BC54-0544635B5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622300</xdr:colOff>
      <xdr:row>2</xdr:row>
      <xdr:rowOff>127000</xdr:rowOff>
    </xdr:from>
    <xdr:to>
      <xdr:col>19</xdr:col>
      <xdr:colOff>622300</xdr:colOff>
      <xdr:row>9</xdr:row>
      <xdr:rowOff>63500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3C659E1-1BD7-B547-B661-83AD2B713883}"/>
            </a:ext>
          </a:extLst>
        </xdr:cNvPr>
        <xdr:cNvSpPr txBox="1"/>
      </xdr:nvSpPr>
      <xdr:spPr>
        <a:xfrm>
          <a:off x="9842500" y="533400"/>
          <a:ext cx="5867400" cy="1358900"/>
        </a:xfrm>
        <a:prstGeom prst="rect">
          <a:avLst/>
        </a:prstGeom>
        <a:solidFill>
          <a:srgbClr val="00B0F0">
            <a:alpha val="68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3600">
              <a:solidFill>
                <a:schemeClr val="bg1"/>
              </a:solidFill>
              <a:latin typeface="Franklin Gothic Demi Cond" panose="020B0603020102020204" pitchFamily="34" charset="0"/>
            </a:rPr>
            <a:t>Positive and Negative Impacts on the Environment by Covid-19</a:t>
          </a:r>
        </a:p>
      </xdr:txBody>
    </xdr:sp>
    <xdr:clientData/>
  </xdr:twoCellAnchor>
  <xdr:twoCellAnchor>
    <xdr:from>
      <xdr:col>16</xdr:col>
      <xdr:colOff>381000</xdr:colOff>
      <xdr:row>11</xdr:row>
      <xdr:rowOff>63500</xdr:rowOff>
    </xdr:from>
    <xdr:to>
      <xdr:col>22</xdr:col>
      <xdr:colOff>0</xdr:colOff>
      <xdr:row>33</xdr:row>
      <xdr:rowOff>165100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C3A93208-D3A2-ED47-861B-C088DD77FF66}"/>
            </a:ext>
          </a:extLst>
        </xdr:cNvPr>
        <xdr:cNvSpPr/>
      </xdr:nvSpPr>
      <xdr:spPr>
        <a:xfrm>
          <a:off x="12763500" y="2298700"/>
          <a:ext cx="4572000" cy="4572000"/>
        </a:xfrm>
        <a:prstGeom prst="roundRect">
          <a:avLst/>
        </a:prstGeom>
        <a:solidFill>
          <a:schemeClr val="tx1">
            <a:alpha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23</xdr:col>
      <xdr:colOff>127000</xdr:colOff>
      <xdr:row>11</xdr:row>
      <xdr:rowOff>76200</xdr:rowOff>
    </xdr:from>
    <xdr:to>
      <xdr:col>28</xdr:col>
      <xdr:colOff>571500</xdr:colOff>
      <xdr:row>33</xdr:row>
      <xdr:rowOff>177800</xdr:rowOff>
    </xdr:to>
    <xdr:sp macro="[0]!Rectánguloredondeado5_Haga_clic_en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B989532B-A9CC-EF4B-87E9-F3F50E0E0098}"/>
            </a:ext>
          </a:extLst>
        </xdr:cNvPr>
        <xdr:cNvSpPr/>
      </xdr:nvSpPr>
      <xdr:spPr>
        <a:xfrm>
          <a:off x="18288000" y="2311400"/>
          <a:ext cx="4572000" cy="4572000"/>
        </a:xfrm>
        <a:prstGeom prst="roundRect">
          <a:avLst/>
        </a:prstGeom>
        <a:solidFill>
          <a:schemeClr val="tx1">
            <a:alpha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2</xdr:col>
      <xdr:colOff>12700</xdr:colOff>
      <xdr:row>12</xdr:row>
      <xdr:rowOff>12700</xdr:rowOff>
    </xdr:from>
    <xdr:to>
      <xdr:col>15</xdr:col>
      <xdr:colOff>254000</xdr:colOff>
      <xdr:row>30</xdr:row>
      <xdr:rowOff>12700</xdr:rowOff>
    </xdr:to>
    <xdr:sp macro="" textlink="">
      <xdr:nvSpPr>
        <xdr:cNvPr id="7" name="Rectángulo redondeado 6">
          <a:extLst>
            <a:ext uri="{FF2B5EF4-FFF2-40B4-BE49-F238E27FC236}">
              <a16:creationId xmlns:a16="http://schemas.microsoft.com/office/drawing/2014/main" id="{6D624BC5-CA6B-A344-825B-2877AE8CB663}"/>
            </a:ext>
          </a:extLst>
        </xdr:cNvPr>
        <xdr:cNvSpPr/>
      </xdr:nvSpPr>
      <xdr:spPr>
        <a:xfrm>
          <a:off x="838200" y="2451100"/>
          <a:ext cx="10972800" cy="3657600"/>
        </a:xfrm>
        <a:prstGeom prst="roundRect">
          <a:avLst/>
        </a:prstGeom>
        <a:solidFill>
          <a:schemeClr val="tx1">
            <a:alpha val="7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2</xdr:col>
      <xdr:colOff>0</xdr:colOff>
      <xdr:row>31</xdr:row>
      <xdr:rowOff>114300</xdr:rowOff>
    </xdr:from>
    <xdr:to>
      <xdr:col>15</xdr:col>
      <xdr:colOff>241300</xdr:colOff>
      <xdr:row>49</xdr:row>
      <xdr:rowOff>114300</xdr:rowOff>
    </xdr:to>
    <xdr:sp macro="" textlink="">
      <xdr:nvSpPr>
        <xdr:cNvPr id="8" name="Rectángulo redondeado 7">
          <a:extLst>
            <a:ext uri="{FF2B5EF4-FFF2-40B4-BE49-F238E27FC236}">
              <a16:creationId xmlns:a16="http://schemas.microsoft.com/office/drawing/2014/main" id="{7BCC3F9D-A0DE-0C4F-A1F1-F0BACFE6AFEA}"/>
            </a:ext>
          </a:extLst>
        </xdr:cNvPr>
        <xdr:cNvSpPr/>
      </xdr:nvSpPr>
      <xdr:spPr>
        <a:xfrm>
          <a:off x="825500" y="6413500"/>
          <a:ext cx="10972800" cy="3657600"/>
        </a:xfrm>
        <a:prstGeom prst="roundRect">
          <a:avLst/>
        </a:prstGeom>
        <a:solidFill>
          <a:schemeClr val="tx1">
            <a:alpha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16</xdr:col>
      <xdr:colOff>406400</xdr:colOff>
      <xdr:row>35</xdr:row>
      <xdr:rowOff>127000</xdr:rowOff>
    </xdr:from>
    <xdr:to>
      <xdr:col>22</xdr:col>
      <xdr:colOff>25400</xdr:colOff>
      <xdr:row>58</xdr:row>
      <xdr:rowOff>25400</xdr:rowOff>
    </xdr:to>
    <xdr:sp macro="" textlink="">
      <xdr:nvSpPr>
        <xdr:cNvPr id="9" name="Rectángulo redondeado 8">
          <a:extLst>
            <a:ext uri="{FF2B5EF4-FFF2-40B4-BE49-F238E27FC236}">
              <a16:creationId xmlns:a16="http://schemas.microsoft.com/office/drawing/2014/main" id="{82B97752-DDD1-B444-976A-CEB55EA435C5}"/>
            </a:ext>
          </a:extLst>
        </xdr:cNvPr>
        <xdr:cNvSpPr/>
      </xdr:nvSpPr>
      <xdr:spPr>
        <a:xfrm>
          <a:off x="12788900" y="7239000"/>
          <a:ext cx="4572000" cy="4572000"/>
        </a:xfrm>
        <a:prstGeom prst="roundRect">
          <a:avLst/>
        </a:prstGeom>
        <a:solidFill>
          <a:schemeClr val="tx1">
            <a:alpha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23</xdr:col>
      <xdr:colOff>63500</xdr:colOff>
      <xdr:row>36</xdr:row>
      <xdr:rowOff>25400</xdr:rowOff>
    </xdr:from>
    <xdr:to>
      <xdr:col>28</xdr:col>
      <xdr:colOff>508000</xdr:colOff>
      <xdr:row>58</xdr:row>
      <xdr:rowOff>127000</xdr:rowOff>
    </xdr:to>
    <xdr:sp macro="" textlink="">
      <xdr:nvSpPr>
        <xdr:cNvPr id="10" name="Rectángulo redondeado 9">
          <a:extLst>
            <a:ext uri="{FF2B5EF4-FFF2-40B4-BE49-F238E27FC236}">
              <a16:creationId xmlns:a16="http://schemas.microsoft.com/office/drawing/2014/main" id="{86F90102-800B-B845-82A9-0D7D37BC4FE4}"/>
            </a:ext>
          </a:extLst>
        </xdr:cNvPr>
        <xdr:cNvSpPr/>
      </xdr:nvSpPr>
      <xdr:spPr>
        <a:xfrm>
          <a:off x="18224500" y="7340600"/>
          <a:ext cx="4572000" cy="4572000"/>
        </a:xfrm>
        <a:prstGeom prst="roundRect">
          <a:avLst/>
        </a:prstGeom>
        <a:solidFill>
          <a:schemeClr val="tx1">
            <a:alpha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621771</xdr:colOff>
      <xdr:row>50</xdr:row>
      <xdr:rowOff>13229</xdr:rowOff>
    </xdr:from>
    <xdr:to>
      <xdr:col>16</xdr:col>
      <xdr:colOff>189971</xdr:colOff>
      <xdr:row>60</xdr:row>
      <xdr:rowOff>185209</xdr:rowOff>
    </xdr:to>
    <xdr:sp macro="" textlink="">
      <xdr:nvSpPr>
        <xdr:cNvPr id="11" name="Pentágono 10">
          <a:extLst>
            <a:ext uri="{FF2B5EF4-FFF2-40B4-BE49-F238E27FC236}">
              <a16:creationId xmlns:a16="http://schemas.microsoft.com/office/drawing/2014/main" id="{2BFA3D1A-EDA0-4B47-803E-80BBF2879285}"/>
            </a:ext>
          </a:extLst>
        </xdr:cNvPr>
        <xdr:cNvSpPr/>
      </xdr:nvSpPr>
      <xdr:spPr>
        <a:xfrm>
          <a:off x="621771" y="9935104"/>
          <a:ext cx="11871325" cy="2156355"/>
        </a:xfrm>
        <a:prstGeom prst="homePlate">
          <a:avLst/>
        </a:prstGeom>
        <a:solidFill>
          <a:srgbClr val="00B0F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2</xdr:col>
      <xdr:colOff>609600</xdr:colOff>
      <xdr:row>12</xdr:row>
      <xdr:rowOff>177800</xdr:rowOff>
    </xdr:from>
    <xdr:to>
      <xdr:col>7</xdr:col>
      <xdr:colOff>254000</xdr:colOff>
      <xdr:row>14</xdr:row>
      <xdr:rowOff>177800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804B3424-3817-474C-9941-7C4BB30ACF74}"/>
            </a:ext>
          </a:extLst>
        </xdr:cNvPr>
        <xdr:cNvSpPr txBox="1"/>
      </xdr:nvSpPr>
      <xdr:spPr>
        <a:xfrm>
          <a:off x="1435100" y="2616200"/>
          <a:ext cx="37719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600" b="1">
              <a:solidFill>
                <a:schemeClr val="bg1"/>
              </a:solidFill>
              <a:latin typeface="Arial Rounded MT Bold" panose="020F0704030504030204" pitchFamily="34" charset="77"/>
              <a:ea typeface="Ayuthaya" pitchFamily="2" charset="-34"/>
              <a:cs typeface="Ayuthaya" pitchFamily="2" charset="-34"/>
            </a:rPr>
            <a:t>MtCo2</a:t>
          </a:r>
          <a:r>
            <a:rPr lang="es-ES_tradnl" sz="1600" b="1" baseline="0">
              <a:solidFill>
                <a:schemeClr val="bg1"/>
              </a:solidFill>
              <a:latin typeface="Arial Rounded MT Bold" panose="020F0704030504030204" pitchFamily="34" charset="77"/>
              <a:ea typeface="Ayuthaya" pitchFamily="2" charset="-34"/>
              <a:cs typeface="Ayuthaya" pitchFamily="2" charset="-34"/>
            </a:rPr>
            <a:t> Total VS MtCo2 Reduction</a:t>
          </a:r>
          <a:endParaRPr lang="es-ES_tradnl" sz="1600" b="1">
            <a:solidFill>
              <a:schemeClr val="bg1"/>
            </a:solidFill>
            <a:latin typeface="Arial Rounded MT Bold" panose="020F0704030504030204" pitchFamily="34" charset="77"/>
            <a:ea typeface="Ayuthaya" pitchFamily="2" charset="-34"/>
            <a:cs typeface="Ayuthaya" pitchFamily="2" charset="-34"/>
          </a:endParaRPr>
        </a:p>
      </xdr:txBody>
    </xdr:sp>
    <xdr:clientData/>
  </xdr:twoCellAnchor>
  <xdr:twoCellAnchor editAs="oneCell">
    <xdr:from>
      <xdr:col>16</xdr:col>
      <xdr:colOff>0</xdr:colOff>
      <xdr:row>58</xdr:row>
      <xdr:rowOff>0</xdr:rowOff>
    </xdr:from>
    <xdr:to>
      <xdr:col>17</xdr:col>
      <xdr:colOff>88900</xdr:colOff>
      <xdr:row>61</xdr:row>
      <xdr:rowOff>0</xdr:rowOff>
    </xdr:to>
    <xdr:pic>
      <xdr:nvPicPr>
        <xdr:cNvPr id="14" name="Gráfico 13" descr="Manual de estrategia">
          <a:extLst>
            <a:ext uri="{FF2B5EF4-FFF2-40B4-BE49-F238E27FC236}">
              <a16:creationId xmlns:a16="http://schemas.microsoft.com/office/drawing/2014/main" id="{65B5E7CE-54D8-BA4A-9911-75CD7DC36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382500" y="11785600"/>
          <a:ext cx="914400" cy="6096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58</xdr:row>
      <xdr:rowOff>0</xdr:rowOff>
    </xdr:from>
    <xdr:to>
      <xdr:col>17</xdr:col>
      <xdr:colOff>88900</xdr:colOff>
      <xdr:row>61</xdr:row>
      <xdr:rowOff>0</xdr:rowOff>
    </xdr:to>
    <xdr:pic>
      <xdr:nvPicPr>
        <xdr:cNvPr id="16" name="Gráfico 15" descr="Manual de estrategia">
          <a:extLst>
            <a:ext uri="{FF2B5EF4-FFF2-40B4-BE49-F238E27FC236}">
              <a16:creationId xmlns:a16="http://schemas.microsoft.com/office/drawing/2014/main" id="{9EFD7197-985F-7046-A158-83B82D0E0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382500" y="11785600"/>
          <a:ext cx="914400" cy="609600"/>
        </a:xfrm>
        <a:prstGeom prst="rect">
          <a:avLst/>
        </a:prstGeom>
      </xdr:spPr>
    </xdr:pic>
    <xdr:clientData/>
  </xdr:twoCellAnchor>
  <xdr:twoCellAnchor>
    <xdr:from>
      <xdr:col>2</xdr:col>
      <xdr:colOff>558800</xdr:colOff>
      <xdr:row>15</xdr:row>
      <xdr:rowOff>12700</xdr:rowOff>
    </xdr:from>
    <xdr:to>
      <xdr:col>14</xdr:col>
      <xdr:colOff>673100</xdr:colOff>
      <xdr:row>29</xdr:row>
      <xdr:rowOff>38100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6BEDDCA-5982-E140-8876-5898F272E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571500</xdr:colOff>
      <xdr:row>33</xdr:row>
      <xdr:rowOff>25400</xdr:rowOff>
    </xdr:from>
    <xdr:to>
      <xdr:col>7</xdr:col>
      <xdr:colOff>215900</xdr:colOff>
      <xdr:row>35</xdr:row>
      <xdr:rowOff>25400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2946EA50-9D73-F24A-80A4-4EDB78F8C4F4}"/>
            </a:ext>
          </a:extLst>
        </xdr:cNvPr>
        <xdr:cNvSpPr txBox="1"/>
      </xdr:nvSpPr>
      <xdr:spPr>
        <a:xfrm>
          <a:off x="1397000" y="6731000"/>
          <a:ext cx="37719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600" b="1">
              <a:solidFill>
                <a:schemeClr val="bg1"/>
              </a:solidFill>
              <a:latin typeface="Arial Rounded MT Bold" panose="020F0704030504030204" pitchFamily="34" charset="77"/>
              <a:ea typeface="Ayuthaya" pitchFamily="2" charset="-34"/>
              <a:cs typeface="Ayuthaya" pitchFamily="2" charset="-34"/>
            </a:rPr>
            <a:t>MtCo2</a:t>
          </a:r>
          <a:r>
            <a:rPr lang="es-ES_tradnl" sz="1600" b="1" baseline="0">
              <a:solidFill>
                <a:schemeClr val="bg1"/>
              </a:solidFill>
              <a:latin typeface="Arial Rounded MT Bold" panose="020F0704030504030204" pitchFamily="34" charset="77"/>
              <a:ea typeface="Ayuthaya" pitchFamily="2" charset="-34"/>
              <a:cs typeface="Ayuthaya" pitchFamily="2" charset="-34"/>
            </a:rPr>
            <a:t> Total VS MtCo2 Reduction</a:t>
          </a:r>
          <a:endParaRPr lang="es-ES_tradnl" sz="1600" b="1">
            <a:solidFill>
              <a:schemeClr val="bg1"/>
            </a:solidFill>
            <a:latin typeface="Arial Rounded MT Bold" panose="020F0704030504030204" pitchFamily="34" charset="77"/>
            <a:ea typeface="Ayuthaya" pitchFamily="2" charset="-34"/>
            <a:cs typeface="Ayuthaya" pitchFamily="2" charset="-34"/>
          </a:endParaRPr>
        </a:p>
      </xdr:txBody>
    </xdr:sp>
    <xdr:clientData/>
  </xdr:twoCellAnchor>
  <xdr:twoCellAnchor>
    <xdr:from>
      <xdr:col>2</xdr:col>
      <xdr:colOff>685800</xdr:colOff>
      <xdr:row>34</xdr:row>
      <xdr:rowOff>165100</xdr:rowOff>
    </xdr:from>
    <xdr:to>
      <xdr:col>14</xdr:col>
      <xdr:colOff>647700</xdr:colOff>
      <xdr:row>48</xdr:row>
      <xdr:rowOff>88900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2D5053A-DC38-4640-A738-3F9667C66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63500</xdr:colOff>
      <xdr:row>12</xdr:row>
      <xdr:rowOff>114300</xdr:rowOff>
    </xdr:from>
    <xdr:to>
      <xdr:col>21</xdr:col>
      <xdr:colOff>533400</xdr:colOff>
      <xdr:row>14</xdr:row>
      <xdr:rowOff>114300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BF984183-91D7-8348-A560-2210EA0F715F}"/>
            </a:ext>
          </a:extLst>
        </xdr:cNvPr>
        <xdr:cNvSpPr txBox="1"/>
      </xdr:nvSpPr>
      <xdr:spPr>
        <a:xfrm>
          <a:off x="13271500" y="2552700"/>
          <a:ext cx="37719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600" b="1">
              <a:solidFill>
                <a:schemeClr val="bg1"/>
              </a:solidFill>
              <a:latin typeface="Arial Rounded MT Bold" panose="020F0704030504030204" pitchFamily="34" charset="77"/>
              <a:ea typeface="Ayuthaya" pitchFamily="2" charset="-34"/>
              <a:cs typeface="Ayuthaya" pitchFamily="2" charset="-34"/>
            </a:rPr>
            <a:t>World Map Co2 Emissions</a:t>
          </a:r>
        </a:p>
      </xdr:txBody>
    </xdr:sp>
    <xdr:clientData/>
  </xdr:twoCellAnchor>
  <xdr:twoCellAnchor>
    <xdr:from>
      <xdr:col>16</xdr:col>
      <xdr:colOff>800100</xdr:colOff>
      <xdr:row>35</xdr:row>
      <xdr:rowOff>190500</xdr:rowOff>
    </xdr:from>
    <xdr:to>
      <xdr:col>21</xdr:col>
      <xdr:colOff>444500</xdr:colOff>
      <xdr:row>38</xdr:row>
      <xdr:rowOff>177800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2FA7A347-709F-1541-9FA7-D68F54D2627F}"/>
            </a:ext>
          </a:extLst>
        </xdr:cNvPr>
        <xdr:cNvSpPr txBox="1"/>
      </xdr:nvSpPr>
      <xdr:spPr>
        <a:xfrm>
          <a:off x="13182600" y="7302500"/>
          <a:ext cx="3771900" cy="59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lang="en-US" sz="1600" b="1">
              <a:solidFill>
                <a:schemeClr val="bg1"/>
              </a:solidFill>
              <a:latin typeface="Arial Rounded MT Bold" panose="020F0704030504030204" pitchFamily="34" charset="77"/>
              <a:ea typeface="Ayuthaya" pitchFamily="2" charset="-34"/>
              <a:cs typeface="Ayuthaya" pitchFamily="2" charset="-34"/>
            </a:rPr>
            <a:t>Graph Percentage of Global Co2 Emissions</a:t>
          </a:r>
        </a:p>
      </xdr:txBody>
    </xdr:sp>
    <xdr:clientData/>
  </xdr:twoCellAnchor>
  <xdr:twoCellAnchor>
    <xdr:from>
      <xdr:col>23</xdr:col>
      <xdr:colOff>660400</xdr:colOff>
      <xdr:row>11</xdr:row>
      <xdr:rowOff>190500</xdr:rowOff>
    </xdr:from>
    <xdr:to>
      <xdr:col>28</xdr:col>
      <xdr:colOff>571500</xdr:colOff>
      <xdr:row>14</xdr:row>
      <xdr:rowOff>152400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3B383E1F-1DC6-DD43-ACA0-45C5543F8F4E}"/>
            </a:ext>
          </a:extLst>
        </xdr:cNvPr>
        <xdr:cNvSpPr txBox="1"/>
      </xdr:nvSpPr>
      <xdr:spPr>
        <a:xfrm>
          <a:off x="18821400" y="2425700"/>
          <a:ext cx="40386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0">
            <a:defRPr/>
          </a:pPr>
          <a:r>
            <a:rPr lang="es-ES" sz="1400" b="1">
              <a:solidFill>
                <a:schemeClr val="bg1"/>
              </a:solidFill>
              <a:latin typeface="Arial Rounded MT Bold" panose="020F0704030504030204" pitchFamily="34" charset="77"/>
              <a:ea typeface="Ayuthaya" pitchFamily="2" charset="-34"/>
              <a:cs typeface="Ayuthaya" pitchFamily="2" charset="-34"/>
            </a:rPr>
            <a:t>Map of Latin America and the Caribbean of Co2 emissions</a:t>
          </a:r>
        </a:p>
      </xdr:txBody>
    </xdr:sp>
    <xdr:clientData/>
  </xdr:twoCellAnchor>
  <xdr:twoCellAnchor>
    <xdr:from>
      <xdr:col>23</xdr:col>
      <xdr:colOff>63500</xdr:colOff>
      <xdr:row>35</xdr:row>
      <xdr:rowOff>12700</xdr:rowOff>
    </xdr:from>
    <xdr:to>
      <xdr:col>28</xdr:col>
      <xdr:colOff>76200</xdr:colOff>
      <xdr:row>39</xdr:row>
      <xdr:rowOff>101600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683C857-2BC8-A645-A616-4B7220796E09}"/>
            </a:ext>
          </a:extLst>
        </xdr:cNvPr>
        <xdr:cNvSpPr txBox="1"/>
      </xdr:nvSpPr>
      <xdr:spPr>
        <a:xfrm>
          <a:off x="18224500" y="7124700"/>
          <a:ext cx="4140200" cy="901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lang="en-US"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Rounded MT Bold" panose="020F0704030504030204" pitchFamily="34" charset="77"/>
              <a:ea typeface="Ayuthaya" pitchFamily="2" charset="-34"/>
              <a:cs typeface="Ayuthaya" pitchFamily="2" charset="-34"/>
            </a:rPr>
            <a:t>Graph Percentage of Co2 emissions in Latin America and the Caribbean</a:t>
          </a:r>
        </a:p>
      </xdr:txBody>
    </xdr:sp>
    <xdr:clientData/>
  </xdr:twoCellAnchor>
  <xdr:twoCellAnchor>
    <xdr:from>
      <xdr:col>1</xdr:col>
      <xdr:colOff>722842</xdr:colOff>
      <xdr:row>50</xdr:row>
      <xdr:rowOff>59267</xdr:rowOff>
    </xdr:from>
    <xdr:to>
      <xdr:col>3</xdr:col>
      <xdr:colOff>582083</xdr:colOff>
      <xdr:row>52</xdr:row>
      <xdr:rowOff>59267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735F8FDE-8B9D-9B4B-8C81-B14A868FF73F}"/>
            </a:ext>
          </a:extLst>
        </xdr:cNvPr>
        <xdr:cNvSpPr txBox="1"/>
      </xdr:nvSpPr>
      <xdr:spPr>
        <a:xfrm>
          <a:off x="722842" y="9981142"/>
          <a:ext cx="1499658" cy="396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600" b="1">
              <a:solidFill>
                <a:schemeClr val="bg1"/>
              </a:solidFill>
              <a:latin typeface="Arial Rounded MT Bold" panose="020F0704030504030204" pitchFamily="34" charset="77"/>
              <a:ea typeface="Ayuthaya" pitchFamily="2" charset="-34"/>
              <a:cs typeface="Ayuthaya" pitchFamily="2" charset="-34"/>
            </a:rPr>
            <a:t>Segmenters</a:t>
          </a:r>
        </a:p>
      </xdr:txBody>
    </xdr:sp>
    <xdr:clientData/>
  </xdr:twoCellAnchor>
  <xdr:twoCellAnchor>
    <xdr:from>
      <xdr:col>16</xdr:col>
      <xdr:colOff>190500</xdr:colOff>
      <xdr:row>39</xdr:row>
      <xdr:rowOff>12700</xdr:rowOff>
    </xdr:from>
    <xdr:to>
      <xdr:col>22</xdr:col>
      <xdr:colOff>127000</xdr:colOff>
      <xdr:row>58</xdr:row>
      <xdr:rowOff>88900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3F530518-8ABB-304D-87A8-431EEF35B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609600</xdr:colOff>
      <xdr:row>39</xdr:row>
      <xdr:rowOff>165101</xdr:rowOff>
    </xdr:from>
    <xdr:to>
      <xdr:col>28</xdr:col>
      <xdr:colOff>457200</xdr:colOff>
      <xdr:row>59</xdr:row>
      <xdr:rowOff>139700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AE371828-5A3B-3A4F-870D-637424A65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674687</xdr:colOff>
      <xdr:row>50</xdr:row>
      <xdr:rowOff>105834</xdr:rowOff>
    </xdr:from>
    <xdr:to>
      <xdr:col>14</xdr:col>
      <xdr:colOff>661459</xdr:colOff>
      <xdr:row>59</xdr:row>
      <xdr:rowOff>185208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3AE521-F142-BF44-A567-105B34468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6145" y="10027709"/>
          <a:ext cx="4908022" cy="1865312"/>
        </a:xfrm>
        <a:prstGeom prst="rect">
          <a:avLst/>
        </a:prstGeom>
      </xdr:spPr>
    </xdr:pic>
    <xdr:clientData/>
  </xdr:twoCellAnchor>
  <xdr:twoCellAnchor editAs="oneCell">
    <xdr:from>
      <xdr:col>3</xdr:col>
      <xdr:colOff>546874</xdr:colOff>
      <xdr:row>50</xdr:row>
      <xdr:rowOff>83854</xdr:rowOff>
    </xdr:from>
    <xdr:to>
      <xdr:col>8</xdr:col>
      <xdr:colOff>179633</xdr:colOff>
      <xdr:row>60</xdr:row>
      <xdr:rowOff>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0B3405B-8EEA-A04D-91EC-093A7D115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7291" y="10005729"/>
          <a:ext cx="3733800" cy="1900521"/>
        </a:xfrm>
        <a:prstGeom prst="rect">
          <a:avLst/>
        </a:prstGeom>
      </xdr:spPr>
    </xdr:pic>
    <xdr:clientData/>
  </xdr:twoCellAnchor>
  <xdr:twoCellAnchor editAs="oneCell">
    <xdr:from>
      <xdr:col>16</xdr:col>
      <xdr:colOff>317500</xdr:colOff>
      <xdr:row>14</xdr:row>
      <xdr:rowOff>171979</xdr:rowOff>
    </xdr:from>
    <xdr:to>
      <xdr:col>21</xdr:col>
      <xdr:colOff>737128</xdr:colOff>
      <xdr:row>32</xdr:row>
      <xdr:rowOff>158749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1582D88F-E20D-614A-A59A-526FFBBB6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0625" y="2950104"/>
          <a:ext cx="4520670" cy="3558645"/>
        </a:xfrm>
        <a:prstGeom prst="rect">
          <a:avLst/>
        </a:prstGeom>
      </xdr:spPr>
    </xdr:pic>
    <xdr:clientData/>
  </xdr:twoCellAnchor>
  <xdr:twoCellAnchor editAs="oneCell">
    <xdr:from>
      <xdr:col>23</xdr:col>
      <xdr:colOff>357188</xdr:colOff>
      <xdr:row>16</xdr:row>
      <xdr:rowOff>13230</xdr:rowOff>
    </xdr:from>
    <xdr:to>
      <xdr:col>28</xdr:col>
      <xdr:colOff>193146</xdr:colOff>
      <xdr:row>32</xdr:row>
      <xdr:rowOff>530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D9756642-AEA2-EE42-8300-A05D3CCBA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01771" y="3188230"/>
          <a:ext cx="3937000" cy="31623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82.32426342593" createdVersion="6" refreshedVersion="6" minRefreshableVersion="3" recordCount="21" xr:uid="{720957E3-3574-C349-80D3-079DF540A396}">
  <cacheSource type="worksheet">
    <worksheetSource name="WorlClassLevel"/>
  </cacheSource>
  <cacheFields count="2">
    <cacheField name="Paises con mayor emision de CO2" numFmtId="0">
      <sharedItems count="21">
        <s v="China"/>
        <s v="United States"/>
        <s v="India"/>
        <s v="Russian Federation"/>
        <s v="Japan"/>
        <s v="Germany"/>
        <s v="Iran"/>
        <s v="South Korea"/>
        <s v="Saudi Arabia"/>
        <s v="Indonesia"/>
        <s v="Canada"/>
        <s v="Mexico"/>
        <s v="South Africa"/>
        <s v="Brazil "/>
        <s v="Turkey"/>
        <s v="Australia"/>
        <s v="United Kingdom"/>
        <s v="Poland"/>
        <s v="Italy"/>
        <s v="France"/>
        <s v="Thailand"/>
      </sharedItems>
    </cacheField>
    <cacheField name="MtCO2" numFmtId="0">
      <sharedItems containsSemiMixedTypes="0" containsString="0" containsNumber="1" containsInteger="1" minValue="288" maxValue="100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82.324682407409" createdVersion="6" refreshedVersion="6" minRefreshableVersion="3" recordCount="21" xr:uid="{0321D037-AD9A-CA4D-8575-FEFFBAEFF687}">
  <cacheSource type="worksheet">
    <worksheetSource name="LatinamericanCaribbean"/>
  </cacheSource>
  <cacheFields count="2">
    <cacheField name="Paises con mayor emision de CO2" numFmtId="0">
      <sharedItems count="21">
        <s v="Mexico"/>
        <s v="Brazil"/>
        <s v="Argentina"/>
        <s v="Venezuela"/>
        <s v="Colombia"/>
        <s v="Chile"/>
        <s v="Peru"/>
        <s v="Trinidad and Tobago"/>
        <s v="Ecuador"/>
        <s v="Cuba "/>
        <s v="Dominican Republic"/>
        <s v="Bolivia"/>
        <s v="Guatemala"/>
        <s v="Panama"/>
        <s v="Honduras"/>
        <s v="Jamaica"/>
        <s v="Costa Rica"/>
        <s v="Paraguay"/>
        <s v="El Salvador"/>
        <s v="Uruguay"/>
        <s v="Nicaragua"/>
      </sharedItems>
    </cacheField>
    <cacheField name="MtCO2" numFmtId="0">
      <sharedItems containsSemiMixedTypes="0" containsString="0" containsNumber="1" minValue="5.6" maxValue="4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82.397879629629" createdVersion="6" refreshedVersion="6" minRefreshableVersion="3" recordCount="21" xr:uid="{CD4D53F9-3DF1-794E-8F88-4F11D8325CBC}">
  <cacheSource type="worksheet">
    <worksheetSource name="Reduction1"/>
  </cacheSource>
  <cacheFields count="4">
    <cacheField name="Country" numFmtId="0">
      <sharedItems count="21">
        <s v="China"/>
        <s v="United States"/>
        <s v="India"/>
        <s v="Russian Federation"/>
        <s v="Japan"/>
        <s v="Germany"/>
        <s v="Iran"/>
        <s v="South Korea"/>
        <s v="Saudi Arabia"/>
        <s v="Indonesia"/>
        <s v="Canada"/>
        <s v="Mexico"/>
        <s v="South Africa"/>
        <s v="Brazil "/>
        <s v="Turkey"/>
        <s v="Australia"/>
        <s v="United Kingdom"/>
        <s v="Poland"/>
        <s v="Italy"/>
        <s v="France"/>
        <s v="Thailand"/>
      </sharedItems>
    </cacheField>
    <cacheField name="Reduction by Covid-19" numFmtId="0">
      <sharedItems containsSemiMixedTypes="0" containsString="0" containsNumber="1" minValue="0.25" maxValue="0.25"/>
    </cacheField>
    <cacheField name="MtCo2" numFmtId="0">
      <sharedItems containsSemiMixedTypes="0" containsString="0" containsNumber="1" containsInteger="1" minValue="288" maxValue="10065" count="20">
        <n v="10065"/>
        <n v="5416"/>
        <n v="2654"/>
        <n v="1711"/>
        <n v="1162"/>
        <n v="759"/>
        <n v="720"/>
        <n v="659"/>
        <n v="621"/>
        <n v="615"/>
        <n v="568"/>
        <n v="477"/>
        <n v="468"/>
        <n v="457"/>
        <n v="428"/>
        <n v="420"/>
        <n v="379"/>
        <n v="344"/>
        <n v="338"/>
        <n v="288"/>
      </sharedItems>
    </cacheField>
    <cacheField name="Total Reduction" numFmtId="0">
      <sharedItems containsSemiMixedTypes="0" containsString="0" containsNumber="1" minValue="216" maxValue="7548.75" count="20">
        <n v="7548.75"/>
        <n v="4062"/>
        <n v="1990.5"/>
        <n v="1283.25"/>
        <n v="871.5"/>
        <n v="569.25"/>
        <n v="540"/>
        <n v="494.25"/>
        <n v="465.75"/>
        <n v="461.25"/>
        <n v="426"/>
        <n v="357.75"/>
        <n v="351"/>
        <n v="342.75"/>
        <n v="321"/>
        <n v="315"/>
        <n v="284.25"/>
        <n v="258"/>
        <n v="253.5"/>
        <n v="216"/>
      </sharedItems>
    </cacheField>
  </cacheFields>
  <extLst>
    <ext xmlns:x14="http://schemas.microsoft.com/office/spreadsheetml/2009/9/main" uri="{725AE2AE-9491-48be-B2B4-4EB974FC3084}">
      <x14:pivotCacheDefinition pivotCacheId="86165398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82.401799884261" createdVersion="6" refreshedVersion="6" minRefreshableVersion="3" recordCount="21" xr:uid="{4704A465-671F-3748-BA1A-2459D5EBD6FD}">
  <cacheSource type="worksheet">
    <worksheetSource name="Reduction2"/>
  </cacheSource>
  <cacheFields count="4">
    <cacheField name="Country" numFmtId="0">
      <sharedItems count="21">
        <s v="Mexico"/>
        <s v="Brazil"/>
        <s v="Argentina"/>
        <s v="Venezuela"/>
        <s v="Colombia"/>
        <s v="Chile"/>
        <s v="Peru"/>
        <s v="Trinidad and Tobago"/>
        <s v="Ecuador"/>
        <s v="Cuba "/>
        <s v="Dominican Republic"/>
        <s v="Bolivia"/>
        <s v="Guatemala"/>
        <s v="Panama"/>
        <s v="Honduras"/>
        <s v="Jamaica"/>
        <s v="Costa Rica"/>
        <s v="Paraguay"/>
        <s v="El Salvador"/>
        <s v="Uruguay"/>
        <s v="Nicaragua"/>
      </sharedItems>
    </cacheField>
    <cacheField name="Reduction by Covid-19" numFmtId="0">
      <sharedItems containsSemiMixedTypes="0" containsString="0" containsNumber="1" minValue="0.25" maxValue="0.25"/>
    </cacheField>
    <cacheField name="MtCo2" numFmtId="0">
      <sharedItems containsSemiMixedTypes="0" containsString="0" containsNumber="1" minValue="5.6" maxValue="477" count="21">
        <n v="477"/>
        <n v="457"/>
        <n v="196"/>
        <n v="139"/>
        <n v="97"/>
        <n v="86"/>
        <n v="56"/>
        <n v="44"/>
        <n v="42"/>
        <n v="29"/>
        <n v="25"/>
        <n v="22"/>
        <n v="18"/>
        <n v="11"/>
        <n v="9.9"/>
        <n v="8.1999999999999993"/>
        <n v="8.1"/>
        <n v="7.4"/>
        <n v="7.1"/>
        <n v="6.9"/>
        <n v="5.6"/>
      </sharedItems>
    </cacheField>
    <cacheField name="Total Reduction" numFmtId="0">
      <sharedItems containsSemiMixedTypes="0" containsString="0" containsNumber="1" minValue="4.1999999999999993" maxValue="357.75" count="21">
        <n v="357.75"/>
        <n v="342.75"/>
        <n v="147"/>
        <n v="104.25"/>
        <n v="72.75"/>
        <n v="64.5"/>
        <n v="42"/>
        <n v="33"/>
        <n v="31.5"/>
        <n v="21.75"/>
        <n v="18.75"/>
        <n v="16.5"/>
        <n v="13.5"/>
        <n v="8.25"/>
        <n v="7.4250000000000007"/>
        <n v="6.1499999999999995"/>
        <n v="6.0749999999999993"/>
        <n v="5.5500000000000007"/>
        <n v="5.3249999999999993"/>
        <n v="5.1750000000000007"/>
        <n v="4.1999999999999993"/>
      </sharedItems>
    </cacheField>
  </cacheFields>
  <extLst>
    <ext xmlns:x14="http://schemas.microsoft.com/office/spreadsheetml/2009/9/main" uri="{725AE2AE-9491-48be-B2B4-4EB974FC3084}">
      <x14:pivotCacheDefinition pivotCacheId="1611528941"/>
    </ext>
  </extLst>
</pivotCacheDefinition>
</file>

<file path=xl/pivotCache/pivotCacheRecords1.xml><?xml version="1.0" encoding="utf-8"?>
<pivotCacheRecords xmlns="http://purl.oclc.org/ooxml/spreadsheetml/main" xmlns:r="http://purl.oclc.org/ooxml/officeDocument/relationships" xmlns:mc="http://schemas.openxmlformats.org/markup-compatibility/2006" xmlns:xr="http://schemas.microsoft.com/office/spreadsheetml/2014/revision" mc:Ignorable="xr" count="21">
  <r>
    <x v="0"/>
    <n v="10065"/>
  </r>
  <r>
    <x v="1"/>
    <n v="5416"/>
  </r>
  <r>
    <x v="2"/>
    <n v="2654"/>
  </r>
  <r>
    <x v="3"/>
    <n v="1711"/>
  </r>
  <r>
    <x v="4"/>
    <n v="1162"/>
  </r>
  <r>
    <x v="5"/>
    <n v="759"/>
  </r>
  <r>
    <x v="6"/>
    <n v="720"/>
  </r>
  <r>
    <x v="7"/>
    <n v="659"/>
  </r>
  <r>
    <x v="8"/>
    <n v="621"/>
  </r>
  <r>
    <x v="9"/>
    <n v="615"/>
  </r>
  <r>
    <x v="10"/>
    <n v="568"/>
  </r>
  <r>
    <x v="11"/>
    <n v="477"/>
  </r>
  <r>
    <x v="12"/>
    <n v="468"/>
  </r>
  <r>
    <x v="13"/>
    <n v="457"/>
  </r>
  <r>
    <x v="14"/>
    <n v="428"/>
  </r>
  <r>
    <x v="15"/>
    <n v="420"/>
  </r>
  <r>
    <x v="16"/>
    <n v="379"/>
  </r>
  <r>
    <x v="17"/>
    <n v="344"/>
  </r>
  <r>
    <x v="18"/>
    <n v="338"/>
  </r>
  <r>
    <x v="19"/>
    <n v="338"/>
  </r>
  <r>
    <x v="20"/>
    <n v="288"/>
  </r>
</pivotCacheRecords>
</file>

<file path=xl/pivotCache/pivotCacheRecords2.xml><?xml version="1.0" encoding="utf-8"?>
<pivotCacheRecords xmlns="http://purl.oclc.org/ooxml/spreadsheetml/main" xmlns:r="http://purl.oclc.org/ooxml/officeDocument/relationships" xmlns:mc="http://schemas.openxmlformats.org/markup-compatibility/2006" xmlns:xr="http://schemas.microsoft.com/office/spreadsheetml/2014/revision" mc:Ignorable="xr" count="21">
  <r>
    <x v="0"/>
    <n v="477"/>
  </r>
  <r>
    <x v="1"/>
    <n v="457"/>
  </r>
  <r>
    <x v="2"/>
    <n v="196"/>
  </r>
  <r>
    <x v="3"/>
    <n v="139"/>
  </r>
  <r>
    <x v="4"/>
    <n v="97"/>
  </r>
  <r>
    <x v="5"/>
    <n v="86"/>
  </r>
  <r>
    <x v="6"/>
    <n v="56"/>
  </r>
  <r>
    <x v="7"/>
    <n v="44"/>
  </r>
  <r>
    <x v="8"/>
    <n v="42"/>
  </r>
  <r>
    <x v="9"/>
    <n v="29"/>
  </r>
  <r>
    <x v="10"/>
    <n v="25"/>
  </r>
  <r>
    <x v="11"/>
    <n v="22"/>
  </r>
  <r>
    <x v="12"/>
    <n v="18"/>
  </r>
  <r>
    <x v="13"/>
    <n v="11"/>
  </r>
  <r>
    <x v="14"/>
    <n v="9.9"/>
  </r>
  <r>
    <x v="15"/>
    <n v="8.1999999999999993"/>
  </r>
  <r>
    <x v="16"/>
    <n v="8.1"/>
  </r>
  <r>
    <x v="17"/>
    <n v="7.4"/>
  </r>
  <r>
    <x v="18"/>
    <n v="7.1"/>
  </r>
  <r>
    <x v="19"/>
    <n v="6.9"/>
  </r>
  <r>
    <x v="20"/>
    <n v="5.6"/>
  </r>
</pivotCacheRecords>
</file>

<file path=xl/pivotCache/pivotCacheRecords3.xml><?xml version="1.0" encoding="utf-8"?>
<pivotCacheRecords xmlns="http://purl.oclc.org/ooxml/spreadsheetml/main" xmlns:r="http://purl.oclc.org/ooxml/officeDocument/relationships" xmlns:mc="http://schemas.openxmlformats.org/markup-compatibility/2006" xmlns:xr="http://schemas.microsoft.com/office/spreadsheetml/2014/revision" mc:Ignorable="xr" count="21">
  <r>
    <x v="0"/>
    <n v="0.25"/>
    <x v="0"/>
    <x v="0"/>
  </r>
  <r>
    <x v="1"/>
    <n v="0.25"/>
    <x v="1"/>
    <x v="1"/>
  </r>
  <r>
    <x v="2"/>
    <n v="0.25"/>
    <x v="2"/>
    <x v="2"/>
  </r>
  <r>
    <x v="3"/>
    <n v="0.25"/>
    <x v="3"/>
    <x v="3"/>
  </r>
  <r>
    <x v="4"/>
    <n v="0.25"/>
    <x v="4"/>
    <x v="4"/>
  </r>
  <r>
    <x v="5"/>
    <n v="0.25"/>
    <x v="5"/>
    <x v="5"/>
  </r>
  <r>
    <x v="6"/>
    <n v="0.25"/>
    <x v="6"/>
    <x v="6"/>
  </r>
  <r>
    <x v="7"/>
    <n v="0.25"/>
    <x v="7"/>
    <x v="7"/>
  </r>
  <r>
    <x v="8"/>
    <n v="0.25"/>
    <x v="8"/>
    <x v="8"/>
  </r>
  <r>
    <x v="9"/>
    <n v="0.25"/>
    <x v="9"/>
    <x v="9"/>
  </r>
  <r>
    <x v="10"/>
    <n v="0.25"/>
    <x v="10"/>
    <x v="10"/>
  </r>
  <r>
    <x v="11"/>
    <n v="0.25"/>
    <x v="11"/>
    <x v="11"/>
  </r>
  <r>
    <x v="12"/>
    <n v="0.25"/>
    <x v="12"/>
    <x v="12"/>
  </r>
  <r>
    <x v="13"/>
    <n v="0.25"/>
    <x v="13"/>
    <x v="13"/>
  </r>
  <r>
    <x v="14"/>
    <n v="0.25"/>
    <x v="14"/>
    <x v="14"/>
  </r>
  <r>
    <x v="15"/>
    <n v="0.25"/>
    <x v="15"/>
    <x v="15"/>
  </r>
  <r>
    <x v="16"/>
    <n v="0.25"/>
    <x v="16"/>
    <x v="16"/>
  </r>
  <r>
    <x v="17"/>
    <n v="0.25"/>
    <x v="17"/>
    <x v="17"/>
  </r>
  <r>
    <x v="18"/>
    <n v="0.25"/>
    <x v="18"/>
    <x v="18"/>
  </r>
  <r>
    <x v="19"/>
    <n v="0.25"/>
    <x v="18"/>
    <x v="18"/>
  </r>
  <r>
    <x v="20"/>
    <n v="0.25"/>
    <x v="19"/>
    <x v="19"/>
  </r>
</pivotCacheRecords>
</file>

<file path=xl/pivotCache/pivotCacheRecords4.xml><?xml version="1.0" encoding="utf-8"?>
<pivotCacheRecords xmlns="http://purl.oclc.org/ooxml/spreadsheetml/main" xmlns:r="http://purl.oclc.org/ooxml/officeDocument/relationships" xmlns:mc="http://schemas.openxmlformats.org/markup-compatibility/2006" xmlns:xr="http://schemas.microsoft.com/office/spreadsheetml/2014/revision" mc:Ignorable="xr" count="21">
  <r>
    <x v="0"/>
    <n v="0.25"/>
    <x v="0"/>
    <x v="0"/>
  </r>
  <r>
    <x v="1"/>
    <n v="0.25"/>
    <x v="1"/>
    <x v="1"/>
  </r>
  <r>
    <x v="2"/>
    <n v="0.25"/>
    <x v="2"/>
    <x v="2"/>
  </r>
  <r>
    <x v="3"/>
    <n v="0.25"/>
    <x v="3"/>
    <x v="3"/>
  </r>
  <r>
    <x v="4"/>
    <n v="0.25"/>
    <x v="4"/>
    <x v="4"/>
  </r>
  <r>
    <x v="5"/>
    <n v="0.25"/>
    <x v="5"/>
    <x v="5"/>
  </r>
  <r>
    <x v="6"/>
    <n v="0.25"/>
    <x v="6"/>
    <x v="6"/>
  </r>
  <r>
    <x v="7"/>
    <n v="0.25"/>
    <x v="7"/>
    <x v="7"/>
  </r>
  <r>
    <x v="8"/>
    <n v="0.25"/>
    <x v="8"/>
    <x v="8"/>
  </r>
  <r>
    <x v="9"/>
    <n v="0.25"/>
    <x v="9"/>
    <x v="9"/>
  </r>
  <r>
    <x v="10"/>
    <n v="0.25"/>
    <x v="10"/>
    <x v="10"/>
  </r>
  <r>
    <x v="11"/>
    <n v="0.25"/>
    <x v="11"/>
    <x v="11"/>
  </r>
  <r>
    <x v="12"/>
    <n v="0.25"/>
    <x v="12"/>
    <x v="12"/>
  </r>
  <r>
    <x v="13"/>
    <n v="0.25"/>
    <x v="13"/>
    <x v="13"/>
  </r>
  <r>
    <x v="14"/>
    <n v="0.25"/>
    <x v="14"/>
    <x v="14"/>
  </r>
  <r>
    <x v="15"/>
    <n v="0.25"/>
    <x v="15"/>
    <x v="15"/>
  </r>
  <r>
    <x v="16"/>
    <n v="0.25"/>
    <x v="16"/>
    <x v="16"/>
  </r>
  <r>
    <x v="17"/>
    <n v="0.25"/>
    <x v="17"/>
    <x v="17"/>
  </r>
  <r>
    <x v="18"/>
    <n v="0.25"/>
    <x v="18"/>
    <x v="18"/>
  </r>
  <r>
    <x v="19"/>
    <n v="0.25"/>
    <x v="19"/>
    <x v="19"/>
  </r>
  <r>
    <x v="20"/>
    <n v="0.25"/>
    <x v="20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F5699-8DD2-104D-B6CF-9BC010195A77}" name="TablaDinámica10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Country">
  <location ref="A59:C81" firstHeaderRow="0" firstDataRow="1" firstDataCol="1"/>
  <pivotFields count="4">
    <pivotField axis="axisRow" showAll="0" sortType="descending">
      <items count="22">
        <item x="2"/>
        <item x="11"/>
        <item x="1"/>
        <item x="5"/>
        <item x="4"/>
        <item x="16"/>
        <item x="9"/>
        <item x="10"/>
        <item x="8"/>
        <item x="18"/>
        <item x="12"/>
        <item x="14"/>
        <item x="15"/>
        <item x="0"/>
        <item x="20"/>
        <item x="13"/>
        <item x="17"/>
        <item x="6"/>
        <item x="7"/>
        <item x="1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22">
        <item h="1"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22">
    <i>
      <x v="13"/>
    </i>
    <i>
      <x v="2"/>
    </i>
    <i>
      <x/>
    </i>
    <i>
      <x v="20"/>
    </i>
    <i>
      <x v="4"/>
    </i>
    <i>
      <x v="3"/>
    </i>
    <i>
      <x v="17"/>
    </i>
    <i>
      <x v="18"/>
    </i>
    <i>
      <x v="8"/>
    </i>
    <i>
      <x v="6"/>
    </i>
    <i>
      <x v="7"/>
    </i>
    <i>
      <x v="1"/>
    </i>
    <i>
      <x v="10"/>
    </i>
    <i>
      <x v="15"/>
    </i>
    <i>
      <x v="11"/>
    </i>
    <i>
      <x v="12"/>
    </i>
    <i>
      <x v="5"/>
    </i>
    <i>
      <x v="16"/>
    </i>
    <i>
      <x v="9"/>
    </i>
    <i>
      <x v="19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MtCo2" fld="2" baseField="0" baseItem="0"/>
    <dataField name="MtCo2 Total Reduction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481976-096B-BD4C-95BE-573122123576}" name="TablaDinámica4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Countries">
  <location ref="A5:B27" firstHeaderRow="1" firstDataRow="1" firstDataCol="1"/>
  <pivotFields count="2">
    <pivotField axis="axisRow" showAll="0" sortType="descending">
      <items count="22">
        <item x="2"/>
        <item x="11"/>
        <item x="1"/>
        <item x="5"/>
        <item x="4"/>
        <item x="16"/>
        <item x="9"/>
        <item x="10"/>
        <item x="8"/>
        <item x="18"/>
        <item x="12"/>
        <item x="14"/>
        <item x="15"/>
        <item x="0"/>
        <item x="20"/>
        <item x="13"/>
        <item x="17"/>
        <item x="6"/>
        <item x="7"/>
        <item x="1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2">
    <i>
      <x v="13"/>
    </i>
    <i>
      <x v="2"/>
    </i>
    <i>
      <x/>
    </i>
    <i>
      <x v="20"/>
    </i>
    <i>
      <x v="4"/>
    </i>
    <i>
      <x v="3"/>
    </i>
    <i>
      <x v="17"/>
    </i>
    <i>
      <x v="18"/>
    </i>
    <i>
      <x v="8"/>
    </i>
    <i>
      <x v="6"/>
    </i>
    <i>
      <x v="7"/>
    </i>
    <i>
      <x v="1"/>
    </i>
    <i>
      <x v="10"/>
    </i>
    <i>
      <x v="15"/>
    </i>
    <i>
      <x v="11"/>
    </i>
    <i>
      <x v="12"/>
    </i>
    <i>
      <x v="5"/>
    </i>
    <i>
      <x v="16"/>
    </i>
    <i>
      <x v="9"/>
    </i>
    <i>
      <x v="19"/>
    </i>
    <i>
      <x v="14"/>
    </i>
    <i t="grand">
      <x/>
    </i>
  </rowItems>
  <colItems count="1">
    <i/>
  </colItems>
  <dataFields count="1">
    <dataField name="MtCO2 Tot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19E36-6FBC-1D47-A10C-2AADA68E3CCB}" name="TablaDinámica9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Country">
  <location ref="A60:C82" firstHeaderRow="0" firstDataRow="1" firstDataCol="1"/>
  <pivotFields count="4">
    <pivotField axis="axisRow" showAll="0" sortType="descending">
      <items count="22">
        <item x="15"/>
        <item x="13"/>
        <item x="10"/>
        <item x="0"/>
        <item x="19"/>
        <item x="5"/>
        <item x="2"/>
        <item x="9"/>
        <item x="6"/>
        <item x="18"/>
        <item x="4"/>
        <item x="11"/>
        <item x="17"/>
        <item x="3"/>
        <item x="8"/>
        <item x="12"/>
        <item x="7"/>
        <item x="20"/>
        <item x="14"/>
        <item x="16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22">
    <i>
      <x v="3"/>
    </i>
    <i>
      <x v="20"/>
    </i>
    <i>
      <x v="6"/>
    </i>
    <i>
      <x v="13"/>
    </i>
    <i>
      <x v="10"/>
    </i>
    <i>
      <x v="5"/>
    </i>
    <i>
      <x v="8"/>
    </i>
    <i>
      <x v="16"/>
    </i>
    <i>
      <x v="14"/>
    </i>
    <i>
      <x v="7"/>
    </i>
    <i>
      <x v="2"/>
    </i>
    <i>
      <x v="11"/>
    </i>
    <i>
      <x v="15"/>
    </i>
    <i>
      <x v="1"/>
    </i>
    <i>
      <x v="18"/>
    </i>
    <i>
      <x/>
    </i>
    <i>
      <x v="19"/>
    </i>
    <i>
      <x v="12"/>
    </i>
    <i>
      <x v="9"/>
    </i>
    <i>
      <x v="4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MtCo2" fld="2" baseField="0" baseItem="0"/>
    <dataField name="MtCo2 Total Reduction" fld="3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0F0D4-4637-9A45-B2FA-D640194248D8}" name="Tabla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Countries">
  <location ref="A5:B27" firstHeaderRow="1" firstDataRow="1" firstDataCol="1"/>
  <pivotFields count="2">
    <pivotField axis="axisRow" showAll="0" sortType="descending">
      <items count="22">
        <item x="15"/>
        <item x="13"/>
        <item x="10"/>
        <item x="0"/>
        <item x="19"/>
        <item x="5"/>
        <item x="2"/>
        <item x="9"/>
        <item x="6"/>
        <item x="18"/>
        <item x="4"/>
        <item x="11"/>
        <item x="17"/>
        <item x="3"/>
        <item x="8"/>
        <item x="12"/>
        <item x="7"/>
        <item x="20"/>
        <item x="14"/>
        <item x="1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2">
    <i>
      <x v="3"/>
    </i>
    <i>
      <x v="20"/>
    </i>
    <i>
      <x v="6"/>
    </i>
    <i>
      <x v="13"/>
    </i>
    <i>
      <x v="10"/>
    </i>
    <i>
      <x v="5"/>
    </i>
    <i>
      <x v="8"/>
    </i>
    <i>
      <x v="16"/>
    </i>
    <i>
      <x v="14"/>
    </i>
    <i>
      <x v="7"/>
    </i>
    <i>
      <x v="2"/>
    </i>
    <i>
      <x v="11"/>
    </i>
    <i>
      <x v="15"/>
    </i>
    <i>
      <x v="1"/>
    </i>
    <i>
      <x v="18"/>
    </i>
    <i>
      <x/>
    </i>
    <i>
      <x v="19"/>
    </i>
    <i>
      <x v="12"/>
    </i>
    <i>
      <x v="9"/>
    </i>
    <i>
      <x v="4"/>
    </i>
    <i>
      <x v="17"/>
    </i>
    <i t="grand">
      <x/>
    </i>
  </rowItems>
  <colItems count="1">
    <i/>
  </colItems>
  <dataFields count="1">
    <dataField name="MTCO2 Tot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BAB36-E298-C840-989A-503E59CFE4EE}" name="TablaDinámica7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Country">
  <location ref="A35:B57" firstHeaderRow="1" firstDataRow="1" firstDataCol="1"/>
  <pivotFields count="4">
    <pivotField axis="axisRow" showAll="0" sortType="descending">
      <items count="22">
        <item x="15"/>
        <item x="13"/>
        <item x="10"/>
        <item x="0"/>
        <item x="19"/>
        <item x="5"/>
        <item x="2"/>
        <item x="9"/>
        <item x="6"/>
        <item x="18"/>
        <item x="4"/>
        <item x="11"/>
        <item x="17"/>
        <item x="3"/>
        <item x="8"/>
        <item x="12"/>
        <item x="7"/>
        <item x="20"/>
        <item x="14"/>
        <item x="1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22">
    <i>
      <x v="3"/>
    </i>
    <i>
      <x v="20"/>
    </i>
    <i>
      <x v="6"/>
    </i>
    <i>
      <x v="13"/>
    </i>
    <i>
      <x v="10"/>
    </i>
    <i>
      <x v="5"/>
    </i>
    <i>
      <x v="8"/>
    </i>
    <i>
      <x v="16"/>
    </i>
    <i>
      <x v="14"/>
    </i>
    <i>
      <x v="7"/>
    </i>
    <i>
      <x v="2"/>
    </i>
    <i>
      <x v="11"/>
    </i>
    <i>
      <x v="15"/>
    </i>
    <i>
      <x v="1"/>
    </i>
    <i>
      <x v="18"/>
    </i>
    <i>
      <x/>
    </i>
    <i>
      <x v="19"/>
    </i>
    <i>
      <x v="12"/>
    </i>
    <i>
      <x v="9"/>
    </i>
    <i>
      <x v="4"/>
    </i>
    <i>
      <x v="17"/>
    </i>
    <i t="grand">
      <x/>
    </i>
  </rowItems>
  <colItems count="1">
    <i/>
  </colItems>
  <dataFields count="1">
    <dataField name="MtCo2 Total Reduction" fld="3" showDataAs="percentOfTotal" baseField="0" baseItem="0" numFmtId="10"/>
  </dataFields>
  <chartFormats count="2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CD6A7-D981-6C43-947A-5DB8B06D62FD}" name="TablaDinámica5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Country">
  <location ref="A4:B26" firstHeaderRow="1" firstDataRow="1" firstDataCol="1"/>
  <pivotFields count="2">
    <pivotField axis="axisRow" showAll="0" sortType="descending">
      <items count="22">
        <item x="15"/>
        <item x="13"/>
        <item x="10"/>
        <item x="0"/>
        <item x="19"/>
        <item x="5"/>
        <item x="2"/>
        <item x="9"/>
        <item x="6"/>
        <item x="18"/>
        <item x="4"/>
        <item x="11"/>
        <item x="17"/>
        <item x="3"/>
        <item x="8"/>
        <item x="12"/>
        <item x="7"/>
        <item x="20"/>
        <item x="14"/>
        <item x="1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2">
    <i>
      <x v="3"/>
    </i>
    <i>
      <x v="20"/>
    </i>
    <i>
      <x v="6"/>
    </i>
    <i>
      <x v="13"/>
    </i>
    <i>
      <x v="10"/>
    </i>
    <i>
      <x v="5"/>
    </i>
    <i>
      <x v="8"/>
    </i>
    <i>
      <x v="16"/>
    </i>
    <i>
      <x v="14"/>
    </i>
    <i>
      <x v="7"/>
    </i>
    <i>
      <x v="2"/>
    </i>
    <i>
      <x v="11"/>
    </i>
    <i>
      <x v="15"/>
    </i>
    <i>
      <x v="1"/>
    </i>
    <i>
      <x v="18"/>
    </i>
    <i>
      <x/>
    </i>
    <i>
      <x v="19"/>
    </i>
    <i>
      <x v="12"/>
    </i>
    <i>
      <x v="9"/>
    </i>
    <i>
      <x v="4"/>
    </i>
    <i>
      <x v="17"/>
    </i>
    <i t="grand">
      <x/>
    </i>
  </rowItems>
  <colItems count="1">
    <i/>
  </colItems>
  <dataFields count="1">
    <dataField name="MtCO2 Total" fld="1" showDataAs="percentOfTotal" baseField="0" baseItem="0" numFmtId="10"/>
  </dataFields>
  <chartFormats count="4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76563-50A3-5C46-9272-0A3A4EE76925}" name="TablaDinámica6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Country">
  <location ref="A5:B27" firstHeaderRow="1" firstDataRow="1" firstDataCol="1"/>
  <pivotFields count="2">
    <pivotField axis="axisRow" showAll="0" sortType="descending">
      <items count="22">
        <item x="2"/>
        <item x="11"/>
        <item x="1"/>
        <item x="5"/>
        <item x="4"/>
        <item x="16"/>
        <item x="9"/>
        <item x="10"/>
        <item x="8"/>
        <item x="18"/>
        <item x="12"/>
        <item x="14"/>
        <item x="15"/>
        <item x="0"/>
        <item x="20"/>
        <item x="13"/>
        <item x="17"/>
        <item x="6"/>
        <item x="7"/>
        <item x="1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2">
    <i>
      <x v="13"/>
    </i>
    <i>
      <x v="2"/>
    </i>
    <i>
      <x/>
    </i>
    <i>
      <x v="20"/>
    </i>
    <i>
      <x v="4"/>
    </i>
    <i>
      <x v="3"/>
    </i>
    <i>
      <x v="17"/>
    </i>
    <i>
      <x v="18"/>
    </i>
    <i>
      <x v="8"/>
    </i>
    <i>
      <x v="6"/>
    </i>
    <i>
      <x v="7"/>
    </i>
    <i>
      <x v="1"/>
    </i>
    <i>
      <x v="10"/>
    </i>
    <i>
      <x v="15"/>
    </i>
    <i>
      <x v="11"/>
    </i>
    <i>
      <x v="12"/>
    </i>
    <i>
      <x v="5"/>
    </i>
    <i>
      <x v="16"/>
    </i>
    <i>
      <x v="9"/>
    </i>
    <i>
      <x v="19"/>
    </i>
    <i>
      <x v="14"/>
    </i>
    <i t="grand">
      <x/>
    </i>
  </rowItems>
  <colItems count="1">
    <i/>
  </colItems>
  <dataFields count="1">
    <dataField name="MtCO2 Total" fld="1" showDataAs="percentOfTotal" baseField="0" baseItem="0" numFmtId="10"/>
  </dataFields>
  <chartFormats count="4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1E9B6-ECD9-4942-B154-1CA0E522C405}" name="TablaDinámica8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Country">
  <location ref="A37:B59" firstHeaderRow="1" firstDataRow="1" firstDataCol="1"/>
  <pivotFields count="4">
    <pivotField axis="axisRow" showAll="0" sortType="descending">
      <items count="22">
        <item x="2"/>
        <item x="11"/>
        <item x="1"/>
        <item x="5"/>
        <item x="4"/>
        <item x="16"/>
        <item x="9"/>
        <item x="10"/>
        <item x="8"/>
        <item x="18"/>
        <item x="12"/>
        <item x="14"/>
        <item x="15"/>
        <item x="0"/>
        <item x="20"/>
        <item x="13"/>
        <item x="17"/>
        <item x="6"/>
        <item x="7"/>
        <item x="1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22">
    <i>
      <x v="13"/>
    </i>
    <i>
      <x v="2"/>
    </i>
    <i>
      <x/>
    </i>
    <i>
      <x v="20"/>
    </i>
    <i>
      <x v="4"/>
    </i>
    <i>
      <x v="3"/>
    </i>
    <i>
      <x v="17"/>
    </i>
    <i>
      <x v="18"/>
    </i>
    <i>
      <x v="8"/>
    </i>
    <i>
      <x v="6"/>
    </i>
    <i>
      <x v="7"/>
    </i>
    <i>
      <x v="1"/>
    </i>
    <i>
      <x v="10"/>
    </i>
    <i>
      <x v="15"/>
    </i>
    <i>
      <x v="11"/>
    </i>
    <i>
      <x v="12"/>
    </i>
    <i>
      <x v="5"/>
    </i>
    <i>
      <x v="16"/>
    </i>
    <i>
      <x v="9"/>
    </i>
    <i>
      <x v="19"/>
    </i>
    <i>
      <x v="14"/>
    </i>
    <i t="grand">
      <x/>
    </i>
  </rowItems>
  <colItems count="1">
    <i/>
  </colItems>
  <dataFields count="1">
    <dataField name="MtCo2 Total Reduction" fld="3" showDataAs="percentOfTotal" baseField="0" baseItem="0" numFmtId="1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182E36-0356-FD4E-9091-3C571B5EF11D}" name="WorlClassLevel" displayName="WorlClassLevel" ref="A1:B22" totalsRowShown="0" headerRowDxfId="11" dataDxfId="10">
  <autoFilter ref="A1:B22" xr:uid="{009D32B2-A47B-CC44-A493-67BC7B26FDAD}"/>
  <tableColumns count="2">
    <tableColumn id="1" xr3:uid="{1C89AB37-B003-9344-90EC-0A324FF9451C}" name="Countries with the highest CO2 emissions" dataDxfId="9"/>
    <tableColumn id="2" xr3:uid="{3B4B61AA-A53A-F846-A396-9D6B7FEDC85E}" name="MtCO2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143200-6F38-BA44-85AE-55C7C8979A4A}" name="reduction1" displayName="reduction1" ref="E1:H22" totalsRowShown="0">
  <autoFilter ref="E1:H22" xr:uid="{7D1F4D84-EA19-744A-AC4B-20F7C621481F}"/>
  <tableColumns count="4">
    <tableColumn id="1" xr3:uid="{0E83C3A7-4D01-4742-A399-6A7CCAC18CA3}" name="Country" dataDxfId="7"/>
    <tableColumn id="2" xr3:uid="{6D9DE670-A3D8-CA48-A20D-6D45480858B5}" name="Reduction by Covid-19"/>
    <tableColumn id="3" xr3:uid="{DB3B6503-C0A8-644E-8E4C-DD29285C2814}" name="MtCo2" dataDxfId="6"/>
    <tableColumn id="4" xr3:uid="{9920A1DB-67EF-D74C-A631-47CBD47FA1FB}" name="Total Reduction">
      <calculatedColumnFormula>G2-(G2*F2)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6896D3-370B-A641-9757-62C381D0B144}" name="LatinamericanCaribbean" displayName="LatinamericanCaribbean" ref="A1:B22" totalsRowShown="0" headerRowDxfId="5" dataDxfId="4">
  <autoFilter ref="A1:B22" xr:uid="{8A607E6E-3AFC-8742-85A1-257B8042081B}"/>
  <tableColumns count="2">
    <tableColumn id="1" xr3:uid="{20A5D292-B0D4-CF49-8AE8-FD9D0711948B}" name="Countries with the highest CO2 emissions" dataDxfId="3"/>
    <tableColumn id="2" xr3:uid="{588EB085-3174-A54D-90D4-195C061DB30C}" name="MtCO2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5361CA-80CA-564A-B9FF-D2155046C002}" name="Reduction2" displayName="Reduction2" ref="E1:H22" totalsRowShown="0">
  <autoFilter ref="E1:H22" xr:uid="{2D07FB05-48CB-E94D-90BC-4FCDB1546A43}"/>
  <tableColumns count="4">
    <tableColumn id="1" xr3:uid="{83988A72-29DF-9F44-81C9-05EF1B123C81}" name="Country" dataDxfId="1"/>
    <tableColumn id="2" xr3:uid="{E986952C-D94B-7B45-A0D7-80EECE7FA54A}" name="Reduction by Covid-19"/>
    <tableColumn id="3" xr3:uid="{AD348B03-AAA0-0749-9077-707D024A70FB}" name="MtCo2" dataDxfId="0"/>
    <tableColumn id="4" xr3:uid="{9B664A7B-4264-6E46-95C3-1DE4C4E558EC}" name="Total Reduction">
      <calculatedColumnFormula>G2-(G2*F2)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69E46-7899-314C-A5B2-8D652BA7116E}">
  <dimension ref="A1:H22"/>
  <sheetViews>
    <sheetView workbookViewId="0">
      <selection activeCell="E23" sqref="E23"/>
    </sheetView>
  </sheetViews>
  <sheetFormatPr baseColWidth="10" defaultRowHeight="16" x14ac:dyDescent="0.2"/>
  <cols>
    <col min="1" max="1" width="56.6640625" customWidth="1"/>
    <col min="2" max="2" width="12.83203125" customWidth="1"/>
    <col min="5" max="5" width="19.5" customWidth="1"/>
    <col min="6" max="6" width="21.83203125" customWidth="1"/>
    <col min="8" max="8" width="16.33203125" customWidth="1"/>
  </cols>
  <sheetData>
    <row r="1" spans="1:8" ht="18" x14ac:dyDescent="0.2">
      <c r="A1" s="3" t="s">
        <v>52</v>
      </c>
      <c r="B1" s="3" t="s">
        <v>0</v>
      </c>
      <c r="E1" t="s">
        <v>45</v>
      </c>
      <c r="F1" t="s">
        <v>53</v>
      </c>
      <c r="G1" s="12" t="s">
        <v>46</v>
      </c>
      <c r="H1" t="s">
        <v>54</v>
      </c>
    </row>
    <row r="2" spans="1:8" x14ac:dyDescent="0.2">
      <c r="A2" s="2" t="s">
        <v>1</v>
      </c>
      <c r="B2" s="2">
        <v>10065</v>
      </c>
      <c r="E2" s="13" t="s">
        <v>1</v>
      </c>
      <c r="F2">
        <v>0.25</v>
      </c>
      <c r="G2" s="15">
        <v>10065</v>
      </c>
      <c r="H2">
        <f>G2-(G2*F2)</f>
        <v>7548.75</v>
      </c>
    </row>
    <row r="3" spans="1:8" x14ac:dyDescent="0.2">
      <c r="A3" s="2" t="s">
        <v>27</v>
      </c>
      <c r="B3" s="2">
        <v>5416</v>
      </c>
      <c r="E3" s="14" t="s">
        <v>27</v>
      </c>
      <c r="F3">
        <v>0.25</v>
      </c>
      <c r="G3" s="16">
        <v>5416</v>
      </c>
      <c r="H3">
        <f t="shared" ref="H3:H22" si="0">G3-(G3*F3)</f>
        <v>4062</v>
      </c>
    </row>
    <row r="4" spans="1:8" x14ac:dyDescent="0.2">
      <c r="A4" s="2" t="s">
        <v>2</v>
      </c>
      <c r="B4" s="2">
        <v>2654</v>
      </c>
      <c r="E4" s="13" t="s">
        <v>2</v>
      </c>
      <c r="F4">
        <v>0.25</v>
      </c>
      <c r="G4" s="15">
        <v>2654</v>
      </c>
      <c r="H4">
        <f t="shared" si="0"/>
        <v>1990.5</v>
      </c>
    </row>
    <row r="5" spans="1:8" x14ac:dyDescent="0.2">
      <c r="A5" s="2" t="s">
        <v>28</v>
      </c>
      <c r="B5" s="2">
        <v>1711</v>
      </c>
      <c r="E5" s="14" t="s">
        <v>28</v>
      </c>
      <c r="F5">
        <v>0.25</v>
      </c>
      <c r="G5" s="16">
        <v>1711</v>
      </c>
      <c r="H5">
        <f t="shared" si="0"/>
        <v>1283.25</v>
      </c>
    </row>
    <row r="6" spans="1:8" x14ac:dyDescent="0.2">
      <c r="A6" s="2" t="s">
        <v>29</v>
      </c>
      <c r="B6" s="2">
        <v>1162</v>
      </c>
      <c r="E6" s="13" t="s">
        <v>29</v>
      </c>
      <c r="F6">
        <v>0.25</v>
      </c>
      <c r="G6" s="15">
        <v>1162</v>
      </c>
      <c r="H6">
        <f t="shared" si="0"/>
        <v>871.5</v>
      </c>
    </row>
    <row r="7" spans="1:8" x14ac:dyDescent="0.2">
      <c r="A7" s="2" t="s">
        <v>26</v>
      </c>
      <c r="B7" s="2">
        <v>759</v>
      </c>
      <c r="E7" s="14" t="s">
        <v>26</v>
      </c>
      <c r="F7">
        <v>0.25</v>
      </c>
      <c r="G7" s="16">
        <v>759</v>
      </c>
      <c r="H7">
        <f t="shared" si="0"/>
        <v>569.25</v>
      </c>
    </row>
    <row r="8" spans="1:8" x14ac:dyDescent="0.2">
      <c r="A8" s="2" t="s">
        <v>3</v>
      </c>
      <c r="B8" s="2">
        <v>720</v>
      </c>
      <c r="E8" s="13" t="s">
        <v>3</v>
      </c>
      <c r="F8">
        <v>0.25</v>
      </c>
      <c r="G8" s="15">
        <v>720</v>
      </c>
      <c r="H8">
        <f t="shared" si="0"/>
        <v>540</v>
      </c>
    </row>
    <row r="9" spans="1:8" x14ac:dyDescent="0.2">
      <c r="A9" s="2" t="s">
        <v>30</v>
      </c>
      <c r="B9" s="2">
        <v>659</v>
      </c>
      <c r="E9" s="14" t="s">
        <v>30</v>
      </c>
      <c r="F9">
        <v>0.25</v>
      </c>
      <c r="G9" s="16">
        <v>659</v>
      </c>
      <c r="H9">
        <f t="shared" si="0"/>
        <v>494.25</v>
      </c>
    </row>
    <row r="10" spans="1:8" x14ac:dyDescent="0.2">
      <c r="A10" s="2" t="s">
        <v>31</v>
      </c>
      <c r="B10" s="2">
        <v>621</v>
      </c>
      <c r="E10" s="13" t="s">
        <v>31</v>
      </c>
      <c r="F10">
        <v>0.25</v>
      </c>
      <c r="G10" s="15">
        <v>621</v>
      </c>
      <c r="H10">
        <f t="shared" si="0"/>
        <v>465.75</v>
      </c>
    </row>
    <row r="11" spans="1:8" x14ac:dyDescent="0.2">
      <c r="A11" s="2" t="s">
        <v>4</v>
      </c>
      <c r="B11" s="2">
        <v>615</v>
      </c>
      <c r="E11" s="14" t="s">
        <v>4</v>
      </c>
      <c r="F11">
        <v>0.25</v>
      </c>
      <c r="G11" s="16">
        <v>615</v>
      </c>
      <c r="H11">
        <f t="shared" si="0"/>
        <v>461.25</v>
      </c>
    </row>
    <row r="12" spans="1:8" x14ac:dyDescent="0.2">
      <c r="A12" s="2" t="s">
        <v>5</v>
      </c>
      <c r="B12" s="2">
        <v>568</v>
      </c>
      <c r="E12" s="13" t="s">
        <v>5</v>
      </c>
      <c r="F12">
        <v>0.25</v>
      </c>
      <c r="G12" s="15">
        <v>568</v>
      </c>
      <c r="H12">
        <f t="shared" si="0"/>
        <v>426</v>
      </c>
    </row>
    <row r="13" spans="1:8" x14ac:dyDescent="0.2">
      <c r="A13" s="2" t="s">
        <v>6</v>
      </c>
      <c r="B13" s="2">
        <v>477</v>
      </c>
      <c r="E13" s="14" t="s">
        <v>6</v>
      </c>
      <c r="F13">
        <v>0.25</v>
      </c>
      <c r="G13" s="16">
        <v>477</v>
      </c>
      <c r="H13">
        <f t="shared" si="0"/>
        <v>357.75</v>
      </c>
    </row>
    <row r="14" spans="1:8" x14ac:dyDescent="0.2">
      <c r="A14" s="2" t="s">
        <v>32</v>
      </c>
      <c r="B14" s="2">
        <v>468</v>
      </c>
      <c r="E14" s="13" t="s">
        <v>32</v>
      </c>
      <c r="F14">
        <v>0.25</v>
      </c>
      <c r="G14" s="15">
        <v>468</v>
      </c>
      <c r="H14">
        <f t="shared" si="0"/>
        <v>351</v>
      </c>
    </row>
    <row r="15" spans="1:8" x14ac:dyDescent="0.2">
      <c r="A15" s="2" t="s">
        <v>7</v>
      </c>
      <c r="B15" s="2">
        <v>457</v>
      </c>
      <c r="E15" s="14" t="s">
        <v>7</v>
      </c>
      <c r="F15">
        <v>0.25</v>
      </c>
      <c r="G15" s="16">
        <v>457</v>
      </c>
      <c r="H15">
        <f t="shared" si="0"/>
        <v>342.75</v>
      </c>
    </row>
    <row r="16" spans="1:8" x14ac:dyDescent="0.2">
      <c r="A16" s="2" t="s">
        <v>33</v>
      </c>
      <c r="B16" s="2">
        <v>428</v>
      </c>
      <c r="E16" s="13" t="s">
        <v>33</v>
      </c>
      <c r="F16">
        <v>0.25</v>
      </c>
      <c r="G16" s="15">
        <v>428</v>
      </c>
      <c r="H16">
        <f t="shared" si="0"/>
        <v>321</v>
      </c>
    </row>
    <row r="17" spans="1:8" x14ac:dyDescent="0.2">
      <c r="A17" s="2" t="s">
        <v>8</v>
      </c>
      <c r="B17" s="2">
        <v>420</v>
      </c>
      <c r="E17" s="14" t="s">
        <v>8</v>
      </c>
      <c r="F17">
        <v>0.25</v>
      </c>
      <c r="G17" s="16">
        <v>420</v>
      </c>
      <c r="H17">
        <f t="shared" si="0"/>
        <v>315</v>
      </c>
    </row>
    <row r="18" spans="1:8" x14ac:dyDescent="0.2">
      <c r="A18" s="2" t="s">
        <v>34</v>
      </c>
      <c r="B18" s="2">
        <v>379</v>
      </c>
      <c r="E18" s="13" t="s">
        <v>34</v>
      </c>
      <c r="F18">
        <v>0.25</v>
      </c>
      <c r="G18" s="15">
        <v>379</v>
      </c>
      <c r="H18">
        <f t="shared" si="0"/>
        <v>284.25</v>
      </c>
    </row>
    <row r="19" spans="1:8" x14ac:dyDescent="0.2">
      <c r="A19" s="2" t="s">
        <v>35</v>
      </c>
      <c r="B19" s="2">
        <v>344</v>
      </c>
      <c r="E19" s="14" t="s">
        <v>35</v>
      </c>
      <c r="F19">
        <v>0.25</v>
      </c>
      <c r="G19" s="16">
        <v>344</v>
      </c>
      <c r="H19">
        <f t="shared" si="0"/>
        <v>258</v>
      </c>
    </row>
    <row r="20" spans="1:8" x14ac:dyDescent="0.2">
      <c r="A20" s="2" t="s">
        <v>36</v>
      </c>
      <c r="B20" s="2">
        <v>338</v>
      </c>
      <c r="E20" s="13" t="s">
        <v>36</v>
      </c>
      <c r="F20">
        <v>0.25</v>
      </c>
      <c r="G20" s="15">
        <v>338</v>
      </c>
      <c r="H20">
        <f t="shared" si="0"/>
        <v>253.5</v>
      </c>
    </row>
    <row r="21" spans="1:8" x14ac:dyDescent="0.2">
      <c r="A21" s="2" t="s">
        <v>37</v>
      </c>
      <c r="B21" s="2">
        <v>338</v>
      </c>
      <c r="E21" s="14" t="s">
        <v>37</v>
      </c>
      <c r="F21">
        <v>0.25</v>
      </c>
      <c r="G21" s="16">
        <v>338</v>
      </c>
      <c r="H21">
        <f t="shared" si="0"/>
        <v>253.5</v>
      </c>
    </row>
    <row r="22" spans="1:8" x14ac:dyDescent="0.2">
      <c r="A22" s="2" t="s">
        <v>43</v>
      </c>
      <c r="B22" s="2">
        <v>288</v>
      </c>
      <c r="E22" s="13" t="s">
        <v>43</v>
      </c>
      <c r="F22">
        <v>0.25</v>
      </c>
      <c r="G22" s="15">
        <v>288</v>
      </c>
      <c r="H22">
        <f t="shared" si="0"/>
        <v>216</v>
      </c>
    </row>
  </sheetData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9BD1D-EF09-FB43-9E31-E88245C2D5B6}">
  <dimension ref="A1:H22"/>
  <sheetViews>
    <sheetView workbookViewId="0">
      <selection activeCell="E3" sqref="E3"/>
    </sheetView>
  </sheetViews>
  <sheetFormatPr baseColWidth="10" defaultRowHeight="16" x14ac:dyDescent="0.2"/>
  <cols>
    <col min="1" max="1" width="54.83203125" customWidth="1"/>
    <col min="2" max="2" width="12.83203125" customWidth="1"/>
    <col min="5" max="5" width="20.6640625" customWidth="1"/>
    <col min="6" max="6" width="21.83203125" customWidth="1"/>
    <col min="8" max="8" width="16.33203125" customWidth="1"/>
  </cols>
  <sheetData>
    <row r="1" spans="1:8" ht="18" x14ac:dyDescent="0.2">
      <c r="A1" s="3" t="s">
        <v>52</v>
      </c>
      <c r="B1" s="3" t="s">
        <v>0</v>
      </c>
      <c r="E1" t="s">
        <v>45</v>
      </c>
      <c r="F1" t="s">
        <v>53</v>
      </c>
      <c r="G1" t="s">
        <v>46</v>
      </c>
      <c r="H1" t="s">
        <v>54</v>
      </c>
    </row>
    <row r="2" spans="1:8" x14ac:dyDescent="0.2">
      <c r="A2" s="2" t="s">
        <v>6</v>
      </c>
      <c r="B2" s="2">
        <v>477</v>
      </c>
      <c r="E2" s="13" t="s">
        <v>6</v>
      </c>
      <c r="F2">
        <v>0.25</v>
      </c>
      <c r="G2" s="15">
        <v>477</v>
      </c>
      <c r="H2">
        <f>G2-(G2*F2)</f>
        <v>357.75</v>
      </c>
    </row>
    <row r="3" spans="1:8" x14ac:dyDescent="0.2">
      <c r="A3" s="1" t="s">
        <v>13</v>
      </c>
      <c r="B3" s="2">
        <v>457</v>
      </c>
      <c r="E3" s="17" t="s">
        <v>13</v>
      </c>
      <c r="F3">
        <v>0.25</v>
      </c>
      <c r="G3" s="16">
        <v>457</v>
      </c>
      <c r="H3">
        <f t="shared" ref="H3:H22" si="0">G3-(G3*F3)</f>
        <v>342.75</v>
      </c>
    </row>
    <row r="4" spans="1:8" x14ac:dyDescent="0.2">
      <c r="A4" s="2" t="s">
        <v>14</v>
      </c>
      <c r="B4" s="2">
        <v>196</v>
      </c>
      <c r="E4" s="13" t="s">
        <v>14</v>
      </c>
      <c r="F4">
        <v>0.25</v>
      </c>
      <c r="G4" s="15">
        <v>196</v>
      </c>
      <c r="H4">
        <f t="shared" si="0"/>
        <v>147</v>
      </c>
    </row>
    <row r="5" spans="1:8" x14ac:dyDescent="0.2">
      <c r="A5" s="2" t="s">
        <v>15</v>
      </c>
      <c r="B5" s="2">
        <v>139</v>
      </c>
      <c r="E5" s="14" t="s">
        <v>15</v>
      </c>
      <c r="F5">
        <v>0.25</v>
      </c>
      <c r="G5" s="16">
        <v>139</v>
      </c>
      <c r="H5">
        <f t="shared" si="0"/>
        <v>104.25</v>
      </c>
    </row>
    <row r="6" spans="1:8" x14ac:dyDescent="0.2">
      <c r="A6" s="2" t="s">
        <v>16</v>
      </c>
      <c r="B6" s="2">
        <v>97</v>
      </c>
      <c r="E6" s="13" t="s">
        <v>16</v>
      </c>
      <c r="F6">
        <v>0.25</v>
      </c>
      <c r="G6" s="15">
        <v>97</v>
      </c>
      <c r="H6">
        <f t="shared" si="0"/>
        <v>72.75</v>
      </c>
    </row>
    <row r="7" spans="1:8" x14ac:dyDescent="0.2">
      <c r="A7" s="2" t="s">
        <v>17</v>
      </c>
      <c r="B7" s="2">
        <v>86</v>
      </c>
      <c r="E7" s="14" t="s">
        <v>17</v>
      </c>
      <c r="F7">
        <v>0.25</v>
      </c>
      <c r="G7" s="16">
        <v>86</v>
      </c>
      <c r="H7">
        <f t="shared" si="0"/>
        <v>64.5</v>
      </c>
    </row>
    <row r="8" spans="1:8" x14ac:dyDescent="0.2">
      <c r="A8" s="2" t="s">
        <v>18</v>
      </c>
      <c r="B8" s="2">
        <v>56</v>
      </c>
      <c r="E8" s="13" t="s">
        <v>18</v>
      </c>
      <c r="F8">
        <v>0.25</v>
      </c>
      <c r="G8" s="15">
        <v>56</v>
      </c>
      <c r="H8">
        <f t="shared" si="0"/>
        <v>42</v>
      </c>
    </row>
    <row r="9" spans="1:8" x14ac:dyDescent="0.2">
      <c r="A9" s="2" t="s">
        <v>19</v>
      </c>
      <c r="B9" s="2">
        <v>44</v>
      </c>
      <c r="E9" s="14" t="s">
        <v>19</v>
      </c>
      <c r="F9">
        <v>0.25</v>
      </c>
      <c r="G9" s="16">
        <v>44</v>
      </c>
      <c r="H9">
        <f t="shared" si="0"/>
        <v>33</v>
      </c>
    </row>
    <row r="10" spans="1:8" x14ac:dyDescent="0.2">
      <c r="A10" s="2" t="s">
        <v>20</v>
      </c>
      <c r="B10" s="2">
        <v>42</v>
      </c>
      <c r="E10" s="13" t="s">
        <v>20</v>
      </c>
      <c r="F10">
        <v>0.25</v>
      </c>
      <c r="G10" s="15">
        <v>42</v>
      </c>
      <c r="H10">
        <f t="shared" si="0"/>
        <v>31.5</v>
      </c>
    </row>
    <row r="11" spans="1:8" x14ac:dyDescent="0.2">
      <c r="A11" s="2" t="s">
        <v>39</v>
      </c>
      <c r="B11" s="2">
        <v>29</v>
      </c>
      <c r="E11" s="14" t="s">
        <v>39</v>
      </c>
      <c r="F11">
        <v>0.25</v>
      </c>
      <c r="G11" s="16">
        <v>29</v>
      </c>
      <c r="H11">
        <f t="shared" si="0"/>
        <v>21.75</v>
      </c>
    </row>
    <row r="12" spans="1:8" x14ac:dyDescent="0.2">
      <c r="A12" s="2" t="s">
        <v>40</v>
      </c>
      <c r="B12" s="2">
        <v>25</v>
      </c>
      <c r="E12" s="13" t="s">
        <v>40</v>
      </c>
      <c r="F12">
        <v>0.25</v>
      </c>
      <c r="G12" s="15">
        <v>25</v>
      </c>
      <c r="H12">
        <f t="shared" si="0"/>
        <v>18.75</v>
      </c>
    </row>
    <row r="13" spans="1:8" x14ac:dyDescent="0.2">
      <c r="A13" s="2" t="s">
        <v>38</v>
      </c>
      <c r="B13" s="2">
        <v>22</v>
      </c>
      <c r="E13" s="14" t="s">
        <v>38</v>
      </c>
      <c r="F13">
        <v>0.25</v>
      </c>
      <c r="G13" s="16">
        <v>22</v>
      </c>
      <c r="H13">
        <f t="shared" si="0"/>
        <v>16.5</v>
      </c>
    </row>
    <row r="14" spans="1:8" x14ac:dyDescent="0.2">
      <c r="A14" s="2" t="s">
        <v>12</v>
      </c>
      <c r="B14" s="2">
        <v>18</v>
      </c>
      <c r="E14" s="13" t="s">
        <v>12</v>
      </c>
      <c r="F14">
        <v>0.25</v>
      </c>
      <c r="G14" s="15">
        <v>18</v>
      </c>
      <c r="H14">
        <f t="shared" si="0"/>
        <v>13.5</v>
      </c>
    </row>
    <row r="15" spans="1:8" x14ac:dyDescent="0.2">
      <c r="A15" s="2" t="s">
        <v>9</v>
      </c>
      <c r="B15" s="2">
        <v>11</v>
      </c>
      <c r="E15" s="14" t="s">
        <v>9</v>
      </c>
      <c r="F15">
        <v>0.25</v>
      </c>
      <c r="G15" s="16">
        <v>11</v>
      </c>
      <c r="H15">
        <f t="shared" si="0"/>
        <v>8.25</v>
      </c>
    </row>
    <row r="16" spans="1:8" x14ac:dyDescent="0.2">
      <c r="A16" s="2" t="s">
        <v>21</v>
      </c>
      <c r="B16" s="2">
        <v>9.9</v>
      </c>
      <c r="E16" s="13" t="s">
        <v>21</v>
      </c>
      <c r="F16">
        <v>0.25</v>
      </c>
      <c r="G16" s="15">
        <v>9.9</v>
      </c>
      <c r="H16">
        <f t="shared" si="0"/>
        <v>7.4250000000000007</v>
      </c>
    </row>
    <row r="17" spans="1:8" x14ac:dyDescent="0.2">
      <c r="A17" s="2" t="s">
        <v>22</v>
      </c>
      <c r="B17" s="2">
        <v>8.1999999999999993</v>
      </c>
      <c r="E17" s="14" t="s">
        <v>22</v>
      </c>
      <c r="F17">
        <v>0.25</v>
      </c>
      <c r="G17" s="16">
        <v>8.1999999999999993</v>
      </c>
      <c r="H17">
        <f t="shared" si="0"/>
        <v>6.1499999999999995</v>
      </c>
    </row>
    <row r="18" spans="1:8" x14ac:dyDescent="0.2">
      <c r="A18" s="2" t="s">
        <v>10</v>
      </c>
      <c r="B18" s="2">
        <v>8.1</v>
      </c>
      <c r="E18" s="13" t="s">
        <v>10</v>
      </c>
      <c r="F18">
        <v>0.25</v>
      </c>
      <c r="G18" s="15">
        <v>8.1</v>
      </c>
      <c r="H18">
        <f t="shared" si="0"/>
        <v>6.0749999999999993</v>
      </c>
    </row>
    <row r="19" spans="1:8" x14ac:dyDescent="0.2">
      <c r="A19" s="2" t="s">
        <v>23</v>
      </c>
      <c r="B19" s="2">
        <v>7.4</v>
      </c>
      <c r="E19" s="14" t="s">
        <v>23</v>
      </c>
      <c r="F19">
        <v>0.25</v>
      </c>
      <c r="G19" s="16">
        <v>7.4</v>
      </c>
      <c r="H19">
        <f t="shared" si="0"/>
        <v>5.5500000000000007</v>
      </c>
    </row>
    <row r="20" spans="1:8" x14ac:dyDescent="0.2">
      <c r="A20" s="2" t="s">
        <v>11</v>
      </c>
      <c r="B20" s="2">
        <v>7.1</v>
      </c>
      <c r="E20" s="13" t="s">
        <v>11</v>
      </c>
      <c r="F20">
        <v>0.25</v>
      </c>
      <c r="G20" s="15">
        <v>7.1</v>
      </c>
      <c r="H20">
        <f t="shared" si="0"/>
        <v>5.3249999999999993</v>
      </c>
    </row>
    <row r="21" spans="1:8" x14ac:dyDescent="0.2">
      <c r="A21" s="2" t="s">
        <v>24</v>
      </c>
      <c r="B21" s="2">
        <v>6.9</v>
      </c>
      <c r="E21" s="14" t="s">
        <v>24</v>
      </c>
      <c r="F21">
        <v>0.25</v>
      </c>
      <c r="G21" s="16">
        <v>6.9</v>
      </c>
      <c r="H21">
        <f t="shared" si="0"/>
        <v>5.1750000000000007</v>
      </c>
    </row>
    <row r="22" spans="1:8" x14ac:dyDescent="0.2">
      <c r="A22" s="2" t="s">
        <v>25</v>
      </c>
      <c r="B22" s="2">
        <v>5.6</v>
      </c>
      <c r="E22" s="13" t="s">
        <v>25</v>
      </c>
      <c r="F22">
        <v>0.25</v>
      </c>
      <c r="G22" s="15">
        <v>5.6</v>
      </c>
      <c r="H22">
        <f t="shared" si="0"/>
        <v>4.1999999999999993</v>
      </c>
    </row>
  </sheetData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340D-1BCF-BB43-B623-2C6F58D0E2C4}">
  <dimension ref="A1:C81"/>
  <sheetViews>
    <sheetView topLeftCell="A32" workbookViewId="0">
      <selection activeCell="M43" sqref="M43"/>
    </sheetView>
  </sheetViews>
  <sheetFormatPr baseColWidth="10" defaultRowHeight="16" x14ac:dyDescent="0.2"/>
  <cols>
    <col min="1" max="1" width="18" bestFit="1" customWidth="1"/>
    <col min="2" max="2" width="11.1640625" bestFit="1" customWidth="1"/>
    <col min="3" max="3" width="20" bestFit="1" customWidth="1"/>
  </cols>
  <sheetData>
    <row r="1" spans="1:2" ht="20" x14ac:dyDescent="0.2">
      <c r="A1" s="4" t="s">
        <v>42</v>
      </c>
    </row>
    <row r="5" spans="1:2" x14ac:dyDescent="0.2">
      <c r="A5" s="5" t="s">
        <v>48</v>
      </c>
      <c r="B5" t="s">
        <v>49</v>
      </c>
    </row>
    <row r="6" spans="1:2" x14ac:dyDescent="0.2">
      <c r="A6" s="6" t="s">
        <v>6</v>
      </c>
      <c r="B6" s="7">
        <v>477</v>
      </c>
    </row>
    <row r="7" spans="1:2" x14ac:dyDescent="0.2">
      <c r="A7" s="6" t="s">
        <v>13</v>
      </c>
      <c r="B7" s="7">
        <v>457</v>
      </c>
    </row>
    <row r="8" spans="1:2" x14ac:dyDescent="0.2">
      <c r="A8" s="6" t="s">
        <v>14</v>
      </c>
      <c r="B8" s="7">
        <v>196</v>
      </c>
    </row>
    <row r="9" spans="1:2" x14ac:dyDescent="0.2">
      <c r="A9" s="6" t="s">
        <v>15</v>
      </c>
      <c r="B9" s="7">
        <v>139</v>
      </c>
    </row>
    <row r="10" spans="1:2" x14ac:dyDescent="0.2">
      <c r="A10" s="6" t="s">
        <v>16</v>
      </c>
      <c r="B10" s="7">
        <v>97</v>
      </c>
    </row>
    <row r="11" spans="1:2" x14ac:dyDescent="0.2">
      <c r="A11" s="6" t="s">
        <v>17</v>
      </c>
      <c r="B11" s="7">
        <v>86</v>
      </c>
    </row>
    <row r="12" spans="1:2" x14ac:dyDescent="0.2">
      <c r="A12" s="6" t="s">
        <v>18</v>
      </c>
      <c r="B12" s="7">
        <v>56</v>
      </c>
    </row>
    <row r="13" spans="1:2" x14ac:dyDescent="0.2">
      <c r="A13" s="6" t="s">
        <v>19</v>
      </c>
      <c r="B13" s="7">
        <v>44</v>
      </c>
    </row>
    <row r="14" spans="1:2" x14ac:dyDescent="0.2">
      <c r="A14" s="6" t="s">
        <v>20</v>
      </c>
      <c r="B14" s="7">
        <v>42</v>
      </c>
    </row>
    <row r="15" spans="1:2" x14ac:dyDescent="0.2">
      <c r="A15" s="6" t="s">
        <v>39</v>
      </c>
      <c r="B15" s="7">
        <v>29</v>
      </c>
    </row>
    <row r="16" spans="1:2" x14ac:dyDescent="0.2">
      <c r="A16" s="6" t="s">
        <v>40</v>
      </c>
      <c r="B16" s="7">
        <v>25</v>
      </c>
    </row>
    <row r="17" spans="1:3" x14ac:dyDescent="0.2">
      <c r="A17" s="6" t="s">
        <v>38</v>
      </c>
      <c r="B17" s="7">
        <v>22</v>
      </c>
    </row>
    <row r="18" spans="1:3" x14ac:dyDescent="0.2">
      <c r="A18" s="6" t="s">
        <v>12</v>
      </c>
      <c r="B18" s="7">
        <v>18</v>
      </c>
    </row>
    <row r="19" spans="1:3" x14ac:dyDescent="0.2">
      <c r="A19" s="6" t="s">
        <v>9</v>
      </c>
      <c r="B19" s="7">
        <v>11</v>
      </c>
    </row>
    <row r="20" spans="1:3" x14ac:dyDescent="0.2">
      <c r="A20" s="6" t="s">
        <v>21</v>
      </c>
      <c r="B20" s="7">
        <v>9.9</v>
      </c>
    </row>
    <row r="21" spans="1:3" x14ac:dyDescent="0.2">
      <c r="A21" s="6" t="s">
        <v>22</v>
      </c>
      <c r="B21" s="7">
        <v>8.1999999999999993</v>
      </c>
    </row>
    <row r="22" spans="1:3" x14ac:dyDescent="0.2">
      <c r="A22" s="6" t="s">
        <v>10</v>
      </c>
      <c r="B22" s="7">
        <v>8.1</v>
      </c>
    </row>
    <row r="23" spans="1:3" x14ac:dyDescent="0.2">
      <c r="A23" s="6" t="s">
        <v>23</v>
      </c>
      <c r="B23" s="7">
        <v>7.4</v>
      </c>
    </row>
    <row r="24" spans="1:3" x14ac:dyDescent="0.2">
      <c r="A24" s="6" t="s">
        <v>11</v>
      </c>
      <c r="B24" s="7">
        <v>7.1</v>
      </c>
    </row>
    <row r="25" spans="1:3" x14ac:dyDescent="0.2">
      <c r="A25" s="6" t="s">
        <v>24</v>
      </c>
      <c r="B25" s="7">
        <v>6.9</v>
      </c>
    </row>
    <row r="26" spans="1:3" x14ac:dyDescent="0.2">
      <c r="A26" s="6" t="s">
        <v>25</v>
      </c>
      <c r="B26" s="7">
        <v>5.6</v>
      </c>
    </row>
    <row r="27" spans="1:3" x14ac:dyDescent="0.2">
      <c r="A27" s="6" t="s">
        <v>41</v>
      </c>
      <c r="B27" s="7">
        <v>1752.2000000000003</v>
      </c>
    </row>
    <row r="31" spans="1:3" ht="18" x14ac:dyDescent="0.2">
      <c r="B31" s="8" t="s">
        <v>45</v>
      </c>
      <c r="C31" s="8" t="s">
        <v>46</v>
      </c>
    </row>
    <row r="32" spans="1:3" x14ac:dyDescent="0.2">
      <c r="B32" s="9" t="s">
        <v>6</v>
      </c>
      <c r="C32" s="10">
        <f>GETPIVOTDATA("MtCO2",$A$5,"Paises con mayor emision de CO2","Mexico")</f>
        <v>477</v>
      </c>
    </row>
    <row r="33" spans="2:3" x14ac:dyDescent="0.2">
      <c r="B33" s="9" t="s">
        <v>13</v>
      </c>
      <c r="C33" s="10">
        <f>GETPIVOTDATA("MtCO2",$A$5,"Paises con mayor emision de CO2","Brazil")</f>
        <v>457</v>
      </c>
    </row>
    <row r="34" spans="2:3" x14ac:dyDescent="0.2">
      <c r="B34" s="9" t="s">
        <v>14</v>
      </c>
      <c r="C34" s="10">
        <f>GETPIVOTDATA("MtCO2",$A$5,"Paises con mayor emision de CO2","Argentina")</f>
        <v>196</v>
      </c>
    </row>
    <row r="35" spans="2:3" x14ac:dyDescent="0.2">
      <c r="B35" s="9" t="s">
        <v>15</v>
      </c>
      <c r="C35" s="10">
        <f>GETPIVOTDATA("MtCO2",$A$5,"Paises con mayor emision de CO2","Venezuela")</f>
        <v>139</v>
      </c>
    </row>
    <row r="36" spans="2:3" x14ac:dyDescent="0.2">
      <c r="B36" s="9" t="s">
        <v>16</v>
      </c>
      <c r="C36" s="10">
        <f>GETPIVOTDATA("MtCO2",$A$5,"Paises con mayor emision de CO2","Colombia")</f>
        <v>97</v>
      </c>
    </row>
    <row r="37" spans="2:3" x14ac:dyDescent="0.2">
      <c r="B37" s="9" t="s">
        <v>17</v>
      </c>
      <c r="C37" s="10">
        <f>GETPIVOTDATA("MtCO2",$A$5,"Paises con mayor emision de CO2","Chile")</f>
        <v>86</v>
      </c>
    </row>
    <row r="38" spans="2:3" x14ac:dyDescent="0.2">
      <c r="B38" s="9" t="s">
        <v>18</v>
      </c>
      <c r="C38" s="10">
        <f>GETPIVOTDATA("MtCO2",$A$5,"Paises con mayor emision de CO2","Peru")</f>
        <v>56</v>
      </c>
    </row>
    <row r="39" spans="2:3" x14ac:dyDescent="0.2">
      <c r="B39" s="9" t="s">
        <v>19</v>
      </c>
      <c r="C39" s="10">
        <f>GETPIVOTDATA("MtCO2",$A$5,"Paises con mayor emision de CO2","Trinidad and Tobago")</f>
        <v>44</v>
      </c>
    </row>
    <row r="40" spans="2:3" x14ac:dyDescent="0.2">
      <c r="B40" s="9" t="s">
        <v>20</v>
      </c>
      <c r="C40" s="10">
        <f>GETPIVOTDATA("MtCO2",$A$5,"Paises con mayor emision de CO2","Ecuador")</f>
        <v>42</v>
      </c>
    </row>
    <row r="41" spans="2:3" x14ac:dyDescent="0.2">
      <c r="B41" s="9" t="s">
        <v>39</v>
      </c>
      <c r="C41" s="10">
        <f>GETPIVOTDATA("MtCO2",$A$5,"Paises con mayor emision de CO2","Cuba ")</f>
        <v>29</v>
      </c>
    </row>
    <row r="42" spans="2:3" x14ac:dyDescent="0.2">
      <c r="B42" s="9" t="s">
        <v>40</v>
      </c>
      <c r="C42" s="10">
        <f>GETPIVOTDATA("MtCO2",$A$5,"Paises con mayor emision de CO2","Dominican Republic")</f>
        <v>25</v>
      </c>
    </row>
    <row r="43" spans="2:3" x14ac:dyDescent="0.2">
      <c r="B43" s="9" t="s">
        <v>38</v>
      </c>
      <c r="C43" s="10">
        <f>GETPIVOTDATA("MtCO2",$A$5,"Paises con mayor emision de CO2","Bolivia")</f>
        <v>22</v>
      </c>
    </row>
    <row r="44" spans="2:3" x14ac:dyDescent="0.2">
      <c r="B44" s="9" t="s">
        <v>12</v>
      </c>
      <c r="C44" s="10">
        <f>GETPIVOTDATA("MtCO2",$A$5,"Paises con mayor emision de CO2","Guatemala")</f>
        <v>18</v>
      </c>
    </row>
    <row r="45" spans="2:3" x14ac:dyDescent="0.2">
      <c r="B45" s="9" t="s">
        <v>9</v>
      </c>
      <c r="C45" s="10">
        <f>GETPIVOTDATA("MtCO2",$A$5,"Paises con mayor emision de CO2","Panama")</f>
        <v>11</v>
      </c>
    </row>
    <row r="46" spans="2:3" x14ac:dyDescent="0.2">
      <c r="B46" s="9" t="s">
        <v>21</v>
      </c>
      <c r="C46" s="10">
        <f>GETPIVOTDATA("MtCO2",$A$5,"Paises con mayor emision de CO2","Honduras")</f>
        <v>9.9</v>
      </c>
    </row>
    <row r="47" spans="2:3" x14ac:dyDescent="0.2">
      <c r="B47" s="9" t="s">
        <v>22</v>
      </c>
      <c r="C47" s="10">
        <f>GETPIVOTDATA("MtCO2",$A$5,"Paises con mayor emision de CO2","Jamaica")</f>
        <v>8.1999999999999993</v>
      </c>
    </row>
    <row r="48" spans="2:3" x14ac:dyDescent="0.2">
      <c r="B48" s="9" t="s">
        <v>10</v>
      </c>
      <c r="C48" s="10">
        <f>GETPIVOTDATA("MtCO2",$A$5,"Paises con mayor emision de CO2","Costa Rica")</f>
        <v>8.1</v>
      </c>
    </row>
    <row r="49" spans="1:3" x14ac:dyDescent="0.2">
      <c r="B49" s="9" t="s">
        <v>23</v>
      </c>
      <c r="C49" s="10">
        <f>GETPIVOTDATA("MtCO2",$A$5,"Paises con mayor emision de CO2","Paraguay")</f>
        <v>7.4</v>
      </c>
    </row>
    <row r="50" spans="1:3" x14ac:dyDescent="0.2">
      <c r="B50" s="9" t="s">
        <v>11</v>
      </c>
      <c r="C50" s="10">
        <f>GETPIVOTDATA("MtCO2",$A$5,"Paises con mayor emision de CO2","El Salvador")</f>
        <v>7.1</v>
      </c>
    </row>
    <row r="51" spans="1:3" x14ac:dyDescent="0.2">
      <c r="B51" s="9" t="s">
        <v>24</v>
      </c>
      <c r="C51" s="10">
        <f>GETPIVOTDATA("MtCO2",$A$5,"Paises con mayor emision de CO2","Uruguay")</f>
        <v>6.9</v>
      </c>
    </row>
    <row r="52" spans="1:3" x14ac:dyDescent="0.2">
      <c r="B52" s="9" t="s">
        <v>25</v>
      </c>
      <c r="C52" s="10">
        <f>GETPIVOTDATA("MtCO2",$A$5,"Paises con mayor emision de CO2","Nicaragua")</f>
        <v>5.6</v>
      </c>
    </row>
    <row r="59" spans="1:3" x14ac:dyDescent="0.2">
      <c r="A59" s="5" t="s">
        <v>45</v>
      </c>
      <c r="B59" t="s">
        <v>56</v>
      </c>
      <c r="C59" t="s">
        <v>55</v>
      </c>
    </row>
    <row r="60" spans="1:3" x14ac:dyDescent="0.2">
      <c r="A60" s="6" t="s">
        <v>6</v>
      </c>
      <c r="B60" s="7">
        <v>477</v>
      </c>
      <c r="C60" s="7">
        <v>357.75</v>
      </c>
    </row>
    <row r="61" spans="1:3" x14ac:dyDescent="0.2">
      <c r="A61" s="6" t="s">
        <v>13</v>
      </c>
      <c r="B61" s="7">
        <v>457</v>
      </c>
      <c r="C61" s="7">
        <v>342.75</v>
      </c>
    </row>
    <row r="62" spans="1:3" x14ac:dyDescent="0.2">
      <c r="A62" s="6" t="s">
        <v>14</v>
      </c>
      <c r="B62" s="7">
        <v>196</v>
      </c>
      <c r="C62" s="7">
        <v>147</v>
      </c>
    </row>
    <row r="63" spans="1:3" x14ac:dyDescent="0.2">
      <c r="A63" s="6" t="s">
        <v>15</v>
      </c>
      <c r="B63" s="7">
        <v>139</v>
      </c>
      <c r="C63" s="7">
        <v>104.25</v>
      </c>
    </row>
    <row r="64" spans="1:3" x14ac:dyDescent="0.2">
      <c r="A64" s="6" t="s">
        <v>16</v>
      </c>
      <c r="B64" s="7">
        <v>97</v>
      </c>
      <c r="C64" s="7">
        <v>72.75</v>
      </c>
    </row>
    <row r="65" spans="1:3" x14ac:dyDescent="0.2">
      <c r="A65" s="6" t="s">
        <v>17</v>
      </c>
      <c r="B65" s="7">
        <v>86</v>
      </c>
      <c r="C65" s="7">
        <v>64.5</v>
      </c>
    </row>
    <row r="66" spans="1:3" x14ac:dyDescent="0.2">
      <c r="A66" s="6" t="s">
        <v>18</v>
      </c>
      <c r="B66" s="7">
        <v>56</v>
      </c>
      <c r="C66" s="7">
        <v>42</v>
      </c>
    </row>
    <row r="67" spans="1:3" x14ac:dyDescent="0.2">
      <c r="A67" s="6" t="s">
        <v>19</v>
      </c>
      <c r="B67" s="7">
        <v>44</v>
      </c>
      <c r="C67" s="7">
        <v>33</v>
      </c>
    </row>
    <row r="68" spans="1:3" x14ac:dyDescent="0.2">
      <c r="A68" s="6" t="s">
        <v>20</v>
      </c>
      <c r="B68" s="7">
        <v>42</v>
      </c>
      <c r="C68" s="7">
        <v>31.5</v>
      </c>
    </row>
    <row r="69" spans="1:3" x14ac:dyDescent="0.2">
      <c r="A69" s="6" t="s">
        <v>39</v>
      </c>
      <c r="B69" s="7">
        <v>29</v>
      </c>
      <c r="C69" s="7">
        <v>21.75</v>
      </c>
    </row>
    <row r="70" spans="1:3" x14ac:dyDescent="0.2">
      <c r="A70" s="6" t="s">
        <v>40</v>
      </c>
      <c r="B70" s="7">
        <v>25</v>
      </c>
      <c r="C70" s="7">
        <v>18.75</v>
      </c>
    </row>
    <row r="71" spans="1:3" x14ac:dyDescent="0.2">
      <c r="A71" s="6" t="s">
        <v>38</v>
      </c>
      <c r="B71" s="7">
        <v>22</v>
      </c>
      <c r="C71" s="7">
        <v>16.5</v>
      </c>
    </row>
    <row r="72" spans="1:3" x14ac:dyDescent="0.2">
      <c r="A72" s="6" t="s">
        <v>12</v>
      </c>
      <c r="B72" s="7">
        <v>18</v>
      </c>
      <c r="C72" s="7">
        <v>13.5</v>
      </c>
    </row>
    <row r="73" spans="1:3" x14ac:dyDescent="0.2">
      <c r="A73" s="6" t="s">
        <v>9</v>
      </c>
      <c r="B73" s="7">
        <v>11</v>
      </c>
      <c r="C73" s="7">
        <v>8.25</v>
      </c>
    </row>
    <row r="74" spans="1:3" x14ac:dyDescent="0.2">
      <c r="A74" s="6" t="s">
        <v>21</v>
      </c>
      <c r="B74" s="7">
        <v>9.9</v>
      </c>
      <c r="C74" s="7">
        <v>7.4250000000000007</v>
      </c>
    </row>
    <row r="75" spans="1:3" x14ac:dyDescent="0.2">
      <c r="A75" s="6" t="s">
        <v>22</v>
      </c>
      <c r="B75" s="7">
        <v>8.1999999999999993</v>
      </c>
      <c r="C75" s="7">
        <v>6.1499999999999995</v>
      </c>
    </row>
    <row r="76" spans="1:3" x14ac:dyDescent="0.2">
      <c r="A76" s="6" t="s">
        <v>10</v>
      </c>
      <c r="B76" s="7">
        <v>8.1</v>
      </c>
      <c r="C76" s="7">
        <v>6.0749999999999993</v>
      </c>
    </row>
    <row r="77" spans="1:3" x14ac:dyDescent="0.2">
      <c r="A77" s="6" t="s">
        <v>23</v>
      </c>
      <c r="B77" s="7">
        <v>7.4</v>
      </c>
      <c r="C77" s="7">
        <v>5.5500000000000007</v>
      </c>
    </row>
    <row r="78" spans="1:3" x14ac:dyDescent="0.2">
      <c r="A78" s="6" t="s">
        <v>11</v>
      </c>
      <c r="B78" s="7">
        <v>7.1</v>
      </c>
      <c r="C78" s="7">
        <v>5.3249999999999993</v>
      </c>
    </row>
    <row r="79" spans="1:3" x14ac:dyDescent="0.2">
      <c r="A79" s="6" t="s">
        <v>24</v>
      </c>
      <c r="B79" s="7">
        <v>6.9</v>
      </c>
      <c r="C79" s="7">
        <v>5.1750000000000007</v>
      </c>
    </row>
    <row r="80" spans="1:3" x14ac:dyDescent="0.2">
      <c r="A80" s="6" t="s">
        <v>25</v>
      </c>
      <c r="B80" s="7">
        <v>5.6</v>
      </c>
      <c r="C80" s="7">
        <v>4.1999999999999993</v>
      </c>
    </row>
    <row r="81" spans="1:3" x14ac:dyDescent="0.2">
      <c r="A81" s="6" t="s">
        <v>41</v>
      </c>
      <c r="B81" s="7">
        <v>1752.2000000000003</v>
      </c>
      <c r="C81" s="7">
        <v>1314.1499999999999</v>
      </c>
    </row>
  </sheetData>
  <pageMargins left="0.7" right="0.7" top="0.75" bottom="0.75" header="0.3" footer="0.3"/>
  <pageSetup paperSize="9" orientation="portrait" horizontalDpi="0" verticalDpi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09BAC-3AB0-804A-BA6F-EA5C1133A209}">
  <dimension ref="A1:C82"/>
  <sheetViews>
    <sheetView topLeftCell="A27" workbookViewId="0">
      <selection activeCell="K55" sqref="K55"/>
    </sheetView>
  </sheetViews>
  <sheetFormatPr baseColWidth="10" defaultRowHeight="16" x14ac:dyDescent="0.2"/>
  <cols>
    <col min="1" max="1" width="17" bestFit="1" customWidth="1"/>
    <col min="2" max="2" width="11.1640625" bestFit="1" customWidth="1"/>
    <col min="3" max="3" width="20" bestFit="1" customWidth="1"/>
  </cols>
  <sheetData>
    <row r="1" spans="1:2" ht="20" x14ac:dyDescent="0.2">
      <c r="A1" s="4" t="s">
        <v>44</v>
      </c>
    </row>
    <row r="5" spans="1:2" x14ac:dyDescent="0.2">
      <c r="A5" s="5" t="s">
        <v>48</v>
      </c>
      <c r="B5" t="s">
        <v>47</v>
      </c>
    </row>
    <row r="6" spans="1:2" x14ac:dyDescent="0.2">
      <c r="A6" s="6" t="s">
        <v>1</v>
      </c>
      <c r="B6" s="7">
        <v>10065</v>
      </c>
    </row>
    <row r="7" spans="1:2" x14ac:dyDescent="0.2">
      <c r="A7" s="6" t="s">
        <v>27</v>
      </c>
      <c r="B7" s="7">
        <v>5416</v>
      </c>
    </row>
    <row r="8" spans="1:2" x14ac:dyDescent="0.2">
      <c r="A8" s="6" t="s">
        <v>2</v>
      </c>
      <c r="B8" s="7">
        <v>2654</v>
      </c>
    </row>
    <row r="9" spans="1:2" x14ac:dyDescent="0.2">
      <c r="A9" s="6" t="s">
        <v>28</v>
      </c>
      <c r="B9" s="7">
        <v>1711</v>
      </c>
    </row>
    <row r="10" spans="1:2" x14ac:dyDescent="0.2">
      <c r="A10" s="6" t="s">
        <v>29</v>
      </c>
      <c r="B10" s="7">
        <v>1162</v>
      </c>
    </row>
    <row r="11" spans="1:2" x14ac:dyDescent="0.2">
      <c r="A11" s="6" t="s">
        <v>26</v>
      </c>
      <c r="B11" s="7">
        <v>759</v>
      </c>
    </row>
    <row r="12" spans="1:2" x14ac:dyDescent="0.2">
      <c r="A12" s="6" t="s">
        <v>3</v>
      </c>
      <c r="B12" s="7">
        <v>720</v>
      </c>
    </row>
    <row r="13" spans="1:2" x14ac:dyDescent="0.2">
      <c r="A13" s="6" t="s">
        <v>30</v>
      </c>
      <c r="B13" s="7">
        <v>659</v>
      </c>
    </row>
    <row r="14" spans="1:2" x14ac:dyDescent="0.2">
      <c r="A14" s="6" t="s">
        <v>31</v>
      </c>
      <c r="B14" s="7">
        <v>621</v>
      </c>
    </row>
    <row r="15" spans="1:2" x14ac:dyDescent="0.2">
      <c r="A15" s="6" t="s">
        <v>4</v>
      </c>
      <c r="B15" s="7">
        <v>615</v>
      </c>
    </row>
    <row r="16" spans="1:2" x14ac:dyDescent="0.2">
      <c r="A16" s="6" t="s">
        <v>5</v>
      </c>
      <c r="B16" s="7">
        <v>568</v>
      </c>
    </row>
    <row r="17" spans="1:3" x14ac:dyDescent="0.2">
      <c r="A17" s="6" t="s">
        <v>6</v>
      </c>
      <c r="B17" s="7">
        <v>477</v>
      </c>
    </row>
    <row r="18" spans="1:3" x14ac:dyDescent="0.2">
      <c r="A18" s="6" t="s">
        <v>32</v>
      </c>
      <c r="B18" s="7">
        <v>468</v>
      </c>
    </row>
    <row r="19" spans="1:3" x14ac:dyDescent="0.2">
      <c r="A19" s="6" t="s">
        <v>7</v>
      </c>
      <c r="B19" s="7">
        <v>457</v>
      </c>
    </row>
    <row r="20" spans="1:3" x14ac:dyDescent="0.2">
      <c r="A20" s="6" t="s">
        <v>33</v>
      </c>
      <c r="B20" s="7">
        <v>428</v>
      </c>
    </row>
    <row r="21" spans="1:3" x14ac:dyDescent="0.2">
      <c r="A21" s="6" t="s">
        <v>8</v>
      </c>
      <c r="B21" s="7">
        <v>420</v>
      </c>
    </row>
    <row r="22" spans="1:3" x14ac:dyDescent="0.2">
      <c r="A22" s="6" t="s">
        <v>34</v>
      </c>
      <c r="B22" s="7">
        <v>379</v>
      </c>
    </row>
    <row r="23" spans="1:3" x14ac:dyDescent="0.2">
      <c r="A23" s="6" t="s">
        <v>35</v>
      </c>
      <c r="B23" s="7">
        <v>344</v>
      </c>
    </row>
    <row r="24" spans="1:3" x14ac:dyDescent="0.2">
      <c r="A24" s="6" t="s">
        <v>36</v>
      </c>
      <c r="B24" s="7">
        <v>338</v>
      </c>
    </row>
    <row r="25" spans="1:3" x14ac:dyDescent="0.2">
      <c r="A25" s="6" t="s">
        <v>37</v>
      </c>
      <c r="B25" s="7">
        <v>338</v>
      </c>
    </row>
    <row r="26" spans="1:3" x14ac:dyDescent="0.2">
      <c r="A26" s="6" t="s">
        <v>43</v>
      </c>
      <c r="B26" s="7">
        <v>288</v>
      </c>
    </row>
    <row r="27" spans="1:3" x14ac:dyDescent="0.2">
      <c r="A27" s="6" t="s">
        <v>41</v>
      </c>
      <c r="B27" s="7">
        <v>28887</v>
      </c>
    </row>
    <row r="30" spans="1:3" ht="18" x14ac:dyDescent="0.2">
      <c r="B30" s="8" t="s">
        <v>45</v>
      </c>
      <c r="C30" s="8" t="s">
        <v>46</v>
      </c>
    </row>
    <row r="31" spans="1:3" x14ac:dyDescent="0.2">
      <c r="B31" s="9" t="s">
        <v>1</v>
      </c>
      <c r="C31" s="10">
        <f>GETPIVOTDATA("MtCO2",$A$5,"Paises con mayor emision de CO2","China")</f>
        <v>10065</v>
      </c>
    </row>
    <row r="32" spans="1:3" x14ac:dyDescent="0.2">
      <c r="B32" s="9" t="s">
        <v>27</v>
      </c>
      <c r="C32" s="10">
        <f>GETPIVOTDATA("MtCO2",$A$5,"Paises con mayor emision de CO2","United States")</f>
        <v>5416</v>
      </c>
    </row>
    <row r="33" spans="2:3" x14ac:dyDescent="0.2">
      <c r="B33" s="9" t="s">
        <v>2</v>
      </c>
      <c r="C33" s="10">
        <f>GETPIVOTDATA("MtCO2",$A$5,"Paises con mayor emision de CO2","India")</f>
        <v>2654</v>
      </c>
    </row>
    <row r="34" spans="2:3" x14ac:dyDescent="0.2">
      <c r="B34" s="9" t="s">
        <v>28</v>
      </c>
      <c r="C34" s="10">
        <f>GETPIVOTDATA("MtCO2",$A$5,"Paises con mayor emision de CO2","Russian Federation")</f>
        <v>1711</v>
      </c>
    </row>
    <row r="35" spans="2:3" x14ac:dyDescent="0.2">
      <c r="B35" s="9" t="s">
        <v>29</v>
      </c>
      <c r="C35" s="10">
        <f>GETPIVOTDATA("MtCO2",$A$5,"Paises con mayor emision de CO2","Japan")</f>
        <v>1162</v>
      </c>
    </row>
    <row r="36" spans="2:3" x14ac:dyDescent="0.2">
      <c r="B36" s="9" t="s">
        <v>26</v>
      </c>
      <c r="C36" s="10">
        <f>GETPIVOTDATA("MtCO2",$A$5,"Paises con mayor emision de CO2","Germany")</f>
        <v>759</v>
      </c>
    </row>
    <row r="37" spans="2:3" x14ac:dyDescent="0.2">
      <c r="B37" s="9" t="s">
        <v>3</v>
      </c>
      <c r="C37" s="10">
        <f>GETPIVOTDATA("MtCO2",$A$5,"Paises con mayor emision de CO2","Iran")</f>
        <v>720</v>
      </c>
    </row>
    <row r="38" spans="2:3" x14ac:dyDescent="0.2">
      <c r="B38" s="9" t="s">
        <v>30</v>
      </c>
      <c r="C38" s="10">
        <f>GETPIVOTDATA("MtCO2",$A$5,"Paises con mayor emision de CO2","South Korea")</f>
        <v>659</v>
      </c>
    </row>
    <row r="39" spans="2:3" x14ac:dyDescent="0.2">
      <c r="B39" s="9" t="s">
        <v>31</v>
      </c>
      <c r="C39" s="10">
        <f>GETPIVOTDATA("MtCO2",$A$5,"Paises con mayor emision de CO2","Saudi Arabia")</f>
        <v>621</v>
      </c>
    </row>
    <row r="40" spans="2:3" x14ac:dyDescent="0.2">
      <c r="B40" s="9" t="s">
        <v>4</v>
      </c>
      <c r="C40" s="10">
        <f>GETPIVOTDATA("MtCO2",$A$5,"Paises con mayor emision de CO2","Indonesia")</f>
        <v>615</v>
      </c>
    </row>
    <row r="41" spans="2:3" x14ac:dyDescent="0.2">
      <c r="B41" s="9" t="s">
        <v>5</v>
      </c>
      <c r="C41" s="10">
        <f>GETPIVOTDATA("MtCO2",$A$5,"Paises con mayor emision de CO2","Canada")</f>
        <v>568</v>
      </c>
    </row>
    <row r="42" spans="2:3" x14ac:dyDescent="0.2">
      <c r="B42" s="9" t="s">
        <v>6</v>
      </c>
      <c r="C42" s="10">
        <f>GETPIVOTDATA("MtCO2",$A$5,"Paises con mayor emision de CO2","Mexico")</f>
        <v>477</v>
      </c>
    </row>
    <row r="43" spans="2:3" x14ac:dyDescent="0.2">
      <c r="B43" s="9" t="s">
        <v>32</v>
      </c>
      <c r="C43" s="10">
        <f>GETPIVOTDATA("MtCO2",$A$5,"Paises con mayor emision de CO2","South Africa")</f>
        <v>468</v>
      </c>
    </row>
    <row r="44" spans="2:3" x14ac:dyDescent="0.2">
      <c r="B44" s="9" t="s">
        <v>7</v>
      </c>
      <c r="C44" s="10">
        <f>GETPIVOTDATA("MtCO2",$A$5,"Paises con mayor emision de CO2","Brazil ")</f>
        <v>457</v>
      </c>
    </row>
    <row r="45" spans="2:3" x14ac:dyDescent="0.2">
      <c r="B45" s="9" t="s">
        <v>33</v>
      </c>
      <c r="C45" s="10">
        <f>GETPIVOTDATA("MtCO2",$A$5,"Paises con mayor emision de CO2","Turkey")</f>
        <v>428</v>
      </c>
    </row>
    <row r="46" spans="2:3" x14ac:dyDescent="0.2">
      <c r="B46" s="9" t="s">
        <v>8</v>
      </c>
      <c r="C46" s="10">
        <f>GETPIVOTDATA("MtCO2",$A$5,"Paises con mayor emision de CO2","Australia")</f>
        <v>420</v>
      </c>
    </row>
    <row r="47" spans="2:3" x14ac:dyDescent="0.2">
      <c r="B47" s="9" t="s">
        <v>34</v>
      </c>
      <c r="C47" s="10">
        <f>GETPIVOTDATA("MtCO2",$A$5,"Paises con mayor emision de CO2","United Kingdom")</f>
        <v>379</v>
      </c>
    </row>
    <row r="48" spans="2:3" x14ac:dyDescent="0.2">
      <c r="B48" s="9" t="s">
        <v>35</v>
      </c>
      <c r="C48" s="10">
        <f>GETPIVOTDATA("MtCO2",$A$5,"Paises con mayor emision de CO2","Poland")</f>
        <v>344</v>
      </c>
    </row>
    <row r="49" spans="1:3" x14ac:dyDescent="0.2">
      <c r="B49" s="9" t="s">
        <v>36</v>
      </c>
      <c r="C49" s="10">
        <f>GETPIVOTDATA("MtCO2",$A$5,"Paises con mayor emision de CO2","Italy")</f>
        <v>338</v>
      </c>
    </row>
    <row r="50" spans="1:3" x14ac:dyDescent="0.2">
      <c r="B50" s="9" t="s">
        <v>37</v>
      </c>
      <c r="C50" s="10">
        <f>GETPIVOTDATA("MtCO2",$A$5,"Paises con mayor emision de CO2","France")</f>
        <v>338</v>
      </c>
    </row>
    <row r="51" spans="1:3" x14ac:dyDescent="0.2">
      <c r="B51" s="9" t="s">
        <v>43</v>
      </c>
      <c r="C51" s="10">
        <f>GETPIVOTDATA("MtCO2",$A$5,"Paises con mayor emision de CO2","Thailand")</f>
        <v>288</v>
      </c>
    </row>
    <row r="60" spans="1:3" x14ac:dyDescent="0.2">
      <c r="A60" s="5" t="s">
        <v>45</v>
      </c>
      <c r="B60" t="s">
        <v>56</v>
      </c>
      <c r="C60" t="s">
        <v>55</v>
      </c>
    </row>
    <row r="61" spans="1:3" x14ac:dyDescent="0.2">
      <c r="A61" s="6" t="s">
        <v>1</v>
      </c>
      <c r="B61" s="7">
        <v>10065</v>
      </c>
      <c r="C61" s="7">
        <v>7548.75</v>
      </c>
    </row>
    <row r="62" spans="1:3" x14ac:dyDescent="0.2">
      <c r="A62" s="6" t="s">
        <v>27</v>
      </c>
      <c r="B62" s="7">
        <v>5416</v>
      </c>
      <c r="C62" s="7">
        <v>4062</v>
      </c>
    </row>
    <row r="63" spans="1:3" x14ac:dyDescent="0.2">
      <c r="A63" s="6" t="s">
        <v>2</v>
      </c>
      <c r="B63" s="7">
        <v>2654</v>
      </c>
      <c r="C63" s="7">
        <v>1990.5</v>
      </c>
    </row>
    <row r="64" spans="1:3" x14ac:dyDescent="0.2">
      <c r="A64" s="6" t="s">
        <v>28</v>
      </c>
      <c r="B64" s="7">
        <v>1711</v>
      </c>
      <c r="C64" s="7">
        <v>1283.25</v>
      </c>
    </row>
    <row r="65" spans="1:3" x14ac:dyDescent="0.2">
      <c r="A65" s="6" t="s">
        <v>29</v>
      </c>
      <c r="B65" s="7">
        <v>1162</v>
      </c>
      <c r="C65" s="7">
        <v>871.5</v>
      </c>
    </row>
    <row r="66" spans="1:3" x14ac:dyDescent="0.2">
      <c r="A66" s="6" t="s">
        <v>26</v>
      </c>
      <c r="B66" s="7">
        <v>759</v>
      </c>
      <c r="C66" s="7">
        <v>569.25</v>
      </c>
    </row>
    <row r="67" spans="1:3" x14ac:dyDescent="0.2">
      <c r="A67" s="6" t="s">
        <v>3</v>
      </c>
      <c r="B67" s="7">
        <v>720</v>
      </c>
      <c r="C67" s="7">
        <v>540</v>
      </c>
    </row>
    <row r="68" spans="1:3" x14ac:dyDescent="0.2">
      <c r="A68" s="6" t="s">
        <v>30</v>
      </c>
      <c r="B68" s="7">
        <v>659</v>
      </c>
      <c r="C68" s="7">
        <v>494.25</v>
      </c>
    </row>
    <row r="69" spans="1:3" x14ac:dyDescent="0.2">
      <c r="A69" s="6" t="s">
        <v>31</v>
      </c>
      <c r="B69" s="7">
        <v>621</v>
      </c>
      <c r="C69" s="7">
        <v>465.75</v>
      </c>
    </row>
    <row r="70" spans="1:3" x14ac:dyDescent="0.2">
      <c r="A70" s="6" t="s">
        <v>4</v>
      </c>
      <c r="B70" s="7">
        <v>615</v>
      </c>
      <c r="C70" s="7">
        <v>461.25</v>
      </c>
    </row>
    <row r="71" spans="1:3" x14ac:dyDescent="0.2">
      <c r="A71" s="6" t="s">
        <v>5</v>
      </c>
      <c r="B71" s="7">
        <v>568</v>
      </c>
      <c r="C71" s="7">
        <v>426</v>
      </c>
    </row>
    <row r="72" spans="1:3" x14ac:dyDescent="0.2">
      <c r="A72" s="6" t="s">
        <v>6</v>
      </c>
      <c r="B72" s="7">
        <v>477</v>
      </c>
      <c r="C72" s="7">
        <v>357.75</v>
      </c>
    </row>
    <row r="73" spans="1:3" x14ac:dyDescent="0.2">
      <c r="A73" s="6" t="s">
        <v>32</v>
      </c>
      <c r="B73" s="7">
        <v>468</v>
      </c>
      <c r="C73" s="7">
        <v>351</v>
      </c>
    </row>
    <row r="74" spans="1:3" x14ac:dyDescent="0.2">
      <c r="A74" s="6" t="s">
        <v>7</v>
      </c>
      <c r="B74" s="7">
        <v>457</v>
      </c>
      <c r="C74" s="7">
        <v>342.75</v>
      </c>
    </row>
    <row r="75" spans="1:3" x14ac:dyDescent="0.2">
      <c r="A75" s="6" t="s">
        <v>33</v>
      </c>
      <c r="B75" s="7">
        <v>428</v>
      </c>
      <c r="C75" s="7">
        <v>321</v>
      </c>
    </row>
    <row r="76" spans="1:3" x14ac:dyDescent="0.2">
      <c r="A76" s="6" t="s">
        <v>8</v>
      </c>
      <c r="B76" s="7">
        <v>420</v>
      </c>
      <c r="C76" s="7">
        <v>315</v>
      </c>
    </row>
    <row r="77" spans="1:3" x14ac:dyDescent="0.2">
      <c r="A77" s="6" t="s">
        <v>34</v>
      </c>
      <c r="B77" s="7">
        <v>379</v>
      </c>
      <c r="C77" s="7">
        <v>284.25</v>
      </c>
    </row>
    <row r="78" spans="1:3" x14ac:dyDescent="0.2">
      <c r="A78" s="6" t="s">
        <v>35</v>
      </c>
      <c r="B78" s="7">
        <v>344</v>
      </c>
      <c r="C78" s="7">
        <v>258</v>
      </c>
    </row>
    <row r="79" spans="1:3" x14ac:dyDescent="0.2">
      <c r="A79" s="6" t="s">
        <v>36</v>
      </c>
      <c r="B79" s="7">
        <v>338</v>
      </c>
      <c r="C79" s="7">
        <v>253.5</v>
      </c>
    </row>
    <row r="80" spans="1:3" x14ac:dyDescent="0.2">
      <c r="A80" s="6" t="s">
        <v>37</v>
      </c>
      <c r="B80" s="7">
        <v>338</v>
      </c>
      <c r="C80" s="7">
        <v>253.5</v>
      </c>
    </row>
    <row r="81" spans="1:3" x14ac:dyDescent="0.2">
      <c r="A81" s="6" t="s">
        <v>43</v>
      </c>
      <c r="B81" s="7">
        <v>288</v>
      </c>
      <c r="C81" s="7">
        <v>216</v>
      </c>
    </row>
    <row r="82" spans="1:3" x14ac:dyDescent="0.2">
      <c r="A82" s="6" t="s">
        <v>41</v>
      </c>
      <c r="B82" s="7">
        <v>28887</v>
      </c>
      <c r="C82" s="7">
        <v>21665.25</v>
      </c>
    </row>
  </sheetData>
  <pageMargins left="0.7" right="0.7" top="0.75" bottom="0.75" header="0.3" footer="0.3"/>
  <pageSetup paperSize="9" orientation="portrait" horizontalDpi="0" verticalDpi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3C38-ABCE-8B40-88A8-C7B499677CC8}">
  <dimension ref="A1:B57"/>
  <sheetViews>
    <sheetView topLeftCell="A30" workbookViewId="0">
      <selection activeCell="N58" sqref="N58"/>
    </sheetView>
  </sheetViews>
  <sheetFormatPr baseColWidth="10" defaultRowHeight="16" x14ac:dyDescent="0.2"/>
  <cols>
    <col min="1" max="1" width="17" bestFit="1" customWidth="1"/>
    <col min="2" max="2" width="20" bestFit="1" customWidth="1"/>
    <col min="3" max="3" width="22" bestFit="1" customWidth="1"/>
  </cols>
  <sheetData>
    <row r="1" spans="1:2" ht="20" x14ac:dyDescent="0.2">
      <c r="A1" s="4" t="s">
        <v>51</v>
      </c>
    </row>
    <row r="4" spans="1:2" x14ac:dyDescent="0.2">
      <c r="A4" s="5" t="s">
        <v>45</v>
      </c>
      <c r="B4" t="s">
        <v>49</v>
      </c>
    </row>
    <row r="5" spans="1:2" x14ac:dyDescent="0.2">
      <c r="A5" s="6" t="s">
        <v>1</v>
      </c>
      <c r="B5" s="11">
        <v>0.34842662789490081</v>
      </c>
    </row>
    <row r="6" spans="1:2" x14ac:dyDescent="0.2">
      <c r="A6" s="6" t="s">
        <v>27</v>
      </c>
      <c r="B6" s="11">
        <v>0.18748918198497594</v>
      </c>
    </row>
    <row r="7" spans="1:2" x14ac:dyDescent="0.2">
      <c r="A7" s="6" t="s">
        <v>2</v>
      </c>
      <c r="B7" s="11">
        <v>9.187523799633053E-2</v>
      </c>
    </row>
    <row r="8" spans="1:2" x14ac:dyDescent="0.2">
      <c r="A8" s="6" t="s">
        <v>28</v>
      </c>
      <c r="B8" s="11">
        <v>5.9230795859729291E-2</v>
      </c>
    </row>
    <row r="9" spans="1:2" x14ac:dyDescent="0.2">
      <c r="A9" s="6" t="s">
        <v>29</v>
      </c>
      <c r="B9" s="11">
        <v>4.0225707065461976E-2</v>
      </c>
    </row>
    <row r="10" spans="1:2" x14ac:dyDescent="0.2">
      <c r="A10" s="6" t="s">
        <v>26</v>
      </c>
      <c r="B10" s="11">
        <v>2.6274794890435143E-2</v>
      </c>
    </row>
    <row r="11" spans="1:2" x14ac:dyDescent="0.2">
      <c r="A11" s="6" t="s">
        <v>3</v>
      </c>
      <c r="B11" s="11">
        <v>2.4924706615432547E-2</v>
      </c>
    </row>
    <row r="12" spans="1:2" x14ac:dyDescent="0.2">
      <c r="A12" s="6" t="s">
        <v>30</v>
      </c>
      <c r="B12" s="11">
        <v>2.2813030082736181E-2</v>
      </c>
    </row>
    <row r="13" spans="1:2" x14ac:dyDescent="0.2">
      <c r="A13" s="6" t="s">
        <v>31</v>
      </c>
      <c r="B13" s="11">
        <v>2.1497559455810573E-2</v>
      </c>
    </row>
    <row r="14" spans="1:2" x14ac:dyDescent="0.2">
      <c r="A14" s="6" t="s">
        <v>4</v>
      </c>
      <c r="B14" s="11">
        <v>2.1289853567348634E-2</v>
      </c>
    </row>
    <row r="15" spans="1:2" x14ac:dyDescent="0.2">
      <c r="A15" s="6" t="s">
        <v>5</v>
      </c>
      <c r="B15" s="11">
        <v>1.9662824107730122E-2</v>
      </c>
    </row>
    <row r="16" spans="1:2" x14ac:dyDescent="0.2">
      <c r="A16" s="6" t="s">
        <v>6</v>
      </c>
      <c r="B16" s="11">
        <v>1.6512618132724064E-2</v>
      </c>
    </row>
    <row r="17" spans="1:2" x14ac:dyDescent="0.2">
      <c r="A17" s="6" t="s">
        <v>32</v>
      </c>
      <c r="B17" s="11">
        <v>1.6201059300031156E-2</v>
      </c>
    </row>
    <row r="18" spans="1:2" x14ac:dyDescent="0.2">
      <c r="A18" s="6" t="s">
        <v>7</v>
      </c>
      <c r="B18" s="11">
        <v>1.5820265171184268E-2</v>
      </c>
    </row>
    <row r="19" spans="1:2" x14ac:dyDescent="0.2">
      <c r="A19" s="6" t="s">
        <v>33</v>
      </c>
      <c r="B19" s="11">
        <v>1.481635337695157E-2</v>
      </c>
    </row>
    <row r="20" spans="1:2" x14ac:dyDescent="0.2">
      <c r="A20" s="6" t="s">
        <v>8</v>
      </c>
      <c r="B20" s="11">
        <v>1.4539412192335652E-2</v>
      </c>
    </row>
    <row r="21" spans="1:2" x14ac:dyDescent="0.2">
      <c r="A21" s="6" t="s">
        <v>34</v>
      </c>
      <c r="B21" s="11">
        <v>1.3120088621179077E-2</v>
      </c>
    </row>
    <row r="22" spans="1:2" x14ac:dyDescent="0.2">
      <c r="A22" s="6" t="s">
        <v>35</v>
      </c>
      <c r="B22" s="11">
        <v>1.1908470938484439E-2</v>
      </c>
    </row>
    <row r="23" spans="1:2" x14ac:dyDescent="0.2">
      <c r="A23" s="6" t="s">
        <v>36</v>
      </c>
      <c r="B23" s="11">
        <v>1.1700765050022502E-2</v>
      </c>
    </row>
    <row r="24" spans="1:2" x14ac:dyDescent="0.2">
      <c r="A24" s="6" t="s">
        <v>37</v>
      </c>
      <c r="B24" s="11">
        <v>1.1700765050022502E-2</v>
      </c>
    </row>
    <row r="25" spans="1:2" x14ac:dyDescent="0.2">
      <c r="A25" s="6" t="s">
        <v>43</v>
      </c>
      <c r="B25" s="11">
        <v>9.969882646173019E-3</v>
      </c>
    </row>
    <row r="26" spans="1:2" x14ac:dyDescent="0.2">
      <c r="A26" s="6" t="s">
        <v>41</v>
      </c>
      <c r="B26" s="11">
        <v>1</v>
      </c>
    </row>
    <row r="35" spans="1:2" x14ac:dyDescent="0.2">
      <c r="A35" s="5" t="s">
        <v>45</v>
      </c>
      <c r="B35" t="s">
        <v>55</v>
      </c>
    </row>
    <row r="36" spans="1:2" x14ac:dyDescent="0.2">
      <c r="A36" s="6" t="s">
        <v>1</v>
      </c>
      <c r="B36" s="11">
        <v>0.34842662789490081</v>
      </c>
    </row>
    <row r="37" spans="1:2" x14ac:dyDescent="0.2">
      <c r="A37" s="6" t="s">
        <v>27</v>
      </c>
      <c r="B37" s="11">
        <v>0.18748918198497594</v>
      </c>
    </row>
    <row r="38" spans="1:2" x14ac:dyDescent="0.2">
      <c r="A38" s="6" t="s">
        <v>2</v>
      </c>
      <c r="B38" s="11">
        <v>9.187523799633053E-2</v>
      </c>
    </row>
    <row r="39" spans="1:2" x14ac:dyDescent="0.2">
      <c r="A39" s="6" t="s">
        <v>28</v>
      </c>
      <c r="B39" s="11">
        <v>5.9230795859729291E-2</v>
      </c>
    </row>
    <row r="40" spans="1:2" x14ac:dyDescent="0.2">
      <c r="A40" s="6" t="s">
        <v>29</v>
      </c>
      <c r="B40" s="11">
        <v>4.0225707065461976E-2</v>
      </c>
    </row>
    <row r="41" spans="1:2" x14ac:dyDescent="0.2">
      <c r="A41" s="6" t="s">
        <v>26</v>
      </c>
      <c r="B41" s="11">
        <v>2.6274794890435143E-2</v>
      </c>
    </row>
    <row r="42" spans="1:2" x14ac:dyDescent="0.2">
      <c r="A42" s="6" t="s">
        <v>3</v>
      </c>
      <c r="B42" s="11">
        <v>2.4924706615432547E-2</v>
      </c>
    </row>
    <row r="43" spans="1:2" x14ac:dyDescent="0.2">
      <c r="A43" s="6" t="s">
        <v>30</v>
      </c>
      <c r="B43" s="11">
        <v>2.2813030082736181E-2</v>
      </c>
    </row>
    <row r="44" spans="1:2" x14ac:dyDescent="0.2">
      <c r="A44" s="6" t="s">
        <v>31</v>
      </c>
      <c r="B44" s="11">
        <v>2.1497559455810573E-2</v>
      </c>
    </row>
    <row r="45" spans="1:2" x14ac:dyDescent="0.2">
      <c r="A45" s="6" t="s">
        <v>4</v>
      </c>
      <c r="B45" s="11">
        <v>2.1289853567348634E-2</v>
      </c>
    </row>
    <row r="46" spans="1:2" x14ac:dyDescent="0.2">
      <c r="A46" s="6" t="s">
        <v>5</v>
      </c>
      <c r="B46" s="11">
        <v>1.9662824107730122E-2</v>
      </c>
    </row>
    <row r="47" spans="1:2" x14ac:dyDescent="0.2">
      <c r="A47" s="6" t="s">
        <v>6</v>
      </c>
      <c r="B47" s="11">
        <v>1.6512618132724064E-2</v>
      </c>
    </row>
    <row r="48" spans="1:2" x14ac:dyDescent="0.2">
      <c r="A48" s="6" t="s">
        <v>32</v>
      </c>
      <c r="B48" s="11">
        <v>1.6201059300031156E-2</v>
      </c>
    </row>
    <row r="49" spans="1:2" x14ac:dyDescent="0.2">
      <c r="A49" s="6" t="s">
        <v>7</v>
      </c>
      <c r="B49" s="11">
        <v>1.5820265171184268E-2</v>
      </c>
    </row>
    <row r="50" spans="1:2" x14ac:dyDescent="0.2">
      <c r="A50" s="6" t="s">
        <v>33</v>
      </c>
      <c r="B50" s="11">
        <v>1.481635337695157E-2</v>
      </c>
    </row>
    <row r="51" spans="1:2" x14ac:dyDescent="0.2">
      <c r="A51" s="6" t="s">
        <v>8</v>
      </c>
      <c r="B51" s="11">
        <v>1.4539412192335652E-2</v>
      </c>
    </row>
    <row r="52" spans="1:2" x14ac:dyDescent="0.2">
      <c r="A52" s="6" t="s">
        <v>34</v>
      </c>
      <c r="B52" s="11">
        <v>1.3120088621179077E-2</v>
      </c>
    </row>
    <row r="53" spans="1:2" x14ac:dyDescent="0.2">
      <c r="A53" s="6" t="s">
        <v>35</v>
      </c>
      <c r="B53" s="11">
        <v>1.1908470938484439E-2</v>
      </c>
    </row>
    <row r="54" spans="1:2" x14ac:dyDescent="0.2">
      <c r="A54" s="6" t="s">
        <v>36</v>
      </c>
      <c r="B54" s="11">
        <v>1.1700765050022502E-2</v>
      </c>
    </row>
    <row r="55" spans="1:2" x14ac:dyDescent="0.2">
      <c r="A55" s="6" t="s">
        <v>37</v>
      </c>
      <c r="B55" s="11">
        <v>1.1700765050022502E-2</v>
      </c>
    </row>
    <row r="56" spans="1:2" x14ac:dyDescent="0.2">
      <c r="A56" s="6" t="s">
        <v>43</v>
      </c>
      <c r="B56" s="11">
        <v>9.969882646173019E-3</v>
      </c>
    </row>
    <row r="57" spans="1:2" x14ac:dyDescent="0.2">
      <c r="A57" s="6" t="s">
        <v>41</v>
      </c>
      <c r="B57" s="11">
        <v>1</v>
      </c>
    </row>
  </sheetData>
  <pageMargins left="0.7" right="0.7" top="0.75" bottom="0.75" header="0.3" footer="0.3"/>
  <pageSetup paperSize="9" orientation="portrait" horizontalDpi="0" verticalDpi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6595-DAA2-6742-A81A-21AD3BD4E486}">
  <dimension ref="A1:B59"/>
  <sheetViews>
    <sheetView topLeftCell="A41" zoomScale="109" workbookViewId="0">
      <selection activeCell="M34" sqref="M34"/>
    </sheetView>
  </sheetViews>
  <sheetFormatPr baseColWidth="10" defaultRowHeight="16" x14ac:dyDescent="0.2"/>
  <cols>
    <col min="1" max="1" width="18" bestFit="1" customWidth="1"/>
    <col min="2" max="2" width="20.33203125" bestFit="1" customWidth="1"/>
  </cols>
  <sheetData>
    <row r="1" spans="1:2" ht="20" x14ac:dyDescent="0.2">
      <c r="A1" s="4" t="s">
        <v>50</v>
      </c>
    </row>
    <row r="5" spans="1:2" x14ac:dyDescent="0.2">
      <c r="A5" s="5" t="s">
        <v>45</v>
      </c>
      <c r="B5" t="s">
        <v>49</v>
      </c>
    </row>
    <row r="6" spans="1:2" x14ac:dyDescent="0.2">
      <c r="A6" s="6" t="s">
        <v>6</v>
      </c>
      <c r="B6" s="11">
        <v>0.27222919758018488</v>
      </c>
    </row>
    <row r="7" spans="1:2" x14ac:dyDescent="0.2">
      <c r="A7" s="6" t="s">
        <v>13</v>
      </c>
      <c r="B7" s="11">
        <v>0.26081497545942239</v>
      </c>
    </row>
    <row r="8" spans="1:2" x14ac:dyDescent="0.2">
      <c r="A8" s="6" t="s">
        <v>14</v>
      </c>
      <c r="B8" s="11">
        <v>0.11185937678347219</v>
      </c>
    </row>
    <row r="9" spans="1:2" x14ac:dyDescent="0.2">
      <c r="A9" s="6" t="s">
        <v>15</v>
      </c>
      <c r="B9" s="11">
        <v>7.932884373929916E-2</v>
      </c>
    </row>
    <row r="10" spans="1:2" x14ac:dyDescent="0.2">
      <c r="A10" s="6" t="s">
        <v>16</v>
      </c>
      <c r="B10" s="11">
        <v>5.5358977285697969E-2</v>
      </c>
    </row>
    <row r="11" spans="1:2" x14ac:dyDescent="0.2">
      <c r="A11" s="6" t="s">
        <v>17</v>
      </c>
      <c r="B11" s="11">
        <v>4.9081155119278616E-2</v>
      </c>
    </row>
    <row r="12" spans="1:2" x14ac:dyDescent="0.2">
      <c r="A12" s="6" t="s">
        <v>18</v>
      </c>
      <c r="B12" s="11">
        <v>3.1959821938134909E-2</v>
      </c>
    </row>
    <row r="13" spans="1:2" x14ac:dyDescent="0.2">
      <c r="A13" s="6" t="s">
        <v>19</v>
      </c>
      <c r="B13" s="11">
        <v>2.5111288665677429E-2</v>
      </c>
    </row>
    <row r="14" spans="1:2" x14ac:dyDescent="0.2">
      <c r="A14" s="6" t="s">
        <v>20</v>
      </c>
      <c r="B14" s="11">
        <v>2.3969866453601184E-2</v>
      </c>
    </row>
    <row r="15" spans="1:2" x14ac:dyDescent="0.2">
      <c r="A15" s="6" t="s">
        <v>39</v>
      </c>
      <c r="B15" s="11">
        <v>1.6550622075105579E-2</v>
      </c>
    </row>
    <row r="16" spans="1:2" x14ac:dyDescent="0.2">
      <c r="A16" s="6" t="s">
        <v>40</v>
      </c>
      <c r="B16" s="11">
        <v>1.4267777650953085E-2</v>
      </c>
    </row>
    <row r="17" spans="1:2" x14ac:dyDescent="0.2">
      <c r="A17" s="6" t="s">
        <v>38</v>
      </c>
      <c r="B17" s="11">
        <v>1.2555644332838714E-2</v>
      </c>
    </row>
    <row r="18" spans="1:2" x14ac:dyDescent="0.2">
      <c r="A18" s="6" t="s">
        <v>12</v>
      </c>
      <c r="B18" s="11">
        <v>1.0272799908686221E-2</v>
      </c>
    </row>
    <row r="19" spans="1:2" x14ac:dyDescent="0.2">
      <c r="A19" s="6" t="s">
        <v>9</v>
      </c>
      <c r="B19" s="11">
        <v>6.2778221664193572E-3</v>
      </c>
    </row>
    <row r="20" spans="1:2" x14ac:dyDescent="0.2">
      <c r="A20" s="6" t="s">
        <v>21</v>
      </c>
      <c r="B20" s="11">
        <v>5.6500399497774216E-3</v>
      </c>
    </row>
    <row r="21" spans="1:2" x14ac:dyDescent="0.2">
      <c r="A21" s="6" t="s">
        <v>22</v>
      </c>
      <c r="B21" s="11">
        <v>4.6798310695126116E-3</v>
      </c>
    </row>
    <row r="22" spans="1:2" x14ac:dyDescent="0.2">
      <c r="A22" s="6" t="s">
        <v>10</v>
      </c>
      <c r="B22" s="11">
        <v>4.6227599589087993E-3</v>
      </c>
    </row>
    <row r="23" spans="1:2" x14ac:dyDescent="0.2">
      <c r="A23" s="6" t="s">
        <v>23</v>
      </c>
      <c r="B23" s="11">
        <v>4.2232621846821135E-3</v>
      </c>
    </row>
    <row r="24" spans="1:2" x14ac:dyDescent="0.2">
      <c r="A24" s="6" t="s">
        <v>11</v>
      </c>
      <c r="B24" s="11">
        <v>4.0520488528706759E-3</v>
      </c>
    </row>
    <row r="25" spans="1:2" x14ac:dyDescent="0.2">
      <c r="A25" s="6" t="s">
        <v>24</v>
      </c>
      <c r="B25" s="11">
        <v>3.9379066316630514E-3</v>
      </c>
    </row>
    <row r="26" spans="1:2" x14ac:dyDescent="0.2">
      <c r="A26" s="6" t="s">
        <v>25</v>
      </c>
      <c r="B26" s="11">
        <v>3.1959821938134909E-3</v>
      </c>
    </row>
    <row r="27" spans="1:2" x14ac:dyDescent="0.2">
      <c r="A27" s="6" t="s">
        <v>41</v>
      </c>
      <c r="B27" s="11">
        <v>1</v>
      </c>
    </row>
    <row r="37" spans="1:2" x14ac:dyDescent="0.2">
      <c r="A37" s="5" t="s">
        <v>45</v>
      </c>
      <c r="B37" t="s">
        <v>55</v>
      </c>
    </row>
    <row r="38" spans="1:2" x14ac:dyDescent="0.2">
      <c r="A38" s="6" t="s">
        <v>6</v>
      </c>
      <c r="B38" s="11">
        <v>0.27222919758018493</v>
      </c>
    </row>
    <row r="39" spans="1:2" x14ac:dyDescent="0.2">
      <c r="A39" s="6" t="s">
        <v>13</v>
      </c>
      <c r="B39" s="11">
        <v>0.26081497545942245</v>
      </c>
    </row>
    <row r="40" spans="1:2" x14ac:dyDescent="0.2">
      <c r="A40" s="6" t="s">
        <v>14</v>
      </c>
      <c r="B40" s="11">
        <v>0.11185937678347221</v>
      </c>
    </row>
    <row r="41" spans="1:2" x14ac:dyDescent="0.2">
      <c r="A41" s="6" t="s">
        <v>15</v>
      </c>
      <c r="B41" s="11">
        <v>7.9328843739299174E-2</v>
      </c>
    </row>
    <row r="42" spans="1:2" x14ac:dyDescent="0.2">
      <c r="A42" s="6" t="s">
        <v>16</v>
      </c>
      <c r="B42" s="11">
        <v>5.5358977285697983E-2</v>
      </c>
    </row>
    <row r="43" spans="1:2" x14ac:dyDescent="0.2">
      <c r="A43" s="6" t="s">
        <v>17</v>
      </c>
      <c r="B43" s="11">
        <v>4.9081155119278623E-2</v>
      </c>
    </row>
    <row r="44" spans="1:2" x14ac:dyDescent="0.2">
      <c r="A44" s="6" t="s">
        <v>18</v>
      </c>
      <c r="B44" s="11">
        <v>3.1959821938134916E-2</v>
      </c>
    </row>
    <row r="45" spans="1:2" x14ac:dyDescent="0.2">
      <c r="A45" s="6" t="s">
        <v>19</v>
      </c>
      <c r="B45" s="11">
        <v>2.5111288665677436E-2</v>
      </c>
    </row>
    <row r="46" spans="1:2" x14ac:dyDescent="0.2">
      <c r="A46" s="6" t="s">
        <v>20</v>
      </c>
      <c r="B46" s="11">
        <v>2.3969866453601191E-2</v>
      </c>
    </row>
    <row r="47" spans="1:2" x14ac:dyDescent="0.2">
      <c r="A47" s="6" t="s">
        <v>39</v>
      </c>
      <c r="B47" s="11">
        <v>1.6550622075105582E-2</v>
      </c>
    </row>
    <row r="48" spans="1:2" x14ac:dyDescent="0.2">
      <c r="A48" s="6" t="s">
        <v>40</v>
      </c>
      <c r="B48" s="11">
        <v>1.4267777650953089E-2</v>
      </c>
    </row>
    <row r="49" spans="1:2" x14ac:dyDescent="0.2">
      <c r="A49" s="6" t="s">
        <v>38</v>
      </c>
      <c r="B49" s="11">
        <v>1.2555644332838718E-2</v>
      </c>
    </row>
    <row r="50" spans="1:2" x14ac:dyDescent="0.2">
      <c r="A50" s="6" t="s">
        <v>12</v>
      </c>
      <c r="B50" s="11">
        <v>1.0272799908686224E-2</v>
      </c>
    </row>
    <row r="51" spans="1:2" x14ac:dyDescent="0.2">
      <c r="A51" s="6" t="s">
        <v>9</v>
      </c>
      <c r="B51" s="11">
        <v>6.2778221664193589E-3</v>
      </c>
    </row>
    <row r="52" spans="1:2" x14ac:dyDescent="0.2">
      <c r="A52" s="6" t="s">
        <v>21</v>
      </c>
      <c r="B52" s="11">
        <v>5.6500399497774242E-3</v>
      </c>
    </row>
    <row r="53" spans="1:2" x14ac:dyDescent="0.2">
      <c r="A53" s="6" t="s">
        <v>22</v>
      </c>
      <c r="B53" s="11">
        <v>4.6798310695126124E-3</v>
      </c>
    </row>
    <row r="54" spans="1:2" x14ac:dyDescent="0.2">
      <c r="A54" s="6" t="s">
        <v>10</v>
      </c>
      <c r="B54" s="11">
        <v>4.6227599589088002E-3</v>
      </c>
    </row>
    <row r="55" spans="1:2" x14ac:dyDescent="0.2">
      <c r="A55" s="6" t="s">
        <v>23</v>
      </c>
      <c r="B55" s="11">
        <v>4.2232621846821153E-3</v>
      </c>
    </row>
    <row r="56" spans="1:2" x14ac:dyDescent="0.2">
      <c r="A56" s="6" t="s">
        <v>11</v>
      </c>
      <c r="B56" s="11">
        <v>4.0520488528706768E-3</v>
      </c>
    </row>
    <row r="57" spans="1:2" x14ac:dyDescent="0.2">
      <c r="A57" s="6" t="s">
        <v>24</v>
      </c>
      <c r="B57" s="11">
        <v>3.9379066316630532E-3</v>
      </c>
    </row>
    <row r="58" spans="1:2" x14ac:dyDescent="0.2">
      <c r="A58" s="6" t="s">
        <v>25</v>
      </c>
      <c r="B58" s="11">
        <v>3.1959821938134913E-3</v>
      </c>
    </row>
    <row r="59" spans="1:2" x14ac:dyDescent="0.2">
      <c r="A59" s="6" t="s">
        <v>41</v>
      </c>
      <c r="B59" s="11">
        <v>1</v>
      </c>
    </row>
  </sheetData>
  <pageMargins left="0.7" right="0.7" top="0.75" bottom="0.75" header="0.3" footer="0.3"/>
  <pageSetup paperSize="9" orientation="portrait" horizontalDpi="0" verticalDpi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6BDC-8F1B-3847-BDBD-8A5D9285E3A2}">
  <dimension ref="A1:AC61"/>
  <sheetViews>
    <sheetView showGridLines="0" tabSelected="1" topLeftCell="L4" zoomScale="96" zoomScaleNormal="96" workbookViewId="0">
      <selection activeCell="AC35" sqref="AC35"/>
    </sheetView>
  </sheetViews>
  <sheetFormatPr baseColWidth="10" defaultColWidth="0" defaultRowHeight="16" zeroHeight="1" x14ac:dyDescent="0.2"/>
  <cols>
    <col min="1" max="1" width="0" hidden="1" customWidth="1"/>
    <col min="2" max="29" width="10.83203125" customWidth="1"/>
    <col min="30" max="16384" width="10.83203125" hidden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  <row r="16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</sheetData>
  <pageMargins left="0.7" right="0.7" top="0.75" bottom="0.75" header="0.3" footer="0.3"/>
  <pageSetup paperSize="9" orientation="portrait" horizontalDpi="0" verticalDpi="0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Data World-Level Class</vt:lpstr>
      <vt:lpstr>Data Latinamerica and Caribbean</vt:lpstr>
      <vt:lpstr>Latinamerica Analysis</vt:lpstr>
      <vt:lpstr>World-Wide Analysis</vt:lpstr>
      <vt:lpstr>Percentage worldwide</vt:lpstr>
      <vt:lpstr>Percentage in Latin America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Abdiel Alveo</cp:lastModifiedBy>
  <cp:lastPrinted>2020-05-31T20:25:15Z</cp:lastPrinted>
  <dcterms:created xsi:type="dcterms:W3CDTF">2020-05-31T03:35:58Z</dcterms:created>
  <dcterms:modified xsi:type="dcterms:W3CDTF">2020-05-31T22:17:59Z</dcterms:modified>
</cp:coreProperties>
</file>