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workbookProtection lockStructure="1" workbookAlgorithmName="SHA-512" workbookHashValue="1U03aBg7r1VcbmjLkP7a0OMAhTzLu7rdQs0mN1hrfMM3CbxK1cpWt2IymtbagF1z8wbIWLs8z2mAAFkmd/IX5Q==" workbookSaltValue="YkYhGRU3qoMzbKivmTBKIg==" workbookSpinCount="100000"/>
  <bookViews>
    <workbookView xWindow="-120" yWindow="-120" windowWidth="29040" windowHeight="17640" activeTab="0"/>
  </bookViews>
  <sheets>
    <sheet name="Sheet1" sheetId="1" r:id="rId1"/>
    <sheet name="Sheet2" sheetId="2" r:id="rId2" state="hidden"/>
    <sheet name="Sheet3" sheetId="3" r:id="rId3"/>
  </sheets>
  <calcPr calcId="114210"/>
</workbook>
</file>

<file path=xl/comments1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Tentukan Tahun Hijriah</t>
        </r>
      </text>
    </comment>
    <comment ref="D5" authorId="0">
      <text>
        <r>
          <rPr>
            <sz val="11"/>
            <color indexed="81"/>
            <rFont val="Arial"/>
          </rPr>
          <t xml:space="preserve">Tentukan Bulan Hijriah</t>
        </r>
      </text>
    </comment>
    <comment ref="G5" authorId="0">
      <text>
        <r>
          <rPr>
            <sz val="11"/>
            <color indexed="81"/>
            <rFont val="Arial"/>
          </rPr>
          <t xml:space="preserve">Tentukan Tanggal Hijriah</t>
        </r>
      </text>
    </comment>
    <comment ref="J5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L5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O5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<sst xmlns="http://schemas.openxmlformats.org/spreadsheetml/2006/main" uniqueCount="323" count="323">
  <si>
    <t>Konversi</t>
  </si>
  <si>
    <t>KONVERSI HIJRI KE MASEHI</t>
  </si>
  <si>
    <t>Tahun</t>
  </si>
  <si>
    <t>Bulan</t>
  </si>
  <si>
    <t>Tanggal</t>
  </si>
  <si>
    <t>Nama</t>
  </si>
  <si>
    <t>D</t>
  </si>
  <si>
    <t>E</t>
  </si>
  <si>
    <t>F</t>
  </si>
  <si>
    <t>G</t>
  </si>
  <si>
    <t>H</t>
  </si>
  <si>
    <t>I</t>
  </si>
  <si>
    <t>J</t>
  </si>
  <si>
    <t>K</t>
  </si>
  <si>
    <t>Dec</t>
  </si>
  <si>
    <t>Rumus</t>
  </si>
  <si>
    <t>int</t>
  </si>
  <si>
    <t>L</t>
  </si>
  <si>
    <t>M</t>
  </si>
  <si>
    <t>N</t>
  </si>
  <si>
    <t>O</t>
  </si>
  <si>
    <t>P</t>
  </si>
  <si>
    <t>Q</t>
  </si>
  <si>
    <t>=</t>
  </si>
  <si>
    <t>R</t>
  </si>
  <si>
    <t>S</t>
  </si>
  <si>
    <t>T</t>
  </si>
  <si>
    <t>U</t>
  </si>
  <si>
    <t>V</t>
  </si>
  <si>
    <t>W</t>
  </si>
  <si>
    <t>X</t>
  </si>
  <si>
    <t>Y</t>
  </si>
  <si>
    <t>Z</t>
  </si>
  <si>
    <t>v</t>
  </si>
  <si>
    <t>w</t>
  </si>
  <si>
    <t>Minggu</t>
  </si>
  <si>
    <t>Senin</t>
  </si>
  <si>
    <t>Selasa</t>
  </si>
  <si>
    <t>Rabu</t>
  </si>
  <si>
    <t>Kamis</t>
  </si>
  <si>
    <t>Jumat</t>
  </si>
  <si>
    <t>Sabtu</t>
  </si>
  <si>
    <t>Legi</t>
  </si>
  <si>
    <t>Pahing</t>
  </si>
  <si>
    <t>Pon</t>
  </si>
  <si>
    <t>Wage</t>
  </si>
  <si>
    <t>Kliwon</t>
  </si>
  <si>
    <t>Thn/Bln/Tgl</t>
  </si>
  <si>
    <t>A</t>
  </si>
  <si>
    <t>B</t>
  </si>
  <si>
    <t>C</t>
  </si>
  <si>
    <t>Tahun Kabisah</t>
  </si>
  <si>
    <t>Tahun Terjadi</t>
  </si>
  <si>
    <t>Bulan Terjadi</t>
  </si>
  <si>
    <t>Jumlah Hari</t>
  </si>
  <si>
    <t>Jumlah H Dari Jan</t>
  </si>
  <si>
    <t>Masuk Hari</t>
  </si>
  <si>
    <t>Hari Pasaran</t>
  </si>
  <si>
    <t>Hari Masuk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</si>
  <si>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</si>
  <si>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</si>
  <si>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</si>
  <si>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</si>
  <si>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</si>
  <si>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</si>
  <si>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</si>
  <si>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</si>
  <si>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</si>
  <si>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</si>
  <si>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Desember</t>
  </si>
  <si>
    <t>November</t>
  </si>
  <si>
    <t>IF(E22&gt;334,(E22-334),IF(E22&gt;304,(E22-304),IF(E22&gt;273,(E22-273),IF(E22&gt;273,E22-273),IF(E22&gt;243,E22-243),IF(E22&gt;212,E22-212),IF(E22&gt;181,E22-181),IF(E22&gt;151,E22-151),IF(E22&gt;120,E22-120),IF(E22&gt;90,E22-90),IF(E22&gt;59,E22-59),IF(E22&gt;31,E22-31),IF(E22&gt;0,E22+0)))</t>
  </si>
  <si>
    <t>IF(E22&gt;334,(E22-334),IF(E22&gt;304,(E22-304),IF(E22&gt;273,(E22-273),IF(E22&gt;273,(E22-273),IF(E22&gt;243,(E22-243),IF(E22&gt;212,(E22-212),IF(E22&gt;181,(E22-181),IF(E22&gt;151,(E22-151),IF(E22&gt;120,(E22-120),IF(E22&gt;90,(E22-90),IF(E22&gt;59,(E22-59),IF(E22&gt;31,(E22-31),IF(E22&gt;0,(E22+0)))</t>
  </si>
  <si>
    <t>Terjadi Bulan</t>
  </si>
  <si>
    <t>Terjadi Tahun</t>
  </si>
  <si>
    <t>IF(E22&lt;31,"1",IF(E22&lt;59,"2",IF(E22&lt;90,"3",IF(E22&lt;120,"4",IF(E22&lt;151,"5")))))</t>
  </si>
  <si>
    <t>Buruj</t>
  </si>
  <si>
    <t>Rumuz</t>
  </si>
  <si>
    <t>Drj</t>
  </si>
  <si>
    <t>Tahun×11/30</t>
  </si>
  <si>
    <t>Tahun×354</t>
  </si>
  <si>
    <t>Bulan×30</t>
  </si>
  <si>
    <t>Bulan-1/2</t>
  </si>
  <si>
    <t>Tgl+A+B+C</t>
  </si>
  <si>
    <t>Tgl+A+B+C-D-</t>
  </si>
  <si>
    <t>Tgl+A+B+C-D-384</t>
  </si>
  <si>
    <t>E+227016</t>
  </si>
  <si>
    <t>F÷1461</t>
  </si>
  <si>
    <t>Tahun × 11/30</t>
  </si>
  <si>
    <t>Tahun × 354</t>
  </si>
  <si>
    <t>Bulan × 30</t>
  </si>
  <si>
    <t>Bulan - 1/2</t>
  </si>
  <si>
    <t>Tgl +A +B +C -D -384</t>
  </si>
  <si>
    <t>E + 227016</t>
  </si>
  <si>
    <t>F ÷1461</t>
  </si>
  <si>
    <t>G × 4</t>
  </si>
  <si>
    <t>G × 1461</t>
  </si>
  <si>
    <t>F - H</t>
  </si>
  <si>
    <t>Tahun Kabisah ÷ 100</t>
  </si>
  <si>
    <t>J /4</t>
  </si>
  <si>
    <t>Tahun Kabisah /100</t>
  </si>
  <si>
    <t>F /1461</t>
  </si>
  <si>
    <t>2 - J + K</t>
  </si>
  <si>
    <t>I - L</t>
  </si>
  <si>
    <t>M /365</t>
  </si>
  <si>
    <t>Tahun Basitoh</t>
  </si>
  <si>
    <t>Tahun Kabisah + Tahun Basitoh</t>
  </si>
  <si>
    <t>Tahun A</t>
  </si>
  <si>
    <t>TB</t>
  </si>
  <si>
    <t>Tahun Kabisah + TB + 1</t>
  </si>
  <si>
    <t>M - T ×360</t>
  </si>
  <si>
    <t>M - T ×365</t>
  </si>
  <si>
    <t>Lihat Jadwal</t>
  </si>
  <si>
    <t>F + 34</t>
  </si>
  <si>
    <t>O /7</t>
  </si>
  <si>
    <t>O - P *7</t>
  </si>
  <si>
    <t>O /5</t>
  </si>
  <si>
    <t>O-</t>
  </si>
  <si>
    <t>O - Q *5</t>
  </si>
  <si>
    <t>Ket</t>
  </si>
  <si>
    <t>Jumlah</t>
  </si>
  <si>
    <t>TM</t>
  </si>
  <si>
    <t>Tahun Tam</t>
  </si>
  <si>
    <r>
      <rPr>
        <sz val="11"/>
        <color rgb="FF000000"/>
        <rFont val="Calibri"/>
      </rPr>
      <t>Al-Haml</t>
    </r>
  </si>
  <si>
    <r>
      <rPr>
        <sz val="11"/>
        <color rgb="FF000000"/>
        <rFont val="Calibri"/>
      </rPr>
      <t>April</t>
    </r>
  </si>
  <si>
    <r>
      <rPr>
        <sz val="11"/>
        <color rgb="FF000000"/>
        <rFont val="Calibri"/>
      </rPr>
      <t>As-Tsur</t>
    </r>
  </si>
  <si>
    <r>
      <rPr>
        <sz val="11"/>
        <color rgb="FF000000"/>
        <rFont val="Calibri"/>
      </rPr>
      <t>Mei</t>
    </r>
  </si>
  <si>
    <r>
      <rPr>
        <sz val="11"/>
        <color rgb="FF000000"/>
        <rFont val="Calibri"/>
      </rPr>
      <t>Al-Jauza</t>
    </r>
  </si>
  <si>
    <r>
      <rPr>
        <sz val="11"/>
        <color rgb="FF000000"/>
        <rFont val="Calibri"/>
      </rPr>
      <t>Juni</t>
    </r>
  </si>
  <si>
    <r>
      <rPr>
        <sz val="11"/>
        <color rgb="FF000000"/>
        <rFont val="Calibri"/>
      </rPr>
      <t xml:space="preserve">As-Sarton  </t>
    </r>
  </si>
  <si>
    <r>
      <rPr>
        <sz val="11"/>
        <color rgb="FF000000"/>
        <rFont val="Calibri"/>
      </rPr>
      <t>Juli</t>
    </r>
  </si>
  <si>
    <r>
      <rPr>
        <sz val="11"/>
        <color rgb="FF000000"/>
        <rFont val="Calibri"/>
      </rPr>
      <t>Al-Asad</t>
    </r>
  </si>
  <si>
    <r>
      <rPr>
        <sz val="11"/>
        <color rgb="FF000000"/>
        <rFont val="Calibri"/>
      </rPr>
      <t>Agustus</t>
    </r>
  </si>
  <si>
    <r>
      <rPr>
        <sz val="11"/>
        <color rgb="FF000000"/>
        <rFont val="Calibri"/>
      </rPr>
      <t>As-Sunbulah</t>
    </r>
  </si>
  <si>
    <r>
      <rPr>
        <sz val="11"/>
        <color rgb="FF000000"/>
        <rFont val="Calibri"/>
      </rPr>
      <t>September</t>
    </r>
  </si>
  <si>
    <r>
      <rPr>
        <sz val="11"/>
        <color rgb="FF000000"/>
        <rFont val="Calibri"/>
      </rPr>
      <t>Al-Mizan</t>
    </r>
  </si>
  <si>
    <r>
      <rPr>
        <sz val="11"/>
        <color rgb="FF000000"/>
        <rFont val="Calibri"/>
      </rPr>
      <t>Oktober</t>
    </r>
  </si>
  <si>
    <r>
      <rPr>
        <sz val="11"/>
        <color rgb="FF000000"/>
        <rFont val="Calibri"/>
      </rPr>
      <t>Al-Aqrob</t>
    </r>
  </si>
  <si>
    <r>
      <rPr>
        <sz val="11"/>
        <color rgb="FF000000"/>
        <rFont val="Calibri"/>
      </rPr>
      <t>Nopember</t>
    </r>
  </si>
  <si>
    <r>
      <rPr>
        <sz val="11"/>
        <color rgb="FF000000"/>
        <rFont val="Calibri"/>
      </rPr>
      <t>Al-Qous</t>
    </r>
  </si>
  <si>
    <r>
      <rPr>
        <sz val="11"/>
        <color rgb="FF000000"/>
        <rFont val="Calibri"/>
      </rPr>
      <t>Desember</t>
    </r>
  </si>
  <si>
    <r>
      <rPr>
        <sz val="11"/>
        <color rgb="FF000000"/>
        <rFont val="Calibri"/>
      </rPr>
      <t>Al-Jadyu</t>
    </r>
  </si>
  <si>
    <r>
      <rPr>
        <sz val="11"/>
        <color rgb="FF000000"/>
        <rFont val="Calibri"/>
      </rPr>
      <t>Januari</t>
    </r>
  </si>
  <si>
    <r>
      <rPr>
        <sz val="11"/>
        <color rgb="FF000000"/>
        <rFont val="Calibri"/>
      </rPr>
      <t>Ad-Dalwu</t>
    </r>
  </si>
  <si>
    <r>
      <rPr>
        <sz val="11"/>
        <color rgb="FF000000"/>
        <rFont val="Calibri"/>
      </rPr>
      <t>Februari</t>
    </r>
  </si>
  <si>
    <r>
      <rPr>
        <sz val="11"/>
        <color rgb="FF000000"/>
        <rFont val="Calibri"/>
      </rPr>
      <t>Al-Hut</t>
    </r>
  </si>
  <si>
    <r>
      <rPr>
        <sz val="11"/>
        <color rgb="FF000000"/>
        <rFont val="Calibri"/>
      </rPr>
      <t>Maret</t>
    </r>
  </si>
  <si>
    <r>
      <rPr>
        <sz val="11"/>
        <color rgb="FF000000"/>
        <rFont val="Calibri"/>
      </rPr>
      <t>Al-Haml</t>
    </r>
  </si>
  <si>
    <r>
      <rPr>
        <sz val="11"/>
        <color rgb="FF000000"/>
        <rFont val="Calibri"/>
      </rPr>
      <t>April</t>
    </r>
  </si>
  <si>
    <t>Tahun Kabisah + N</t>
  </si>
  <si>
    <t>Buruj TM</t>
  </si>
  <si>
    <t>Buruj TH</t>
  </si>
  <si>
    <t>Buruj TH (C)</t>
  </si>
  <si>
    <t>Buruj TM &lt;Logical&gt;</t>
  </si>
  <si>
    <t>Decimal</t>
  </si>
  <si>
    <t>Tahun Kabisah + TM + 1</t>
  </si>
  <si>
    <t>Tahun Tam + 1</t>
  </si>
  <si>
    <t>Tahun MKD</t>
  </si>
  <si>
    <t>Jatuh Pada Tahun</t>
  </si>
  <si>
    <t>T/B/T M</t>
  </si>
  <si>
    <t>T/B/T Hijriyah</t>
  </si>
  <si>
    <t>T/B/T Masehi</t>
  </si>
  <si>
    <t>Tahun MKD (M)</t>
  </si>
  <si>
    <t>Tahun MKD (H)</t>
  </si>
  <si>
    <t>Tanggal (M)</t>
  </si>
  <si>
    <t>Buruj Tm &lt;Logical&gt;</t>
  </si>
  <si>
    <t>Tahun + Bulan/60 + Tanggal /3600</t>
  </si>
  <si>
    <t>Tahun M+ BulanM/60 + Tanggal/3600</t>
  </si>
  <si>
    <t>Tahun Masehi (TM)</t>
  </si>
  <si>
    <t>TH + BH/60 + TH /3600</t>
  </si>
  <si>
    <t>TM+ BM/60 + TM/3600</t>
  </si>
  <si>
    <t>TM+ BM/60 + TGM/3600</t>
  </si>
  <si>
    <t>TH + BH/60 + TGH /3600</t>
  </si>
  <si>
    <t>Tahun M (TM)</t>
  </si>
  <si>
    <t>Bulan M (BM)</t>
  </si>
  <si>
    <t>Tanggal M (TGM)</t>
  </si>
  <si>
    <t>Hijriyah</t>
  </si>
  <si>
    <t>Masehi</t>
  </si>
  <si>
    <t>KONVERSI MASEHI KE HIJRI</t>
  </si>
  <si>
    <t>2-</t>
  </si>
  <si>
    <t>OP</t>
  </si>
  <si>
    <t>l</t>
  </si>
  <si>
    <t>Muharom</t>
  </si>
  <si>
    <t>Sopar</t>
  </si>
  <si>
    <t>Muharom
Sopar
Robiul Awal
Robiul Akhir
Jumadil Awal
Jumadis Stani
Rojab
Sya'ban
Romadhon
Syawal
Dzul Qo'dah
Dzul Hijjah</t>
  </si>
  <si>
    <t>Robiul Awal</t>
  </si>
  <si>
    <t>Robius Stani</t>
  </si>
  <si>
    <t>Jumadil Awal</t>
  </si>
  <si>
    <t>Jumads Stani</t>
  </si>
  <si>
    <t>Rojab</t>
  </si>
  <si>
    <t>Sya'ban</t>
  </si>
  <si>
    <t>Romadhon</t>
  </si>
  <si>
    <t>Syawal</t>
  </si>
  <si>
    <t>Dzul Qo'dah</t>
  </si>
  <si>
    <t>Dzul Hijjah</t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</si>
  <si>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</si>
  <si>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</si>
  <si>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</si>
  <si>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</si>
  <si>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</si>
  <si>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</si>
  <si>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</si>
  <si>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</si>
  <si>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</si>
  <si>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</si>
  <si>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</si>
  <si>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</si>
  <si>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</si>
  <si>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</si>
  <si>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</si>
  <si>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</si>
  <si>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</si>
  <si>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</si>
  <si>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</si>
  <si>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</si>
  <si>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</si>
  <si>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</si>
  <si>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</si>
  <si>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</si>
  <si>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</si>
  <si>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</si>
  <si>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</si>
  <si>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</si>
  <si>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</si>
  <si>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</si>
  <si>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</si>
  <si>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t>Kabisah</t>
  </si>
  <si>
    <t>Basitoh</t>
  </si>
  <si>
    <t>Logic</t>
  </si>
  <si>
    <t>IF(E22&gt;334,(E22-334),IF(E22&gt;304,(E22-304),IF(E22&gt;273,(E22-273),IF(E22&gt;273,(E22-273),IF(E22&gt;243,(E22-243),IF(E22&gt;212,(E22-212),IF(E22&gt;181,(E22-181),IF(E22&gt;151,(E22-151),IF(E22&gt;120,(E22-120),IF(E22&gt;90,(E22-90),IF(E22&gt;59,(E22-59),IF(E22&gt;31,(E22-31),IF(E22&gt;0,(E22+0))))))))))))))</t>
  </si>
  <si>
    <t>IF(F41&gt;334,(E22-334),IF(E22&gt;304,(E22-304),IF(E22&gt;273,(E22-273),IF(E22&gt;273,(E22-273),IF(E22&gt;243,(E22-243),IF(E22&gt;212,(E22-212),IF(E22&gt;181,(E22-181),IF(E22&gt;151,(E22-151),IF(E22&gt;120,(E22-120),IF(E22&gt;90,(E22-90),IF(E22&gt;59,(E22-59),IF(E22&gt;31,(E22-31),IF(E22&gt;0,(E22+0))))))))))))))</t>
  </si>
  <si>
    <t>IF(F41&gt;D46,(F41-D46),IF(F41&gt;D45,(F41-D45),IF(F41&gt;D44,(F41-D44),IF(F41&gt;D43,(F41-D43),IF(F41&gt;D42,(F41-D42),IF(F41&gt;D41,(F41-D41),IF(F41&gt;D40,(F41-D40),IF(F41&gt;D39,(F41-D39),IF(F41&gt;D38,(F41-D38),IF(F41&gt;D37,(F41-D37),IF(F41&gt;D36,(F41-D36),IF(F41&gt;D35,(F41-D35),IF(F41&gt;D34,(F41+D34))))))))))))))</t>
  </si>
  <si>
    <t>IF(D41&lt;30,"1",IF(E22&lt;59,"2",IF(E22&lt;90,"3",IF(E22&lt;120,"4",IF(E22&lt;151,"5",IF(E22&lt;181,"6",IF(E22&lt;212,"7",IF(E22&lt;243,"8",IF(E22&lt;273,"9",IF(E22&lt;304,"10",IF(E22&lt;334,"11",IF(F41&lt;364,"12"))))))))))))</t>
  </si>
  <si>
    <t>IF(D41&lt;30,"1",IF(E22&lt;59,"2",IF(E22&lt;89,"3",IF(E22&lt;118,"4",IF(E22&lt;148,"5",IF(E22&lt;177,"6",IF(E22&lt;212,"7",IF(E22&lt;243,"8",IF(E22&lt;273,"9",IF(E22&lt;304,"10",IF(E22&lt;334,"11",IF(F41&lt;364,"12"))))))))))))</t>
  </si>
  <si>
    <t>IF(D41&lt;30,"1",IF(E22&lt;59,"2",IF(E22&lt;89,"3",IF(E22&lt;118,"4",IF(E22&lt;148,"5",IF(E22&lt;177,"6",IF(E22&lt;207,"7",IF(E22&lt;236,"8",IF(E22&lt;266,"9",IF(E22&lt;295,"10",IF(E22&lt;325,"11",IF(F41&lt;D46,"12"))))))))))))</t>
  </si>
  <si>
    <t>IF(D41&lt;30,"1",IF(D41&lt;59,"2",IF(D41&lt;89,"3",IF(D41&lt;118,"4",IF(D41&lt;148,"5",IF(D41&lt;177,"6",IF(D41&lt;207,"7",IF(D41&lt;236,"8",IF(D41&lt;266,"9",IF(D41&lt;295,"10",IF(D41&lt;325,"11",IF(D41&lt;D46,"12"))))))))))))</t>
  </si>
  <si>
    <t>IF(F41&lt;30,"1",IF(F41&lt;59,"2",IF(F41&lt;89,"3",IF(F41&lt;118,"4",IF(F41&lt;148,"5",IF(F41&lt;177,"6",IF(F41&lt;207,"7",IF(F41&lt;236,"8",IF(F41&lt;266,"9",IF(F41&lt;295,"10",IF(F41&lt;325,"11",IF(F41&lt;D46,"12"))))))))))))</t>
  </si>
  <si>
    <t>Tahun H</t>
  </si>
  <si>
    <t>Tahun Tam M</t>
  </si>
  <si>
    <t>Tahun Tam H</t>
  </si>
  <si>
    <t>Tahun H (TH)</t>
  </si>
  <si>
    <t>Bulan H</t>
  </si>
  <si>
    <t>Tanggal H</t>
  </si>
  <si>
    <t>Bulan H (BH)</t>
  </si>
  <si>
    <t>Tanggal H (TGH)</t>
  </si>
  <si>
    <t>Thn/Bln/Tgl (H)</t>
  </si>
  <si>
    <t>Thn/Bln/Tgl (M)</t>
  </si>
  <si>
    <t>Bulan:</t>
  </si>
  <si>
    <t>Tgl:</t>
  </si>
  <si>
    <t>Hari Masuk (M)</t>
  </si>
  <si>
    <t>Hari Masuk (H)</t>
  </si>
  <si>
    <t>Hari Pasaran (M)</t>
  </si>
  <si>
    <t>O - P *7+1</t>
  </si>
  <si>
    <t>O - Q *5 +1</t>
  </si>
  <si>
    <t>O - P *7 +1</t>
  </si>
  <si>
    <t>Hari Pasaran (H)</t>
  </si>
  <si>
    <t>Mohon Dikoreksi Jika Terjadi Kesalahan Dalah Perhitungan</t>
  </si>
  <si>
    <t xml:space="preserve">Penyusun: Alfaqier Bin Muhammad Syamsuddin At-tanjironji Al-bantanie </t>
  </si>
  <si>
    <t>Ksempulan</t>
  </si>
  <si>
    <t>Kesimpulan</t>
  </si>
  <si>
    <t>Tahun - 1</t>
  </si>
  <si>
    <t>Bulan + 12</t>
  </si>
  <si>
    <t>Tahun Tam /100</t>
  </si>
  <si>
    <t>B /4</t>
  </si>
  <si>
    <t>2 - B + C</t>
  </si>
  <si>
    <t>Tahun Tam *365.25</t>
  </si>
  <si>
    <t>(A + 1)*</t>
  </si>
  <si>
    <t>(A + 1) *30.6001</t>
  </si>
  <si>
    <t>Tanggal +D +E +F +G -428</t>
  </si>
  <si>
    <t>Tanggal +D +E +F -428</t>
  </si>
  <si>
    <t>G- 227016</t>
  </si>
  <si>
    <t>G - 227016</t>
  </si>
  <si>
    <t>H /534.</t>
  </si>
  <si>
    <t>H /534.3671</t>
  </si>
  <si>
    <t>Tahun Tam H *534.3671</t>
  </si>
  <si>
    <t>Tahun Tam M *365.25</t>
  </si>
  <si>
    <t>H - I</t>
  </si>
  <si>
    <t>J /354</t>
  </si>
  <si>
    <t>Tahun Tam H + K + 1</t>
  </si>
  <si>
    <t xml:space="preserve">J *K </t>
  </si>
  <si>
    <t>J - K *354</t>
  </si>
  <si>
    <t>Buruj TH &lt;Logical&gt;</t>
  </si>
  <si>
    <t>G +34</t>
  </si>
  <si>
    <t>L /7</t>
  </si>
  <si>
    <t>L - M *7 -1</t>
  </si>
  <si>
    <t>L /5</t>
  </si>
  <si>
    <t>L - N *5 -1</t>
  </si>
  <si>
    <t>Tahun M</t>
  </si>
  <si>
    <t>Bulan M</t>
  </si>
  <si>
    <t>Tanggal M</t>
  </si>
  <si>
    <t>Mohon Dikoreksi Jika Terjadi Kesalahan Dalam Perhitungan</t>
  </si>
  <si>
    <t>a</t>
  </si>
  <si>
    <t>+</t>
  </si>
  <si>
    <t>Catatan:</t>
  </si>
  <si>
    <t>Konversri hijri ke masehi memakai perhitungan hisab istilahi, jadi ada</t>
  </si>
  <si>
    <t>Kemungkinan salah atau kurang tepat</t>
  </si>
  <si>
    <t>Konversri hijri ke masehi memakai perhitungan hisab istilahi</t>
  </si>
  <si>
    <t>Jadi ada kemungkinan salah atau kurang tepat</t>
  </si>
  <si>
    <t>IF(E22&gt;D30,(E22-D30),IF(E22&gt;D29,(E22-D29),IF(E22&gt;D28,(E22-D28),IF(E22&gt;D27,(E22-D27),IF(E22&gt;D26,(E22-D26),IF(E22&gt;D25,(E22-D25),IF(E22&gt;D24,(E22-D24),IF(E22&gt;D23,(E22-D23),IF(E22&gt;D22,(E22-D22),IF(E22&gt;D21,(E22-D21),IF(E22&gt;D20,(E22-D20),IF(E22&gt;31,(E22-31),IF(E22&gt;0,(E22+0))))))))))))))</t>
  </si>
  <si>
    <t>IF(E22&gt;D31,(E22-D31),IF(E22&gt;D30,(E22-D30),IF(E22&gt;D29,(E22-D29),IF(E22&gt;D28,(E22-D28),IF(E22&gt;D27,(E22-D27),IF(E22&gt;D26,(E22-D26),IF(E22&gt;D25,(E22-D25),IF(E22&gt;D24,(E22-D24),IF(E22&gt;D23,(E22-D23),IF(E22&gt;D22,(E22-D22),IF(E22&gt;D21,(E22-D21),IF(E22&gt;D20,(E22-D20),IF(E22&gt;0,(E22-0))))))))))))))</t>
  </si>
  <si>
    <t>IF(((MOD(E21,4)=0)*((MOD(E21,100)&lt;&gt;0)+(MOD(E21,400)=0))=1),"Tahun Kabisah","Tahun Basitoh")</t>
  </si>
  <si>
    <t>G - 227014</t>
  </si>
  <si>
    <t>Tahun Tam M *365.25 -1</t>
  </si>
  <si>
    <t xml:space="preserve">L - M *7 </t>
  </si>
  <si>
    <t xml:space="preserve">L - N *5 </t>
  </si>
  <si>
    <t>F + 35</t>
  </si>
  <si>
    <t xml:space="preserve">O - P *7 </t>
  </si>
  <si>
    <t xml:space="preserve">O - Q *5 </t>
  </si>
  <si>
    <t>G +33</t>
  </si>
  <si>
    <t>Konversri bulan ini memakai perhitungan hisab secara global</t>
  </si>
  <si>
    <t xml:space="preserve">Tahun Tam M *365.25 </t>
  </si>
  <si>
    <t>Konversi bulan ini memakai perhitungan hisab secara global</t>
  </si>
  <si>
    <t>Konversi bulan ini memakai perhitungan hisab istilahi</t>
  </si>
  <si>
    <t>Jadi ada kemungkinan kurang tepat</t>
  </si>
  <si>
    <t>Jadi besar kemungkinan kurang tepat</t>
  </si>
  <si>
    <t>G - 227017</t>
  </si>
  <si>
    <t>Jum'at</t>
  </si>
  <si>
    <t>Jadi Ada Kemungkinan Kurang Akurat</t>
  </si>
  <si>
    <t>Yang Mana Tingkat Akurasinya Sangat RendahJadi Ada Kemungkinan Kurang Akurat</t>
  </si>
  <si>
    <t>Yang Mana Tingkat Akurasinya Sangat Rendah Jadi Ada Kemungkinan Kurang Akurat</t>
  </si>
  <si>
    <t>Yang Mana Tingkat Akurasinya Sangat Rendah</t>
  </si>
  <si>
    <t>Catatan: Konversi bulan ini memakai perhitungan hisab istilahi</t>
  </si>
  <si>
    <t>Jadi Besar Kemungkinan Kurang Akurat</t>
  </si>
</sst>
</file>

<file path=xl/styles.xml><?xml version="1.0" encoding="utf-8"?>
<styleSheet xmlns="http://schemas.openxmlformats.org/spreadsheetml/2006/main">
  <numFmts count="2">
    <numFmt numFmtId="0" formatCode="General"/>
    <numFmt numFmtId="1" formatCode="0"/>
  </numFmts>
  <fonts count="7">
    <font>
      <name val="Arial"/>
      <sz val="11"/>
    </font>
    <font>
      <name val="Arial"/>
      <b/>
      <sz val="11"/>
    </font>
    <font>
      <name val="Arial"/>
      <b/>
      <i/>
      <sz val="11"/>
    </font>
    <font>
      <name val="Arial"/>
      <b/>
      <i/>
      <sz val="11"/>
      <color rgb="FF000000"/>
    </font>
    <font>
      <name val="Arial"/>
      <sz val="11"/>
    </font>
    <font>
      <name val="Arial"/>
      <sz val="11"/>
    </font>
    <font>
      <name val="Arial"/>
      <sz val="11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Alignment="1">
      <alignment horizontal="right" vertical="center"/>
    </xf>
    <xf numFmtId="0" fontId="5" fillId="0" borderId="0" xfId="0" applyAlignment="1">
      <alignment vertical="center" wrapText="1"/>
    </xf>
    <xf numFmtId="0" fontId="6" fillId="0" borderId="0" xfId="0" applyAlignment="1">
      <alignment horizontal="right" vertical="center"/>
    </xf>
    <xf numFmtId="0" fontId="1" fillId="3" borderId="3" xfId="0" applyNumberFormat="1" applyFont="1" applyFill="1" applyBorder="1" applyAlignment="1">
      <alignment horizontal="right" vertical="center"/>
    </xf>
    <xf numFmtId="0" fontId="1" fillId="3" borderId="3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B43"/>
  <sheetViews>
    <sheetView tabSelected="1" workbookViewId="0" topLeftCell="F1" zoomScale="56">
      <selection activeCell="L5" sqref="L5:N5"/>
    </sheetView>
  </sheetViews>
  <sheetFormatPr defaultRowHeight="14.25" defaultColWidth="10"/>
  <cols>
    <col min="1" max="1" customWidth="1" width="2.8984375" style="0"/>
    <col min="2" max="2" customWidth="1" width="7.3554688" style="0"/>
    <col min="3" max="3" customWidth="1" width="7.3554688" style="0"/>
    <col min="4" max="4" customWidth="1" bestFit="1" width="10.5" style="0"/>
    <col min="5" max="5" customWidth="1" width="8.113281" style="0"/>
    <col min="6" max="6" customWidth="1" width="12.7734375" style="0"/>
    <col min="7" max="7" customWidth="1" bestFit="1" width="7.4960938" style="0"/>
    <col min="8" max="8" customWidth="1" bestFit="1" width="7.3554688" style="0"/>
    <col min="9" max="9" customWidth="1" bestFit="1" width="10.0" style="0"/>
    <col min="10" max="10" customWidth="1" width="7.5546875" style="0"/>
    <col min="11" max="11" customWidth="1" width="7.5546875" style="0"/>
    <col min="12" max="12" customWidth="1" width="11.875" style="0"/>
    <col min="15" max="15" customWidth="1" width="8.003906" style="0"/>
    <col min="16" max="16" customWidth="1" width="6.7539062" style="0"/>
  </cols>
  <sheetData>
    <row r="2" spans="8:8">
      <c r="B2" s="1" t="s">
        <v>1</v>
      </c>
      <c r="C2" s="1"/>
      <c r="D2" s="1"/>
      <c r="E2" s="1"/>
      <c r="F2" s="1"/>
      <c r="G2" s="1"/>
      <c r="H2" s="1"/>
      <c r="J2" s="1" t="s">
        <v>178</v>
      </c>
      <c r="K2" s="1"/>
      <c r="L2" s="1"/>
      <c r="M2" s="1"/>
      <c r="N2" s="1"/>
      <c r="O2" s="1"/>
      <c r="P2" s="1"/>
    </row>
    <row r="3" spans="8:8"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</row>
    <row r="4" spans="8:8" ht="18.0" customHeight="1">
      <c r="B4" s="2" t="s">
        <v>237</v>
      </c>
      <c r="C4" s="2"/>
      <c r="D4" s="2" t="s">
        <v>241</v>
      </c>
      <c r="E4" s="2"/>
      <c r="F4" s="2"/>
      <c r="G4" s="2" t="s">
        <v>242</v>
      </c>
      <c r="H4" s="2"/>
      <c r="J4" s="2" t="s">
        <v>287</v>
      </c>
      <c r="K4" s="2"/>
      <c r="L4" s="2" t="s">
        <v>288</v>
      </c>
      <c r="M4" s="2"/>
      <c r="N4" s="2"/>
      <c r="O4" s="2" t="s">
        <v>289</v>
      </c>
      <c r="P4" s="2"/>
    </row>
    <row r="5" spans="8:8" ht="18.0" customHeight="1">
      <c r="B5" s="2">
        <v>1445.0</v>
      </c>
      <c r="C5" s="2"/>
      <c r="D5" s="2">
        <v>10.0</v>
      </c>
      <c r="E5" s="2"/>
      <c r="F5" s="2"/>
      <c r="G5" s="2">
        <v>1.0</v>
      </c>
      <c r="H5" s="2"/>
      <c r="J5" s="2">
        <v>2024.0</v>
      </c>
      <c r="K5" s="2"/>
      <c r="L5" s="2">
        <v>4.0</v>
      </c>
      <c r="M5" s="2"/>
      <c r="N5" s="2"/>
      <c r="O5" s="2">
        <v>10.0</v>
      </c>
      <c r="P5" s="2"/>
    </row>
    <row r="6" spans="8:8" ht="18.0" customHeight="1">
      <c r="B6" s="1"/>
      <c r="C6" s="1"/>
      <c r="D6" s="1"/>
      <c r="E6" s="1"/>
      <c r="F6" s="1"/>
      <c r="G6" s="1"/>
      <c r="H6" s="1"/>
      <c r="J6" s="3"/>
      <c r="K6" s="3"/>
      <c r="L6" s="3"/>
      <c r="M6" s="3"/>
      <c r="N6" s="3"/>
      <c r="O6" s="3"/>
      <c r="P6" s="3"/>
    </row>
    <row r="7" spans="8:8" ht="18.0" customHeight="1">
      <c r="B7" s="4" t="s">
        <v>5</v>
      </c>
      <c r="C7" s="4"/>
      <c r="D7" s="4" t="s">
        <v>77</v>
      </c>
      <c r="E7" s="4"/>
      <c r="F7" s="4"/>
      <c r="G7" s="2" t="s">
        <v>154</v>
      </c>
      <c r="H7" s="2"/>
      <c r="J7" s="4" t="s">
        <v>5</v>
      </c>
      <c r="K7" s="4"/>
      <c r="L7" s="3" t="s">
        <v>15</v>
      </c>
      <c r="M7" s="3"/>
      <c r="N7" s="3"/>
      <c r="O7" s="2" t="s">
        <v>154</v>
      </c>
      <c r="P7" s="2"/>
    </row>
    <row r="8" spans="8:8" ht="18.0" customHeight="1">
      <c r="B8" s="4" t="s">
        <v>48</v>
      </c>
      <c r="C8" s="4"/>
      <c r="D8" s="4" t="s">
        <v>88</v>
      </c>
      <c r="E8" s="4"/>
      <c r="F8" s="4"/>
      <c r="G8" s="2">
        <f>INT(B5*11/30)</f>
        <v>529.0</v>
      </c>
      <c r="H8" s="2"/>
      <c r="J8" s="4" t="s">
        <v>238</v>
      </c>
      <c r="K8" s="4"/>
      <c r="L8" s="3" t="s">
        <v>260</v>
      </c>
      <c r="M8" s="3"/>
      <c r="N8" s="3"/>
      <c r="O8" s="2">
        <f>J5-1</f>
        <v>2023.0</v>
      </c>
      <c r="P8" s="2"/>
    </row>
    <row r="9" spans="8:8" ht="18.0" customHeight="1">
      <c r="B9" s="4" t="s">
        <v>49</v>
      </c>
      <c r="C9" s="4"/>
      <c r="D9" s="4" t="s">
        <v>89</v>
      </c>
      <c r="E9" s="4"/>
      <c r="F9" s="4"/>
      <c r="G9" s="2">
        <f>B5*354</f>
        <v>511530.0</v>
      </c>
      <c r="H9" s="2"/>
      <c r="J9" s="4" t="s">
        <v>48</v>
      </c>
      <c r="K9" s="4"/>
      <c r="L9" s="3" t="s">
        <v>261</v>
      </c>
      <c r="M9" s="3"/>
      <c r="N9" s="3"/>
      <c r="O9" s="2">
        <f>L5+12</f>
        <v>16.0</v>
      </c>
      <c r="P9" s="2"/>
    </row>
    <row r="10" spans="8:8" ht="18.0" customHeight="1">
      <c r="B10" s="4" t="s">
        <v>152</v>
      </c>
      <c r="C10" s="4"/>
      <c r="D10" s="4" t="s">
        <v>90</v>
      </c>
      <c r="E10" s="4"/>
      <c r="F10" s="4"/>
      <c r="G10" s="2">
        <f>D5*30</f>
        <v>300.0</v>
      </c>
      <c r="H10" s="2"/>
      <c r="J10" s="4" t="s">
        <v>49</v>
      </c>
      <c r="K10" s="4"/>
      <c r="L10" s="3" t="s">
        <v>262</v>
      </c>
      <c r="M10" s="3"/>
      <c r="N10" s="3"/>
      <c r="O10" s="2">
        <f>INT(O8/100)</f>
        <v>20.0</v>
      </c>
      <c r="P10" s="2"/>
    </row>
    <row r="11" spans="8:8" ht="18.0" customHeight="1">
      <c r="B11" s="4" t="s">
        <v>6</v>
      </c>
      <c r="C11" s="4"/>
      <c r="D11" s="4" t="s">
        <v>91</v>
      </c>
      <c r="E11" s="4"/>
      <c r="F11" s="4"/>
      <c r="G11" s="2">
        <f>INT(D5-1)/2</f>
        <v>4.5</v>
      </c>
      <c r="H11" s="2"/>
      <c r="J11" s="4" t="s">
        <v>50</v>
      </c>
      <c r="K11" s="4"/>
      <c r="L11" s="3" t="s">
        <v>263</v>
      </c>
      <c r="M11" s="3"/>
      <c r="N11" s="3"/>
      <c r="O11" s="2">
        <f>O10/4</f>
        <v>5.0</v>
      </c>
      <c r="P11" s="2"/>
    </row>
    <row r="12" spans="8:8" ht="18.0" customHeight="1">
      <c r="B12" s="4" t="s">
        <v>7</v>
      </c>
      <c r="C12" s="4"/>
      <c r="D12" s="4" t="s">
        <v>92</v>
      </c>
      <c r="E12" s="4"/>
      <c r="F12" s="4"/>
      <c r="G12" s="2">
        <f>G5+G8+G9+G10-G11-384</f>
        <v>511971.5</v>
      </c>
      <c r="H12" s="2"/>
      <c r="J12" s="4" t="s">
        <v>6</v>
      </c>
      <c r="K12" s="4"/>
      <c r="L12" s="3" t="s">
        <v>264</v>
      </c>
      <c r="M12" s="3"/>
      <c r="N12" s="3"/>
      <c r="O12" s="2">
        <f>2-O10+O11</f>
        <v>-13.0</v>
      </c>
      <c r="P12" s="2"/>
    </row>
    <row r="13" spans="8:8" ht="18.0" customHeight="1">
      <c r="B13" s="4" t="s">
        <v>8</v>
      </c>
      <c r="C13" s="4"/>
      <c r="D13" s="4" t="s">
        <v>93</v>
      </c>
      <c r="E13" s="4"/>
      <c r="F13" s="4"/>
      <c r="G13" s="2">
        <f>INT(G12+227016)</f>
        <v>738987.0</v>
      </c>
      <c r="H13" s="2"/>
      <c r="J13" s="4" t="s">
        <v>7</v>
      </c>
      <c r="K13" s="4"/>
      <c r="L13" s="3" t="s">
        <v>310</v>
      </c>
      <c r="M13" s="3"/>
      <c r="N13" s="3"/>
      <c r="O13" s="2">
        <f>INT(O8*365.25)</f>
        <v>738900.0</v>
      </c>
      <c r="P13" s="2"/>
    </row>
    <row r="14" spans="8:8" ht="18.0" customHeight="1">
      <c r="B14" s="4" t="s">
        <v>9</v>
      </c>
      <c r="C14" s="4"/>
      <c r="D14" s="4" t="s">
        <v>101</v>
      </c>
      <c r="E14" s="4"/>
      <c r="F14" s="4"/>
      <c r="G14" s="2">
        <f>INT(G13/1461)</f>
        <v>505.0</v>
      </c>
      <c r="H14" s="2"/>
      <c r="J14" s="4" t="s">
        <v>8</v>
      </c>
      <c r="K14" s="4"/>
      <c r="L14" s="3" t="s">
        <v>267</v>
      </c>
      <c r="M14" s="3"/>
      <c r="N14" s="3"/>
      <c r="O14" s="2">
        <f>INT((O9+1)*30.6001)</f>
        <v>520.0</v>
      </c>
      <c r="P14" s="2"/>
    </row>
    <row r="15" spans="8:8" ht="18.0" customHeight="1">
      <c r="B15" s="4" t="s">
        <v>51</v>
      </c>
      <c r="C15" s="4"/>
      <c r="D15" s="4" t="s">
        <v>95</v>
      </c>
      <c r="E15" s="4"/>
      <c r="F15" s="4"/>
      <c r="G15" s="2">
        <f>G14*4</f>
        <v>2020.0</v>
      </c>
      <c r="H15" s="2"/>
      <c r="J15" s="4" t="s">
        <v>9</v>
      </c>
      <c r="K15" s="4"/>
      <c r="L15" s="3" t="s">
        <v>269</v>
      </c>
      <c r="M15" s="3"/>
      <c r="N15" s="3"/>
      <c r="O15" s="2">
        <f>O5+O12+O13+O14-428</f>
        <v>738989.0</v>
      </c>
      <c r="P15" s="2"/>
    </row>
    <row r="16" spans="8:8" ht="18.0" customHeight="1">
      <c r="B16" s="4" t="s">
        <v>10</v>
      </c>
      <c r="C16" s="4"/>
      <c r="D16" s="4" t="s">
        <v>96</v>
      </c>
      <c r="E16" s="4"/>
      <c r="F16" s="4"/>
      <c r="G16" s="2">
        <f>G14*1461</f>
        <v>737805.0</v>
      </c>
      <c r="H16" s="2"/>
      <c r="J16" s="4" t="s">
        <v>10</v>
      </c>
      <c r="K16" s="4"/>
      <c r="L16" s="3" t="s">
        <v>315</v>
      </c>
      <c r="M16" s="3"/>
      <c r="N16" s="3"/>
      <c r="O16" s="2">
        <f>O15-227016</f>
        <v>511973.0</v>
      </c>
      <c r="P16" s="2"/>
    </row>
    <row r="17" spans="8:8" ht="18.0" customHeight="1">
      <c r="B17" s="4" t="s">
        <v>11</v>
      </c>
      <c r="C17" s="4"/>
      <c r="D17" s="4" t="s">
        <v>97</v>
      </c>
      <c r="E17" s="4"/>
      <c r="F17" s="4"/>
      <c r="G17" s="2">
        <f>G13-G16</f>
        <v>1182.0</v>
      </c>
      <c r="H17" s="2"/>
      <c r="J17" s="4" t="s">
        <v>239</v>
      </c>
      <c r="K17" s="4"/>
      <c r="L17" s="3" t="s">
        <v>273</v>
      </c>
      <c r="M17" s="3"/>
      <c r="N17" s="3"/>
      <c r="O17" s="2">
        <f>INT(O16/354.3671)</f>
        <v>1444.0</v>
      </c>
      <c r="P17" s="2"/>
    </row>
    <row r="18" spans="8:8" ht="18.0" customHeight="1">
      <c r="B18" s="4" t="s">
        <v>12</v>
      </c>
      <c r="C18" s="4"/>
      <c r="D18" s="4" t="s">
        <v>100</v>
      </c>
      <c r="E18" s="4"/>
      <c r="F18" s="4"/>
      <c r="G18" s="2">
        <f>INT(G15/100)</f>
        <v>20.0</v>
      </c>
      <c r="H18" s="2"/>
      <c r="J18" s="4" t="s">
        <v>11</v>
      </c>
      <c r="K18" s="4"/>
      <c r="L18" s="3" t="s">
        <v>274</v>
      </c>
      <c r="M18" s="3"/>
      <c r="N18" s="3"/>
      <c r="O18" s="2">
        <f>INT(O17*354.3671)</f>
        <v>511706.0</v>
      </c>
      <c r="P18" s="2"/>
    </row>
    <row r="19" spans="8:8" ht="18.0" customHeight="1">
      <c r="B19" s="4" t="s">
        <v>13</v>
      </c>
      <c r="C19" s="4"/>
      <c r="D19" s="4" t="s">
        <v>99</v>
      </c>
      <c r="E19" s="4"/>
      <c r="F19" s="4"/>
      <c r="G19" s="2">
        <f>INT(G18/4)</f>
        <v>5.0</v>
      </c>
      <c r="H19" s="2"/>
      <c r="J19" s="4" t="s">
        <v>12</v>
      </c>
      <c r="K19" s="4"/>
      <c r="L19" s="3" t="s">
        <v>276</v>
      </c>
      <c r="M19" s="3"/>
      <c r="N19" s="3"/>
      <c r="O19" s="2">
        <f>O16-O18</f>
        <v>267.0</v>
      </c>
      <c r="P19" s="2"/>
    </row>
    <row r="20" spans="8:8" ht="18.0" customHeight="1">
      <c r="B20" s="4" t="s">
        <v>17</v>
      </c>
      <c r="C20" s="4"/>
      <c r="D20" s="4" t="s">
        <v>102</v>
      </c>
      <c r="E20" s="4"/>
      <c r="F20" s="4"/>
      <c r="G20" s="2">
        <f>2-G18+G19</f>
        <v>-13.0</v>
      </c>
      <c r="H20" s="2"/>
      <c r="J20" s="4" t="s">
        <v>13</v>
      </c>
      <c r="K20" s="4"/>
      <c r="L20" s="3" t="s">
        <v>277</v>
      </c>
      <c r="M20" s="3"/>
      <c r="N20" s="3"/>
      <c r="O20" s="2">
        <f>INT(O19/354)</f>
        <v>0.0</v>
      </c>
      <c r="P20" s="2"/>
    </row>
    <row r="21" spans="8:8" ht="18.0" customHeight="1">
      <c r="B21" s="4" t="s">
        <v>18</v>
      </c>
      <c r="C21" s="4"/>
      <c r="D21" s="4" t="s">
        <v>103</v>
      </c>
      <c r="E21" s="4"/>
      <c r="F21" s="4"/>
      <c r="G21" s="2">
        <f>INT(G17-G20)</f>
        <v>1195.0</v>
      </c>
      <c r="H21" s="2"/>
      <c r="J21" s="4" t="s">
        <v>240</v>
      </c>
      <c r="K21" s="4"/>
      <c r="L21" s="3" t="s">
        <v>278</v>
      </c>
      <c r="M21" s="3"/>
      <c r="N21" s="3"/>
      <c r="O21" s="2">
        <f>O17+O20+1</f>
        <v>1445.0</v>
      </c>
      <c r="P21" s="2"/>
    </row>
    <row r="22" spans="8:8" ht="18.0" customHeight="1">
      <c r="B22" s="4" t="s">
        <v>19</v>
      </c>
      <c r="C22" s="4"/>
      <c r="D22" s="4" t="s">
        <v>104</v>
      </c>
      <c r="E22" s="4"/>
      <c r="F22" s="4"/>
      <c r="G22" s="2">
        <f>INT(G21/365)</f>
        <v>3.0</v>
      </c>
      <c r="H22" s="2"/>
      <c r="J22" s="4" t="s">
        <v>151</v>
      </c>
      <c r="K22" s="4"/>
      <c r="L22" s="3" t="s">
        <v>280</v>
      </c>
      <c r="M22" s="3"/>
      <c r="N22" s="3"/>
      <c r="O22" s="2">
        <f>O19-O20*354</f>
        <v>267.0</v>
      </c>
      <c r="P22" s="2"/>
    </row>
    <row r="23" spans="8:8" ht="18.0" customFormat="1" customHeight="1">
      <c r="B23" s="4" t="s">
        <v>122</v>
      </c>
      <c r="C23" s="4"/>
      <c r="D23" s="4" t="s">
        <v>149</v>
      </c>
      <c r="E23" s="4"/>
      <c r="F23" s="4"/>
      <c r="G23" s="2">
        <f>G15+G22</f>
        <v>2023.0</v>
      </c>
      <c r="H23" s="2"/>
      <c r="J23" s="4" t="s">
        <v>243</v>
      </c>
      <c r="K23" s="4"/>
      <c r="L23" s="3" t="s">
        <v>281</v>
      </c>
      <c r="M23" s="3"/>
      <c r="N23" s="3"/>
      <c r="O23" s="2" t="str">
        <f>Sheet2!F43</f>
        <v>10</v>
      </c>
      <c r="P23" s="2"/>
    </row>
    <row r="24" spans="8:8" ht="18.0" customHeight="1">
      <c r="B24" s="4" t="s">
        <v>173</v>
      </c>
      <c r="C24" s="4"/>
      <c r="D24" s="4" t="s">
        <v>156</v>
      </c>
      <c r="E24" s="4"/>
      <c r="F24" s="4"/>
      <c r="G24" s="2">
        <f>G23+1</f>
        <v>2024.0</v>
      </c>
      <c r="H24" s="2"/>
      <c r="J24" s="4" t="s">
        <v>244</v>
      </c>
      <c r="K24" s="4"/>
      <c r="L24" s="3" t="s">
        <v>281</v>
      </c>
      <c r="M24" s="3"/>
      <c r="N24" s="3"/>
      <c r="O24" s="2">
        <f>Sheet2!F42</f>
        <v>1.0</v>
      </c>
      <c r="P24" s="2"/>
    </row>
    <row r="25" spans="8:8" ht="18.0" customHeight="1">
      <c r="B25" s="4" t="s">
        <v>150</v>
      </c>
      <c r="C25" s="4"/>
      <c r="D25" s="4" t="s">
        <v>111</v>
      </c>
      <c r="E25" s="4"/>
      <c r="F25" s="4"/>
      <c r="G25" s="2">
        <f>INT(G21-G22*365)</f>
        <v>100.0</v>
      </c>
      <c r="H25" s="2"/>
      <c r="J25" s="4" t="s">
        <v>17</v>
      </c>
      <c r="K25" s="4"/>
      <c r="L25" s="3" t="s">
        <v>282</v>
      </c>
      <c r="M25" s="3"/>
      <c r="N25" s="3"/>
      <c r="O25" s="2">
        <f>O15+34</f>
        <v>739023.0</v>
      </c>
      <c r="P25" s="2"/>
    </row>
    <row r="26" spans="8:8" ht="18.0" customFormat="1" customHeight="1">
      <c r="B26" s="4" t="s">
        <v>174</v>
      </c>
      <c r="C26" s="4"/>
      <c r="D26" s="4" t="s">
        <v>153</v>
      </c>
      <c r="E26" s="4"/>
      <c r="F26" s="4"/>
      <c r="G26" s="2" t="str">
        <f>IF(G25&lt;31,"1",IF(G25&lt;59,"2",IF(G25&lt;90,"3",IF(G25&lt;120,"4",IF(G25&lt;151,"5",IF(G25&lt;181,"6",IF(G25&lt;212,"7",IF(G25&lt;243,"8",IF(G25&lt;273,"9",IF(G25&lt;304,"10",IF(G25&lt;334,"11",IF(G25&lt;364,"12"))))))))))))</f>
        <v>4</v>
      </c>
      <c r="H26" s="2"/>
      <c r="J26" s="4" t="s">
        <v>18</v>
      </c>
      <c r="K26" s="4"/>
      <c r="L26" s="3" t="s">
        <v>283</v>
      </c>
      <c r="M26" s="3"/>
      <c r="N26" s="3"/>
      <c r="O26" s="2">
        <f>INT(O25/7)</f>
        <v>105574.0</v>
      </c>
      <c r="P26" s="2"/>
    </row>
    <row r="27" spans="8:8" ht="18.0" customFormat="1" customHeight="1">
      <c r="B27" s="4" t="s">
        <v>175</v>
      </c>
      <c r="C27" s="4"/>
      <c r="D27" s="4" t="s">
        <v>165</v>
      </c>
      <c r="E27" s="4"/>
      <c r="F27" s="4"/>
      <c r="G27" s="2">
        <f>Sheet2!E23</f>
        <v>10.0</v>
      </c>
      <c r="H27" s="2"/>
      <c r="J27" s="4" t="s">
        <v>58</v>
      </c>
      <c r="K27" s="4"/>
      <c r="L27" s="3" t="s">
        <v>303</v>
      </c>
      <c r="M27" s="3"/>
      <c r="N27" s="3"/>
      <c r="O27" s="2">
        <f>O25-O26*7</f>
        <v>5.0</v>
      </c>
      <c r="P27" s="2"/>
    </row>
    <row r="28" spans="8:8" ht="18.0" customHeight="1">
      <c r="B28" s="4" t="s">
        <v>20</v>
      </c>
      <c r="C28" s="4"/>
      <c r="D28" s="4" t="s">
        <v>305</v>
      </c>
      <c r="E28" s="4"/>
      <c r="F28" s="4"/>
      <c r="G28" s="2">
        <f>INT(G13+35)</f>
        <v>739022.0</v>
      </c>
      <c r="H28" s="2"/>
      <c r="J28" s="4" t="s">
        <v>19</v>
      </c>
      <c r="K28" s="4"/>
      <c r="L28" s="3" t="s">
        <v>285</v>
      </c>
      <c r="M28" s="3"/>
      <c r="N28" s="3"/>
      <c r="O28" s="2">
        <f>INT(O25/5)</f>
        <v>147804.0</v>
      </c>
      <c r="P28" s="2"/>
    </row>
    <row r="29" spans="8:8" ht="18.0" customHeight="1">
      <c r="B29" s="4" t="s">
        <v>21</v>
      </c>
      <c r="C29" s="4"/>
      <c r="D29" s="4" t="s">
        <v>114</v>
      </c>
      <c r="E29" s="4"/>
      <c r="F29" s="4"/>
      <c r="G29" s="2">
        <f>INT(G28/7)</f>
        <v>105574.0</v>
      </c>
      <c r="H29" s="2"/>
      <c r="J29" s="4" t="s">
        <v>57</v>
      </c>
      <c r="K29" s="4"/>
      <c r="L29" s="3" t="s">
        <v>304</v>
      </c>
      <c r="M29" s="3"/>
      <c r="N29" s="3"/>
      <c r="O29" s="2">
        <f>O25-O28*5</f>
        <v>3.0</v>
      </c>
      <c r="P29" s="2"/>
    </row>
    <row r="30" spans="8:8" ht="18.0" customHeight="1">
      <c r="B30" s="4" t="s">
        <v>58</v>
      </c>
      <c r="C30" s="4"/>
      <c r="D30" s="4" t="s">
        <v>306</v>
      </c>
      <c r="E30" s="4"/>
      <c r="F30" s="4"/>
      <c r="G30" s="5">
        <f>G28-G29*7</f>
        <v>4.0</v>
      </c>
      <c r="H30" s="5"/>
      <c r="I30"/>
      <c r="J30" s="4" t="s">
        <v>162</v>
      </c>
      <c r="K30" s="4"/>
      <c r="L30" s="3" t="s">
        <v>171</v>
      </c>
      <c r="M30" s="3"/>
      <c r="N30" s="3"/>
      <c r="O30" s="2">
        <f>J5+L5/60+O5/3600</f>
        <v>2024.0694444444478</v>
      </c>
      <c r="P30" s="2"/>
    </row>
    <row r="31" spans="8:8" ht="18.0" customHeight="1">
      <c r="B31" s="4" t="s">
        <v>22</v>
      </c>
      <c r="C31" s="4"/>
      <c r="D31" s="4" t="s">
        <v>116</v>
      </c>
      <c r="E31" s="4"/>
      <c r="F31" s="4"/>
      <c r="G31" s="2">
        <f>INT(G28/5)</f>
        <v>147804.0</v>
      </c>
      <c r="H31" s="2"/>
      <c r="J31" s="4" t="s">
        <v>163</v>
      </c>
      <c r="K31" s="4"/>
      <c r="L31" s="3" t="s">
        <v>172</v>
      </c>
      <c r="M31" s="3"/>
      <c r="N31" s="3"/>
      <c r="O31" s="2">
        <f>O21+O23/60+O24/3600</f>
        <v>1445.1669444444476</v>
      </c>
      <c r="P31" s="2"/>
    </row>
    <row r="32" spans="8:8" ht="18.0" customHeight="1">
      <c r="B32" s="6" t="s">
        <v>57</v>
      </c>
      <c r="C32" s="6"/>
      <c r="D32" s="6" t="s">
        <v>307</v>
      </c>
      <c r="E32" s="6"/>
      <c r="F32" s="6"/>
      <c r="G32" s="7">
        <f>G28-G31*5</f>
        <v>2.0</v>
      </c>
      <c r="H32" s="7"/>
      <c r="J32" s="2" t="s">
        <v>259</v>
      </c>
      <c r="K32" s="2"/>
      <c r="L32" s="2"/>
      <c r="M32" s="2"/>
      <c r="N32" s="2"/>
      <c r="O32" s="2"/>
      <c r="P32" s="2"/>
    </row>
    <row r="33" spans="8:8" ht="18.0" customHeight="1">
      <c r="B33" s="4" t="s">
        <v>163</v>
      </c>
      <c r="C33" s="4"/>
      <c r="D33" s="4" t="s">
        <v>172</v>
      </c>
      <c r="E33" s="4"/>
      <c r="F33" s="4"/>
      <c r="G33" s="2">
        <f>B5+D5/60+G5/3600</f>
        <v>1445.1669444444476</v>
      </c>
      <c r="H33" s="2"/>
      <c r="J33" s="4" t="s">
        <v>246</v>
      </c>
      <c r="K33" s="4"/>
      <c r="L33" s="4" t="str">
        <f>TEXT(ABS(O30)/24,"[hh]/mm/ss")</f>
        <v>2024/04/10</v>
      </c>
      <c r="M33" s="4" t="s">
        <v>247</v>
      </c>
      <c r="N33" s="4" t="str">
        <f>VLOOKUP(L5,Sheet2!A19:B30,2)</f>
        <v>April</v>
      </c>
      <c r="O33" s="4" t="s">
        <v>248</v>
      </c>
      <c r="P33" s="4">
        <f>O5</f>
        <v>10.0</v>
      </c>
    </row>
    <row r="34" spans="8:8" ht="18.0" customFormat="1" customHeight="1">
      <c r="B34" s="4" t="s">
        <v>162</v>
      </c>
      <c r="C34" s="4"/>
      <c r="D34" s="4" t="s">
        <v>171</v>
      </c>
      <c r="E34" s="4"/>
      <c r="F34" s="4"/>
      <c r="G34" s="2">
        <f>G24+G26/60+G27/3600</f>
        <v>2024.0694444444478</v>
      </c>
      <c r="H34" s="2"/>
      <c r="J34" s="4" t="s">
        <v>245</v>
      </c>
      <c r="K34" s="4"/>
      <c r="L34" s="4" t="str">
        <f>TEXT(ABS(O31)/24,"[hh]/mm/ss")</f>
        <v>1445/10/01</v>
      </c>
      <c r="M34" s="4" t="s">
        <v>247</v>
      </c>
      <c r="N34" s="4" t="str">
        <f>VLOOKUP(Sheet2!F44,Sheet2!A34:B45,2)</f>
        <v>Syawal</v>
      </c>
      <c r="O34" s="4" t="s">
        <v>248</v>
      </c>
      <c r="P34" s="4">
        <f>O24</f>
        <v>1.0</v>
      </c>
    </row>
    <row r="35" spans="8:8" ht="18.0" customHeight="1">
      <c r="B35" s="2" t="s">
        <v>258</v>
      </c>
      <c r="C35" s="2"/>
      <c r="D35" s="2"/>
      <c r="E35" s="2"/>
      <c r="F35" s="2"/>
      <c r="G35" s="2"/>
      <c r="H35" s="2"/>
      <c r="J35" s="4" t="s">
        <v>250</v>
      </c>
      <c r="K35" s="4"/>
      <c r="L35" s="4" t="str">
        <f>VLOOKUP(O27,Sheet2!A3:B10,2)</f>
        <v>Kamis</v>
      </c>
      <c r="M35" s="4"/>
      <c r="N35" s="4"/>
      <c r="O35" s="4"/>
      <c r="P35" s="4"/>
    </row>
    <row r="36" spans="8:8" ht="18.0" customHeight="1">
      <c r="B36" s="4" t="s">
        <v>245</v>
      </c>
      <c r="C36" s="4"/>
      <c r="D36" s="4" t="str">
        <f>TEXT(ABS(G33)/24,"[hh]/mm/ss")</f>
        <v>1445/10/01</v>
      </c>
      <c r="E36" s="4" t="s">
        <v>247</v>
      </c>
      <c r="F36" s="4" t="str">
        <f>VLOOKUP(D5,Sheet2!A34:B45,2)</f>
        <v>Syawal</v>
      </c>
      <c r="G36" s="4" t="s">
        <v>248</v>
      </c>
      <c r="H36" s="4">
        <f>G5</f>
        <v>1.0</v>
      </c>
      <c r="J36" s="4" t="s">
        <v>255</v>
      </c>
      <c r="K36" s="4"/>
      <c r="L36" s="4" t="str">
        <f>VLOOKUP(O29,Sheet2!A12:B17,2)</f>
        <v>Pon</v>
      </c>
      <c r="M36" s="4"/>
      <c r="N36" s="4"/>
      <c r="O36" s="4"/>
      <c r="P36" s="4"/>
    </row>
    <row r="37" spans="8:8" ht="18.0" customHeight="1">
      <c r="B37" s="4" t="s">
        <v>246</v>
      </c>
      <c r="C37" s="4"/>
      <c r="D37" s="4" t="str">
        <f>TEXT(ABS(G34)/24,"[hh]/mm/ss")</f>
        <v>2024/04/10</v>
      </c>
      <c r="E37" s="4" t="s">
        <v>247</v>
      </c>
      <c r="F37" s="4" t="str">
        <f>VLOOKUP(Sheet2!E25,Sheet2!A19:B30,2)</f>
        <v>April</v>
      </c>
      <c r="G37" s="4" t="s">
        <v>248</v>
      </c>
      <c r="H37" s="4">
        <f>G27</f>
        <v>10.0</v>
      </c>
      <c r="J37" s="2" t="s">
        <v>293</v>
      </c>
      <c r="K37" s="2"/>
      <c r="L37" s="2"/>
      <c r="M37" s="2"/>
      <c r="N37" s="2"/>
      <c r="O37" s="2"/>
      <c r="P37" s="2"/>
    </row>
    <row r="38" spans="8:8" ht="18.0" customHeight="1">
      <c r="B38" s="6" t="s">
        <v>249</v>
      </c>
      <c r="C38" s="6"/>
      <c r="D38" s="6" t="str">
        <f>VLOOKUP(G30,Sheet2!A3:B10,2)</f>
        <v>Rabu</v>
      </c>
      <c r="E38" s="6"/>
      <c r="F38" s="6"/>
      <c r="G38" s="6"/>
      <c r="H38" s="6"/>
      <c r="J38" s="8" t="s">
        <v>312</v>
      </c>
      <c r="K38" s="8"/>
      <c r="L38" s="8"/>
      <c r="M38" s="8"/>
      <c r="N38" s="8"/>
      <c r="O38" s="8"/>
      <c r="P38" s="8"/>
    </row>
    <row r="39" spans="8:8" ht="18.0" customHeight="1">
      <c r="B39" s="4" t="s">
        <v>251</v>
      </c>
      <c r="C39" s="4"/>
      <c r="D39" s="4" t="str">
        <f>VLOOKUP(G32,Sheet2!A12:B17,2)</f>
        <v>Pahing</v>
      </c>
      <c r="E39" s="4"/>
      <c r="F39" s="4"/>
      <c r="G39" s="4"/>
      <c r="H39" s="4"/>
      <c r="J39" s="8" t="s">
        <v>320</v>
      </c>
      <c r="K39" s="8"/>
      <c r="L39" s="8"/>
      <c r="M39" s="8"/>
      <c r="N39" s="8"/>
      <c r="O39" s="8"/>
      <c r="P39" s="8"/>
    </row>
    <row r="40" spans="8:8" ht="18.0" customHeight="1">
      <c r="B40" s="4"/>
      <c r="C40" s="4"/>
      <c r="D40" s="4"/>
      <c r="E40" s="4"/>
      <c r="F40" s="4"/>
      <c r="G40" s="4"/>
      <c r="H40" s="4"/>
      <c r="J40" s="8" t="s">
        <v>322</v>
      </c>
      <c r="K40" s="8"/>
      <c r="L40" s="8"/>
      <c r="M40" s="8"/>
      <c r="N40" s="8"/>
      <c r="O40" s="8"/>
      <c r="P40" s="8"/>
    </row>
    <row r="41" spans="8:8">
      <c r="B41" s="9"/>
      <c r="C41" s="9"/>
      <c r="D41" s="9"/>
      <c r="E41" s="9"/>
      <c r="F41" s="9"/>
      <c r="G41" s="9"/>
      <c r="H41" s="9"/>
    </row>
    <row r="42" spans="8:8">
      <c r="B42" s="9"/>
      <c r="C42" s="9"/>
      <c r="D42" s="9"/>
      <c r="E42" s="9"/>
      <c r="F42" s="9"/>
      <c r="G42" s="9"/>
      <c r="H42" s="9"/>
    </row>
    <row r="43" spans="8:8">
      <c r="B43" s="9"/>
      <c r="C43" s="9"/>
      <c r="D43" s="9"/>
      <c r="E43" s="9"/>
      <c r="F43" s="9"/>
      <c r="G43" s="9"/>
      <c r="H43" s="9"/>
    </row>
  </sheetData>
  <mergeCells count="190">
    <mergeCell ref="J2:P3"/>
    <mergeCell ref="J36:K36"/>
    <mergeCell ref="B38:C38"/>
    <mergeCell ref="G20:H20"/>
    <mergeCell ref="D15:F15"/>
    <mergeCell ref="B37:C37"/>
    <mergeCell ref="G23:H23"/>
    <mergeCell ref="G29:H29"/>
    <mergeCell ref="B39:C39"/>
    <mergeCell ref="B40:H40"/>
    <mergeCell ref="J6:P6"/>
    <mergeCell ref="O28:P28"/>
    <mergeCell ref="O9:P9"/>
    <mergeCell ref="L23:N23"/>
    <mergeCell ref="O19:P19"/>
    <mergeCell ref="L11:N11"/>
    <mergeCell ref="L7:N7"/>
    <mergeCell ref="J38:P38"/>
    <mergeCell ref="O5:P5"/>
    <mergeCell ref="L31:N31"/>
    <mergeCell ref="O7:P7"/>
    <mergeCell ref="J15:K15"/>
    <mergeCell ref="J40:P40"/>
    <mergeCell ref="G21:H21"/>
    <mergeCell ref="B34:C34"/>
    <mergeCell ref="B23:C23"/>
    <mergeCell ref="B27:C27"/>
    <mergeCell ref="G26:H26"/>
    <mergeCell ref="G30:H30"/>
    <mergeCell ref="B24:C24"/>
    <mergeCell ref="L10:N10"/>
    <mergeCell ref="O31:P31"/>
    <mergeCell ref="J20:K20"/>
    <mergeCell ref="L14:N14"/>
    <mergeCell ref="O30:P30"/>
    <mergeCell ref="O22:P22"/>
    <mergeCell ref="L19:N19"/>
    <mergeCell ref="D7:F7"/>
    <mergeCell ref="B31:C31"/>
    <mergeCell ref="G17:H17"/>
    <mergeCell ref="B9:C9"/>
    <mergeCell ref="B6:H6"/>
    <mergeCell ref="B4:C4"/>
    <mergeCell ref="G4:H4"/>
    <mergeCell ref="J39:P39"/>
    <mergeCell ref="L15:N15"/>
    <mergeCell ref="J29:K29"/>
    <mergeCell ref="J24:K24"/>
    <mergeCell ref="G34:H34"/>
    <mergeCell ref="D21:F21"/>
    <mergeCell ref="B32:C32"/>
    <mergeCell ref="D26:F26"/>
    <mergeCell ref="B22:C22"/>
    <mergeCell ref="D19:F19"/>
    <mergeCell ref="B18:C18"/>
    <mergeCell ref="B35:H35"/>
    <mergeCell ref="O24:P24"/>
    <mergeCell ref="L4:N4"/>
    <mergeCell ref="J21:K21"/>
    <mergeCell ref="L28:N28"/>
    <mergeCell ref="O25:P25"/>
    <mergeCell ref="J16:K16"/>
    <mergeCell ref="L13:N13"/>
    <mergeCell ref="J25:K25"/>
    <mergeCell ref="L17:N17"/>
    <mergeCell ref="L16:N16"/>
    <mergeCell ref="G28:H28"/>
    <mergeCell ref="G13:H13"/>
    <mergeCell ref="J37:P37"/>
    <mergeCell ref="O13:P13"/>
    <mergeCell ref="J32:P32"/>
    <mergeCell ref="J35:K35"/>
    <mergeCell ref="D20:F20"/>
    <mergeCell ref="B25:C25"/>
    <mergeCell ref="B36:C36"/>
    <mergeCell ref="J4:K4"/>
    <mergeCell ref="O23:P23"/>
    <mergeCell ref="L27:N27"/>
    <mergeCell ref="L5:N5"/>
    <mergeCell ref="O15:P15"/>
    <mergeCell ref="L20:N20"/>
    <mergeCell ref="O20:P20"/>
    <mergeCell ref="J10:K10"/>
    <mergeCell ref="J18:K18"/>
    <mergeCell ref="J5:K5"/>
    <mergeCell ref="B19:C19"/>
    <mergeCell ref="G31:H31"/>
    <mergeCell ref="G24:H24"/>
    <mergeCell ref="D24:F24"/>
    <mergeCell ref="G15:H15"/>
    <mergeCell ref="B10:C10"/>
    <mergeCell ref="B11:C11"/>
    <mergeCell ref="B2:H3"/>
    <mergeCell ref="D10:F10"/>
    <mergeCell ref="L18:N18"/>
    <mergeCell ref="J8:K8"/>
    <mergeCell ref="O12:P12"/>
    <mergeCell ref="O11:P11"/>
    <mergeCell ref="L12:N12"/>
    <mergeCell ref="L9:N9"/>
    <mergeCell ref="G18:H18"/>
    <mergeCell ref="B16:C16"/>
    <mergeCell ref="J28:K28"/>
    <mergeCell ref="D31:F31"/>
    <mergeCell ref="D18:F18"/>
    <mergeCell ref="B12:C12"/>
    <mergeCell ref="B13:C13"/>
    <mergeCell ref="D13:F13"/>
    <mergeCell ref="G9:H9"/>
    <mergeCell ref="L25:N25"/>
    <mergeCell ref="O17:P17"/>
    <mergeCell ref="G12:H12"/>
    <mergeCell ref="G8:H8"/>
    <mergeCell ref="G14:H14"/>
    <mergeCell ref="O27:P27"/>
    <mergeCell ref="L8:N8"/>
    <mergeCell ref="O10:P10"/>
    <mergeCell ref="G33:H33"/>
    <mergeCell ref="B21:C21"/>
    <mergeCell ref="B30:C30"/>
    <mergeCell ref="D23:F23"/>
    <mergeCell ref="J27:K27"/>
    <mergeCell ref="J26:K26"/>
    <mergeCell ref="D29:F29"/>
    <mergeCell ref="J31:K31"/>
    <mergeCell ref="D32:F32"/>
    <mergeCell ref="L26:N26"/>
    <mergeCell ref="G22:H22"/>
    <mergeCell ref="D27:F27"/>
    <mergeCell ref="D25:F25"/>
    <mergeCell ref="D34:F34"/>
    <mergeCell ref="B29:C29"/>
    <mergeCell ref="G27:H27"/>
    <mergeCell ref="D28:F28"/>
    <mergeCell ref="B8:C8"/>
    <mergeCell ref="G10:H10"/>
    <mergeCell ref="B14:C14"/>
    <mergeCell ref="B5:C5"/>
    <mergeCell ref="G16:H16"/>
    <mergeCell ref="O4:P4"/>
    <mergeCell ref="B20:C20"/>
    <mergeCell ref="J30:K30"/>
    <mergeCell ref="G32:H32"/>
    <mergeCell ref="D17:F17"/>
    <mergeCell ref="B17:C17"/>
    <mergeCell ref="D16:F16"/>
    <mergeCell ref="B15:C15"/>
    <mergeCell ref="J19:K19"/>
    <mergeCell ref="O16:P16"/>
    <mergeCell ref="B7:C7"/>
    <mergeCell ref="G5:H5"/>
    <mergeCell ref="D5:F5"/>
    <mergeCell ref="J14:K14"/>
    <mergeCell ref="J12:K12"/>
    <mergeCell ref="D14:F14"/>
    <mergeCell ref="D12:F12"/>
    <mergeCell ref="D11:F11"/>
    <mergeCell ref="J11:K11"/>
    <mergeCell ref="O26:P26"/>
    <mergeCell ref="J33:K33"/>
    <mergeCell ref="G25:H25"/>
    <mergeCell ref="J22:K22"/>
    <mergeCell ref="L30:N30"/>
    <mergeCell ref="L29:N29"/>
    <mergeCell ref="G19:H19"/>
    <mergeCell ref="O14:P14"/>
    <mergeCell ref="D8:F8"/>
    <mergeCell ref="B33:C33"/>
    <mergeCell ref="G11:H11"/>
    <mergeCell ref="D4:F4"/>
    <mergeCell ref="L24:N24"/>
    <mergeCell ref="D30:F30"/>
    <mergeCell ref="J34:K34"/>
    <mergeCell ref="O29:P29"/>
    <mergeCell ref="B28:C28"/>
    <mergeCell ref="D9:F9"/>
    <mergeCell ref="O18:P18"/>
    <mergeCell ref="J7:K7"/>
    <mergeCell ref="B26:C26"/>
    <mergeCell ref="D33:F33"/>
    <mergeCell ref="J23:K23"/>
    <mergeCell ref="L22:N22"/>
    <mergeCell ref="L21:N21"/>
    <mergeCell ref="D22:F22"/>
    <mergeCell ref="O21:P21"/>
    <mergeCell ref="G7:H7"/>
    <mergeCell ref="O8:P8"/>
    <mergeCell ref="J13:K13"/>
    <mergeCell ref="J17:K17"/>
    <mergeCell ref="J9:K9"/>
  </mergeCells>
  <pageMargins left="0.7" right="0.7" top="0.75" bottom="0.75" header="0.3" footer="0.3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W77"/>
  <sheetViews>
    <sheetView workbookViewId="0" zoomScale="67">
      <selection activeCell="F14" sqref="F14"/>
    </sheetView>
  </sheetViews>
  <sheetFormatPr defaultRowHeight="14.25" defaultColWidth="10"/>
  <cols>
    <col min="1" max="1" customWidth="1" bestFit="1" width="10.0" style="0"/>
    <col min="4" max="4" customWidth="1" bestFit="1" width="11.7734375" style="0"/>
  </cols>
  <sheetData>
    <row r="3" spans="8:8" ht="15.0">
      <c r="A3">
        <v>1.0</v>
      </c>
      <c r="B3" t="s">
        <v>35</v>
      </c>
      <c r="C3">
        <v>0.0</v>
      </c>
    </row>
    <row r="4" spans="8:8" ht="15.0">
      <c r="A4">
        <v>2.0</v>
      </c>
      <c r="B4" t="s">
        <v>36</v>
      </c>
      <c r="C4">
        <v>1.0</v>
      </c>
    </row>
    <row r="5" spans="8:8" ht="15.0">
      <c r="A5">
        <v>3.0</v>
      </c>
      <c r="B5" t="s">
        <v>37</v>
      </c>
      <c r="C5">
        <v>2.0</v>
      </c>
    </row>
    <row r="6" spans="8:8" ht="15.0">
      <c r="A6">
        <v>4.0</v>
      </c>
      <c r="B6" t="s">
        <v>38</v>
      </c>
      <c r="C6">
        <v>3.0</v>
      </c>
    </row>
    <row r="7" spans="8:8" ht="15.0">
      <c r="A7">
        <v>5.0</v>
      </c>
      <c r="B7" t="s">
        <v>39</v>
      </c>
      <c r="C7">
        <v>4.0</v>
      </c>
    </row>
    <row r="8" spans="8:8" ht="15.0">
      <c r="A8">
        <v>6.0</v>
      </c>
      <c r="B8" t="s">
        <v>40</v>
      </c>
      <c r="C8">
        <v>5.0</v>
      </c>
    </row>
    <row r="9" spans="8:8" ht="15.0">
      <c r="A9">
        <v>7.0</v>
      </c>
      <c r="B9" t="s">
        <v>41</v>
      </c>
      <c r="C9">
        <v>6.0</v>
      </c>
    </row>
    <row r="10" spans="8:8" ht="15.0">
      <c r="A10">
        <v>0.0</v>
      </c>
      <c r="B10" t="s">
        <v>35</v>
      </c>
      <c r="C10">
        <v>7.0</v>
      </c>
    </row>
    <row r="11" spans="8:8" ht="14.9"/>
    <row r="12" spans="8:8" ht="15.0">
      <c r="A12">
        <v>1.0</v>
      </c>
      <c r="B12" t="s">
        <v>42</v>
      </c>
      <c r="D12">
        <v>1445.0</v>
      </c>
      <c r="E12">
        <v>9.0</v>
      </c>
      <c r="F12">
        <v>5.0</v>
      </c>
    </row>
    <row r="13" spans="8:8" ht="15.0">
      <c r="A13">
        <v>2.0</v>
      </c>
      <c r="B13" t="s">
        <v>43</v>
      </c>
      <c r="D13">
        <f>D12+E12/60+F12/3600</f>
        <v>1445.151388888889</v>
      </c>
    </row>
    <row r="14" spans="8:8" ht="15.0">
      <c r="A14">
        <v>3.0</v>
      </c>
      <c r="B14" t="s">
        <v>44</v>
      </c>
      <c r="D14" t="str">
        <f>TEXT(ABS(D13)/24,"[hh]/mm/ss")</f>
        <v>1445/09/05</v>
      </c>
    </row>
    <row r="15" spans="8:8" ht="15.0">
      <c r="A15">
        <v>4.0</v>
      </c>
      <c r="B15" t="s">
        <v>45</v>
      </c>
    </row>
    <row r="16" spans="8:8" ht="15.0">
      <c r="A16">
        <v>5.0</v>
      </c>
      <c r="B16" t="s">
        <v>46</v>
      </c>
    </row>
    <row r="17" spans="8:8" ht="15.0">
      <c r="A17">
        <v>0.0</v>
      </c>
      <c r="B17" t="s">
        <v>46</v>
      </c>
    </row>
    <row r="19" spans="8:8" ht="15.0">
      <c r="A19">
        <v>1.0</v>
      </c>
      <c r="B19" t="s">
        <v>59</v>
      </c>
      <c r="C19">
        <v>31.0</v>
      </c>
      <c r="D19">
        <v>0.0</v>
      </c>
      <c r="E19" t="s">
        <v>226</v>
      </c>
      <c r="F19">
        <v>29.0</v>
      </c>
    </row>
    <row r="20" spans="8:8" ht="15.0">
      <c r="A20">
        <v>2.0</v>
      </c>
      <c r="B20" t="s">
        <v>60</v>
      </c>
      <c r="C20">
        <f>VLOOKUP(F21,E19:F20,2)</f>
        <v>28.0</v>
      </c>
      <c r="D20">
        <f>31</f>
        <v>31.0</v>
      </c>
      <c r="E20" t="s">
        <v>227</v>
      </c>
      <c r="F20">
        <v>28.0</v>
      </c>
    </row>
    <row r="21" spans="8:8" ht="15.0">
      <c r="A21">
        <v>3.0</v>
      </c>
      <c r="B21" t="s">
        <v>61</v>
      </c>
      <c r="C21">
        <v>31.0</v>
      </c>
      <c r="D21">
        <f>C19+C20</f>
        <v>59.0</v>
      </c>
      <c r="E21">
        <f>Sheet1!G23</f>
        <v>2023.0</v>
      </c>
      <c r="F21" t="str">
        <f>IF(((MOD(E21,4)=0)*((MOD(E21,100)&lt;&gt;0)+(MOD(E21,400)=0))=1),"Kabisah","Basitoh")</f>
        <v>Basitoh</v>
      </c>
    </row>
    <row r="22" spans="8:8" ht="15.0">
      <c r="A22">
        <v>4.0</v>
      </c>
      <c r="B22" t="s">
        <v>62</v>
      </c>
      <c r="C22">
        <v>30.0</v>
      </c>
      <c r="D22">
        <f>C19+C20+C21</f>
        <v>90.0</v>
      </c>
      <c r="E22">
        <f>Sheet1!G25</f>
        <v>100.0</v>
      </c>
    </row>
    <row r="23" spans="8:8" ht="15.0">
      <c r="A23">
        <v>5.0</v>
      </c>
      <c r="B23" t="s">
        <v>63</v>
      </c>
      <c r="C23">
        <v>31.0</v>
      </c>
      <c r="D23">
        <f>SUM(C19:C22)</f>
        <v>120.0</v>
      </c>
      <c r="E23">
        <f>IF(E22&gt;D31,(E22-D31),IF(E22&gt;D30,(E22-D30),IF(E22&gt;D29,(E22-D29),IF(E22&gt;D28,(E22-D28),IF(E22&gt;D27,(E22-D27),IF(E22&gt;D26,(E22-D26),IF(E22&gt;D25,(E22-D25),IF(E22&gt;D24,(E22-D24),IF(E22&gt;D23,(E22-D23),IF(E22&gt;D22,(E22-D22),IF(E22&gt;D21,(E22-D21),IF(E22&gt;D20,(E22-D20),IF(E22&gt;0,(E22-0))))))))))))))</f>
        <v>10.0</v>
      </c>
      <c r="F23">
        <f>IF(E22&gt;D31,(E22-D31),IF(E22&gt;D30,(E22-D30),IF(E22&gt;D29,(E22-D29),IF(E22&gt;D28,(E22-D28),IF(E22&gt;D27,(E22-D27),IF(E22&gt;D26,(E22-D26),IF(E22&gt;D25,(E22-D25),IF(E22&gt;D24,(E22-D24),IF(E22&gt;D23,(E22-D23),IF(E22&gt;D22,(E22-D22),IF(E22&gt;D21,(E22-D21),IF(E22&gt;D20,(E22-D20),IF(E22&gt;0,(E22-0))))))))))))))</f>
        <v>10.0</v>
      </c>
    </row>
    <row r="24" spans="8:8" ht="15.0">
      <c r="A24">
        <v>6.0</v>
      </c>
      <c r="B24" t="s">
        <v>64</v>
      </c>
      <c r="C24">
        <v>30.0</v>
      </c>
      <c r="D24">
        <f>SUM(C19:C23)</f>
        <v>151.0</v>
      </c>
      <c r="E24" s="10" t="str">
        <f>IF(E22&lt;31,"1",IF(E22&lt;59,"2",IF(E22&lt;90,"3",IF(E22&lt;120,"4",IF(E22&lt;151,"5",IF(E22&lt;181,"6",IF(E22&lt;212,"7",IF(E22&lt;243,"8",IF(E22&lt;273,"9",IF(E22&lt;304,"10",IF(E22&lt;334,"11",IF(E22&lt;364,"12"))))))))))))</f>
        <v>4</v>
      </c>
      <c r="F24"/>
    </row>
    <row r="25" spans="8:8" ht="15.0">
      <c r="A25">
        <v>7.0</v>
      </c>
      <c r="B25" t="s">
        <v>65</v>
      </c>
      <c r="C25">
        <v>31.0</v>
      </c>
      <c r="D25">
        <f>SUM(C19:C24)</f>
        <v>181.0</v>
      </c>
      <c r="E25">
        <f>E24+0</f>
        <v>4.0</v>
      </c>
      <c r="F25">
        <f>E22-D25</f>
        <v>-81.0</v>
      </c>
    </row>
    <row r="26" spans="8:8" ht="15.0">
      <c r="A26">
        <v>8.0</v>
      </c>
      <c r="B26" t="s">
        <v>66</v>
      </c>
      <c r="C26">
        <v>31.0</v>
      </c>
      <c r="D26">
        <f>SUM(C19:C25)</f>
        <v>212.0</v>
      </c>
    </row>
    <row r="27" spans="8:8" ht="15.0">
      <c r="A27">
        <v>9.0</v>
      </c>
      <c r="B27" t="s">
        <v>67</v>
      </c>
      <c r="C27">
        <v>30.0</v>
      </c>
      <c r="D27">
        <f>SUM(C19:C26)</f>
        <v>243.0</v>
      </c>
    </row>
    <row r="28" spans="8:8" ht="15.0">
      <c r="A28">
        <v>10.0</v>
      </c>
      <c r="B28" t="s">
        <v>68</v>
      </c>
      <c r="C28">
        <v>31.0</v>
      </c>
      <c r="D28">
        <f>SUM(C19:C27)</f>
        <v>273.0</v>
      </c>
    </row>
    <row r="29" spans="8:8" ht="15.0">
      <c r="A29">
        <v>11.0</v>
      </c>
      <c r="B29" t="s">
        <v>70</v>
      </c>
      <c r="C29">
        <v>30.0</v>
      </c>
      <c r="D29">
        <f>SUM(C19:C28)</f>
        <v>304.0</v>
      </c>
    </row>
    <row r="30" spans="8:8" ht="15.0">
      <c r="A30">
        <v>12.0</v>
      </c>
      <c r="B30" t="s">
        <v>69</v>
      </c>
      <c r="C30">
        <v>31.0</v>
      </c>
      <c r="D30">
        <f>SUM(C19:C29)</f>
        <v>334.0</v>
      </c>
    </row>
    <row r="31" spans="8:8">
      <c r="D31">
        <f>D30+31</f>
        <v>365.0</v>
      </c>
    </row>
    <row r="33" spans="8:8">
      <c r="B33" s="11"/>
    </row>
    <row r="34" spans="8:8" ht="15.0">
      <c r="A34">
        <v>1.0</v>
      </c>
      <c r="B34" t="s">
        <v>182</v>
      </c>
      <c r="C34">
        <v>30.0</v>
      </c>
      <c r="D34">
        <v>0.0</v>
      </c>
    </row>
    <row r="35" spans="8:8" ht="15.0">
      <c r="A35">
        <v>2.0</v>
      </c>
      <c r="B35" t="s">
        <v>183</v>
      </c>
      <c r="C35">
        <v>29.0</v>
      </c>
      <c r="D35">
        <v>30.0</v>
      </c>
    </row>
    <row r="36" spans="8:8" ht="15.0">
      <c r="A36">
        <v>3.0</v>
      </c>
      <c r="B36" t="s">
        <v>185</v>
      </c>
      <c r="C36">
        <v>30.0</v>
      </c>
      <c r="D36">
        <f>30+C35</f>
        <v>59.0</v>
      </c>
    </row>
    <row r="37" spans="8:8" ht="15.0">
      <c r="A37">
        <v>4.0</v>
      </c>
      <c r="B37" t="s">
        <v>186</v>
      </c>
      <c r="C37">
        <v>29.0</v>
      </c>
      <c r="D37">
        <f>30+29+30</f>
        <v>89.0</v>
      </c>
      <c r="E37">
        <f>Sheet1!O21</f>
        <v>1445.0</v>
      </c>
      <c r="F37">
        <f>MOD(E37,30)</f>
        <v>5.0</v>
      </c>
      <c r="G37" t="str">
        <f>VLOOKUP(F37,B47:C78,2)</f>
        <v>Kabisah</v>
      </c>
    </row>
    <row r="38" spans="8:8" ht="15.0">
      <c r="A38">
        <v>5.0</v>
      </c>
      <c r="B38" t="s">
        <v>187</v>
      </c>
      <c r="C38">
        <v>30.0</v>
      </c>
      <c r="D38">
        <f>D37+C37</f>
        <v>118.0</v>
      </c>
      <c r="E38" t="s">
        <v>226</v>
      </c>
      <c r="F38">
        <v>30.0</v>
      </c>
    </row>
    <row r="39" spans="8:8" ht="18.15">
      <c r="A39">
        <v>6.0</v>
      </c>
      <c r="B39" t="s">
        <v>188</v>
      </c>
      <c r="C39">
        <v>29.0</v>
      </c>
      <c r="D39">
        <f>D38+C38</f>
        <v>148.0</v>
      </c>
      <c r="E39" t="s">
        <v>227</v>
      </c>
      <c r="F39">
        <v>29.0</v>
      </c>
    </row>
    <row r="40" spans="8:8" ht="15.0">
      <c r="A40">
        <v>7.0</v>
      </c>
      <c r="B40" t="s">
        <v>189</v>
      </c>
      <c r="C40">
        <v>30.0</v>
      </c>
      <c r="D40">
        <f>D39+C39</f>
        <v>177.0</v>
      </c>
      <c r="E40" t="s">
        <v>228</v>
      </c>
      <c r="F40">
        <f>VLOOKUP(G37,E38:F39,2)</f>
        <v>30.0</v>
      </c>
    </row>
    <row r="41" spans="8:8" ht="15.0">
      <c r="A41">
        <v>8.0</v>
      </c>
      <c r="B41" t="s">
        <v>190</v>
      </c>
      <c r="C41">
        <v>29.0</v>
      </c>
      <c r="D41">
        <f>D40+C40</f>
        <v>207.0</v>
      </c>
      <c r="E41" t="s">
        <v>76</v>
      </c>
      <c r="F41">
        <f>Sheet1!O22</f>
        <v>267.0</v>
      </c>
    </row>
    <row r="42" spans="8:8" ht="15.0">
      <c r="A42">
        <v>9.0</v>
      </c>
      <c r="B42" t="s">
        <v>191</v>
      </c>
      <c r="C42">
        <v>30.0</v>
      </c>
      <c r="D42">
        <f>D41+C41</f>
        <v>236.0</v>
      </c>
      <c r="E42" t="s">
        <v>4</v>
      </c>
      <c r="F42">
        <f>IF(F41&gt;D46,(F41-D46),IF(F41&gt;D45,(F41-D45),IF(F41&gt;D44,(F41-D44),IF(F41&gt;D43,(F41-D43),IF(F41&gt;D42,(F41-D42),IF(F41&gt;D41,(F41-D41),IF(F41&gt;D40,(F41-D40),IF(F41&gt;D39,(F41-D39),IF(F41&gt;D38,(F41-D38),IF(F41&gt;D37,(F41-D37),IF(F41&gt;D36,(F41-D36),IF(F41&gt;D35,(F41-D35),IF(F41&gt;D34,(F41+D34))))))))))))))</f>
        <v>1.0</v>
      </c>
      <c r="G42">
        <f>F41-D42</f>
        <v>31.0</v>
      </c>
    </row>
    <row r="43" spans="8:8" ht="15.0">
      <c r="A43">
        <v>10.0</v>
      </c>
      <c r="B43" t="s">
        <v>192</v>
      </c>
      <c r="C43">
        <v>29.0</v>
      </c>
      <c r="D43">
        <f>D42+C42</f>
        <v>266.0</v>
      </c>
      <c r="E43" t="s">
        <v>3</v>
      </c>
      <c r="F43" s="12" t="str">
        <f>IF(F41&lt;30,"1",IF(F41&lt;59,"2",IF(F41&lt;89,"3",IF(F41&lt;118,"4",IF(F41&lt;148,"5",IF(F41&lt;177,"6",IF(F41&lt;207,"7",IF(F41&lt;236,"8",IF(F41&lt;266,"9",IF(F41&lt;295,"10",IF(F41&lt;325,"11",IF(F41&lt;D46,"12"))))))))))))</f>
        <v>10</v>
      </c>
    </row>
    <row r="44" spans="8:8" ht="15.0">
      <c r="A44">
        <v>11.0</v>
      </c>
      <c r="B44" t="s">
        <v>193</v>
      </c>
      <c r="C44">
        <v>30.0</v>
      </c>
      <c r="D44">
        <f>D43+C43</f>
        <v>295.0</v>
      </c>
      <c r="F44">
        <f>F43+0</f>
        <v>10.0</v>
      </c>
    </row>
    <row r="45" spans="8:8" ht="15.0">
      <c r="A45">
        <v>12.0</v>
      </c>
      <c r="B45" t="s">
        <v>194</v>
      </c>
      <c r="C45">
        <f>F40</f>
        <v>30.0</v>
      </c>
      <c r="D45">
        <f>D44+C44</f>
        <v>325.0</v>
      </c>
    </row>
    <row r="46" spans="8:8" ht="18.15">
      <c r="D46">
        <f>D45+C45</f>
        <v>355.0</v>
      </c>
    </row>
    <row r="47" spans="8:8" ht="14.9">
      <c r="B47" s="13">
        <v>1.0</v>
      </c>
      <c r="C47" s="14" t="s">
        <v>195</v>
      </c>
    </row>
    <row r="48" spans="8:8" ht="14.9">
      <c r="B48" s="13">
        <v>2.0</v>
      </c>
      <c r="C48" s="14" t="s">
        <v>196</v>
      </c>
    </row>
    <row r="49" spans="8:8" ht="14.9">
      <c r="B49" s="13">
        <v>3.0</v>
      </c>
      <c r="C49" s="14" t="s">
        <v>197</v>
      </c>
    </row>
    <row r="50" spans="8:8" ht="14.9">
      <c r="B50" s="13">
        <v>4.0</v>
      </c>
      <c r="C50" s="14" t="s">
        <v>198</v>
      </c>
    </row>
    <row r="51" spans="8:8" ht="14.9">
      <c r="B51" s="13">
        <v>5.0</v>
      </c>
      <c r="C51" s="14" t="s">
        <v>199</v>
      </c>
    </row>
    <row r="52" spans="8:8" ht="14.9">
      <c r="B52" s="13">
        <v>6.0</v>
      </c>
      <c r="C52" s="14" t="s">
        <v>200</v>
      </c>
    </row>
    <row r="53" spans="8:8" ht="14.9">
      <c r="B53" s="13">
        <v>7.0</v>
      </c>
      <c r="C53" s="14" t="s">
        <v>201</v>
      </c>
    </row>
    <row r="54" spans="8:8" ht="14.9">
      <c r="B54" s="13">
        <v>8.0</v>
      </c>
      <c r="C54" s="14" t="s">
        <v>202</v>
      </c>
    </row>
    <row r="55" spans="8:8" ht="14.9">
      <c r="B55" s="13">
        <v>9.0</v>
      </c>
      <c r="C55" s="14" t="s">
        <v>203</v>
      </c>
    </row>
    <row r="56" spans="8:8" ht="14.9">
      <c r="B56" s="13">
        <v>10.0</v>
      </c>
      <c r="C56" s="14" t="s">
        <v>204</v>
      </c>
    </row>
    <row r="57" spans="8:8" ht="14.9">
      <c r="B57" s="13">
        <v>11.0</v>
      </c>
      <c r="C57" s="14" t="s">
        <v>205</v>
      </c>
    </row>
    <row r="58" spans="8:8" ht="14.9">
      <c r="B58" s="13">
        <v>12.0</v>
      </c>
      <c r="C58" s="14" t="s">
        <v>206</v>
      </c>
    </row>
    <row r="59" spans="8:8" ht="14.9">
      <c r="B59" s="13">
        <v>13.0</v>
      </c>
      <c r="C59" s="14" t="s">
        <v>207</v>
      </c>
    </row>
    <row r="60" spans="8:8" ht="14.9">
      <c r="B60" s="13">
        <v>14.0</v>
      </c>
      <c r="C60" s="14" t="s">
        <v>208</v>
      </c>
    </row>
    <row r="61" spans="8:8" ht="14.9">
      <c r="B61" s="13">
        <v>15.0</v>
      </c>
      <c r="C61" s="14" t="s">
        <v>209</v>
      </c>
    </row>
    <row r="62" spans="8:8" ht="14.9">
      <c r="B62" s="13">
        <v>16.0</v>
      </c>
      <c r="C62" s="14" t="s">
        <v>210</v>
      </c>
    </row>
    <row r="63" spans="8:8" ht="14.9">
      <c r="B63" s="13">
        <v>17.0</v>
      </c>
      <c r="C63" s="14" t="s">
        <v>211</v>
      </c>
    </row>
    <row r="64" spans="8:8" ht="14.9">
      <c r="B64" s="13">
        <v>18.0</v>
      </c>
      <c r="C64" s="14" t="s">
        <v>212</v>
      </c>
    </row>
    <row r="65" spans="8:8" ht="14.9">
      <c r="B65" s="13">
        <v>19.0</v>
      </c>
      <c r="C65" s="14" t="s">
        <v>213</v>
      </c>
    </row>
    <row r="66" spans="8:8" ht="14.9">
      <c r="B66" s="13">
        <v>20.0</v>
      </c>
      <c r="C66" s="14" t="s">
        <v>214</v>
      </c>
    </row>
    <row r="67" spans="8:8" ht="14.9">
      <c r="B67" s="13">
        <v>21.0</v>
      </c>
      <c r="C67" s="14" t="s">
        <v>215</v>
      </c>
    </row>
    <row r="68" spans="8:8" ht="14.9">
      <c r="B68" s="13">
        <v>22.0</v>
      </c>
      <c r="C68" s="14" t="s">
        <v>216</v>
      </c>
    </row>
    <row r="69" spans="8:8" ht="14.9">
      <c r="B69" s="13">
        <v>23.0</v>
      </c>
      <c r="C69" s="14" t="s">
        <v>217</v>
      </c>
    </row>
    <row r="70" spans="8:8" ht="14.9">
      <c r="B70" s="13">
        <v>24.0</v>
      </c>
      <c r="C70" s="14" t="s">
        <v>218</v>
      </c>
    </row>
    <row r="71" spans="8:8" ht="14.9">
      <c r="B71" s="13">
        <v>25.0</v>
      </c>
      <c r="C71" s="14" t="s">
        <v>219</v>
      </c>
    </row>
    <row r="72" spans="8:8" ht="14.9">
      <c r="B72" s="13">
        <v>26.0</v>
      </c>
      <c r="C72" s="14" t="s">
        <v>220</v>
      </c>
    </row>
    <row r="73" spans="8:8" ht="14.9">
      <c r="B73" s="13">
        <v>27.0</v>
      </c>
      <c r="C73" s="14" t="s">
        <v>221</v>
      </c>
    </row>
    <row r="74" spans="8:8" ht="14.9">
      <c r="B74" s="13">
        <v>28.0</v>
      </c>
      <c r="C74" s="14" t="s">
        <v>222</v>
      </c>
    </row>
    <row r="75" spans="8:8" ht="14.9">
      <c r="B75" s="13">
        <v>29.0</v>
      </c>
      <c r="C75" s="14" t="s">
        <v>223</v>
      </c>
    </row>
    <row r="76" spans="8:8" ht="14.9">
      <c r="B76" s="13">
        <v>30.0</v>
      </c>
      <c r="C76" s="14" t="s">
        <v>224</v>
      </c>
    </row>
    <row r="77" spans="8:8" ht="14.9">
      <c r="B77" s="13">
        <v>0.0</v>
      </c>
      <c r="C77" s="14" t="s">
        <v>225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S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Ghofur</dc:creator>
  <dcterms:created xsi:type="dcterms:W3CDTF">2024-02-16T03:22:47Z</dcterms:created>
  <dcterms:modified xsi:type="dcterms:W3CDTF">2024-04-04T17:57:02Z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457065da9c574b8dba697560883afd05</vt:lpwstr>
  </property>
</Properties>
</file>