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worksheets/sheet5.xml" ContentType="application/vnd.openxmlformats-officedocument.spreadsheetml.worksheet+xml"/>
  <Override PartName="/xl/drawings/vmlDrawing5.vml" ContentType="application/vnd.openxmlformats-officedocument.vmlDrawing"/>
  <Override PartName="/xl/comments5.xml" ContentType="application/vnd.openxmlformats-officedocument.spreadsheetml.comment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4"/>
  </bookViews>
  <sheets>
    <sheet name="TM" sheetId="1" r:id="rId1"/>
    <sheet name="Data" sheetId="2" r:id="rId2"/>
    <sheet name="Lembar Latihan" sheetId="3" r:id="rId3"/>
    <sheet name="TM 2" sheetId="4" r:id="rId4"/>
    <sheet name="Lembar Latihan 2" sheetId="5" r:id="rId5"/>
  </sheets>
  <definedNames>
    <definedName name="_xlnm.Print_Area" localSheetId="3">'TM 2'!$A$3:$C$62</definedName>
  </definedNames>
  <calcPr calcId="114210"/>
</workbook>
</file>

<file path=xl/comments1.xml><?xml version="1.0" encoding="utf-8"?>
<comments xmlns="http://schemas.openxmlformats.org/spreadsheetml/2006/main">
  <authors>
    <author>Ghofur
</author>
  </authors>
  <commentList>
    <comment ref="E3" authorId="0">
      <text>
        <r>
          <rPr>
            <sz val="11"/>
            <color indexed="81"/>
            <rFont val="Arial"/>
          </rPr>
          <t xml:space="preserve">Tahun Yang Dimaksud</t>
        </r>
      </text>
    </comment>
  </commentList>
</comments>
</file>

<file path=xl/comments4.xml><?xml version="1.0" encoding="utf-8"?>
<comments xmlns="http://schemas.openxmlformats.org/spreadsheetml/2006/main">
  <authors>
    <author>Ghofur
</author>
  </authors>
  <commentList>
    <comment ref="C4" authorId="0">
      <text>
        <r>
          <rPr>
            <sz val="11"/>
            <color indexed="81"/>
            <rFont val="Arial"/>
          </rPr>
          <t xml:space="preserve">Tentukan Tahun Yang Dimaksud </t>
        </r>
      </text>
    </comment>
  </commentList>
</comments>
</file>

<file path=xl/comments5.xml><?xml version="1.0" encoding="utf-8"?>
<comments xmlns="http://schemas.openxmlformats.org/spreadsheetml/2006/main">
  <authors>
    <author>Ghofur
</author>
  </authors>
  <commentList>
    <comment ref="C4" authorId="0">
      <text>
        <r>
          <rPr>
            <sz val="11"/>
            <color indexed="81"/>
            <rFont val="Arial"/>
          </rPr>
          <t xml:space="preserve">Tentukan Tahun Yang Dimaksud </t>
        </r>
      </text>
    </comment>
  </commentList>
</comments>
</file>

<file path=xl/sharedStrings.xml><?xml version="1.0" encoding="utf-8"?>
<sst xmlns="http://schemas.openxmlformats.org/spreadsheetml/2006/main" uniqueCount="414" count="414">
  <si>
    <t>Sabtu</t>
  </si>
  <si>
    <t>Minggu</t>
  </si>
  <si>
    <t>Senin</t>
  </si>
  <si>
    <t>Selasa</t>
  </si>
  <si>
    <t>Rabu</t>
  </si>
  <si>
    <t>Kamis</t>
  </si>
  <si>
    <t>Jumat</t>
  </si>
  <si>
    <t>Kliwon</t>
  </si>
  <si>
    <t>Legi</t>
  </si>
  <si>
    <t>Pahing</t>
  </si>
  <si>
    <t>Pon</t>
  </si>
  <si>
    <t>Wage</t>
  </si>
  <si>
    <t>Baa</t>
  </si>
  <si>
    <t>Wawu</t>
  </si>
  <si>
    <t>Alip</t>
  </si>
  <si>
    <t>Haa</t>
  </si>
  <si>
    <t>Jiim</t>
  </si>
  <si>
    <t>Dal</t>
  </si>
  <si>
    <t>Jumah</t>
  </si>
  <si>
    <t>Zay</t>
  </si>
  <si>
    <t>Basitoh</t>
  </si>
  <si>
    <t>Kabisah</t>
  </si>
  <si>
    <t>Kabisa</t>
  </si>
  <si>
    <t>Thn. Masehi</t>
  </si>
  <si>
    <t>Harap Jml</t>
  </si>
  <si>
    <t>Angka</t>
  </si>
  <si>
    <t>Bagian</t>
  </si>
  <si>
    <t>Thn. Hjriyah</t>
  </si>
  <si>
    <t>Hrap Jml</t>
  </si>
  <si>
    <t>Hari</t>
  </si>
  <si>
    <t>Thn</t>
  </si>
  <si>
    <t>Sisa</t>
  </si>
  <si>
    <t>K/B</t>
  </si>
  <si>
    <t>K</t>
  </si>
  <si>
    <t>B</t>
  </si>
  <si>
    <t>Mujtami</t>
  </si>
  <si>
    <t>Hasil=</t>
  </si>
  <si>
    <t>Awal Masuk Tahun</t>
  </si>
  <si>
    <t>Jatuh Pada Hari</t>
  </si>
  <si>
    <t>Awal Masuk Tahun :</t>
  </si>
  <si>
    <t>Jatuh Pada Hari :</t>
  </si>
  <si>
    <t>Awal Masuk Tahun Hijriyah :</t>
  </si>
  <si>
    <t>Hasil</t>
  </si>
  <si>
    <t>Muharrom</t>
  </si>
  <si>
    <t>Sopar</t>
  </si>
  <si>
    <t>Robiul Awal</t>
  </si>
  <si>
    <t>Robius Stani</t>
  </si>
  <si>
    <t>Jumadil Awal</t>
  </si>
  <si>
    <t>Jimadis Stani</t>
  </si>
  <si>
    <t>Rojab</t>
  </si>
  <si>
    <t>Syaban</t>
  </si>
  <si>
    <t>Romadhon</t>
  </si>
  <si>
    <t>Syawal</t>
  </si>
  <si>
    <t>Dzul Qodah</t>
  </si>
  <si>
    <t>Djul Hijjah</t>
  </si>
  <si>
    <t>Alip Alip</t>
  </si>
  <si>
    <t>Jiim Alip</t>
  </si>
  <si>
    <t>29/30</t>
  </si>
  <si>
    <t xml:space="preserve">Selasa </t>
  </si>
  <si>
    <t>Jim</t>
  </si>
  <si>
    <t>wawu</t>
  </si>
  <si>
    <t>jim</t>
  </si>
  <si>
    <t>jiim</t>
  </si>
  <si>
    <t>Zai</t>
  </si>
  <si>
    <t>Tahun Tam</t>
  </si>
  <si>
    <t>Ket</t>
  </si>
  <si>
    <t>Tahun Tam/400</t>
  </si>
  <si>
    <t>Tahun Tam/400×7</t>
  </si>
  <si>
    <t>INT(tahun tam/400)×7</t>
  </si>
  <si>
    <t>Tahun</t>
  </si>
  <si>
    <t>Awal Masuk Tahun Masehi :</t>
  </si>
  <si>
    <t>INT(Tahun Tam/400)×7</t>
  </si>
  <si>
    <t>Hari :</t>
  </si>
  <si>
    <t>HISAB ISTILAHI TAHUN MASEHI</t>
  </si>
  <si>
    <t>TAHUN</t>
  </si>
  <si>
    <t>K/B :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</si>
  <si>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</si>
  <si>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</si>
  <si>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</si>
  <si>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</si>
  <si>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</si>
  <si>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</si>
  <si>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</si>
  <si>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Senin 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</si>
  <si>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</si>
  <si>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</si>
  <si>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</si>
  <si>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</si>
  <si>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</si>
  <si>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</si>
  <si>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</si>
  <si>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</si>
  <si>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</si>
  <si>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</si>
  <si>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</si>
  <si>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</si>
  <si>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$</t>
  </si>
  <si>
    <t>/400</t>
  </si>
  <si>
    <t>/100</t>
  </si>
  <si>
    <t>/4</t>
  </si>
  <si>
    <t>(/400)</t>
  </si>
  <si>
    <t>(/100)</t>
  </si>
  <si>
    <t>(/4)</t>
  </si>
  <si>
    <t>400 :</t>
  </si>
  <si>
    <t>100 :</t>
  </si>
  <si>
    <t>4 :</t>
  </si>
  <si>
    <t>4     :</t>
  </si>
  <si>
    <t xml:space="preserve">    4  :</t>
  </si>
  <si>
    <t>Tahun Kabisah</t>
  </si>
  <si>
    <t>Tahun Basitoh</t>
  </si>
  <si>
    <t>JUMLAH US HARI</t>
  </si>
  <si>
    <t>JAFWAL US HARI</t>
  </si>
  <si>
    <t>JADWAL US HARI</t>
  </si>
  <si>
    <t xml:space="preserve">     Awal Masuk Tahun Masehi :</t>
  </si>
  <si>
    <t xml:space="preserve">   Awal Masuk Tahun Masehi :</t>
  </si>
  <si>
    <t xml:space="preserve">   Jatuh Pada Hari :</t>
  </si>
  <si>
    <t>Selala</t>
  </si>
  <si>
    <t>×</t>
  </si>
  <si>
    <t>senin</t>
  </si>
  <si>
    <t>selasa</t>
  </si>
  <si>
    <t>rabu</t>
  </si>
  <si>
    <t>kamis</t>
  </si>
  <si>
    <t>jumat</t>
  </si>
  <si>
    <t>sabtu</t>
  </si>
  <si>
    <t>minggu</t>
  </si>
  <si>
    <t>sabu</t>
  </si>
  <si>
    <t>jum'at</t>
  </si>
  <si>
    <t>Juamt</t>
  </si>
  <si>
    <t>Sabty</t>
  </si>
  <si>
    <t>Ket.</t>
  </si>
  <si>
    <t>Mod(data</t>
  </si>
  <si>
    <t>Mod(data/400)</t>
  </si>
  <si>
    <t>Mod(data/100)</t>
  </si>
  <si>
    <t>MOD(DATA/</t>
  </si>
  <si>
    <t>MOD(DATA/4)</t>
  </si>
  <si>
    <t>MOD(DATA/400)</t>
  </si>
  <si>
    <t>Int(data/400)*7</t>
  </si>
  <si>
    <t>INT(data/400)*7</t>
  </si>
  <si>
    <t>INT(DATA/100)*5</t>
  </si>
  <si>
    <t>INT(=/400)*7</t>
  </si>
  <si>
    <t>INT(/400)*7</t>
  </si>
  <si>
    <t>INT(data/100)*5</t>
  </si>
  <si>
    <t>INT(data/4)*5</t>
  </si>
  <si>
    <t>data+2</t>
  </si>
  <si>
    <t>Ket 2</t>
  </si>
  <si>
    <t>Hasil 2</t>
  </si>
  <si>
    <t>Hasil 1</t>
  </si>
  <si>
    <t>H1</t>
  </si>
  <si>
    <t>H2</t>
  </si>
  <si>
    <t>SUM(data H2)</t>
  </si>
  <si>
    <t>MOD(H2/7)</t>
  </si>
  <si>
    <t>Ket 3</t>
  </si>
  <si>
    <t>Ket1</t>
  </si>
  <si>
    <t>Ket 1</t>
  </si>
  <si>
    <t>INT(date/400)*2</t>
  </si>
  <si>
    <t>H3</t>
  </si>
  <si>
    <t>INT(date/100)*4</t>
  </si>
  <si>
    <t>INT(date/4)*1</t>
  </si>
  <si>
    <t>date H1*5</t>
  </si>
  <si>
    <t>date H1+2</t>
  </si>
  <si>
    <t>SUM(date H3)</t>
  </si>
  <si>
    <t>SUM(S data H2)</t>
  </si>
  <si>
    <t>SUM(S date H3)</t>
  </si>
  <si>
    <t>SUM(date-date H2)</t>
  </si>
  <si>
    <t>SUM(date-dateH3)</t>
  </si>
  <si>
    <t>SUM(date-date H3)</t>
  </si>
  <si>
    <t>INT(date H1/400)*7</t>
  </si>
  <si>
    <t>H4</t>
  </si>
  <si>
    <t>=</t>
  </si>
  <si>
    <t>Ket 4</t>
  </si>
  <si>
    <t>T.Maksud /400</t>
  </si>
  <si>
    <t>Thn.Maksud /400</t>
  </si>
  <si>
    <t>Thn Maksud/100</t>
  </si>
  <si>
    <t>Thn Maksud/4</t>
  </si>
  <si>
    <t>MOD Thn.Maksud /400</t>
  </si>
  <si>
    <t>MOD T.M /400</t>
  </si>
  <si>
    <t>MOD(T.M/100)</t>
  </si>
  <si>
    <t>MOD(T.M /400)</t>
  </si>
  <si>
    <t>MOD (T.M/4)</t>
  </si>
  <si>
    <t>MOD(T.M/4)</t>
  </si>
  <si>
    <t>Tahun Kabisah/Basitoh :</t>
  </si>
  <si>
    <t>Tahun Kabisah/Basitoh?</t>
  </si>
  <si>
    <t>JADWAL US BULAN</t>
  </si>
  <si>
    <t>BULAN</t>
  </si>
  <si>
    <t>HARI</t>
  </si>
  <si>
    <t>HARI PASARAN</t>
  </si>
  <si>
    <t>HARI NASIONAL</t>
  </si>
  <si>
    <t>JUMLAH HARI</t>
  </si>
  <si>
    <t>USH</t>
  </si>
  <si>
    <t>USB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</si>
  <si>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</si>
  <si>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</si>
  <si>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</si>
  <si>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</si>
  <si>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</si>
  <si>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</si>
  <si>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</si>
  <si>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</si>
  <si>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</si>
  <si>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</si>
  <si>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</si>
  <si>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</si>
  <si>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US</t>
  </si>
  <si>
    <t>HANAS</t>
  </si>
  <si>
    <t>HAPAS</t>
  </si>
  <si>
    <t>MINGGU</t>
  </si>
  <si>
    <t>SeLasa</t>
  </si>
  <si>
    <t>data H1+2</t>
  </si>
  <si>
    <t>INT(data H1/400)*7</t>
  </si>
  <si>
    <t>INT(data/400)*2</t>
  </si>
  <si>
    <t>INT(data/100)*4</t>
  </si>
  <si>
    <t>INT(data/4)*1</t>
  </si>
  <si>
    <t>data H1*5</t>
  </si>
  <si>
    <t>SUM(data-date H3)</t>
  </si>
  <si>
    <t>MOD(data/100)</t>
  </si>
  <si>
    <t>Di Susun Oleh Al-faqier Ibnu Syamsuddin Abdul Ghofur</t>
  </si>
  <si>
    <t>Bumi memerlukan waktu sekitar 365 hari dan enam jam untuk mengorbit Matahari.</t>
  </si>
  <si>
    <t>NB; Bumi memerlukan waktu sekitar 365 hari dan enam jam untuk mengorbit Matahari.</t>
  </si>
  <si>
    <t>Bumi membutuhkan waktu sekitar 24 jam atau satu hari untuk berputar pada porosnya. Di mana dalam proses pergerakan Bumi terhadap Matahari, tidak memiliki hari yang pasti.</t>
  </si>
  <si>
    <t>Bumi membutuhkan waktu sekitar 24 jam atau satu hari untuk berputar pada porosnya.</t>
  </si>
  <si>
    <t>Di mana dalam proses pergerakan Bumi terhadap Matahari, tidak memiliki hari yang pasti.</t>
  </si>
  <si>
    <t>Inilah penyebab mengapa sebagian besar tahun dalam kalender Masehi dibulatkan menjadi 365 hari, meskipun hari-hari lainnya tidak hilang.</t>
  </si>
  <si>
    <t>Inilah penyebab mengapa sebagian besar tahun dalam kalender Masehi dibulatkan menjadi 365 hari.</t>
  </si>
  <si>
    <t>Jika ini diremehkan, urutan hari setiap satu tahun menjadi tidak konsisten dan akan berkurang satu hari</t>
  </si>
  <si>
    <t>Jika ini diremehkan, urutan hari setiap satu tahun menjadi tidak konsisten dan akan berkurang satu hari setiap 4 tahun sekali</t>
  </si>
  <si>
    <t>Maka karna itulah di tentukannya tahun kabisah (tahun yang berjumalah 366 hari) dan tahun basitoh (tahun yang berjumalah 365 hari)</t>
  </si>
  <si>
    <t xml:space="preserve">   Bumi membutuhkan waktu sekitar 24 jam atau satu hari untuk berputar pada porosnya.</t>
  </si>
  <si>
    <t xml:space="preserve">   Di mana dalam proses pergerakan Bumi terhadap Matahari, tidak memiliki hari yang pasti.</t>
  </si>
  <si>
    <t xml:space="preserve">   Inilah penyebab mengapa sebagian besar tahun dalam kalender Masehi dibulatkan menjadi 365 hari.</t>
  </si>
  <si>
    <t xml:space="preserve">   Jika ini diremehkan, urutan hari setiap satu tahun menjadi tidak konsisten dan akan berkurang satu hari setiap 4 tahun sekali</t>
  </si>
  <si>
    <t xml:space="preserve">   Maka karna itulah di tentukannya tahun kabisah (tahun yang berjumalah 366 hari) dan tahun basitoh (tahun yang berjumalah 365 hari)</t>
  </si>
  <si>
    <t xml:space="preserve">     Bumi membutuhkan waktu sekitar 24 jam atau satu hari untuk berputar pada porosnya.</t>
  </si>
  <si>
    <t xml:space="preserve">     Di mana dalam proses pergerakan Bumi terhadap Matahari, tidak memiliki hari yang pasti.</t>
  </si>
  <si>
    <t xml:space="preserve">     Inilah penyebab mengapa sebagian besar tahun dalam kalender Masehi dibulatkan menjadi 365 hari.</t>
  </si>
  <si>
    <t xml:space="preserve">     Jika ini diremehkan, urutan hari setiap satu tahun menjadi tidak konsisten dan akan berkurang satu hari setiap 4 tahun sekali</t>
  </si>
  <si>
    <t xml:space="preserve">     Maka karna itulah di tentukannya tahun kabisah (tahun yang berjumalah 366 hari) dan tahun basitoh (tahun yang berjumalah 365 hari)</t>
  </si>
  <si>
    <t>Di Susun Oleh, Alfaqier Abdul Ghofur bin Syamsuddin</t>
  </si>
  <si>
    <t>PERHITUNGAN TAHUN MASEHI</t>
  </si>
  <si>
    <t>A</t>
  </si>
  <si>
    <t>C</t>
  </si>
  <si>
    <t>A1</t>
  </si>
  <si>
    <t>B1</t>
  </si>
  <si>
    <t>C1</t>
  </si>
  <si>
    <t>Nama</t>
  </si>
  <si>
    <t>Keterangan</t>
  </si>
  <si>
    <t>Hitungan</t>
  </si>
  <si>
    <t>D</t>
  </si>
  <si>
    <t>E</t>
  </si>
  <si>
    <t>F</t>
  </si>
  <si>
    <t>G</t>
  </si>
  <si>
    <t>H</t>
  </si>
  <si>
    <t>I</t>
  </si>
  <si>
    <t>Tahun Yang Dimaksud</t>
  </si>
  <si>
    <t>Tahun -1</t>
  </si>
  <si>
    <t>Tahun Tam ÷ 400 (Sisa Pembagian)</t>
  </si>
  <si>
    <t>Tahun Tam ÷ 100 (Sisa Pembagian)</t>
  </si>
  <si>
    <t>Tahun Tam ÷ 4 (Sisa Pembagian)</t>
  </si>
  <si>
    <t xml:space="preserve">Tahun Tam ÷ </t>
  </si>
  <si>
    <t>Tahun Tam ÷ 400 × 7</t>
  </si>
  <si>
    <t>Tahun Tam ÷ 400 = × 7 INT</t>
  </si>
  <si>
    <t>A ÷ 400 = × 7 INT</t>
  </si>
  <si>
    <t>B ÷ 100 = × 7 INT</t>
  </si>
  <si>
    <t>B ÷ 100 = × 5 INT</t>
  </si>
  <si>
    <t>C ÷ 4 = × 5 INT</t>
  </si>
  <si>
    <t>C + 2</t>
  </si>
  <si>
    <t>D + E + F + G</t>
  </si>
  <si>
    <t>H ÷ 7 (Sisa Pembagian)</t>
  </si>
  <si>
    <t>TB</t>
  </si>
  <si>
    <t>Lihat Jadwal</t>
  </si>
  <si>
    <t>Tahun Tam ÷ 400 = × 2 INT</t>
  </si>
  <si>
    <t>Tahun Tam ÷ 100 = × 4 INT</t>
  </si>
  <si>
    <t>B ÷ 100 = × 4 INT</t>
  </si>
  <si>
    <t>C ÷ 4</t>
  </si>
  <si>
    <t>C ÷ 4 INT</t>
  </si>
  <si>
    <t>J</t>
  </si>
  <si>
    <t>L</t>
  </si>
  <si>
    <t>C * 5</t>
  </si>
  <si>
    <t>A ÷ 100 = × 4 INT</t>
  </si>
  <si>
    <t>B ÷ 4 INT</t>
  </si>
  <si>
    <t>J + K + L + M</t>
  </si>
  <si>
    <t>M</t>
  </si>
  <si>
    <t>N</t>
  </si>
  <si>
    <t>N ÷ 7 (Sisa Pembagian)</t>
  </si>
  <si>
    <t>SUM(data-date H3)+2</t>
  </si>
  <si>
    <t>J + K + L + M + 2</t>
  </si>
  <si>
    <t>O</t>
  </si>
  <si>
    <t>N ÷ 5 (Sisa Pembagian)</t>
  </si>
  <si>
    <t>Tahun ÷ 400 (Sisa Pembagian)</t>
  </si>
  <si>
    <t>Tahun ÷ 100 (Sisa Pembagian)</t>
  </si>
  <si>
    <t>Tahun ÷ 4 (Sisa Pembagian)</t>
  </si>
  <si>
    <t>P</t>
  </si>
  <si>
    <t>Q</t>
  </si>
  <si>
    <t>R</t>
  </si>
  <si>
    <t>A2</t>
  </si>
  <si>
    <t>A3</t>
  </si>
  <si>
    <t>A4</t>
  </si>
  <si>
    <t>A5</t>
  </si>
  <si>
    <t>A6</t>
  </si>
  <si>
    <t>A7</t>
  </si>
  <si>
    <t>Satu Hari Setelah (TB1)</t>
  </si>
  <si>
    <t>TB1</t>
  </si>
  <si>
    <t>TB2</t>
  </si>
  <si>
    <t>TB3</t>
  </si>
  <si>
    <t>(TB1)</t>
  </si>
  <si>
    <t>Satu Hari Setelah TB1</t>
  </si>
  <si>
    <t>DuaHari Setelah TB1</t>
  </si>
  <si>
    <t>Tiga Hari Setelah TB1</t>
  </si>
  <si>
    <t>Empat Hari Setelah TB1</t>
  </si>
  <si>
    <t>Lima Hari Setelah TB1</t>
  </si>
  <si>
    <t>Enam Hari Setelah TB1</t>
  </si>
  <si>
    <t>Dua Hari Setelah TB1</t>
  </si>
  <si>
    <t>(TB2)</t>
  </si>
  <si>
    <t>B2</t>
  </si>
  <si>
    <t>B3</t>
  </si>
  <si>
    <t>B4</t>
  </si>
  <si>
    <t>B5</t>
  </si>
  <si>
    <t>Satu Pasaran Setelah TB2</t>
  </si>
  <si>
    <t>Dua Pasaran Setelah TB2</t>
  </si>
  <si>
    <t>Tiga Pasaran Setelah TB2</t>
  </si>
  <si>
    <t>Empat Pasaran Setelah TB2</t>
  </si>
  <si>
    <t>JADWAL US HARI (TB1)</t>
  </si>
  <si>
    <t>JADWAL PASARAN (TB2)</t>
  </si>
  <si>
    <t>JADWAL MASUKNYA HARI/PASARAN</t>
  </si>
  <si>
    <t>JDW MASUKNYA HARI/PASARAN</t>
  </si>
  <si>
    <t>JADWAL HARI/PASARAN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</si>
  <si>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</si>
  <si>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</si>
  <si>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</si>
  <si>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</si>
  <si>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</si>
  <si>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</si>
  <si>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</si>
  <si>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</si>
  <si>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</si>
  <si>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</si>
  <si>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</si>
  <si>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</si>
  <si>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</si>
  <si>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</si>
  <si>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</si>
  <si>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</si>
  <si>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</si>
  <si>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</si>
  <si>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</si>
  <si>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</si>
  <si>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</si>
  <si>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</si>
  <si>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</si>
  <si>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Jan</t>
  </si>
  <si>
    <t>Feb</t>
  </si>
  <si>
    <t>Mar</t>
  </si>
  <si>
    <t>Apr</t>
  </si>
  <si>
    <t>Jun</t>
  </si>
  <si>
    <t>Jul</t>
  </si>
  <si>
    <t>Agu</t>
  </si>
  <si>
    <t>Sep</t>
  </si>
  <si>
    <t>Okt</t>
  </si>
  <si>
    <t>Nov</t>
  </si>
  <si>
    <t>Des</t>
  </si>
  <si>
    <t>Ags</t>
  </si>
  <si>
    <t>JADWAL US BULAN (TB3)</t>
  </si>
  <si>
    <t>Lihat Jadwal US BULAN (TB3)</t>
  </si>
  <si>
    <t>Lihat Jadwal US BULAN (TB4)</t>
  </si>
  <si>
    <t>Lihat Jadwal US BULAN (TB5)</t>
  </si>
  <si>
    <t>Lihat Jadwal US BULAN (TB6)</t>
  </si>
  <si>
    <t>Lihat Jadwal US BULAN (TB7)</t>
  </si>
  <si>
    <t>Lihat Jadwal US BULAN (TB8)</t>
  </si>
  <si>
    <t>Lihat Jadwal US BULAN (TB9)</t>
  </si>
  <si>
    <t>Lihat Jadwal US BULAN (TB10)</t>
  </si>
  <si>
    <t>Lihat Jadwal US BULAN (TB11)</t>
  </si>
  <si>
    <t>Lihat Jadwal US BULAN (TB12)</t>
  </si>
  <si>
    <t>Lihat Jadwal US BULAN (TB13)</t>
  </si>
  <si>
    <t>Lihat Jadwal US BULAN (TB14)</t>
  </si>
  <si>
    <t>Lihat Jadwal US BULAN (TB15)</t>
  </si>
  <si>
    <t>Lihat Jadwal US BULAN (TB16)</t>
  </si>
  <si>
    <t>Lihat Jadwal US BULAN (TB17)</t>
  </si>
  <si>
    <t>Lihat Jadwal US BULAN (TB18)</t>
  </si>
  <si>
    <t>Lihat Jadwal US BULAN (TB19)</t>
  </si>
  <si>
    <t>Lihat Jadwal US BULAN (TB20)</t>
  </si>
  <si>
    <t>Lihat Jadwal US BULAN (TB21)</t>
  </si>
  <si>
    <t>Lihat Jadwal US BULAN (TB22)</t>
  </si>
  <si>
    <t>Lihat Jadwal US BULAN (TB23)</t>
  </si>
  <si>
    <t>Lihat Jadwal US BULAN (TB24)</t>
  </si>
  <si>
    <t>Lihat Jadwal US BULAN (TB25)</t>
  </si>
  <si>
    <t>Lihat Jadwal US BULAN (TB26)</t>
  </si>
  <si>
    <t>Lihat Jadwal Hari Nasional US BULAN (TB3)</t>
  </si>
  <si>
    <t>Lihat Jadwal Hari Nasional US BULAN (TB4)</t>
  </si>
  <si>
    <t>Lihat Jadwal Hari Nasional US BULAN (TB5)</t>
  </si>
  <si>
    <t>Lihat Jadwal Hari Nasional US BULAN (TB6)</t>
  </si>
  <si>
    <t>Lihat Jadwal Hari Nasional US BULAN (TB7)</t>
  </si>
  <si>
    <t>Lihat Jadwal Hari Nasional US BULAN (TB8)</t>
  </si>
  <si>
    <t>Lihat Jadwal Hari Nasional US BULAN (TB9)</t>
  </si>
  <si>
    <t>Lihat Jadwal Hari Nasional US BULAN (TB10)</t>
  </si>
  <si>
    <t>Lihat Jadwal Hari Nasional US BULAN (TB11)</t>
  </si>
  <si>
    <t>Lihat Jadwal Hari Nasional US BULAN (TB12)</t>
  </si>
  <si>
    <t>Lihat Jadwal Hari Nasional US BULAN (TB13)</t>
  </si>
  <si>
    <t>Lihat Jadwal Hari Nasional US BULAN (TB14)</t>
  </si>
  <si>
    <t>Lihat Jadwal Hari Pasaran US BULAN (TB3)</t>
  </si>
  <si>
    <t>Lihat Jadwal Hari Pasaran US BULAN (TB4)</t>
  </si>
  <si>
    <t>Lihat Jadwal Hari Pasaran US BULAN (TB5)</t>
  </si>
  <si>
    <t>Lihat Jadwal Hari Pasaran US BULAN (TB6)</t>
  </si>
  <si>
    <t>Lihat Jadwal Hari Pasaran US BULAN (TB7)</t>
  </si>
  <si>
    <t>Lihat Jadwal Hari Pasaran US BULAN (TB8)</t>
  </si>
  <si>
    <t>Lihat Jadwal Hari Pasaran US BULAN (TB9)</t>
  </si>
  <si>
    <t>Lihat Jadwal Hari Pasaran US BULAN (TB10)</t>
  </si>
  <si>
    <t>Lihat Jadwal Hari Pasaran US BULAN (TB11)</t>
  </si>
  <si>
    <t>Lihat Jadwal Hari Pasaran US BULAN (TB12)</t>
  </si>
  <si>
    <t>Lihat Jadwal Hari Pasaran US BULAN (TB13)</t>
  </si>
  <si>
    <t>Lihat Jadwal Hari Pasaran US BULAN (TB14)</t>
  </si>
  <si>
    <t>C × 5</t>
  </si>
  <si>
    <t>Lihat Jadwal JH</t>
  </si>
  <si>
    <t>Lihat Jadwal Jumlah Hari Dalam Setahun (JHDS)</t>
  </si>
  <si>
    <t>mei</t>
  </si>
  <si>
    <t>Lihat Jadwal Jumlah Hari Dalam Sebulan (JHDS)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</si>
</sst>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11">
    <font>
      <name val="Arial"/>
      <sz val="11"/>
    </font>
    <font>
      <name val="Arial"/>
      <b/>
      <sz val="11"/>
    </font>
    <font>
      <name val="Arial"/>
      <b/>
      <i/>
      <sz val="11"/>
    </font>
    <font>
      <name val="Arial"/>
      <b/>
      <i/>
      <sz val="12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Arial"/>
      <sz val="8"/>
    </font>
    <font>
      <name val="Arial"/>
      <sz val="11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80808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4" fillId="0" borderId="0" xfId="0" applyAlignment="1">
      <alignment horizontal="center" vertical="center"/>
    </xf>
    <xf numFmtId="0" fontId="5" fillId="0" borderId="0" xfId="0" applyAlignment="1">
      <alignment horizontal="center" vertical="center"/>
    </xf>
    <xf numFmtId="0" fontId="6" fillId="0" borderId="0" xfId="0" applyAlignment="1">
      <alignment horizontal="center" vertical="center"/>
    </xf>
    <xf numFmtId="0" fontId="4" fillId="0" borderId="0" xfId="0" applyAlignment="1">
      <alignment horizontal="left" vertical="center"/>
    </xf>
    <xf numFmtId="0" fontId="7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10" fillId="0" borderId="0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www.wps.cn/officeDocument/2020/cellImage" Target="cellimages.xml"/><Relationship Id="rId7" Type="http://schemas.openxmlformats.org/officeDocument/2006/relationships/sharedStrings" Target="sharedStrings.xml"/><Relationship Id="rId8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2A5E3"/>
  </sheetPr>
  <dimension ref="A1:IK171"/>
  <sheetViews>
    <sheetView workbookViewId="0" zoomScale="44">
      <selection activeCell="G55" sqref="G55"/>
    </sheetView>
  </sheetViews>
  <sheetFormatPr defaultRowHeight="14.25" defaultColWidth="10"/>
  <cols>
    <col min="1" max="1" customWidth="1" width="16.832031" style="0"/>
    <col min="2" max="2" customWidth="1" width="7.1328125" style="0"/>
    <col min="3" max="3" customWidth="1" width="16.832031" style="0"/>
    <col min="4" max="4" customWidth="1" width="7.1328125" style="0"/>
    <col min="5" max="5" customWidth="1" width="16.832031" style="0"/>
    <col min="6" max="6" customWidth="1" width="7.1601562" style="0"/>
    <col min="7" max="7" customWidth="1" width="16.832031" style="0"/>
    <col min="8" max="8" customWidth="1" width="7.1328125" style="0"/>
    <col min="9" max="9" customWidth="1" width="15.832031" style="0"/>
    <col min="53" max="53" customWidth="1" width="12.7109375" style="0"/>
    <col min="58" max="58" customWidth="1" width="12.7109375" style="0"/>
  </cols>
  <sheetData>
    <row r="1" spans="8:8" ht="14.6">
      <c r="A1" s="1" t="s">
        <v>237</v>
      </c>
      <c r="B1" s="1"/>
      <c r="C1" s="1"/>
      <c r="D1" s="1"/>
      <c r="E1" s="1"/>
      <c r="F1" s="1"/>
      <c r="G1" s="1"/>
      <c r="H1" s="1"/>
      <c r="I1" s="1"/>
      <c r="J1" s="2"/>
      <c r="K1" s="3"/>
      <c r="L1" s="3"/>
      <c r="M1" s="3"/>
      <c r="N1" s="3"/>
      <c r="O1" s="3"/>
      <c r="P1" s="3"/>
      <c r="Q1" s="3"/>
    </row>
    <row r="2" spans="8:8">
      <c r="A2" s="1"/>
      <c r="B2" s="1"/>
      <c r="C2" s="1"/>
      <c r="D2" s="1"/>
      <c r="E2" s="1"/>
      <c r="F2" s="1"/>
      <c r="G2" s="1"/>
      <c r="H2" s="1"/>
      <c r="I2" s="1"/>
      <c r="J2" s="2"/>
      <c r="K2" s="3"/>
      <c r="L2" s="3"/>
      <c r="M2" s="3"/>
      <c r="N2" s="3"/>
      <c r="O2" s="3"/>
      <c r="P2" s="3"/>
      <c r="Q2" s="3"/>
    </row>
    <row r="3" spans="8:8" ht="16.2">
      <c r="A3" s="1"/>
      <c r="B3" s="1"/>
      <c r="C3" s="1"/>
      <c r="D3" s="1" t="s">
        <v>74</v>
      </c>
      <c r="E3" s="4">
        <v>2025.0</v>
      </c>
      <c r="F3" s="1" t="s">
        <v>74</v>
      </c>
      <c r="G3" s="1"/>
      <c r="H3" s="5"/>
      <c r="I3" s="1"/>
      <c r="J3" s="2"/>
      <c r="K3" s="3"/>
      <c r="L3" s="3"/>
      <c r="M3" s="3"/>
      <c r="N3" s="3"/>
      <c r="O3" s="3"/>
      <c r="P3" s="3"/>
      <c r="Q3" s="3"/>
    </row>
    <row r="4" spans="8:8" ht="17.55" customHeight="1">
      <c r="A4" s="6" t="s">
        <v>153</v>
      </c>
      <c r="B4" s="6" t="s">
        <v>147</v>
      </c>
      <c r="C4" s="6" t="s">
        <v>144</v>
      </c>
      <c r="D4" s="6" t="s">
        <v>148</v>
      </c>
      <c r="E4" s="7" t="s">
        <v>151</v>
      </c>
      <c r="F4" s="7" t="s">
        <v>155</v>
      </c>
      <c r="G4" s="7" t="s">
        <v>169</v>
      </c>
      <c r="H4" s="8" t="s">
        <v>167</v>
      </c>
      <c r="I4" s="1"/>
      <c r="J4" s="2"/>
      <c r="K4" s="3"/>
      <c r="L4" s="3"/>
      <c r="M4" s="3"/>
      <c r="N4" s="3"/>
      <c r="O4" s="3"/>
      <c r="P4" s="3"/>
      <c r="Q4" s="3"/>
    </row>
    <row r="5" spans="8:8" ht="15.15" customHeight="1">
      <c r="A5" s="6" t="s">
        <v>64</v>
      </c>
      <c r="B5" s="4">
        <f>E3-1</f>
        <v>2024.0</v>
      </c>
      <c r="C5" s="6" t="s">
        <v>208</v>
      </c>
      <c r="D5" s="9">
        <f>INT(B5/400)*7</f>
        <v>35.0</v>
      </c>
      <c r="E5" s="1" t="s">
        <v>209</v>
      </c>
      <c r="F5" s="4">
        <f>INT(B5/400)*2</f>
        <v>10.0</v>
      </c>
      <c r="G5" s="1" t="s">
        <v>177</v>
      </c>
      <c r="H5" s="9">
        <f>MOD(E3,400)</f>
        <v>25.0</v>
      </c>
      <c r="I5" s="1" t="str">
        <f>IF(H5&lt;1,"Bisa Dibagi","Tidak Bisa Dibagi")</f>
        <v>Tidak Bisa Dibagi</v>
      </c>
      <c r="J5" s="2"/>
      <c r="K5" s="3"/>
      <c r="L5" s="3"/>
      <c r="M5" s="3"/>
    </row>
    <row r="6" spans="8:8" ht="14.95" customHeight="1">
      <c r="A6" s="1" t="s">
        <v>135</v>
      </c>
      <c r="B6" s="4">
        <f>MOD(B5,400)</f>
        <v>24.0</v>
      </c>
      <c r="C6" s="6" t="s">
        <v>141</v>
      </c>
      <c r="D6" s="9">
        <f>INT(B6/100)*5</f>
        <v>0.0</v>
      </c>
      <c r="E6" s="1" t="s">
        <v>210</v>
      </c>
      <c r="F6" s="4">
        <f>INT(B6/100)*4</f>
        <v>0.0</v>
      </c>
      <c r="G6" s="1" t="s">
        <v>176</v>
      </c>
      <c r="H6" s="9">
        <f>MOD(E3,100)</f>
        <v>25.0</v>
      </c>
      <c r="I6" s="1" t="str">
        <f>IF(H6&lt;1,"Bisa Dibagi","Tidak Bisa Dibagi")</f>
        <v>Tidak Bisa Dibagi</v>
      </c>
      <c r="J6" s="2"/>
      <c r="K6" s="3"/>
      <c r="L6" s="3"/>
      <c r="M6" s="3"/>
    </row>
    <row r="7" spans="8:8" ht="14.8">
      <c r="A7" s="1" t="s">
        <v>214</v>
      </c>
      <c r="B7" s="4">
        <f>MOD(B6,100)</f>
        <v>24.0</v>
      </c>
      <c r="C7" s="6" t="s">
        <v>142</v>
      </c>
      <c r="D7" s="9">
        <f>INT(B7/4)*5</f>
        <v>30.0</v>
      </c>
      <c r="E7" s="1" t="s">
        <v>211</v>
      </c>
      <c r="F7" s="4">
        <f>INT(B7/4)*1</f>
        <v>6.0</v>
      </c>
      <c r="G7" s="1" t="s">
        <v>179</v>
      </c>
      <c r="H7" s="9">
        <f>MOD(E3,4)</f>
        <v>1.0</v>
      </c>
      <c r="I7" s="1" t="str">
        <f>IF(H7&lt;1,"Bisa Dibagi","Tidak Bisa Dibagi")</f>
        <v>Tidak Bisa Dibagi</v>
      </c>
      <c r="J7" s="2"/>
      <c r="K7" s="3"/>
      <c r="L7" s="3"/>
      <c r="M7" s="3"/>
    </row>
    <row r="8" spans="8:8" ht="15.05">
      <c r="A8" s="1" t="s">
        <v>134</v>
      </c>
      <c r="B8" s="4">
        <f>MOD(B7,4)</f>
        <v>0.0</v>
      </c>
      <c r="C8" s="6" t="s">
        <v>207</v>
      </c>
      <c r="D8" s="9">
        <f>B8+2</f>
        <v>2.0</v>
      </c>
      <c r="E8" s="1" t="s">
        <v>212</v>
      </c>
      <c r="F8" s="4">
        <f>B8*5</f>
        <v>0.0</v>
      </c>
      <c r="G8" s="1"/>
      <c r="H8" s="9"/>
      <c r="I8" s="1"/>
      <c r="J8" s="2"/>
      <c r="K8" s="3"/>
      <c r="L8" s="3"/>
      <c r="M8" s="3"/>
    </row>
    <row r="9" spans="8:8" ht="16.2">
      <c r="A9" s="6"/>
      <c r="B9" s="6"/>
      <c r="C9" s="6" t="s">
        <v>163</v>
      </c>
      <c r="D9" s="9">
        <f>SUM(D5:D8)</f>
        <v>67.0</v>
      </c>
      <c r="E9" s="1" t="s">
        <v>283</v>
      </c>
      <c r="F9" s="4">
        <f>SUM(F5:F8)+2</f>
        <v>18.0</v>
      </c>
      <c r="G9" s="1"/>
      <c r="H9" s="5"/>
      <c r="I9" s="1"/>
      <c r="J9" s="2"/>
      <c r="K9" s="3"/>
      <c r="L9" s="3"/>
      <c r="M9" s="3"/>
    </row>
    <row r="10" spans="8:8" ht="15.3">
      <c r="A10" s="6"/>
      <c r="B10" s="6"/>
      <c r="C10" s="6" t="s">
        <v>150</v>
      </c>
      <c r="D10" s="9">
        <f>MOD(D9,7)</f>
        <v>4.0</v>
      </c>
      <c r="E10" s="1"/>
      <c r="F10" s="4">
        <f>MOD(F9,5)</f>
        <v>3.0</v>
      </c>
      <c r="G10" s="1"/>
      <c r="H10" s="5"/>
      <c r="I10" s="1"/>
      <c r="J10" s="2"/>
      <c r="K10" s="3"/>
      <c r="L10" s="3"/>
      <c r="M10" s="3"/>
    </row>
    <row r="11" spans="8:8" ht="15.4">
      <c r="A11" s="6"/>
      <c r="B11" s="6"/>
      <c r="C11" s="6"/>
      <c r="D11" s="6"/>
      <c r="E11" s="10"/>
      <c r="F11" s="10"/>
      <c r="G11" s="10"/>
      <c r="H11" s="11"/>
      <c r="I11" s="1"/>
      <c r="J11" s="2"/>
      <c r="K11" s="3"/>
      <c r="L11" s="3"/>
      <c r="M11" s="3"/>
      <c r="N11" s="3"/>
      <c r="O11" s="3"/>
      <c r="P11" s="3"/>
      <c r="Q11" s="3"/>
    </row>
    <row r="12" spans="8:8">
      <c r="A12" s="12" t="s">
        <v>114</v>
      </c>
      <c r="B12" s="12"/>
      <c r="C12" s="1">
        <f>E3</f>
        <v>2025.0</v>
      </c>
      <c r="D12" s="6"/>
      <c r="E12" s="6"/>
      <c r="F12" s="6"/>
      <c r="G12" s="6"/>
      <c r="H12" s="5"/>
      <c r="I12" s="1"/>
      <c r="J12" s="2"/>
      <c r="K12" s="3"/>
      <c r="L12" s="3"/>
      <c r="M12" s="3"/>
      <c r="N12" s="3"/>
      <c r="O12" s="3"/>
      <c r="P12" s="3"/>
      <c r="Q12" s="3"/>
    </row>
    <row r="13" spans="8:8">
      <c r="A13" s="12" t="s">
        <v>115</v>
      </c>
      <c r="B13" s="12"/>
      <c r="C13" s="1" t="str">
        <f>VLOOKUP(D10,Data!A31:C38,2)</f>
        <v>Rabu</v>
      </c>
      <c r="D13" s="1"/>
      <c r="E13" s="1" t="str">
        <f>VLOOKUP(F10,Data!A31:C38,3)</f>
        <v>Pon</v>
      </c>
      <c r="F13" s="1"/>
      <c r="G13" s="13" t="s">
        <v>181</v>
      </c>
      <c r="H13" s="13"/>
      <c r="I13" s="1" t="str">
        <f>IF(((MOD(E3,4)=0)*((MOD(E3,100)&lt;&gt;0)+(MOD(E3,400)=0))=1),"Tahun Kabisah","Tahun Basitoh")</f>
        <v>Tahun Basitoh</v>
      </c>
      <c r="J13" s="2"/>
      <c r="K13" s="3"/>
      <c r="L13" s="3"/>
      <c r="M13" s="3"/>
      <c r="N13" s="3"/>
      <c r="O13" s="3"/>
      <c r="P13" s="3"/>
      <c r="Q13" s="3"/>
    </row>
    <row r="14" spans="8:8" ht="17.0" customHeight="1">
      <c r="A14" s="1"/>
      <c r="B14" s="1"/>
      <c r="C14" s="1"/>
      <c r="D14" s="1" t="s">
        <v>112</v>
      </c>
      <c r="E14" s="1"/>
      <c r="F14" s="1"/>
      <c r="G14" s="1"/>
      <c r="H14" s="1"/>
      <c r="I14" s="1"/>
      <c r="J14" s="2"/>
      <c r="K14" s="3"/>
      <c r="L14" s="3"/>
      <c r="M14" s="3"/>
      <c r="N14" s="3"/>
      <c r="O14" s="3"/>
      <c r="P14" s="3"/>
      <c r="Q14" s="3"/>
    </row>
    <row r="15" spans="8:8" ht="14.95">
      <c r="A15" s="5">
        <v>1.0</v>
      </c>
      <c r="B15" s="1"/>
      <c r="C15" s="1">
        <v>2.0</v>
      </c>
      <c r="D15" s="1"/>
      <c r="E15" s="1">
        <v>3.0</v>
      </c>
      <c r="F15" s="1"/>
      <c r="G15" s="1">
        <v>4.0</v>
      </c>
      <c r="H15" s="5"/>
      <c r="I15" s="1">
        <v>5.0</v>
      </c>
      <c r="J15" s="2"/>
    </row>
    <row r="16" spans="8:8">
      <c r="A16" s="9" t="str">
        <f>C13</f>
        <v>Rabu</v>
      </c>
      <c r="B16" s="1"/>
      <c r="C16" s="4" t="str">
        <f>HLOOKUP(A16,Data!A1:G7,2)</f>
        <v>Kamis</v>
      </c>
      <c r="D16" s="1"/>
      <c r="E16" s="4" t="str">
        <f>HLOOKUP(A16,Data!A1:G8,3)</f>
        <v>Jumat</v>
      </c>
      <c r="F16" s="1"/>
      <c r="G16" s="4" t="str">
        <f>HLOOKUP(A16,Data!A1:G7,4)</f>
        <v>Sabtu</v>
      </c>
      <c r="H16" s="5"/>
      <c r="I16" s="4" t="str">
        <f>HLOOKUP(A16,Data!A1:G8,5)</f>
        <v>Minggu</v>
      </c>
      <c r="J16" s="2"/>
    </row>
    <row r="17" spans="8:8" ht="14.95">
      <c r="A17" s="5"/>
      <c r="B17" s="1"/>
      <c r="C17" s="1">
        <v>6.0</v>
      </c>
      <c r="D17" s="1"/>
      <c r="E17" s="1"/>
      <c r="F17" s="1"/>
      <c r="G17" s="1">
        <v>7.0</v>
      </c>
      <c r="H17" s="5"/>
      <c r="I17" s="1"/>
      <c r="J17" s="2"/>
    </row>
    <row r="18" spans="8:8">
      <c r="A18" s="5"/>
      <c r="B18" s="1"/>
      <c r="C18" s="4" t="str">
        <f>HLOOKUP(A16,Data!A1:G8,6)</f>
        <v>Senin</v>
      </c>
      <c r="D18" s="1"/>
      <c r="E18" s="1"/>
      <c r="F18" s="1"/>
      <c r="G18" s="4" t="str">
        <f>HLOOKUP(A16,Data!A1:G8,7)</f>
        <v>Selasa</v>
      </c>
      <c r="H18" s="5"/>
      <c r="I18" s="1"/>
      <c r="J18" s="2"/>
    </row>
    <row r="19" spans="8:8">
      <c r="A19" s="14"/>
      <c r="B19" s="14"/>
      <c r="C19" s="14"/>
      <c r="D19" s="15" t="s">
        <v>182</v>
      </c>
      <c r="E19" s="15"/>
      <c r="F19" s="15"/>
      <c r="G19" s="14"/>
      <c r="H19" s="14"/>
      <c r="I19" s="14"/>
      <c r="J19" s="2"/>
      <c r="K19" s="3"/>
      <c r="L19" s="3"/>
      <c r="M19" s="3"/>
      <c r="N19" s="3"/>
      <c r="O19" s="3"/>
      <c r="P19" s="3"/>
      <c r="Q19" s="3"/>
    </row>
    <row r="20" spans="8:8" ht="14.95">
      <c r="A20" s="1">
        <v>1.0</v>
      </c>
      <c r="B20" s="1"/>
      <c r="C20" s="1">
        <v>2.0</v>
      </c>
      <c r="D20" s="1"/>
      <c r="E20" s="1">
        <v>3.0</v>
      </c>
      <c r="F20" s="1"/>
      <c r="G20" s="1">
        <v>4.0</v>
      </c>
      <c r="H20" s="5"/>
      <c r="I20" s="1">
        <v>5.0</v>
      </c>
      <c r="J20" s="2"/>
      <c r="K20" s="3"/>
      <c r="L20" s="3"/>
      <c r="M20" s="3"/>
      <c r="N20" s="3"/>
      <c r="O20" s="3"/>
      <c r="P20" s="3"/>
      <c r="Q20" s="3"/>
    </row>
    <row r="21" spans="8:8">
      <c r="A21" s="4" t="str">
        <f>E13</f>
        <v>Pon</v>
      </c>
      <c r="B21" s="1"/>
      <c r="C21" s="4" t="str">
        <f>HLOOKUP(A21,Data!C32:G37,2)</f>
        <v>Wage</v>
      </c>
      <c r="D21" s="1"/>
      <c r="E21" s="4" t="str">
        <f>HLOOKUP(A21,Data!C32:G36,3)</f>
        <v>Kliwon</v>
      </c>
      <c r="F21" s="1"/>
      <c r="G21" s="4" t="str">
        <f>HLOOKUP(A21,Data!C32:G36,4)</f>
        <v>Legi</v>
      </c>
      <c r="H21" s="5"/>
      <c r="I21" s="4" t="str">
        <f>HLOOKUP(A21,Data!C32:G36,5)</f>
        <v>Pahing</v>
      </c>
      <c r="J21" s="2"/>
      <c r="K21" s="3"/>
      <c r="L21" s="3"/>
      <c r="M21" s="3"/>
      <c r="N21" s="3"/>
      <c r="O21" s="3"/>
      <c r="P21" s="3"/>
      <c r="Q21" s="3"/>
    </row>
    <row r="22" spans="8:8" ht="15.4">
      <c r="A22" s="1"/>
      <c r="B22" s="1"/>
      <c r="C22" s="1"/>
      <c r="D22" s="1"/>
      <c r="E22" s="1"/>
      <c r="F22" s="1"/>
      <c r="G22" s="1"/>
      <c r="H22" s="5"/>
      <c r="I22" s="1"/>
      <c r="J22" s="2"/>
      <c r="K22" s="3"/>
      <c r="L22" s="3"/>
      <c r="M22" s="3"/>
      <c r="N22" s="3"/>
      <c r="O22" s="3"/>
      <c r="P22" s="3"/>
      <c r="Q22" s="3"/>
    </row>
    <row r="23" spans="8:8">
      <c r="A23" s="1" t="s">
        <v>74</v>
      </c>
      <c r="B23" s="1" t="s">
        <v>202</v>
      </c>
      <c r="C23" s="1" t="s">
        <v>183</v>
      </c>
      <c r="D23" s="1" t="s">
        <v>203</v>
      </c>
      <c r="E23" s="1" t="s">
        <v>186</v>
      </c>
      <c r="F23" s="1" t="s">
        <v>204</v>
      </c>
      <c r="G23" s="1" t="s">
        <v>185</v>
      </c>
      <c r="H23" s="5" t="s">
        <v>202</v>
      </c>
      <c r="I23" s="1" t="s">
        <v>187</v>
      </c>
      <c r="J23" s="2"/>
      <c r="K23" s="3"/>
      <c r="L23" s="3"/>
      <c r="M23" s="3"/>
      <c r="N23" s="3"/>
      <c r="O23" s="3"/>
      <c r="P23" s="3"/>
      <c r="Q23" s="3"/>
    </row>
    <row r="24" spans="8:8" ht="15.8">
      <c r="A24" s="1" t="str">
        <f>I13</f>
        <v>Tahun Basitoh</v>
      </c>
      <c r="B24" s="1"/>
      <c r="C24" s="1" t="s">
        <v>190</v>
      </c>
      <c r="D24" s="1">
        <f>VLOOKUP(A24,Data!A10:E11,4)</f>
        <v>1.0</v>
      </c>
      <c r="E24" s="1" t="str">
        <f>C13</f>
        <v>Rabu</v>
      </c>
      <c r="F24" s="1">
        <f>VLOOKUP(A24,Data!A10:F11,5)</f>
        <v>1.0</v>
      </c>
      <c r="G24" s="1" t="str">
        <f>E13</f>
        <v>Pon</v>
      </c>
      <c r="H24" s="5"/>
      <c r="I24" s="1">
        <f>VLOOKUP(A24,Data!A40:B41,2)</f>
        <v>31.0</v>
      </c>
      <c r="J24" s="2"/>
      <c r="K24" s="3"/>
      <c r="L24" s="3"/>
      <c r="M24" s="3"/>
      <c r="N24" s="3"/>
      <c r="O24" s="3"/>
      <c r="P24" s="3"/>
      <c r="Q24" s="3"/>
    </row>
    <row r="25" spans="8:8" ht="15.8">
      <c r="A25" s="1" t="str">
        <f>I13</f>
        <v>Tahun Basitoh</v>
      </c>
      <c r="B25" s="1"/>
      <c r="C25" s="1" t="s">
        <v>191</v>
      </c>
      <c r="D25" s="1">
        <f>VLOOKUP(A24,Data!A13:E14,4)</f>
        <v>4.0</v>
      </c>
      <c r="E25" s="1" t="str">
        <f>VLOOKUP(A25,Data!A13:F15,6)</f>
        <v>Sabtu</v>
      </c>
      <c r="F25" s="1">
        <f>VLOOKUP(A25,Data!A13:F14,5)</f>
        <v>2.0</v>
      </c>
      <c r="G25" s="1" t="str">
        <f>VLOOKUP(A25,Data!A13:G14,7)</f>
        <v>Wage</v>
      </c>
      <c r="H25" s="5"/>
      <c r="I25" s="1">
        <f>VLOOKUP(A25,Data!A43:B44,2)</f>
        <v>28.0</v>
      </c>
      <c r="J25" s="2"/>
      <c r="K25" s="3"/>
      <c r="L25" s="3"/>
      <c r="M25" s="3"/>
      <c r="N25" s="3"/>
      <c r="O25" s="3"/>
      <c r="P25" s="3"/>
      <c r="Q25" s="3"/>
    </row>
    <row r="26" spans="8:8" ht="15.8">
      <c r="A26" s="1" t="str">
        <f>I13</f>
        <v>Tahun Basitoh</v>
      </c>
      <c r="B26" s="1"/>
      <c r="C26" s="1" t="s">
        <v>192</v>
      </c>
      <c r="D26" s="1">
        <f>VLOOKUP(A24,Data!A16:E17,4)</f>
        <v>4.0</v>
      </c>
      <c r="E26" s="1" t="str">
        <f>VLOOKUP(A26,Data!A16:F17,6)</f>
        <v>Sabtu</v>
      </c>
      <c r="F26" s="1">
        <f>VLOOKUP(A26,Data!A16:F17,5)</f>
        <v>5.0</v>
      </c>
      <c r="G26" s="1" t="str">
        <f>VLOOKUP(A26,Data!A16:G17,7)</f>
        <v>Pahing</v>
      </c>
      <c r="H26" s="5"/>
      <c r="I26" s="1">
        <f>VLOOKUP(A25,Data!A46:B47,2)</f>
        <v>31.0</v>
      </c>
      <c r="J26" s="2"/>
      <c r="K26" s="3"/>
      <c r="L26" s="3"/>
      <c r="M26" s="3"/>
      <c r="N26" s="3"/>
      <c r="O26" s="3"/>
      <c r="P26" s="3"/>
      <c r="Q26" s="3"/>
    </row>
    <row r="27" spans="8:8" ht="15.8">
      <c r="A27" s="1" t="str">
        <f>I13</f>
        <v>Tahun Basitoh</v>
      </c>
      <c r="B27" s="1"/>
      <c r="C27" s="1" t="s">
        <v>193</v>
      </c>
      <c r="D27" s="1">
        <f>VLOOKUP(A24,Data!A19:E20,4)</f>
        <v>7.0</v>
      </c>
      <c r="E27" s="1" t="str">
        <f>VLOOKUP(A27,Data!A19:F20,6)</f>
        <v>Selasa</v>
      </c>
      <c r="F27" s="1">
        <f>VLOOKUP(A26,Data!A19:F20,5)</f>
        <v>1.0</v>
      </c>
      <c r="G27" s="1" t="str">
        <f>VLOOKUP(A27,Data!A19:G21,7)</f>
        <v>Pon</v>
      </c>
      <c r="H27" s="5"/>
      <c r="I27" s="1">
        <f>VLOOKUP(A26,Data!A49:B50,2)</f>
        <v>30.0</v>
      </c>
      <c r="J27" s="2"/>
      <c r="K27" s="3"/>
      <c r="L27" s="3"/>
      <c r="M27" s="3"/>
      <c r="N27" s="3"/>
      <c r="O27" s="3"/>
      <c r="P27" s="3"/>
      <c r="Q27" s="3"/>
    </row>
    <row r="28" spans="8:8" ht="15.8">
      <c r="A28" s="1" t="str">
        <f>A27</f>
        <v>Tahun Basitoh</v>
      </c>
      <c r="B28" s="1"/>
      <c r="C28" s="1" t="s">
        <v>194</v>
      </c>
      <c r="D28" s="1">
        <f>VLOOKUP(A24,Data!A22:F23,4)</f>
        <v>2.0</v>
      </c>
      <c r="E28" s="1" t="str">
        <f>VLOOKUP(A28,Data!A22:F23,6)</f>
        <v>Kamis</v>
      </c>
      <c r="F28" s="1">
        <f>VLOOKUP(A28,Data!A22:F23,5)</f>
        <v>1.0</v>
      </c>
      <c r="G28" s="1" t="str">
        <f>VLOOKUP(A28,Data!A22:G23,7)</f>
        <v>Pon</v>
      </c>
      <c r="H28" s="5"/>
      <c r="I28" s="1">
        <f>VLOOKUP(A28,Data!A52:B53,2)</f>
        <v>31.0</v>
      </c>
      <c r="J28" s="2"/>
      <c r="K28" s="3"/>
      <c r="L28" s="3"/>
      <c r="M28" s="3"/>
      <c r="N28" s="3"/>
      <c r="O28" s="3"/>
      <c r="P28" s="3"/>
      <c r="Q28" s="3"/>
    </row>
    <row r="29" spans="8:8" ht="15.8">
      <c r="A29" s="1" t="str">
        <f>A27</f>
        <v>Tahun Basitoh</v>
      </c>
      <c r="B29" s="1"/>
      <c r="C29" s="1" t="s">
        <v>195</v>
      </c>
      <c r="D29" s="1">
        <f>VLOOKUP(A24,Data!A25:E26,4)</f>
        <v>5.0</v>
      </c>
      <c r="E29" s="1" t="str">
        <f>VLOOKUP(A28,Data!A25:F26,6)</f>
        <v>Minggu</v>
      </c>
      <c r="F29" s="1">
        <f>VLOOKUP(A31,Data!A25:F26,5)</f>
        <v>2.0</v>
      </c>
      <c r="G29" s="1" t="str">
        <f>VLOOKUP(A29,Data!A25:G26,7)</f>
        <v>Wage</v>
      </c>
      <c r="H29" s="5"/>
      <c r="I29" s="1">
        <f>VLOOKUP(A27,Data!A55:B56,2)</f>
        <v>30.0</v>
      </c>
      <c r="J29" s="2"/>
      <c r="K29" s="3"/>
      <c r="L29" s="3"/>
      <c r="M29" s="3"/>
      <c r="N29" s="3"/>
      <c r="O29" s="3"/>
      <c r="P29" s="3"/>
      <c r="Q29" s="3"/>
    </row>
    <row r="30" spans="8:8" ht="15.8">
      <c r="A30" s="1" t="str">
        <f>A29</f>
        <v>Tahun Basitoh</v>
      </c>
      <c r="B30" s="1"/>
      <c r="C30" s="1" t="s">
        <v>196</v>
      </c>
      <c r="D30" s="1">
        <f>VLOOKUP(A24,Data!A28:E29,4)</f>
        <v>7.0</v>
      </c>
      <c r="E30" s="1" t="str">
        <f>VLOOKUP(A30,Data!A28:F29,6)</f>
        <v>Selasa</v>
      </c>
      <c r="F30" s="1">
        <f>VLOOKUP(A32,Data!A28:E29,5)</f>
        <v>2.0</v>
      </c>
      <c r="G30" s="1" t="str">
        <f>VLOOKUP(A30,Data!A28:G30,7)</f>
        <v>Wage</v>
      </c>
      <c r="H30" s="5"/>
      <c r="I30" s="1">
        <f>VLOOKUP(A29,Data!A58:B59,2)</f>
        <v>31.0</v>
      </c>
      <c r="J30" s="2"/>
      <c r="K30" s="3"/>
      <c r="L30" s="3"/>
      <c r="M30" s="3"/>
      <c r="N30" s="3"/>
      <c r="O30" s="3"/>
      <c r="P30" s="3"/>
      <c r="Q30" s="3"/>
    </row>
    <row r="31" spans="8:8" ht="15.8">
      <c r="A31" s="1" t="str">
        <f>A29</f>
        <v>Tahun Basitoh</v>
      </c>
      <c r="B31" s="1"/>
      <c r="C31" s="1" t="s">
        <v>197</v>
      </c>
      <c r="D31" s="1">
        <f>VLOOKUP(A24,Data!H10:L11,4)</f>
        <v>3.0</v>
      </c>
      <c r="E31" s="1" t="str">
        <f>VLOOKUP(A31,Data!H10:M11,6)</f>
        <v>Jumat</v>
      </c>
      <c r="F31" s="1">
        <f>VLOOKUP(A31,Data!H10:L12,5)</f>
        <v>3.0</v>
      </c>
      <c r="G31" s="1" t="str">
        <f>VLOOKUP(A31,Data!H10:N11,7)</f>
        <v>Kliwon</v>
      </c>
      <c r="H31" s="5"/>
      <c r="I31" s="1">
        <f>VLOOKUP(A27,Data!C40:D41,2)</f>
        <v>31.0</v>
      </c>
      <c r="J31" s="2"/>
      <c r="K31" s="3"/>
      <c r="L31" s="3"/>
      <c r="M31" s="3"/>
      <c r="N31" s="3"/>
      <c r="O31" s="3"/>
      <c r="P31" s="3"/>
      <c r="Q31" s="3"/>
    </row>
    <row r="32" spans="8:8" ht="15.8">
      <c r="A32" s="1" t="str">
        <f>A30</f>
        <v>Tahun Basitoh</v>
      </c>
      <c r="B32" s="1"/>
      <c r="C32" s="1" t="s">
        <v>198</v>
      </c>
      <c r="D32" s="1">
        <f>VLOOKUP(A24,Data!H13:L14,4)</f>
        <v>6.0</v>
      </c>
      <c r="E32" s="1" t="str">
        <f>VLOOKUP(A32,Data!H13:M14,6)</f>
        <v>Senin</v>
      </c>
      <c r="F32" s="1">
        <f>VLOOKUP(A31,Data!H13:M14,5)</f>
        <v>4.0</v>
      </c>
      <c r="G32" s="1" t="str">
        <f>VLOOKUP(A32,Data!H13:N14,7)</f>
        <v>Legi</v>
      </c>
      <c r="H32" s="5"/>
      <c r="I32" s="1">
        <f>VLOOKUP(A29,Data!C43:D44,2)</f>
        <v>30.0</v>
      </c>
      <c r="J32" s="2"/>
      <c r="K32" s="3"/>
      <c r="L32" s="3"/>
      <c r="M32" s="3"/>
      <c r="N32" s="3"/>
      <c r="O32" s="3"/>
      <c r="P32" s="3"/>
      <c r="Q32" s="3"/>
    </row>
    <row r="33" spans="8:8" ht="15.8">
      <c r="A33" s="1" t="str">
        <f>A32</f>
        <v>Tahun Basitoh</v>
      </c>
      <c r="B33" s="1"/>
      <c r="C33" s="1" t="s">
        <v>199</v>
      </c>
      <c r="D33" s="1">
        <f>VLOOKUP(A24,Data!H16:L17,4)</f>
        <v>1.0</v>
      </c>
      <c r="E33" s="1" t="str">
        <f>VLOOKUP(A33,Data!H16:M17,6)</f>
        <v>Rabu</v>
      </c>
      <c r="F33" s="1">
        <f>VLOOKUP(A33,Data!H16:L17,5)</f>
        <v>4.0</v>
      </c>
      <c r="G33" s="1" t="str">
        <f>VLOOKUP(A32,Data!H16:N17,7)</f>
        <v>Legi</v>
      </c>
      <c r="H33" s="5"/>
      <c r="I33" s="1">
        <f>VLOOKUP(A31,Data!C46:D47,2)</f>
        <v>31.0</v>
      </c>
      <c r="J33" s="2"/>
      <c r="K33" s="3"/>
      <c r="L33" s="3"/>
      <c r="M33" s="3"/>
      <c r="N33" s="3"/>
      <c r="O33" s="3"/>
      <c r="P33" s="3"/>
      <c r="Q33" s="3"/>
    </row>
    <row r="34" spans="8:8" ht="15.8">
      <c r="A34" s="1" t="str">
        <f>A33</f>
        <v>Tahun Basitoh</v>
      </c>
      <c r="B34" s="1"/>
      <c r="C34" s="1" t="s">
        <v>200</v>
      </c>
      <c r="D34" s="1">
        <f>VLOOKUP(A24,Data!H19:L21,4)</f>
        <v>4.0</v>
      </c>
      <c r="E34" s="1" t="str">
        <f>VLOOKUP(A34,Data!H19:M20,6)</f>
        <v>Sabtu</v>
      </c>
      <c r="F34" s="1">
        <f>VLOOKUP(A34,Data!H19:M20,5)</f>
        <v>5.0</v>
      </c>
      <c r="G34" s="1" t="str">
        <f>VLOOKUP(A34,Data!H19:N20,7)</f>
        <v>Pahing</v>
      </c>
      <c r="H34" s="5"/>
      <c r="I34" s="1">
        <f>VLOOKUP(A33,Data!C49:D50,2)</f>
        <v>30.0</v>
      </c>
      <c r="J34" s="2"/>
      <c r="K34" s="3"/>
      <c r="L34" s="3"/>
      <c r="M34" s="3"/>
      <c r="N34" s="3"/>
      <c r="O34" s="3"/>
      <c r="P34" s="3"/>
      <c r="Q34" s="3"/>
    </row>
    <row r="35" spans="8:8" ht="15.8">
      <c r="A35" s="1" t="str">
        <f>A33</f>
        <v>Tahun Basitoh</v>
      </c>
      <c r="B35" s="1"/>
      <c r="C35" s="1" t="s">
        <v>201</v>
      </c>
      <c r="D35" s="1">
        <f>VLOOKUP(A24,Data!H22:L23,4)</f>
        <v>6.0</v>
      </c>
      <c r="E35" s="1" t="str">
        <f>VLOOKUP(A35,Data!H22:M23,6)</f>
        <v>Senin</v>
      </c>
      <c r="F35" s="1">
        <f>VLOOKUP(A35,Data!H22:L23,5)</f>
        <v>5.0</v>
      </c>
      <c r="G35" s="1" t="str">
        <f>VLOOKUP(A35,Data!H22:N23,7)</f>
        <v>Pahing</v>
      </c>
      <c r="H35" s="5"/>
      <c r="I35" s="1">
        <f>VLOOKUP(A33,Data!C52:D53,2)</f>
        <v>31.0</v>
      </c>
      <c r="J35" s="2"/>
      <c r="K35" s="3"/>
      <c r="L35" s="3"/>
      <c r="M35" s="3"/>
      <c r="N35" s="3"/>
      <c r="O35" s="3"/>
      <c r="P35" s="3"/>
      <c r="Q35" s="3"/>
    </row>
    <row r="36" spans="8:8" ht="14.2">
      <c r="A36" s="16"/>
      <c r="B36" s="16"/>
      <c r="C36" s="16"/>
      <c r="D36" s="16"/>
      <c r="E36" s="16"/>
      <c r="F36" s="16"/>
      <c r="G36" s="16"/>
      <c r="H36" s="16"/>
      <c r="I36" s="16"/>
      <c r="J36" s="2"/>
      <c r="K36" s="3"/>
      <c r="L36" s="3"/>
      <c r="M36" s="3"/>
      <c r="N36" s="3"/>
      <c r="O36" s="3"/>
      <c r="P36" s="3"/>
      <c r="Q36" s="3"/>
    </row>
    <row r="37" spans="8:8" ht="15.15" customHeight="1">
      <c r="A37" s="17" t="s">
        <v>217</v>
      </c>
      <c r="B37" s="17"/>
      <c r="C37" s="17"/>
      <c r="D37" s="17"/>
      <c r="E37" s="17"/>
      <c r="F37" s="17"/>
      <c r="G37" s="17"/>
      <c r="H37" s="17"/>
      <c r="I37" s="17"/>
      <c r="J37" s="2"/>
      <c r="K37" s="3"/>
      <c r="L37" s="3"/>
      <c r="M37" s="3"/>
      <c r="N37" s="3"/>
      <c r="O37" s="3"/>
      <c r="P37" s="3"/>
      <c r="Q37" s="3"/>
    </row>
    <row r="38" spans="8:8" ht="14.6">
      <c r="A38" s="17" t="s">
        <v>231</v>
      </c>
      <c r="B38" s="17"/>
      <c r="C38" s="17"/>
      <c r="D38" s="17"/>
      <c r="E38" s="17"/>
      <c r="F38" s="17"/>
      <c r="G38" s="17"/>
      <c r="H38" s="17"/>
      <c r="I38" s="17"/>
    </row>
    <row r="39" spans="8:8" ht="14.2" customHeight="1">
      <c r="A39" s="17" t="s">
        <v>232</v>
      </c>
      <c r="B39" s="17"/>
      <c r="C39" s="17"/>
      <c r="D39" s="17"/>
      <c r="E39" s="17"/>
      <c r="F39" s="17"/>
      <c r="G39" s="17"/>
      <c r="H39" s="17"/>
      <c r="I39" s="17"/>
    </row>
    <row r="40" spans="8:8" ht="14.6">
      <c r="A40" s="17" t="s">
        <v>233</v>
      </c>
      <c r="B40" s="17"/>
      <c r="C40" s="17"/>
      <c r="D40" s="17"/>
      <c r="E40" s="17"/>
      <c r="F40" s="17"/>
      <c r="G40" s="17"/>
      <c r="H40" s="17"/>
      <c r="I40" s="17"/>
    </row>
    <row r="41" spans="8:8" ht="14.6">
      <c r="A41" s="17" t="s">
        <v>234</v>
      </c>
      <c r="B41" s="17"/>
      <c r="C41" s="17"/>
      <c r="D41" s="17"/>
      <c r="E41" s="17"/>
      <c r="F41" s="17"/>
      <c r="G41" s="17"/>
      <c r="H41" s="17"/>
      <c r="I41" s="17"/>
    </row>
    <row r="42" spans="8:8" ht="14.2" customHeight="1">
      <c r="A42" s="17" t="s">
        <v>235</v>
      </c>
      <c r="B42" s="17"/>
      <c r="C42" s="17"/>
      <c r="D42" s="17"/>
      <c r="E42" s="17"/>
      <c r="F42" s="17"/>
      <c r="G42" s="17"/>
      <c r="H42" s="17"/>
      <c r="I42" s="17"/>
    </row>
    <row r="43" spans="8:8">
      <c r="A43" s="1"/>
      <c r="B43" s="1"/>
      <c r="C43" s="1"/>
      <c r="D43" s="1"/>
      <c r="E43" s="1"/>
      <c r="F43" s="1"/>
      <c r="G43" s="1"/>
      <c r="H43" s="1"/>
      <c r="I43" s="1"/>
    </row>
    <row r="44" spans="8:8">
      <c r="A44" s="18" t="s">
        <v>236</v>
      </c>
      <c r="B44" s="18"/>
      <c r="C44" s="18"/>
      <c r="D44" s="18"/>
      <c r="E44" s="18"/>
      <c r="F44" s="18"/>
      <c r="G44" s="18"/>
      <c r="H44" s="18"/>
      <c r="I44" s="18"/>
    </row>
    <row r="45" spans="8:8">
      <c r="A45" s="18"/>
      <c r="B45" s="18"/>
      <c r="C45" s="18"/>
      <c r="D45" s="18"/>
      <c r="E45" s="18"/>
      <c r="F45" s="18"/>
      <c r="G45" s="18"/>
      <c r="H45" s="18"/>
      <c r="I45" s="18"/>
    </row>
    <row r="57" spans="8:8">
      <c r="A57" s="2"/>
      <c r="B57" s="3"/>
      <c r="C57" s="3"/>
    </row>
    <row r="58" spans="8:8">
      <c r="A58" s="2"/>
      <c r="B58" s="3"/>
      <c r="C58" s="3"/>
    </row>
    <row r="59" spans="8:8">
      <c r="A59" s="2"/>
      <c r="B59" s="3"/>
      <c r="C59" s="3"/>
    </row>
    <row r="60" spans="8:8">
      <c r="A60" s="2"/>
      <c r="B60" s="3"/>
      <c r="C60" s="3"/>
    </row>
    <row r="61" spans="8:8">
      <c r="A61" s="2"/>
      <c r="B61" s="3"/>
      <c r="C61" s="3"/>
    </row>
    <row r="62" spans="8:8">
      <c r="A62" s="2"/>
      <c r="B62" s="3"/>
      <c r="C62" s="3"/>
    </row>
    <row r="63" spans="8:8">
      <c r="A63" s="19"/>
      <c r="B63" s="19"/>
      <c r="C63" s="19"/>
      <c r="D63" s="19"/>
      <c r="E63" s="19"/>
      <c r="F63" s="2"/>
      <c r="G63" s="2"/>
      <c r="H63" s="2"/>
      <c r="I63" s="2"/>
      <c r="J63" s="3"/>
      <c r="K63" s="3"/>
      <c r="L63" s="3"/>
    </row>
    <row r="64" spans="8: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3"/>
      <c r="L64" s="3"/>
      <c r="M64" s="3"/>
      <c r="N64" s="3"/>
      <c r="O64" s="3"/>
      <c r="P64" s="3"/>
      <c r="Q64" s="3"/>
    </row>
    <row r="65" spans="8:8">
      <c r="A65" s="2"/>
      <c r="B65" s="19"/>
      <c r="C65" s="19"/>
      <c r="D65" s="19"/>
      <c r="E65" s="19"/>
      <c r="F65" s="19"/>
      <c r="G65" s="19"/>
      <c r="H65" s="19"/>
      <c r="I65" s="19"/>
      <c r="J65" s="19"/>
      <c r="K65" s="3"/>
      <c r="L65" s="3"/>
      <c r="M65" s="3"/>
      <c r="N65" s="3"/>
      <c r="O65" s="3"/>
      <c r="P65" s="3"/>
      <c r="Q65" s="3"/>
    </row>
    <row r="66" spans="8:8">
      <c r="A66" s="3"/>
      <c r="B66" s="19"/>
      <c r="C66" s="19"/>
      <c r="D66" s="19"/>
      <c r="E66" s="20"/>
      <c r="F66" s="19"/>
      <c r="G66" s="19"/>
      <c r="H66" s="19"/>
      <c r="I66" s="19"/>
      <c r="J66" s="19"/>
      <c r="K66" s="3"/>
      <c r="L66" s="3"/>
      <c r="M66" s="3"/>
      <c r="N66" s="3"/>
      <c r="O66" s="3"/>
      <c r="P66" s="3"/>
      <c r="Q66" s="3"/>
    </row>
    <row r="67" spans="8:8">
      <c r="A67" s="3"/>
      <c r="B67" s="19"/>
      <c r="C67" s="19"/>
      <c r="D67" s="19"/>
      <c r="E67" s="19"/>
      <c r="F67" s="19"/>
      <c r="G67" s="19"/>
      <c r="H67" s="19"/>
      <c r="I67" s="19"/>
      <c r="J67" s="19"/>
      <c r="K67" s="3"/>
      <c r="L67" s="3"/>
      <c r="M67" s="3"/>
      <c r="N67" s="3"/>
      <c r="O67" s="3"/>
      <c r="P67" s="3"/>
      <c r="Q67" s="3"/>
    </row>
    <row r="68" spans="8:8">
      <c r="A68" s="3"/>
      <c r="B68" s="19"/>
      <c r="C68" s="19"/>
      <c r="D68" s="19"/>
      <c r="E68" s="19"/>
      <c r="F68" s="19"/>
      <c r="G68" s="19"/>
      <c r="H68" s="19"/>
      <c r="I68" s="19"/>
      <c r="J68" s="19"/>
      <c r="K68" s="3"/>
      <c r="L68" s="3"/>
      <c r="M68" s="3"/>
      <c r="N68" s="3"/>
      <c r="O68" s="3"/>
      <c r="P68" s="3"/>
      <c r="Q68" s="3"/>
    </row>
    <row r="69" spans="8:8">
      <c r="A69" s="3"/>
      <c r="B69" s="19"/>
      <c r="C69" s="19"/>
      <c r="D69" s="19"/>
      <c r="E69" s="19"/>
      <c r="F69" s="19"/>
      <c r="G69" s="19"/>
      <c r="H69" s="19"/>
      <c r="I69" s="19"/>
      <c r="J69" s="19"/>
      <c r="K69" s="3"/>
      <c r="L69" s="3"/>
      <c r="M69" s="3"/>
      <c r="N69" s="3"/>
      <c r="O69" s="3"/>
      <c r="P69" s="3"/>
      <c r="Q69" s="3"/>
    </row>
    <row r="70" spans="8:8" ht="15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8:8" ht="15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8: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8:8" ht="15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8:8" ht="15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8:8" ht="14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8:8" ht="15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8:8" ht="14.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8:8" ht="15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8:8" ht="15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8:8" ht="15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8:8" ht="15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8:8" ht="15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8:8" ht="15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8:8" ht="15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8:8" ht="15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8:8" ht="15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8: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8: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8:8" ht="15.1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8:8" ht="15.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8: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8:8" ht="15.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8:8" ht="15.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8: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8:8" ht="15.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8:8" ht="15.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8: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8:8" ht="15.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8:8" ht="15.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8: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8:8" ht="15.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8:8" ht="15.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8: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8:8" ht="15.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8:8" ht="15.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8: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8:8" ht="15.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8:8" ht="15.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8: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8: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8: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8: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8: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8: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8: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8: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8: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8: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8: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8: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8: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8: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</row>
    <row r="123" spans="8: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</row>
    <row r="124" spans="8: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</row>
    <row r="125" spans="8: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</row>
    <row r="126" spans="8: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</row>
    <row r="127" spans="8: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</row>
    <row r="128" spans="8: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</row>
    <row r="129" spans="8: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</row>
    <row r="130" spans="8: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</row>
    <row r="131" spans="8: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</row>
    <row r="132" spans="8: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</row>
    <row r="133" spans="8: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</row>
    <row r="134" spans="8: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</row>
    <row r="135" spans="8: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</row>
    <row r="136" spans="8: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</row>
    <row r="137" spans="8: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</row>
    <row r="138" spans="8: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</row>
    <row r="139" spans="8: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</row>
    <row r="140" spans="8: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</row>
    <row r="141" spans="8: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</row>
    <row r="142" spans="8: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</row>
    <row r="143" spans="8: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</row>
    <row r="144" spans="8: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</row>
    <row r="145" spans="8: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</row>
    <row r="146" spans="8: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</row>
    <row r="147" spans="8: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</row>
    <row r="148" spans="8: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</row>
    <row r="149" spans="8: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</row>
    <row r="150" spans="8: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</row>
    <row r="151" spans="8: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</row>
    <row r="152" spans="8: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</row>
    <row r="153" spans="8: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</row>
    <row r="154" spans="8: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</row>
    <row r="155" spans="8: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</row>
    <row r="156" spans="8: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</row>
    <row r="157" spans="8: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</row>
    <row r="158" spans="8: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</row>
    <row r="159" spans="8: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</row>
    <row r="160" spans="8: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</row>
    <row r="161" spans="8:8"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</row>
    <row r="162" spans="8:8"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</row>
    <row r="163" spans="8:8"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</row>
    <row r="164" spans="8:8"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</row>
    <row r="165" spans="8:8"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</row>
    <row r="166" spans="8:8"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</row>
    <row r="167" spans="8:8"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</row>
    <row r="168" spans="8:8"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</row>
    <row r="169" spans="8:8"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</row>
    <row r="170" spans="8:8"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</row>
    <row r="171" spans="8:8"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</row>
  </sheetData>
  <mergeCells count="17">
    <mergeCell ref="A12:B12"/>
    <mergeCell ref="A43:I43"/>
    <mergeCell ref="A1:I2"/>
    <mergeCell ref="G13:H13"/>
    <mergeCell ref="A13:B13"/>
    <mergeCell ref="D14:F14"/>
    <mergeCell ref="D19:F19"/>
    <mergeCell ref="A19:C19"/>
    <mergeCell ref="G19:I19"/>
    <mergeCell ref="A44:I45"/>
    <mergeCell ref="A36:I36"/>
    <mergeCell ref="A37:I37"/>
    <mergeCell ref="A38:I38"/>
    <mergeCell ref="A41:I41"/>
    <mergeCell ref="A39:I39"/>
    <mergeCell ref="A42:I42"/>
    <mergeCell ref="A40:I40"/>
  </mergeCells>
  <pageMargins left="0.7" right="0.7" top="0.75" bottom="0.75" header="0.3" footer="0.3"/>
  <legacy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4F"/>
  </sheetPr>
  <dimension ref="A1:BO59"/>
  <sheetViews>
    <sheetView workbookViewId="0" zoomScale="52">
      <selection activeCell="G41" sqref="G41"/>
    </sheetView>
  </sheetViews>
  <sheetFormatPr defaultRowHeight="14.25" defaultColWidth="10"/>
  <cols>
    <col min="1" max="1" customWidth="1" width="15.5546875" style="0"/>
  </cols>
  <sheetData>
    <row r="1" spans="8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  <c r="G1" t="s">
        <v>1</v>
      </c>
      <c r="I1" t="s">
        <v>8</v>
      </c>
      <c r="J1" t="s">
        <v>9</v>
      </c>
      <c r="K1" t="s">
        <v>10</v>
      </c>
      <c r="L1" t="s">
        <v>11</v>
      </c>
      <c r="M1" t="s">
        <v>7</v>
      </c>
    </row>
    <row r="2" spans="8:8">
      <c r="A2" t="s">
        <v>3</v>
      </c>
      <c r="B2" t="s">
        <v>4</v>
      </c>
      <c r="C2" t="s">
        <v>5</v>
      </c>
      <c r="D2" t="s">
        <v>6</v>
      </c>
      <c r="E2" t="s">
        <v>0</v>
      </c>
      <c r="F2" t="s">
        <v>1</v>
      </c>
      <c r="G2" t="s">
        <v>2</v>
      </c>
      <c r="I2" t="s">
        <v>9</v>
      </c>
      <c r="J2" t="s">
        <v>10</v>
      </c>
      <c r="K2" t="s">
        <v>11</v>
      </c>
      <c r="L2" t="s">
        <v>7</v>
      </c>
      <c r="M2" t="s">
        <v>8</v>
      </c>
    </row>
    <row r="3" spans="8:8">
      <c r="A3" t="s">
        <v>4</v>
      </c>
      <c r="B3" t="s">
        <v>5</v>
      </c>
      <c r="C3" t="s">
        <v>6</v>
      </c>
      <c r="D3" t="s">
        <v>0</v>
      </c>
      <c r="E3" t="s">
        <v>1</v>
      </c>
      <c r="F3" t="s">
        <v>2</v>
      </c>
      <c r="G3" t="s">
        <v>3</v>
      </c>
      <c r="I3" t="s">
        <v>10</v>
      </c>
      <c r="J3" t="s">
        <v>11</v>
      </c>
      <c r="K3" t="s">
        <v>7</v>
      </c>
      <c r="L3" t="s">
        <v>8</v>
      </c>
      <c r="M3" t="s">
        <v>9</v>
      </c>
    </row>
    <row r="4" spans="8:8">
      <c r="A4" t="s">
        <v>5</v>
      </c>
      <c r="B4" t="s">
        <v>6</v>
      </c>
      <c r="C4" t="s">
        <v>0</v>
      </c>
      <c r="D4" t="s">
        <v>124</v>
      </c>
      <c r="E4" t="s">
        <v>2</v>
      </c>
      <c r="F4" t="s">
        <v>3</v>
      </c>
      <c r="G4" t="s">
        <v>4</v>
      </c>
      <c r="I4" t="s">
        <v>11</v>
      </c>
      <c r="J4" t="s">
        <v>7</v>
      </c>
      <c r="K4" t="s">
        <v>8</v>
      </c>
      <c r="L4" t="s">
        <v>9</v>
      </c>
      <c r="M4" t="s">
        <v>10</v>
      </c>
    </row>
    <row r="5" spans="8:8">
      <c r="A5" t="s">
        <v>6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I5" t="s">
        <v>7</v>
      </c>
      <c r="J5" t="s">
        <v>8</v>
      </c>
      <c r="K5" t="s">
        <v>9</v>
      </c>
      <c r="L5" t="s">
        <v>10</v>
      </c>
      <c r="M5" t="s">
        <v>11</v>
      </c>
    </row>
    <row r="6" spans="8:8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</row>
    <row r="7" spans="8:8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0</v>
      </c>
    </row>
    <row r="10" spans="8:8" ht="14.95">
      <c r="A10" s="22" t="s">
        <v>108</v>
      </c>
      <c r="B10" s="23" t="s">
        <v>84</v>
      </c>
      <c r="C10" s="22">
        <v>31.0</v>
      </c>
      <c r="D10" s="22">
        <v>1.0</v>
      </c>
      <c r="E10" s="22">
        <v>1.0</v>
      </c>
      <c r="F10" t="str">
        <f>TM!C13</f>
        <v>Rabu</v>
      </c>
      <c r="G10" t="str">
        <f>TM!E13</f>
        <v>Pon</v>
      </c>
      <c r="H10" s="22" t="s">
        <v>108</v>
      </c>
      <c r="I10" s="24" t="s">
        <v>91</v>
      </c>
      <c r="J10" s="21">
        <v>31.0</v>
      </c>
      <c r="K10" s="21">
        <v>4.0</v>
      </c>
      <c r="L10" s="21">
        <v>4.0</v>
      </c>
      <c r="M10" t="str">
        <f>VLOOKUP(F10,A1:G8,4)</f>
        <v>Sabtu</v>
      </c>
      <c r="N10" t="str">
        <f>VLOOKUP(G10,I1:M54,4)</f>
        <v>Legi</v>
      </c>
    </row>
    <row r="11" spans="8:8" ht="14.8">
      <c r="A11" s="22" t="s">
        <v>109</v>
      </c>
      <c r="B11" s="23" t="s">
        <v>84</v>
      </c>
      <c r="C11" s="21">
        <v>31.0</v>
      </c>
      <c r="D11" s="21">
        <v>1.0</v>
      </c>
      <c r="E11" s="21">
        <v>1.0</v>
      </c>
      <c r="F11" t="str">
        <f>VLOOKUP(F10,A1:G7,1)</f>
        <v>Rabu</v>
      </c>
      <c r="G11" t="str">
        <f>VLOOKUP(G10,C32:G36,1)</f>
        <v>Pon</v>
      </c>
      <c r="H11" s="22" t="s">
        <v>109</v>
      </c>
      <c r="I11" s="24" t="s">
        <v>91</v>
      </c>
      <c r="J11" s="21">
        <v>31.0</v>
      </c>
      <c r="K11" s="21">
        <v>3.0</v>
      </c>
      <c r="L11" s="21">
        <v>3.0</v>
      </c>
      <c r="M11" t="str">
        <f>VLOOKUP(F10,A1:G7,3)</f>
        <v>Jumat</v>
      </c>
      <c r="N11" t="str">
        <f>VLOOKUP(G10,I1:M53,3)</f>
        <v>Kliwon</v>
      </c>
    </row>
    <row r="12" spans="8:8">
      <c r="A12" s="21"/>
      <c r="B12" s="23"/>
      <c r="C12" s="21"/>
      <c r="D12" s="21"/>
      <c r="E12" s="21"/>
      <c r="H12" s="21"/>
      <c r="I12" s="21"/>
      <c r="J12" s="21"/>
      <c r="K12" s="22"/>
      <c r="L12" s="22"/>
    </row>
    <row r="13" spans="8:8" ht="14.8">
      <c r="A13" s="22" t="s">
        <v>108</v>
      </c>
      <c r="B13" s="23" t="s">
        <v>85</v>
      </c>
      <c r="C13" s="22">
        <v>29.0</v>
      </c>
      <c r="D13" s="22">
        <v>4.0</v>
      </c>
      <c r="E13" s="22">
        <v>2.0</v>
      </c>
      <c r="F13" t="str">
        <f>VLOOKUP(F10,A1:G8,4)</f>
        <v>Sabtu</v>
      </c>
      <c r="G13" t="str">
        <f>VLOOKUP(G10,C32:G36,2)</f>
        <v>Wage</v>
      </c>
      <c r="H13" s="22" t="s">
        <v>108</v>
      </c>
      <c r="I13" s="24" t="s">
        <v>92</v>
      </c>
      <c r="J13" s="21">
        <v>30.0</v>
      </c>
      <c r="K13" s="21">
        <v>7.0</v>
      </c>
      <c r="L13" s="21">
        <v>5.0</v>
      </c>
      <c r="M13" t="str">
        <f>VLOOKUP(F10,A1:G7,7)</f>
        <v>Selasa</v>
      </c>
      <c r="N13" t="str">
        <f>VLOOKUP(G10,I1:M5,5)</f>
        <v>Pahing</v>
      </c>
    </row>
    <row r="14" spans="8:8" ht="14.8">
      <c r="A14" s="22" t="s">
        <v>109</v>
      </c>
      <c r="B14" s="23" t="s">
        <v>85</v>
      </c>
      <c r="C14" s="21">
        <v>28.0</v>
      </c>
      <c r="D14" s="21">
        <v>4.0</v>
      </c>
      <c r="E14" s="21">
        <v>2.0</v>
      </c>
      <c r="F14" t="str">
        <f>VLOOKUP(F10,A1:G7,4)</f>
        <v>Sabtu</v>
      </c>
      <c r="G14" t="str">
        <f>VLOOKUP(G10,C32:G36,2)</f>
        <v>Wage</v>
      </c>
      <c r="H14" s="22" t="s">
        <v>109</v>
      </c>
      <c r="I14" s="24" t="s">
        <v>92</v>
      </c>
      <c r="J14" s="21">
        <v>30.0</v>
      </c>
      <c r="K14" s="21">
        <v>6.0</v>
      </c>
      <c r="L14" s="21">
        <v>4.0</v>
      </c>
      <c r="M14" t="str">
        <f>VLOOKUP(F10,A1:G7,6)</f>
        <v>Senin</v>
      </c>
      <c r="N14" t="str">
        <f>VLOOKUP(G10,I1:M6,4)</f>
        <v>Legi</v>
      </c>
    </row>
    <row r="15" spans="8:8">
      <c r="A15" s="21"/>
      <c r="B15" s="23"/>
      <c r="C15" s="21"/>
      <c r="D15" s="21"/>
      <c r="E15" s="21"/>
      <c r="H15" s="21"/>
      <c r="I15" s="21"/>
      <c r="J15" s="21"/>
      <c r="K15" s="22"/>
      <c r="L15" s="22"/>
    </row>
    <row r="16" spans="8:8" ht="14.8">
      <c r="A16" s="22" t="s">
        <v>108</v>
      </c>
      <c r="B16" s="23" t="s">
        <v>86</v>
      </c>
      <c r="C16" s="22">
        <v>31.0</v>
      </c>
      <c r="D16" s="22">
        <v>5.0</v>
      </c>
      <c r="E16" s="22">
        <v>1.0</v>
      </c>
      <c r="F16" t="str">
        <f>VLOOKUP(F10,A1:G7,5)</f>
        <v>Minggu</v>
      </c>
      <c r="G16" t="str">
        <f>VLOOKUP(G10,C32:G36,1)</f>
        <v>Pon</v>
      </c>
      <c r="H16" s="22" t="s">
        <v>108</v>
      </c>
      <c r="I16" s="24" t="s">
        <v>93</v>
      </c>
      <c r="J16" s="21">
        <v>31.0</v>
      </c>
      <c r="K16" s="21">
        <v>2.0</v>
      </c>
      <c r="L16" s="21">
        <v>5.0</v>
      </c>
      <c r="M16" t="str">
        <f>VLOOKUP(F10,A1:G7,2)</f>
        <v>Kamis</v>
      </c>
      <c r="N16" t="str">
        <f>VLOOKUP(G10,I1:M5,5)</f>
        <v>Pahing</v>
      </c>
    </row>
    <row r="17" spans="8:8" ht="14.8">
      <c r="A17" s="22" t="s">
        <v>109</v>
      </c>
      <c r="B17" s="23" t="s">
        <v>86</v>
      </c>
      <c r="C17" s="21">
        <v>31.0</v>
      </c>
      <c r="D17" s="21">
        <v>4.0</v>
      </c>
      <c r="E17" s="21">
        <v>5.0</v>
      </c>
      <c r="F17" t="str">
        <f>VLOOKUP(F10,A1:G7,4)</f>
        <v>Sabtu</v>
      </c>
      <c r="G17" t="str">
        <f>VLOOKUP(G10,C32:G36,5)</f>
        <v>Pahing</v>
      </c>
      <c r="H17" s="22" t="s">
        <v>109</v>
      </c>
      <c r="I17" s="24" t="s">
        <v>93</v>
      </c>
      <c r="J17" s="21">
        <v>31.0</v>
      </c>
      <c r="K17" s="21">
        <v>1.0</v>
      </c>
      <c r="L17" s="21">
        <v>4.0</v>
      </c>
      <c r="M17" t="str">
        <f>VLOOKUP(F10,A1:G8,1)</f>
        <v>Rabu</v>
      </c>
      <c r="N17" t="str">
        <f>VLOOKUP(G10,I1:M6,4)</f>
        <v>Legi</v>
      </c>
    </row>
    <row r="18" spans="8:8">
      <c r="A18" s="21"/>
      <c r="B18" s="23"/>
      <c r="C18" s="21"/>
      <c r="D18" s="21"/>
      <c r="E18" s="21"/>
      <c r="H18" s="21"/>
      <c r="I18" s="21"/>
      <c r="J18" s="21"/>
      <c r="K18" s="22"/>
      <c r="L18" s="22"/>
    </row>
    <row r="19" spans="8:8" ht="14.8">
      <c r="A19" s="22" t="s">
        <v>108</v>
      </c>
      <c r="B19" s="23" t="s">
        <v>87</v>
      </c>
      <c r="C19" s="22">
        <v>30.0</v>
      </c>
      <c r="D19" s="22">
        <v>1.0</v>
      </c>
      <c r="E19" s="22">
        <v>2.0</v>
      </c>
      <c r="F19" t="str">
        <f>VLOOKUP(F10,A1:G8,1)</f>
        <v>Rabu</v>
      </c>
      <c r="G19" t="str">
        <f>VLOOKUP(G10,C32:G36,2)</f>
        <v>Wage</v>
      </c>
      <c r="H19" s="22" t="s">
        <v>108</v>
      </c>
      <c r="I19" s="24" t="s">
        <v>94</v>
      </c>
      <c r="J19" s="21">
        <v>30.0</v>
      </c>
      <c r="K19" s="21">
        <v>5.0</v>
      </c>
      <c r="L19" s="21">
        <v>1.0</v>
      </c>
      <c r="M19" t="str">
        <f>VLOOKUP(F10,A1:G7,5)</f>
        <v>Minggu</v>
      </c>
      <c r="N19" t="str">
        <f>VLOOKUP(G10,I1:M5,1)</f>
        <v>Pon</v>
      </c>
    </row>
    <row r="20" spans="8:8" ht="14.8">
      <c r="A20" s="22" t="s">
        <v>109</v>
      </c>
      <c r="B20" s="23" t="s">
        <v>87</v>
      </c>
      <c r="C20" s="21">
        <v>30.0</v>
      </c>
      <c r="D20" s="21">
        <v>7.0</v>
      </c>
      <c r="E20" s="21">
        <v>1.0</v>
      </c>
      <c r="F20" t="str">
        <f>VLOOKUP(F10,A1:G7,7)</f>
        <v>Selasa</v>
      </c>
      <c r="G20" t="str">
        <f>VLOOKUP(G10,C32:G36,1)</f>
        <v>Pon</v>
      </c>
      <c r="H20" s="22" t="s">
        <v>109</v>
      </c>
      <c r="I20" s="24" t="s">
        <v>94</v>
      </c>
      <c r="J20" s="21">
        <v>30.0</v>
      </c>
      <c r="K20" s="21">
        <v>4.0</v>
      </c>
      <c r="L20" s="21">
        <v>5.0</v>
      </c>
      <c r="M20" t="str">
        <f>VLOOKUP(F10,A1:G7,4)</f>
        <v>Sabtu</v>
      </c>
      <c r="N20" t="str">
        <f>VLOOKUP(G10,I1:M5,5)</f>
        <v>Pahing</v>
      </c>
    </row>
    <row r="21" spans="8:8">
      <c r="A21" s="21"/>
      <c r="B21" s="23"/>
      <c r="C21" s="21"/>
      <c r="D21" s="21"/>
      <c r="E21" s="21"/>
      <c r="H21" s="21"/>
      <c r="I21" s="21"/>
      <c r="J21" s="21"/>
      <c r="K21" s="22"/>
      <c r="L21" s="22"/>
    </row>
    <row r="22" spans="8:8" ht="14.8">
      <c r="A22" s="22" t="s">
        <v>108</v>
      </c>
      <c r="B22" s="23" t="s">
        <v>88</v>
      </c>
      <c r="C22" s="22">
        <v>31.0</v>
      </c>
      <c r="D22" s="22">
        <v>3.0</v>
      </c>
      <c r="E22" s="22">
        <v>2.0</v>
      </c>
      <c r="F22" t="str">
        <f>VLOOKUP(F10,A1:G7,3)</f>
        <v>Jumat</v>
      </c>
      <c r="G22" t="str">
        <f>VLOOKUP(G10,C32:G36,2)</f>
        <v>Wage</v>
      </c>
      <c r="H22" s="22" t="s">
        <v>108</v>
      </c>
      <c r="I22" s="24" t="s">
        <v>95</v>
      </c>
      <c r="J22" s="21">
        <v>31.0</v>
      </c>
      <c r="K22" s="21">
        <v>7.0</v>
      </c>
      <c r="L22" s="21">
        <v>1.0</v>
      </c>
      <c r="M22" t="str">
        <f>VLOOKUP(F10,A1:G8,7)</f>
        <v>Selasa</v>
      </c>
      <c r="N22" t="str">
        <f>VLOOKUP(G10,I1:M5,1)</f>
        <v>Pon</v>
      </c>
    </row>
    <row r="23" spans="8:8" ht="14.8">
      <c r="A23" s="22" t="s">
        <v>109</v>
      </c>
      <c r="B23" s="23" t="s">
        <v>88</v>
      </c>
      <c r="C23" s="21">
        <v>31.0</v>
      </c>
      <c r="D23" s="21">
        <v>2.0</v>
      </c>
      <c r="E23" s="21">
        <v>1.0</v>
      </c>
      <c r="F23" t="str">
        <f>VLOOKUP(F10,A1:G7,2)</f>
        <v>Kamis</v>
      </c>
      <c r="G23" t="str">
        <f>VLOOKUP(G10,C32:G36,1)</f>
        <v>Pon</v>
      </c>
      <c r="H23" s="22" t="s">
        <v>109</v>
      </c>
      <c r="I23" s="24" t="s">
        <v>95</v>
      </c>
      <c r="J23" s="21">
        <v>31.0</v>
      </c>
      <c r="K23" s="21">
        <v>6.0</v>
      </c>
      <c r="L23" s="21">
        <v>5.0</v>
      </c>
      <c r="M23" t="str">
        <f>VLOOKUP(F10,A1:G7,6)</f>
        <v>Senin</v>
      </c>
      <c r="N23" t="str">
        <f>VLOOKUP(G10,I1:M5,5)</f>
        <v>Pahing</v>
      </c>
    </row>
    <row r="24" spans="8:8">
      <c r="A24" s="21"/>
      <c r="B24" s="23"/>
      <c r="C24" s="21"/>
      <c r="D24" s="21"/>
      <c r="E24" s="21"/>
    </row>
    <row r="25" spans="8:8" ht="14.95">
      <c r="A25" s="22" t="s">
        <v>108</v>
      </c>
      <c r="B25" s="23" t="s">
        <v>89</v>
      </c>
      <c r="C25" s="22">
        <v>30.0</v>
      </c>
      <c r="D25" s="22">
        <v>6.0</v>
      </c>
      <c r="E25" s="22">
        <v>3.0</v>
      </c>
      <c r="F25" t="str">
        <f>VLOOKUP(F10,A1:G7,6)</f>
        <v>Senin</v>
      </c>
      <c r="G25" t="str">
        <f>VLOOKUP(G10,C32:G36,3)</f>
        <v>Kliwon</v>
      </c>
    </row>
    <row r="26" spans="8:8" ht="14.95">
      <c r="A26" s="22" t="s">
        <v>109</v>
      </c>
      <c r="B26" s="23" t="s">
        <v>89</v>
      </c>
      <c r="C26" s="21">
        <v>30.0</v>
      </c>
      <c r="D26" s="21">
        <v>5.0</v>
      </c>
      <c r="E26" s="21">
        <v>2.0</v>
      </c>
      <c r="F26" t="str">
        <f>VLOOKUP(F10,A1:G8,5)</f>
        <v>Minggu</v>
      </c>
      <c r="G26" t="str">
        <f>VLOOKUP(G10,C32:G36,2)</f>
        <v>Wage</v>
      </c>
    </row>
    <row r="27" spans="8:8">
      <c r="A27" s="21"/>
      <c r="B27" s="23"/>
      <c r="C27" s="21"/>
      <c r="D27" s="21"/>
      <c r="E27" s="21"/>
    </row>
    <row r="28" spans="8:8" ht="14.95">
      <c r="A28" s="22" t="s">
        <v>108</v>
      </c>
      <c r="B28" s="23" t="s">
        <v>90</v>
      </c>
      <c r="C28" s="22">
        <v>31.0</v>
      </c>
      <c r="D28" s="22">
        <v>1.0</v>
      </c>
      <c r="E28" s="22">
        <v>3.0</v>
      </c>
      <c r="F28" t="str">
        <f>VLOOKUP(F10,A1:G8,1)</f>
        <v>Rabu</v>
      </c>
      <c r="G28" t="str">
        <f>VLOOKUP(G10,C32:G36,3)</f>
        <v>Kliwon</v>
      </c>
    </row>
    <row r="29" spans="8:8" ht="14.95">
      <c r="A29" s="22" t="s">
        <v>109</v>
      </c>
      <c r="B29" s="23" t="s">
        <v>90</v>
      </c>
      <c r="C29" s="21">
        <v>31.0</v>
      </c>
      <c r="D29" s="21">
        <v>7.0</v>
      </c>
      <c r="E29" s="21">
        <v>2.0</v>
      </c>
      <c r="F29" t="str">
        <f>VLOOKUP(F10,A1:G7,7)</f>
        <v>Selasa</v>
      </c>
      <c r="G29" t="str">
        <f>VLOOKUP(G10,C32:G36,2)</f>
        <v>Wage</v>
      </c>
    </row>
    <row r="31" spans="8:8" ht="15.15">
      <c r="A31">
        <v>0.0</v>
      </c>
      <c r="B31" t="s">
        <v>0</v>
      </c>
      <c r="C31" t="s">
        <v>7</v>
      </c>
      <c r="D31"/>
    </row>
    <row r="32" spans="8:8" ht="15.15">
      <c r="A32">
        <v>1.0</v>
      </c>
      <c r="B32" t="s">
        <v>1</v>
      </c>
      <c r="C32" t="s">
        <v>8</v>
      </c>
      <c r="D32" t="s">
        <v>9</v>
      </c>
      <c r="E32" t="s">
        <v>10</v>
      </c>
      <c r="F32" t="s">
        <v>11</v>
      </c>
      <c r="G32" t="s">
        <v>7</v>
      </c>
    </row>
    <row r="33" spans="8:8" ht="15.15">
      <c r="A33">
        <v>2.0</v>
      </c>
      <c r="B33" t="s">
        <v>2</v>
      </c>
      <c r="C33" t="s">
        <v>9</v>
      </c>
      <c r="D33" t="s">
        <v>10</v>
      </c>
      <c r="E33" t="s">
        <v>11</v>
      </c>
      <c r="F33" t="s">
        <v>7</v>
      </c>
      <c r="G33" t="s">
        <v>8</v>
      </c>
    </row>
    <row r="34" spans="8:8" ht="15.15">
      <c r="A34">
        <v>3.0</v>
      </c>
      <c r="B34" t="s">
        <v>3</v>
      </c>
      <c r="C34" t="s">
        <v>10</v>
      </c>
      <c r="D34" t="s">
        <v>11</v>
      </c>
      <c r="E34" t="s">
        <v>7</v>
      </c>
      <c r="F34" t="s">
        <v>8</v>
      </c>
      <c r="G34" t="s">
        <v>9</v>
      </c>
    </row>
    <row r="35" spans="8:8" ht="15.15">
      <c r="A35">
        <v>4.0</v>
      </c>
      <c r="B35" t="s">
        <v>4</v>
      </c>
      <c r="C35" t="s">
        <v>11</v>
      </c>
      <c r="D35" t="s">
        <v>7</v>
      </c>
      <c r="E35" t="s">
        <v>8</v>
      </c>
      <c r="F35" t="s">
        <v>9</v>
      </c>
      <c r="G35" t="s">
        <v>10</v>
      </c>
    </row>
    <row r="36" spans="8:8" ht="15.15">
      <c r="A36">
        <v>5.0</v>
      </c>
      <c r="B36" t="s">
        <v>5</v>
      </c>
      <c r="C36" t="s">
        <v>7</v>
      </c>
      <c r="D36" t="s">
        <v>8</v>
      </c>
      <c r="E36" t="s">
        <v>9</v>
      </c>
      <c r="F36" t="s">
        <v>10</v>
      </c>
      <c r="G36" t="s">
        <v>11</v>
      </c>
    </row>
    <row r="37" spans="8:8" ht="15.15">
      <c r="A37">
        <v>6.0</v>
      </c>
      <c r="B37" t="s">
        <v>6</v>
      </c>
    </row>
    <row r="38" spans="8:8" ht="15.15">
      <c r="A38">
        <v>7.0</v>
      </c>
      <c r="B38" t="s">
        <v>0</v>
      </c>
    </row>
    <row r="39" spans="8:8" ht="15.45"/>
    <row r="40" spans="8:8" ht="14.8">
      <c r="A40" s="22" t="s">
        <v>108</v>
      </c>
      <c r="B40" s="25">
        <v>31.0</v>
      </c>
      <c r="C40" s="26" t="s">
        <v>108</v>
      </c>
      <c r="D40" s="25">
        <v>31.0</v>
      </c>
    </row>
    <row r="41" spans="8:8" ht="14.8">
      <c r="A41" s="22" t="s">
        <v>109</v>
      </c>
      <c r="B41" s="25">
        <v>31.0</v>
      </c>
      <c r="C41" s="26" t="s">
        <v>109</v>
      </c>
      <c r="D41" s="25">
        <v>31.0</v>
      </c>
    </row>
    <row r="42" spans="8:8" ht="14.85">
      <c r="A42" s="21"/>
      <c r="B42" s="25"/>
      <c r="C42" s="26"/>
      <c r="D42" s="25"/>
    </row>
    <row r="43" spans="8:8" ht="14.8">
      <c r="A43" s="22" t="s">
        <v>108</v>
      </c>
      <c r="B43" s="25">
        <v>29.0</v>
      </c>
      <c r="C43" s="26" t="s">
        <v>108</v>
      </c>
      <c r="D43" s="25">
        <v>30.0</v>
      </c>
    </row>
    <row r="44" spans="8:8" ht="14.8">
      <c r="A44" s="22" t="s">
        <v>109</v>
      </c>
      <c r="B44" s="25">
        <v>28.0</v>
      </c>
      <c r="C44" s="26" t="s">
        <v>109</v>
      </c>
      <c r="D44" s="25">
        <v>30.0</v>
      </c>
    </row>
    <row r="45" spans="8:8">
      <c r="A45" s="21"/>
      <c r="B45" s="25"/>
      <c r="C45" s="26"/>
      <c r="D45" s="25"/>
    </row>
    <row r="46" spans="8:8" ht="14.8">
      <c r="A46" s="22" t="s">
        <v>108</v>
      </c>
      <c r="B46" s="25">
        <v>31.0</v>
      </c>
      <c r="C46" s="26" t="s">
        <v>108</v>
      </c>
      <c r="D46" s="25">
        <v>31.0</v>
      </c>
    </row>
    <row r="47" spans="8:8" ht="14.8">
      <c r="A47" s="22" t="s">
        <v>109</v>
      </c>
      <c r="B47" s="25">
        <v>31.0</v>
      </c>
      <c r="C47" s="26" t="s">
        <v>109</v>
      </c>
      <c r="D47" s="25">
        <v>31.0</v>
      </c>
    </row>
    <row r="48" spans="8:8" ht="14.85">
      <c r="A48" s="21"/>
      <c r="B48" s="25"/>
      <c r="C48" s="26"/>
      <c r="D48" s="25"/>
    </row>
    <row r="49" spans="8:8" ht="14.8">
      <c r="A49" s="22" t="s">
        <v>108</v>
      </c>
      <c r="B49" s="25">
        <v>30.0</v>
      </c>
      <c r="C49" s="26" t="s">
        <v>108</v>
      </c>
      <c r="D49" s="25">
        <v>30.0</v>
      </c>
    </row>
    <row r="50" spans="8:8" ht="14.8">
      <c r="A50" s="22" t="s">
        <v>109</v>
      </c>
      <c r="B50" s="25">
        <v>30.0</v>
      </c>
      <c r="C50" s="26" t="s">
        <v>109</v>
      </c>
      <c r="D50" s="25">
        <v>30.0</v>
      </c>
    </row>
    <row r="51" spans="8:8">
      <c r="A51" s="21"/>
      <c r="B51" s="25"/>
      <c r="C51" s="26"/>
      <c r="D51" s="25"/>
    </row>
    <row r="52" spans="8:8" ht="14.8">
      <c r="A52" s="22" t="s">
        <v>108</v>
      </c>
      <c r="B52" s="25">
        <v>31.0</v>
      </c>
      <c r="C52" s="26" t="s">
        <v>108</v>
      </c>
      <c r="D52" s="25">
        <v>31.0</v>
      </c>
    </row>
    <row r="53" spans="8:8" ht="14.8">
      <c r="A53" s="22" t="s">
        <v>109</v>
      </c>
      <c r="B53" s="25">
        <v>31.0</v>
      </c>
      <c r="C53" s="26" t="s">
        <v>109</v>
      </c>
      <c r="D53" s="25">
        <v>31.0</v>
      </c>
    </row>
    <row r="54" spans="8:8">
      <c r="A54" s="21"/>
      <c r="B54" s="25"/>
      <c r="C54" s="25"/>
      <c r="D54" s="25"/>
    </row>
    <row r="55" spans="8:8" ht="14.8">
      <c r="A55" s="22" t="s">
        <v>108</v>
      </c>
      <c r="B55" s="25">
        <v>30.0</v>
      </c>
      <c r="C55" s="25"/>
      <c r="D55" s="25"/>
    </row>
    <row r="56" spans="8:8" ht="14.8">
      <c r="A56" s="22" t="s">
        <v>109</v>
      </c>
      <c r="B56" s="25">
        <v>30.0</v>
      </c>
      <c r="C56" s="25"/>
      <c r="D56" s="25"/>
    </row>
    <row r="57" spans="8:8">
      <c r="A57" s="21"/>
      <c r="B57" s="25"/>
      <c r="C57" s="25"/>
      <c r="D57" s="25"/>
    </row>
    <row r="58" spans="8:8" ht="14.8">
      <c r="A58" s="22" t="s">
        <v>108</v>
      </c>
      <c r="B58" s="25">
        <v>31.0</v>
      </c>
      <c r="C58" s="25"/>
      <c r="D58" s="25"/>
    </row>
    <row r="59" spans="8:8" ht="14.8">
      <c r="A59" s="22" t="s">
        <v>109</v>
      </c>
      <c r="B59" s="25">
        <v>31.0</v>
      </c>
      <c r="C59" s="25"/>
      <c r="D59" s="25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C000"/>
  </sheetPr>
  <dimension ref="A1:BV63"/>
  <sheetViews>
    <sheetView workbookViewId="0" zoomScale="43">
      <selection activeCell="D57" sqref="D57"/>
    </sheetView>
  </sheetViews>
  <sheetFormatPr defaultRowHeight="14.25" defaultColWidth="10"/>
  <cols>
    <col min="1" max="1" customWidth="1" width="16.414062" style="0"/>
    <col min="2" max="2" customWidth="1" width="8.832031" style="0"/>
    <col min="3" max="3" customWidth="1" width="16.832031" style="0"/>
    <col min="4" max="4" customWidth="1" width="8.832031" style="0"/>
    <col min="5" max="5" customWidth="1" width="16.332031" style="0"/>
    <col min="6" max="6" customWidth="1" width="8.832031" style="0"/>
    <col min="7" max="7" customWidth="1" width="16.832031" style="0"/>
    <col min="8" max="8" customWidth="1" width="8.832031" style="0"/>
    <col min="9" max="9" customWidth="1" width="16.414062" style="0"/>
    <col min="10" max="10" customWidth="1" width="16.414062" style="0"/>
  </cols>
  <sheetData>
    <row r="1" spans="8:8">
      <c r="A1" s="27"/>
      <c r="B1" s="28"/>
      <c r="C1" s="28"/>
      <c r="D1" s="28"/>
      <c r="E1" s="28"/>
      <c r="F1" s="28"/>
      <c r="G1" s="28"/>
      <c r="H1" s="28"/>
      <c r="I1" s="28"/>
      <c r="J1" s="28"/>
    </row>
    <row r="2" spans="8:8">
      <c r="A2" s="1" t="s">
        <v>237</v>
      </c>
      <c r="B2" s="1"/>
      <c r="C2" s="1"/>
      <c r="D2" s="1"/>
      <c r="E2" s="1"/>
      <c r="F2" s="1"/>
      <c r="G2" s="1"/>
      <c r="H2" s="1"/>
      <c r="I2" s="1"/>
      <c r="J2" s="28"/>
    </row>
    <row r="3" spans="8:8">
      <c r="A3" s="1"/>
      <c r="B3" s="1"/>
      <c r="C3" s="1"/>
      <c r="D3" s="1"/>
      <c r="E3" s="1"/>
      <c r="F3" s="1"/>
      <c r="G3" s="1"/>
      <c r="H3" s="1"/>
      <c r="I3" s="1"/>
      <c r="J3" s="28"/>
    </row>
    <row r="4" spans="8:8">
      <c r="A4" s="1"/>
      <c r="B4" s="1"/>
      <c r="C4" s="1"/>
      <c r="D4" s="1" t="s">
        <v>74</v>
      </c>
      <c r="E4" s="4"/>
      <c r="F4" s="1" t="s">
        <v>74</v>
      </c>
      <c r="G4" s="1"/>
      <c r="H4" s="5"/>
      <c r="I4" s="1"/>
      <c r="J4" s="28"/>
    </row>
    <row r="5" spans="8:8">
      <c r="A5" s="6" t="s">
        <v>153</v>
      </c>
      <c r="B5" s="6" t="s">
        <v>147</v>
      </c>
      <c r="C5" s="6" t="s">
        <v>144</v>
      </c>
      <c r="D5" s="6" t="s">
        <v>148</v>
      </c>
      <c r="E5" s="7" t="s">
        <v>151</v>
      </c>
      <c r="F5" s="7" t="s">
        <v>155</v>
      </c>
      <c r="G5" s="7" t="s">
        <v>169</v>
      </c>
      <c r="H5" s="8" t="s">
        <v>167</v>
      </c>
      <c r="I5" s="1"/>
      <c r="J5" s="28"/>
    </row>
    <row r="6" spans="8:8" ht="21.45">
      <c r="A6" s="6" t="s">
        <v>64</v>
      </c>
      <c r="B6" s="4"/>
      <c r="C6" s="6" t="s">
        <v>208</v>
      </c>
      <c r="D6" s="9"/>
      <c r="E6" s="1" t="s">
        <v>209</v>
      </c>
      <c r="F6" s="4"/>
      <c r="G6" s="1" t="s">
        <v>177</v>
      </c>
      <c r="H6" s="9"/>
      <c r="I6" s="1"/>
      <c r="J6" s="28"/>
    </row>
    <row r="7" spans="8:8" ht="21.45">
      <c r="A7" s="1" t="s">
        <v>135</v>
      </c>
      <c r="B7" s="4"/>
      <c r="C7" s="6" t="s">
        <v>141</v>
      </c>
      <c r="D7" s="9"/>
      <c r="E7" s="1" t="s">
        <v>210</v>
      </c>
      <c r="F7" s="4"/>
      <c r="G7" s="1" t="s">
        <v>176</v>
      </c>
      <c r="H7" s="9"/>
      <c r="I7" s="1"/>
      <c r="J7" s="28"/>
      <c r="K7" s="28"/>
      <c r="L7" s="28"/>
      <c r="M7" s="28"/>
      <c r="N7" s="28"/>
      <c r="O7" s="28"/>
      <c r="P7" s="28"/>
      <c r="Q7" s="28"/>
    </row>
    <row r="8" spans="8:8" ht="21.45">
      <c r="A8" s="1" t="s">
        <v>214</v>
      </c>
      <c r="B8" s="4"/>
      <c r="C8" s="6" t="s">
        <v>142</v>
      </c>
      <c r="D8" s="9"/>
      <c r="E8" s="1" t="s">
        <v>211</v>
      </c>
      <c r="F8" s="4"/>
      <c r="G8" s="1" t="s">
        <v>179</v>
      </c>
      <c r="H8" s="9"/>
      <c r="I8" s="1"/>
      <c r="J8" s="28"/>
      <c r="K8" s="28"/>
      <c r="L8" s="28"/>
      <c r="M8" s="28"/>
      <c r="N8" s="28"/>
      <c r="O8" s="28"/>
      <c r="P8" s="28"/>
      <c r="Q8" s="28"/>
    </row>
    <row r="9" spans="8:8" ht="21.45">
      <c r="A9" s="1" t="s">
        <v>134</v>
      </c>
      <c r="B9" s="4"/>
      <c r="C9" s="6" t="s">
        <v>207</v>
      </c>
      <c r="D9" s="9"/>
      <c r="E9" s="1" t="s">
        <v>212</v>
      </c>
      <c r="F9" s="4"/>
      <c r="G9" s="1"/>
      <c r="H9" s="9"/>
      <c r="I9" s="1"/>
      <c r="J9" s="28"/>
      <c r="K9" s="28"/>
      <c r="L9" s="28"/>
      <c r="M9" s="28"/>
      <c r="N9" s="28"/>
      <c r="O9" s="28"/>
      <c r="P9" s="28"/>
      <c r="Q9" s="28"/>
    </row>
    <row r="10" spans="8:8" ht="21.45">
      <c r="A10" s="6"/>
      <c r="B10" s="6"/>
      <c r="C10" s="6" t="s">
        <v>163</v>
      </c>
      <c r="D10" s="9"/>
      <c r="E10" s="1" t="s">
        <v>213</v>
      </c>
      <c r="F10" s="4"/>
      <c r="G10" s="1"/>
      <c r="H10" s="5"/>
      <c r="I10" s="1"/>
      <c r="J10" s="28"/>
      <c r="K10" s="28"/>
      <c r="L10" s="28"/>
      <c r="M10" s="28"/>
      <c r="N10" s="28"/>
      <c r="O10" s="28"/>
      <c r="P10" s="28"/>
      <c r="Q10" s="28"/>
    </row>
    <row r="11" spans="8:8" ht="21.45">
      <c r="A11" s="6"/>
      <c r="B11" s="6"/>
      <c r="C11" s="6" t="s">
        <v>150</v>
      </c>
      <c r="D11" s="9"/>
      <c r="E11" s="1"/>
      <c r="F11" s="4"/>
      <c r="G11" s="1"/>
      <c r="H11" s="5"/>
      <c r="I11" s="1"/>
      <c r="J11" s="28"/>
      <c r="K11" s="28"/>
      <c r="L11" s="28"/>
      <c r="M11" s="28"/>
      <c r="N11" s="28"/>
      <c r="O11" s="28"/>
      <c r="P11" s="28"/>
      <c r="Q11" s="28"/>
    </row>
    <row r="12" spans="8:8">
      <c r="A12" s="6"/>
      <c r="B12" s="6"/>
      <c r="C12" s="6"/>
      <c r="D12" s="6"/>
      <c r="E12" s="10"/>
      <c r="F12" s="10"/>
      <c r="G12" s="10"/>
      <c r="H12" s="11"/>
      <c r="I12" s="1"/>
      <c r="J12" s="28"/>
      <c r="K12" s="28"/>
      <c r="L12" s="28"/>
      <c r="M12" s="28"/>
      <c r="N12" s="28"/>
      <c r="O12" s="28"/>
      <c r="P12" s="28"/>
      <c r="Q12" s="28"/>
    </row>
    <row r="13" spans="8:8" ht="21.45">
      <c r="A13" s="12" t="s">
        <v>114</v>
      </c>
      <c r="B13" s="12"/>
      <c r="C13" s="1"/>
      <c r="D13" s="6"/>
      <c r="E13" s="6"/>
      <c r="F13" s="6"/>
      <c r="G13" s="6"/>
      <c r="H13" s="5"/>
      <c r="I13" s="1"/>
      <c r="J13" s="28"/>
      <c r="K13" s="28"/>
      <c r="L13" s="28"/>
      <c r="M13" s="28"/>
      <c r="N13" s="28"/>
      <c r="O13" s="28"/>
      <c r="P13" s="28"/>
      <c r="Q13" s="28"/>
    </row>
    <row r="14" spans="8:8" ht="21.45">
      <c r="A14" s="12" t="s">
        <v>115</v>
      </c>
      <c r="B14" s="12"/>
      <c r="C14" s="1"/>
      <c r="D14" s="1"/>
      <c r="E14" s="1"/>
      <c r="F14" s="1"/>
      <c r="G14" s="13" t="s">
        <v>181</v>
      </c>
      <c r="H14" s="13"/>
      <c r="I14" s="1"/>
      <c r="J14" s="28"/>
      <c r="K14" s="28"/>
      <c r="L14" s="28"/>
      <c r="M14" s="28"/>
      <c r="N14" s="28"/>
      <c r="O14" s="28"/>
      <c r="P14" s="28"/>
      <c r="Q14" s="28"/>
    </row>
    <row r="15" spans="8:8">
      <c r="A15" s="1"/>
      <c r="B15" s="1"/>
      <c r="C15" s="1"/>
      <c r="D15" s="1" t="s">
        <v>112</v>
      </c>
      <c r="E15" s="1"/>
      <c r="F15" s="1"/>
      <c r="G15" s="1"/>
      <c r="H15" s="1"/>
      <c r="I15" s="1"/>
      <c r="J15" s="28"/>
      <c r="K15" s="28"/>
      <c r="L15" s="28"/>
      <c r="M15" s="28"/>
      <c r="N15" s="28"/>
      <c r="O15" s="28"/>
      <c r="P15" s="28"/>
      <c r="Q15" s="28"/>
    </row>
    <row r="16" spans="8:8" ht="14.8">
      <c r="A16" s="5">
        <v>1.0</v>
      </c>
      <c r="B16" s="1"/>
      <c r="C16" s="1">
        <v>2.0</v>
      </c>
      <c r="D16" s="1"/>
      <c r="E16" s="1">
        <v>3.0</v>
      </c>
      <c r="F16" s="1"/>
      <c r="G16" s="1">
        <v>4.0</v>
      </c>
      <c r="H16" s="5"/>
      <c r="I16" s="1">
        <v>5.0</v>
      </c>
      <c r="J16" s="28"/>
      <c r="K16" s="28"/>
      <c r="L16" s="28"/>
      <c r="M16" s="28"/>
      <c r="N16" s="28"/>
      <c r="O16" s="28"/>
      <c r="P16" s="28"/>
      <c r="Q16" s="28"/>
    </row>
    <row r="17" spans="8:8" ht="21.45">
      <c r="A17" s="9"/>
      <c r="B17" s="1"/>
      <c r="C17" s="4"/>
      <c r="D17" s="1"/>
      <c r="E17" s="4"/>
      <c r="F17" s="1"/>
      <c r="G17" s="4"/>
      <c r="H17" s="5"/>
      <c r="I17" s="4"/>
      <c r="J17" s="28"/>
      <c r="K17" s="28"/>
      <c r="L17" s="28"/>
      <c r="M17" s="28"/>
      <c r="N17" s="28"/>
      <c r="O17" s="28"/>
      <c r="P17" s="28"/>
      <c r="Q17" s="28"/>
    </row>
    <row r="18" spans="8:8" ht="14.8">
      <c r="A18" s="5"/>
      <c r="B18" s="1"/>
      <c r="C18" s="1">
        <v>6.0</v>
      </c>
      <c r="D18" s="1"/>
      <c r="E18" s="1"/>
      <c r="F18" s="1"/>
      <c r="G18" s="1">
        <v>7.0</v>
      </c>
      <c r="H18" s="5"/>
      <c r="I18" s="1"/>
      <c r="J18" s="28"/>
      <c r="K18" s="28"/>
      <c r="L18" s="28"/>
      <c r="M18" s="28"/>
      <c r="N18" s="28"/>
      <c r="O18" s="28"/>
      <c r="P18" s="28"/>
      <c r="Q18" s="28"/>
    </row>
    <row r="19" spans="8:8" ht="21.45">
      <c r="A19" s="5"/>
      <c r="B19" s="1"/>
      <c r="C19" s="4"/>
      <c r="D19" s="1"/>
      <c r="E19" s="1"/>
      <c r="F19" s="1"/>
      <c r="G19" s="4"/>
      <c r="H19" s="5"/>
      <c r="I19" s="1"/>
      <c r="J19" s="28"/>
      <c r="K19" s="28"/>
      <c r="L19" s="28"/>
      <c r="M19" s="28"/>
      <c r="N19" s="28"/>
      <c r="O19" s="28"/>
      <c r="P19" s="28"/>
      <c r="Q19" s="28"/>
    </row>
    <row r="20" spans="8:8">
      <c r="A20" s="14"/>
      <c r="B20" s="14"/>
      <c r="C20" s="14"/>
      <c r="D20" s="15" t="s">
        <v>182</v>
      </c>
      <c r="E20" s="15"/>
      <c r="F20" s="15"/>
      <c r="G20" s="14"/>
      <c r="H20" s="14"/>
      <c r="I20" s="14"/>
      <c r="J20" s="28"/>
      <c r="K20" s="28"/>
      <c r="L20" s="28"/>
      <c r="M20" s="28"/>
      <c r="N20" s="28"/>
      <c r="O20" s="28"/>
      <c r="P20" s="28"/>
      <c r="Q20" s="28"/>
    </row>
    <row r="21" spans="8:8" ht="14.8">
      <c r="A21" s="1">
        <v>1.0</v>
      </c>
      <c r="B21" s="1"/>
      <c r="C21" s="1">
        <v>2.0</v>
      </c>
      <c r="D21" s="1"/>
      <c r="E21" s="1">
        <v>3.0</v>
      </c>
      <c r="F21" s="1"/>
      <c r="G21" s="1">
        <v>4.0</v>
      </c>
      <c r="H21" s="5"/>
      <c r="I21" s="1">
        <v>5.0</v>
      </c>
      <c r="J21" s="28"/>
      <c r="K21" s="28"/>
      <c r="L21" s="28"/>
      <c r="M21" s="28"/>
      <c r="N21" s="28"/>
      <c r="O21" s="28"/>
      <c r="P21" s="28"/>
      <c r="Q21" s="28"/>
    </row>
    <row r="22" spans="8:8" ht="21.45">
      <c r="A22" s="4"/>
      <c r="B22" s="1"/>
      <c r="C22" s="4"/>
      <c r="D22" s="1"/>
      <c r="E22" s="4"/>
      <c r="F22" s="1"/>
      <c r="G22" s="4"/>
      <c r="H22" s="5"/>
      <c r="I22" s="4"/>
      <c r="J22" s="28"/>
      <c r="K22" s="28"/>
      <c r="L22" s="28"/>
      <c r="M22" s="28"/>
      <c r="N22" s="28"/>
      <c r="O22" s="28"/>
      <c r="P22" s="28"/>
      <c r="Q22" s="28"/>
    </row>
    <row r="23" spans="8:8">
      <c r="A23" s="1"/>
      <c r="B23" s="1"/>
      <c r="C23" s="1"/>
      <c r="D23" s="1"/>
      <c r="E23" s="1"/>
      <c r="F23" s="1"/>
      <c r="G23" s="1"/>
      <c r="H23" s="5"/>
      <c r="I23" s="1"/>
      <c r="J23" s="28"/>
      <c r="K23" s="28"/>
      <c r="L23" s="28"/>
      <c r="M23" s="28"/>
      <c r="N23" s="28"/>
      <c r="O23" s="28"/>
      <c r="P23" s="28"/>
      <c r="Q23" s="28"/>
    </row>
    <row r="24" spans="8:8">
      <c r="A24" s="1" t="s">
        <v>74</v>
      </c>
      <c r="B24" s="1" t="s">
        <v>202</v>
      </c>
      <c r="C24" s="1" t="s">
        <v>183</v>
      </c>
      <c r="D24" s="1" t="s">
        <v>203</v>
      </c>
      <c r="E24" s="1" t="s">
        <v>186</v>
      </c>
      <c r="F24" s="1" t="s">
        <v>204</v>
      </c>
      <c r="G24" s="1" t="s">
        <v>185</v>
      </c>
      <c r="H24" s="5" t="s">
        <v>202</v>
      </c>
      <c r="I24" s="1" t="s">
        <v>187</v>
      </c>
    </row>
    <row r="25" spans="8:8" ht="15.0" customHeight="1">
      <c r="A25" s="1"/>
      <c r="B25" s="1"/>
      <c r="C25" s="1"/>
      <c r="D25" s="1"/>
      <c r="E25" s="1"/>
      <c r="F25" s="1"/>
      <c r="G25" s="1"/>
      <c r="H25" s="5"/>
      <c r="I25" s="1"/>
    </row>
    <row r="26" spans="8:8" ht="15.0" customHeight="1">
      <c r="A26" s="1"/>
      <c r="B26" s="1"/>
      <c r="C26" s="1"/>
      <c r="D26" s="1"/>
      <c r="E26" s="1"/>
      <c r="F26" s="1"/>
      <c r="G26" s="1"/>
      <c r="H26" s="5"/>
      <c r="I26" s="1"/>
    </row>
    <row r="27" spans="8:8" ht="15.0" customHeight="1">
      <c r="A27" s="1"/>
      <c r="B27" s="1"/>
      <c r="C27" s="1"/>
      <c r="D27" s="1"/>
      <c r="E27" s="1"/>
      <c r="F27" s="1"/>
      <c r="G27" s="1"/>
      <c r="H27" s="5"/>
      <c r="I27" s="1"/>
    </row>
    <row r="28" spans="8:8" ht="15.0" customHeight="1">
      <c r="A28" s="1"/>
      <c r="B28" s="1"/>
      <c r="C28" s="1"/>
      <c r="D28" s="1"/>
      <c r="E28" s="1"/>
      <c r="F28" s="1"/>
      <c r="G28" s="1"/>
      <c r="H28" s="5"/>
      <c r="I28" s="1"/>
    </row>
    <row r="29" spans="8:8" ht="15.0" customHeight="1">
      <c r="A29" s="1"/>
      <c r="B29" s="1"/>
      <c r="C29" s="1"/>
      <c r="D29" s="1"/>
      <c r="E29" s="1"/>
      <c r="F29" s="1"/>
      <c r="G29" s="1"/>
      <c r="H29" s="5"/>
      <c r="I29" s="1"/>
    </row>
    <row r="30" spans="8:8" ht="15.0" customHeight="1">
      <c r="A30" s="1"/>
      <c r="B30" s="1"/>
      <c r="C30" s="1"/>
      <c r="D30" s="1"/>
      <c r="E30" s="1"/>
      <c r="F30" s="1"/>
      <c r="G30" s="1"/>
      <c r="H30" s="5"/>
      <c r="I30" s="1"/>
    </row>
    <row r="31" spans="8:8" ht="15.0" customHeight="1">
      <c r="A31" s="1"/>
      <c r="B31" s="1"/>
      <c r="C31" s="1"/>
      <c r="D31" s="1"/>
      <c r="E31" s="1"/>
      <c r="F31" s="1"/>
      <c r="G31" s="1"/>
      <c r="H31" s="5"/>
      <c r="I31" s="1"/>
    </row>
    <row r="32" spans="8:8" ht="15.0" customHeight="1">
      <c r="A32" s="1"/>
      <c r="B32" s="1"/>
      <c r="C32" s="1"/>
      <c r="D32" s="1"/>
      <c r="E32" s="1"/>
      <c r="F32" s="1"/>
      <c r="G32" s="1"/>
      <c r="H32" s="5"/>
      <c r="I32" s="1"/>
    </row>
    <row r="33" spans="8:8" ht="15.0" customHeight="1">
      <c r="A33" s="1"/>
      <c r="B33" s="1"/>
      <c r="C33" s="1"/>
      <c r="D33" s="1"/>
      <c r="E33" s="1"/>
      <c r="F33" s="1"/>
      <c r="G33" s="1"/>
      <c r="H33" s="5"/>
      <c r="I33" s="1"/>
    </row>
    <row r="34" spans="8:8" ht="15.0" customHeight="1">
      <c r="A34" s="1"/>
      <c r="B34" s="1"/>
      <c r="C34" s="1"/>
      <c r="D34" s="1"/>
      <c r="E34" s="1"/>
      <c r="F34" s="1"/>
      <c r="G34" s="1"/>
      <c r="H34" s="5"/>
      <c r="I34" s="1"/>
    </row>
    <row r="35" spans="8:8" ht="15.0" customHeight="1">
      <c r="A35" s="1"/>
      <c r="B35" s="1"/>
      <c r="C35" s="1"/>
      <c r="D35" s="1"/>
      <c r="E35" s="1"/>
      <c r="F35" s="1"/>
      <c r="G35" s="1"/>
      <c r="H35" s="5"/>
      <c r="I35" s="1"/>
    </row>
    <row r="36" spans="8:8" ht="15.0" customHeight="1">
      <c r="A36" s="1"/>
      <c r="B36" s="1"/>
      <c r="C36" s="1"/>
      <c r="D36" s="1"/>
      <c r="E36" s="1"/>
      <c r="F36" s="1"/>
      <c r="G36" s="1"/>
      <c r="H36" s="5"/>
      <c r="I36" s="1"/>
    </row>
    <row r="37" spans="8:8" ht="15.0" customHeight="1">
      <c r="A37" s="16"/>
      <c r="B37" s="16"/>
      <c r="C37" s="16"/>
      <c r="D37" s="16"/>
      <c r="E37" s="16"/>
      <c r="F37" s="16"/>
      <c r="G37" s="16"/>
      <c r="H37" s="16"/>
      <c r="I37" s="16"/>
    </row>
    <row r="38" spans="8:8" ht="15.0" customHeight="1">
      <c r="A38" s="16"/>
      <c r="B38" s="16"/>
      <c r="C38" s="16"/>
      <c r="D38" s="16"/>
      <c r="E38" s="16"/>
      <c r="F38" s="16"/>
      <c r="G38" s="16"/>
      <c r="H38" s="16"/>
      <c r="I38" s="16"/>
    </row>
    <row r="39" spans="8:8" ht="15.0" customHeight="1">
      <c r="A39" s="16"/>
      <c r="B39" s="16"/>
      <c r="C39" s="16"/>
      <c r="D39" s="16"/>
      <c r="E39" s="16"/>
      <c r="F39" s="16"/>
      <c r="G39" s="16"/>
      <c r="H39" s="16"/>
      <c r="I39" s="16"/>
    </row>
    <row r="40" spans="8:8" ht="15.0" customHeight="1">
      <c r="A40" s="16"/>
      <c r="B40" s="16"/>
      <c r="C40" s="16"/>
      <c r="D40" s="16"/>
      <c r="E40" s="16"/>
      <c r="F40" s="16"/>
      <c r="G40" s="16"/>
      <c r="H40" s="16"/>
      <c r="I40" s="16"/>
    </row>
    <row r="41" spans="8:8" ht="15.0" customHeight="1">
      <c r="A41" s="16"/>
      <c r="B41" s="16"/>
      <c r="C41" s="16"/>
      <c r="D41" s="16"/>
      <c r="E41" s="16"/>
      <c r="F41" s="16"/>
      <c r="G41" s="16"/>
      <c r="H41" s="16"/>
      <c r="I41" s="16"/>
    </row>
    <row r="42" spans="8:8" ht="15.0" customHeight="1">
      <c r="A42" s="16"/>
      <c r="B42" s="16"/>
      <c r="C42" s="16"/>
      <c r="D42" s="16"/>
      <c r="E42" s="16"/>
      <c r="F42" s="16"/>
      <c r="G42" s="16"/>
      <c r="H42" s="16"/>
      <c r="I42" s="16"/>
    </row>
    <row r="43" spans="8:8" ht="15.0" customHeight="1">
      <c r="A43" s="16"/>
      <c r="B43" s="16"/>
      <c r="C43" s="16"/>
      <c r="D43" s="16"/>
      <c r="E43" s="16"/>
      <c r="F43" s="16"/>
      <c r="G43" s="16"/>
      <c r="H43" s="16"/>
      <c r="I43" s="16"/>
    </row>
    <row r="44" spans="8:8" ht="15.0" customHeight="1">
      <c r="A44" s="16"/>
      <c r="B44" s="16"/>
      <c r="C44" s="16"/>
      <c r="D44" s="16"/>
      <c r="E44" s="16"/>
      <c r="F44" s="16"/>
      <c r="G44" s="16"/>
      <c r="H44" s="16"/>
      <c r="I44" s="16"/>
    </row>
    <row r="45" spans="8:8">
      <c r="A45" s="18" t="s">
        <v>236</v>
      </c>
      <c r="B45" s="18"/>
      <c r="C45" s="18"/>
      <c r="D45" s="18"/>
      <c r="E45" s="18"/>
      <c r="F45" s="18"/>
      <c r="G45" s="18"/>
      <c r="H45" s="18"/>
      <c r="I45" s="18"/>
    </row>
    <row r="46" spans="8:8">
      <c r="A46" s="18"/>
      <c r="B46" s="18"/>
      <c r="C46" s="18"/>
      <c r="D46" s="18"/>
      <c r="E46" s="18"/>
      <c r="F46" s="18"/>
      <c r="G46" s="18"/>
      <c r="H46" s="18"/>
      <c r="I46" s="18"/>
    </row>
    <row r="47" spans="8:8">
      <c r="A47" s="28"/>
      <c r="B47" s="28"/>
    </row>
    <row r="48" spans="8:8">
      <c r="A48" s="28"/>
      <c r="B48" s="28"/>
    </row>
    <row r="49" spans="8:8">
      <c r="A49" s="28"/>
      <c r="B49" s="28"/>
    </row>
    <row r="50" spans="8:8">
      <c r="A50" s="28"/>
      <c r="B50" s="28"/>
    </row>
    <row r="51" spans="8:8">
      <c r="A51" s="28"/>
      <c r="B51" s="28"/>
    </row>
    <row r="52" spans="8:8">
      <c r="A52" s="28"/>
      <c r="B52" s="28"/>
    </row>
    <row r="53" spans="8:8">
      <c r="A53" s="28"/>
      <c r="B53" s="28"/>
    </row>
    <row r="54" spans="8:8">
      <c r="A54" s="28"/>
      <c r="B54" s="28"/>
    </row>
    <row r="55" spans="8:8">
      <c r="A55" s="28"/>
      <c r="B55" s="28"/>
    </row>
    <row r="56" spans="8:8">
      <c r="A56" s="28"/>
      <c r="B56" s="28"/>
    </row>
    <row r="57" spans="8:8">
      <c r="A57" s="28"/>
      <c r="B57" s="28"/>
    </row>
    <row r="58" spans="8:8">
      <c r="A58" s="28"/>
      <c r="B58" s="28"/>
    </row>
    <row r="59" spans="8:8">
      <c r="A59" s="28"/>
      <c r="B59" s="28"/>
    </row>
    <row r="60" spans="8:8">
      <c r="A60" s="28"/>
      <c r="B60" s="28"/>
    </row>
    <row r="61" spans="8:8">
      <c r="A61" s="28"/>
      <c r="B61" s="28"/>
    </row>
  </sheetData>
  <mergeCells count="17">
    <mergeCell ref="A13:B13"/>
    <mergeCell ref="A43:I43"/>
    <mergeCell ref="A40:I40"/>
    <mergeCell ref="A41:I41"/>
    <mergeCell ref="G14:H14"/>
    <mergeCell ref="G20:I20"/>
    <mergeCell ref="A38:I38"/>
    <mergeCell ref="D20:F20"/>
    <mergeCell ref="A20:C20"/>
    <mergeCell ref="A42:I42"/>
    <mergeCell ref="A2:I3"/>
    <mergeCell ref="A44:I44"/>
    <mergeCell ref="A14:B14"/>
    <mergeCell ref="D15:F15"/>
    <mergeCell ref="A37:I37"/>
    <mergeCell ref="A39:I39"/>
    <mergeCell ref="A45:I4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BF0000"/>
  </sheetPr>
  <dimension ref="A1:N93"/>
  <sheetViews>
    <sheetView workbookViewId="0" topLeftCell="B1" zoomScale="56">
      <selection activeCell="C82" sqref="C82"/>
    </sheetView>
  </sheetViews>
  <sheetFormatPr defaultRowHeight="16.25" defaultColWidth="10"/>
  <cols>
    <col min="2" max="2" customWidth="1" width="39.753906" style="0"/>
    <col min="3" max="3" customWidth="1" width="13.6640625" style="0"/>
    <col min="5" max="5" customWidth="1" bestFit="1" width="12.332031" style="0"/>
  </cols>
  <sheetData>
    <row r="2" spans="8:8" ht="14.8">
      <c r="E2" s="29" t="s">
        <v>320</v>
      </c>
      <c r="F2" s="29"/>
      <c r="G2" s="29"/>
      <c r="H2" s="29"/>
      <c r="I2" s="29"/>
      <c r="J2" s="29"/>
      <c r="K2" s="29"/>
    </row>
    <row r="3" spans="8:8">
      <c r="A3" s="30" t="s">
        <v>243</v>
      </c>
      <c r="B3" s="30" t="s">
        <v>244</v>
      </c>
      <c r="C3" s="30" t="s">
        <v>245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1" t="s">
        <v>0</v>
      </c>
      <c r="K3" s="31" t="s">
        <v>1</v>
      </c>
    </row>
    <row r="4" spans="8:8">
      <c r="A4" s="30" t="s">
        <v>69</v>
      </c>
      <c r="B4" s="30" t="s">
        <v>252</v>
      </c>
      <c r="C4" s="30">
        <v>2024.0</v>
      </c>
      <c r="E4" s="30" t="s">
        <v>3</v>
      </c>
      <c r="F4" s="30" t="s">
        <v>4</v>
      </c>
      <c r="G4" s="30" t="s">
        <v>5</v>
      </c>
      <c r="H4" s="30" t="s">
        <v>6</v>
      </c>
      <c r="I4" s="30" t="s">
        <v>0</v>
      </c>
      <c r="J4" s="30" t="s">
        <v>1</v>
      </c>
      <c r="K4" s="30" t="s">
        <v>2</v>
      </c>
    </row>
    <row r="5" spans="8:8">
      <c r="A5" s="30" t="s">
        <v>64</v>
      </c>
      <c r="B5" s="30" t="s">
        <v>253</v>
      </c>
      <c r="C5" s="30">
        <f>C4-1</f>
        <v>2023.0</v>
      </c>
      <c r="E5" s="30" t="s">
        <v>4</v>
      </c>
      <c r="F5" s="30" t="s">
        <v>5</v>
      </c>
      <c r="G5" s="30" t="s">
        <v>6</v>
      </c>
      <c r="H5" s="30" t="s">
        <v>0</v>
      </c>
      <c r="I5" s="30" t="s">
        <v>1</v>
      </c>
      <c r="J5" s="30" t="s">
        <v>2</v>
      </c>
      <c r="K5" s="30" t="s">
        <v>3</v>
      </c>
    </row>
    <row r="6" spans="8:8">
      <c r="A6" s="30" t="s">
        <v>238</v>
      </c>
      <c r="B6" s="30" t="s">
        <v>254</v>
      </c>
      <c r="C6" s="30">
        <f>MOD(C5,400)</f>
        <v>23.0</v>
      </c>
      <c r="E6" s="30" t="s">
        <v>5</v>
      </c>
      <c r="F6" s="30" t="s">
        <v>6</v>
      </c>
      <c r="G6" s="30" t="s">
        <v>0</v>
      </c>
      <c r="H6" s="30" t="s">
        <v>124</v>
      </c>
      <c r="I6" s="30" t="s">
        <v>2</v>
      </c>
      <c r="J6" s="30" t="s">
        <v>3</v>
      </c>
      <c r="K6" s="30" t="s">
        <v>4</v>
      </c>
    </row>
    <row r="7" spans="8:8">
      <c r="A7" s="30" t="s">
        <v>34</v>
      </c>
      <c r="B7" s="30" t="s">
        <v>255</v>
      </c>
      <c r="C7" s="30">
        <f>MOD(C5,100)</f>
        <v>23.0</v>
      </c>
      <c r="E7" s="30" t="s">
        <v>6</v>
      </c>
      <c r="F7" s="30" t="s">
        <v>0</v>
      </c>
      <c r="G7" s="30" t="s">
        <v>1</v>
      </c>
      <c r="H7" s="30" t="s">
        <v>2</v>
      </c>
      <c r="I7" s="30" t="s">
        <v>3</v>
      </c>
      <c r="J7" s="30" t="s">
        <v>4</v>
      </c>
      <c r="K7" s="30" t="s">
        <v>5</v>
      </c>
    </row>
    <row r="8" spans="8:8">
      <c r="A8" s="30" t="s">
        <v>239</v>
      </c>
      <c r="B8" s="30" t="s">
        <v>256</v>
      </c>
      <c r="C8" s="30">
        <f>MOD(C5,4)</f>
        <v>3.0</v>
      </c>
      <c r="E8" s="30" t="s">
        <v>0</v>
      </c>
      <c r="F8" s="30" t="s">
        <v>1</v>
      </c>
      <c r="G8" s="30" t="s">
        <v>2</v>
      </c>
      <c r="H8" s="30" t="s">
        <v>3</v>
      </c>
      <c r="I8" s="30" t="s">
        <v>4</v>
      </c>
      <c r="J8" s="30" t="s">
        <v>5</v>
      </c>
      <c r="K8" s="30" t="s">
        <v>6</v>
      </c>
    </row>
    <row r="9" spans="8:8">
      <c r="A9" s="30" t="s">
        <v>246</v>
      </c>
      <c r="B9" s="30" t="s">
        <v>259</v>
      </c>
      <c r="C9" s="30">
        <f>INT(C5/400)*7</f>
        <v>35.0</v>
      </c>
      <c r="E9" s="30" t="s">
        <v>1</v>
      </c>
      <c r="F9" s="30" t="s">
        <v>2</v>
      </c>
      <c r="G9" s="30" t="s">
        <v>3</v>
      </c>
      <c r="H9" s="30" t="s">
        <v>4</v>
      </c>
      <c r="I9" s="30" t="s">
        <v>5</v>
      </c>
      <c r="J9" s="30" t="s">
        <v>6</v>
      </c>
      <c r="K9" s="30" t="s">
        <v>0</v>
      </c>
    </row>
    <row r="10" spans="8:8">
      <c r="A10" s="30" t="s">
        <v>247</v>
      </c>
      <c r="B10" s="30" t="s">
        <v>260</v>
      </c>
      <c r="C10" s="30">
        <f>INT(C6/100)*5</f>
        <v>0.0</v>
      </c>
    </row>
    <row r="11" spans="8:8">
      <c r="A11" s="30" t="s">
        <v>248</v>
      </c>
      <c r="B11" s="30" t="s">
        <v>262</v>
      </c>
      <c r="C11" s="30">
        <f>INT(C7/4)*5</f>
        <v>25.0</v>
      </c>
      <c r="E11" s="29" t="s">
        <v>324</v>
      </c>
      <c r="F11" s="29"/>
      <c r="G11" s="29"/>
    </row>
    <row r="12" spans="8:8">
      <c r="A12" s="30" t="s">
        <v>249</v>
      </c>
      <c r="B12" s="30" t="s">
        <v>264</v>
      </c>
      <c r="C12" s="30">
        <f>C8+2</f>
        <v>5.0</v>
      </c>
      <c r="E12" s="32">
        <v>0.0</v>
      </c>
      <c r="F12" s="31" t="s">
        <v>0</v>
      </c>
      <c r="G12" s="31" t="s">
        <v>7</v>
      </c>
    </row>
    <row r="13" spans="8:8">
      <c r="A13" s="30" t="s">
        <v>250</v>
      </c>
      <c r="B13" s="30" t="s">
        <v>265</v>
      </c>
      <c r="C13" s="30">
        <f>SUM(C9:C12)</f>
        <v>65.0</v>
      </c>
      <c r="E13" s="33">
        <v>1.0</v>
      </c>
      <c r="F13" s="30" t="s">
        <v>1</v>
      </c>
      <c r="G13" s="30" t="s">
        <v>8</v>
      </c>
    </row>
    <row r="14" spans="8:8">
      <c r="A14" s="30" t="s">
        <v>251</v>
      </c>
      <c r="B14" s="30" t="s">
        <v>266</v>
      </c>
      <c r="C14" s="30">
        <f>MOD(C13,7)</f>
        <v>2.0</v>
      </c>
      <c r="E14" s="33">
        <v>2.0</v>
      </c>
      <c r="F14" s="30" t="s">
        <v>2</v>
      </c>
      <c r="G14" s="30" t="s">
        <v>9</v>
      </c>
    </row>
    <row r="15" spans="8:8">
      <c r="A15" s="30" t="s">
        <v>300</v>
      </c>
      <c r="B15" s="30" t="s">
        <v>268</v>
      </c>
      <c r="C15" s="30" t="str">
        <f>VLOOKUP(C14,E12:F19,2)</f>
        <v>Senin</v>
      </c>
      <c r="E15" s="33">
        <v>3.0</v>
      </c>
      <c r="F15" s="30" t="s">
        <v>3</v>
      </c>
      <c r="G15" s="30" t="s">
        <v>10</v>
      </c>
    </row>
    <row r="16" spans="8:8">
      <c r="A16" s="30" t="s">
        <v>274</v>
      </c>
      <c r="B16" s="30" t="s">
        <v>269</v>
      </c>
      <c r="C16" s="30">
        <f>INT(C5/400)*2</f>
        <v>10.0</v>
      </c>
      <c r="E16" s="33">
        <v>4.0</v>
      </c>
      <c r="F16" s="30" t="s">
        <v>4</v>
      </c>
      <c r="G16" s="30" t="s">
        <v>11</v>
      </c>
    </row>
    <row r="17" spans="8:8">
      <c r="A17" s="30" t="s">
        <v>33</v>
      </c>
      <c r="B17" s="30" t="s">
        <v>277</v>
      </c>
      <c r="C17" s="30">
        <f>INT(C6/100)*4</f>
        <v>0.0</v>
      </c>
      <c r="E17" s="33">
        <v>5.0</v>
      </c>
      <c r="F17" s="30" t="s">
        <v>5</v>
      </c>
      <c r="G17" s="30" t="s">
        <v>7</v>
      </c>
    </row>
    <row r="18" spans="8:8">
      <c r="A18" s="30" t="s">
        <v>275</v>
      </c>
      <c r="B18" s="30" t="s">
        <v>278</v>
      </c>
      <c r="C18" s="30">
        <f>INT(C7/4)</f>
        <v>5.0</v>
      </c>
      <c r="E18" s="33">
        <v>6.0</v>
      </c>
      <c r="F18" s="30" t="s">
        <v>6</v>
      </c>
      <c r="G18" s="30"/>
    </row>
    <row r="19" spans="8:8">
      <c r="A19" s="30" t="s">
        <v>280</v>
      </c>
      <c r="B19" s="30" t="s">
        <v>409</v>
      </c>
      <c r="C19" s="30">
        <f>C8*5</f>
        <v>15.0</v>
      </c>
      <c r="E19" s="33">
        <v>7.0</v>
      </c>
      <c r="F19" s="30" t="s">
        <v>0</v>
      </c>
      <c r="G19" s="30"/>
    </row>
    <row r="20" spans="8:8">
      <c r="A20" s="30" t="s">
        <v>281</v>
      </c>
      <c r="B20" s="30" t="s">
        <v>284</v>
      </c>
      <c r="C20" s="30">
        <f>SUM(C16:C19)+2</f>
        <v>32.0</v>
      </c>
    </row>
    <row r="21" spans="8:8">
      <c r="A21" s="30" t="s">
        <v>285</v>
      </c>
      <c r="B21" s="30" t="s">
        <v>286</v>
      </c>
      <c r="C21" s="30">
        <f>MOD(C20,5)</f>
        <v>2.0</v>
      </c>
      <c r="E21" s="29" t="s">
        <v>321</v>
      </c>
      <c r="F21" s="29"/>
      <c r="G21" s="29"/>
      <c r="H21" s="29"/>
      <c r="I21" s="29"/>
    </row>
    <row r="22" spans="8:8">
      <c r="A22" s="30" t="s">
        <v>301</v>
      </c>
      <c r="B22" s="30" t="s">
        <v>268</v>
      </c>
      <c r="C22" s="30" t="str">
        <f>VLOOKUP(C21,E12:G19,3)</f>
        <v>Pahing</v>
      </c>
      <c r="E22" s="30" t="s">
        <v>8</v>
      </c>
      <c r="F22" s="30" t="s">
        <v>9</v>
      </c>
      <c r="G22" s="30" t="s">
        <v>10</v>
      </c>
      <c r="H22" s="30" t="s">
        <v>11</v>
      </c>
      <c r="I22" s="30" t="s">
        <v>7</v>
      </c>
    </row>
    <row r="23" spans="8:8">
      <c r="A23" s="30" t="s">
        <v>290</v>
      </c>
      <c r="B23" s="30" t="s">
        <v>287</v>
      </c>
      <c r="C23" s="30">
        <f>MOD(C4,400)</f>
        <v>24.0</v>
      </c>
      <c r="E23" s="30" t="s">
        <v>9</v>
      </c>
      <c r="F23" s="30" t="s">
        <v>10</v>
      </c>
      <c r="G23" s="30" t="s">
        <v>11</v>
      </c>
      <c r="H23" s="30" t="s">
        <v>7</v>
      </c>
      <c r="I23" s="30" t="s">
        <v>8</v>
      </c>
    </row>
    <row r="24" spans="8:8">
      <c r="A24" s="30" t="s">
        <v>291</v>
      </c>
      <c r="B24" s="30" t="s">
        <v>288</v>
      </c>
      <c r="C24" s="30">
        <f>MOD(C4,100)</f>
        <v>24.0</v>
      </c>
      <c r="E24" s="30" t="s">
        <v>10</v>
      </c>
      <c r="F24" s="30" t="s">
        <v>11</v>
      </c>
      <c r="G24" s="30" t="s">
        <v>7</v>
      </c>
      <c r="H24" s="30" t="s">
        <v>8</v>
      </c>
      <c r="I24" s="30" t="s">
        <v>9</v>
      </c>
    </row>
    <row r="25" spans="8:8">
      <c r="A25" s="30" t="s">
        <v>292</v>
      </c>
      <c r="B25" s="30" t="s">
        <v>289</v>
      </c>
      <c r="C25" s="30">
        <f>MOD(C4,4)</f>
        <v>0.0</v>
      </c>
      <c r="E25" s="30" t="s">
        <v>11</v>
      </c>
      <c r="F25" s="30" t="s">
        <v>7</v>
      </c>
      <c r="G25" s="30" t="s">
        <v>8</v>
      </c>
      <c r="H25" s="30" t="s">
        <v>9</v>
      </c>
      <c r="I25" s="30" t="s">
        <v>10</v>
      </c>
    </row>
    <row r="26" spans="8:8">
      <c r="A26" s="30" t="s">
        <v>302</v>
      </c>
      <c r="B26" s="30" t="s">
        <v>268</v>
      </c>
      <c r="C26" s="30" t="str">
        <f>IF(((MOD(C4,4)=0)*((MOD(C4,100)&lt;&gt;0)+(MOD(C4,400)=0))=1),"Tahun Kabisah","Tahun Basitoh")</f>
        <v>Tahun Kabisah</v>
      </c>
      <c r="E26" s="30" t="s">
        <v>7</v>
      </c>
      <c r="F26" s="30" t="s">
        <v>8</v>
      </c>
      <c r="G26" s="30" t="s">
        <v>9</v>
      </c>
      <c r="H26" s="30" t="s">
        <v>10</v>
      </c>
      <c r="I26" s="30" t="s">
        <v>11</v>
      </c>
    </row>
    <row r="27" spans="8:8">
      <c r="A27" s="30" t="s">
        <v>240</v>
      </c>
      <c r="B27" s="30" t="s">
        <v>303</v>
      </c>
      <c r="C27" s="30" t="str">
        <f>C15</f>
        <v>Senin</v>
      </c>
    </row>
    <row r="28" spans="8:8">
      <c r="A28" s="30" t="s">
        <v>293</v>
      </c>
      <c r="B28" s="30" t="s">
        <v>304</v>
      </c>
      <c r="C28" s="30" t="str">
        <f>VLOOKUP(C27,E3:K9,2)</f>
        <v>Selasa</v>
      </c>
      <c r="E28" s="29" t="s">
        <v>360</v>
      </c>
      <c r="F28" s="29"/>
      <c r="G28" s="29"/>
      <c r="H28" s="29"/>
      <c r="I28" s="29"/>
      <c r="J28" s="29"/>
      <c r="K28" s="29"/>
    </row>
    <row r="29" spans="8:8">
      <c r="A29" s="30" t="s">
        <v>294</v>
      </c>
      <c r="B29" s="30" t="s">
        <v>310</v>
      </c>
      <c r="C29" s="30" t="str">
        <f>VLOOKUP(C27,E3:K9,3)</f>
        <v>Rabu</v>
      </c>
      <c r="E29" s="29" t="s">
        <v>108</v>
      </c>
      <c r="F29" s="29" t="s">
        <v>84</v>
      </c>
      <c r="G29" s="29">
        <v>31.0</v>
      </c>
      <c r="H29" s="29">
        <v>1.0</v>
      </c>
      <c r="I29" s="29">
        <v>1.0</v>
      </c>
      <c r="J29" s="30" t="str">
        <f>C15</f>
        <v>Senin</v>
      </c>
      <c r="K29" s="30" t="str">
        <f>C22</f>
        <v>Pahing</v>
      </c>
    </row>
    <row r="30" spans="8:8">
      <c r="A30" s="30" t="s">
        <v>295</v>
      </c>
      <c r="B30" s="30" t="s">
        <v>306</v>
      </c>
      <c r="C30" s="30" t="str">
        <f>VLOOKUP(C27,E3:K9,4)</f>
        <v>Kamis</v>
      </c>
      <c r="E30" s="29" t="s">
        <v>109</v>
      </c>
      <c r="F30" s="29" t="s">
        <v>84</v>
      </c>
      <c r="G30" s="29">
        <v>31.0</v>
      </c>
      <c r="H30" s="29">
        <v>1.0</v>
      </c>
      <c r="I30" s="29">
        <v>1.0</v>
      </c>
      <c r="J30" s="30" t="str">
        <f>C15</f>
        <v>Senin</v>
      </c>
      <c r="K30" s="30" t="str">
        <f>C22</f>
        <v>Pahing</v>
      </c>
    </row>
    <row r="31" spans="8:8">
      <c r="A31" s="30" t="s">
        <v>296</v>
      </c>
      <c r="B31" s="30" t="s">
        <v>307</v>
      </c>
      <c r="C31" s="30" t="str">
        <f>VLOOKUP(C27,E3:K9,5)</f>
        <v>Jumat</v>
      </c>
      <c r="E31" s="29"/>
      <c r="F31" s="29"/>
      <c r="G31" s="29"/>
      <c r="H31" s="29"/>
      <c r="I31" s="29"/>
      <c r="J31" s="30"/>
      <c r="K31" s="30"/>
    </row>
    <row r="32" spans="8:8">
      <c r="A32" s="30" t="s">
        <v>297</v>
      </c>
      <c r="B32" s="30" t="s">
        <v>308</v>
      </c>
      <c r="C32" s="30" t="str">
        <f>VLOOKUP(C27,E3:K9,6)</f>
        <v>Sabtu</v>
      </c>
      <c r="E32" s="29" t="s">
        <v>108</v>
      </c>
      <c r="F32" s="29" t="s">
        <v>85</v>
      </c>
      <c r="G32" s="29">
        <v>29.0</v>
      </c>
      <c r="H32" s="29">
        <v>4.0</v>
      </c>
      <c r="I32" s="29">
        <v>2.0</v>
      </c>
      <c r="J32" s="30" t="str">
        <f>VLOOKUP(J29,E3:K9,4)</f>
        <v>Kamis</v>
      </c>
      <c r="K32" s="30" t="str">
        <f>VLOOKUP(K29,E22:I26,2)</f>
        <v>Pon</v>
      </c>
    </row>
    <row r="33" spans="8:8">
      <c r="A33" s="30" t="s">
        <v>298</v>
      </c>
      <c r="B33" s="30" t="s">
        <v>309</v>
      </c>
      <c r="C33" s="30" t="str">
        <f>VLOOKUP(C27,E3:K9,7)</f>
        <v>Minggu</v>
      </c>
      <c r="E33" s="29" t="s">
        <v>109</v>
      </c>
      <c r="F33" s="29" t="s">
        <v>85</v>
      </c>
      <c r="G33" s="29">
        <v>28.0</v>
      </c>
      <c r="H33" s="29">
        <v>4.0</v>
      </c>
      <c r="I33" s="29">
        <v>2.0</v>
      </c>
      <c r="J33" s="30" t="str">
        <f>VLOOKUP(J29,E3:K9,4)</f>
        <v>Kamis</v>
      </c>
      <c r="K33" s="30" t="str">
        <f>VLOOKUP(K29,E22:I26,2)</f>
        <v>Pon</v>
      </c>
    </row>
    <row r="34" spans="8:8">
      <c r="A34" s="30" t="s">
        <v>241</v>
      </c>
      <c r="B34" s="30" t="s">
        <v>311</v>
      </c>
      <c r="C34" s="30" t="str">
        <f>C22</f>
        <v>Pahing</v>
      </c>
      <c r="E34" s="29"/>
      <c r="F34" s="29"/>
      <c r="G34" s="29"/>
      <c r="H34" s="29"/>
      <c r="I34" s="29"/>
      <c r="J34" s="30"/>
      <c r="K34" s="30"/>
    </row>
    <row r="35" spans="8:8">
      <c r="A35" s="30" t="s">
        <v>312</v>
      </c>
      <c r="B35" s="30" t="s">
        <v>316</v>
      </c>
      <c r="C35" s="30" t="str">
        <f>VLOOKUP(C22,E22:I27,2)</f>
        <v>Pon</v>
      </c>
      <c r="D35" s="34"/>
      <c r="E35" s="29" t="s">
        <v>108</v>
      </c>
      <c r="F35" s="29" t="s">
        <v>86</v>
      </c>
      <c r="G35" s="29">
        <v>31.0</v>
      </c>
      <c r="H35" s="29">
        <v>5.0</v>
      </c>
      <c r="I35" s="29">
        <v>1.0</v>
      </c>
      <c r="J35" s="30" t="str">
        <f>VLOOKUP(J29,E3:K9,5)</f>
        <v>Jumat</v>
      </c>
      <c r="K35" s="30" t="str">
        <f>VLOOKUP(K29,E22:I26,1)</f>
        <v>Pahing</v>
      </c>
    </row>
    <row r="36" spans="8:8">
      <c r="A36" s="30" t="s">
        <v>313</v>
      </c>
      <c r="B36" s="30" t="s">
        <v>317</v>
      </c>
      <c r="C36" s="30" t="str">
        <f>VLOOKUP(C22,E22:I27,3)</f>
        <v>Wage</v>
      </c>
      <c r="D36" s="34"/>
      <c r="E36" s="29" t="s">
        <v>109</v>
      </c>
      <c r="F36" s="29" t="s">
        <v>86</v>
      </c>
      <c r="G36" s="29">
        <v>31.0</v>
      </c>
      <c r="H36" s="29">
        <v>4.0</v>
      </c>
      <c r="I36" s="29">
        <v>5.0</v>
      </c>
      <c r="J36" s="30" t="str">
        <f>VLOOKUP(J29,E3:K9,4)</f>
        <v>Kamis</v>
      </c>
      <c r="K36" s="30" t="str">
        <f>VLOOKUP(K29,E22:I26,5)</f>
        <v>Legi</v>
      </c>
    </row>
    <row r="37" spans="8:8">
      <c r="A37" s="30" t="s">
        <v>314</v>
      </c>
      <c r="B37" s="30" t="s">
        <v>318</v>
      </c>
      <c r="C37" s="30" t="str">
        <f>VLOOKUP(C22,E22:I27,4)</f>
        <v>Kliwon</v>
      </c>
      <c r="D37" s="34"/>
      <c r="E37" s="29"/>
      <c r="F37" s="29"/>
      <c r="G37" s="29"/>
      <c r="H37" s="29"/>
      <c r="I37" s="29"/>
      <c r="J37" s="30"/>
      <c r="K37" s="30"/>
    </row>
    <row r="38" spans="8:8">
      <c r="A38" s="30" t="s">
        <v>315</v>
      </c>
      <c r="B38" s="30" t="s">
        <v>319</v>
      </c>
      <c r="C38" s="30" t="str">
        <f>VLOOKUP(C22,E22:I27,5)</f>
        <v>Legi</v>
      </c>
      <c r="D38" s="34"/>
      <c r="E38" s="29" t="s">
        <v>108</v>
      </c>
      <c r="F38" s="29" t="s">
        <v>87</v>
      </c>
      <c r="G38" s="29">
        <v>30.0</v>
      </c>
      <c r="H38" s="29">
        <v>1.0</v>
      </c>
      <c r="I38" s="29">
        <v>2.0</v>
      </c>
      <c r="J38" s="30" t="str">
        <f>VLOOKUP(J29,E3:K9,1)</f>
        <v>Senin</v>
      </c>
      <c r="K38" s="30" t="str">
        <f>VLOOKUP(K29,E22:I26,2)</f>
        <v>Pon</v>
      </c>
    </row>
    <row r="39" spans="8:8">
      <c r="A39" s="30" t="s">
        <v>348</v>
      </c>
      <c r="B39" s="30" t="s">
        <v>385</v>
      </c>
      <c r="C39" s="30" t="str">
        <f>VLOOKUP(C26,E29:K31,6)</f>
        <v>Senin</v>
      </c>
      <c r="D39" s="34"/>
      <c r="E39" s="29" t="s">
        <v>109</v>
      </c>
      <c r="F39" s="29" t="s">
        <v>87</v>
      </c>
      <c r="G39" s="29">
        <v>30.0</v>
      </c>
      <c r="H39" s="29">
        <v>7.0</v>
      </c>
      <c r="I39" s="29">
        <v>1.0</v>
      </c>
      <c r="J39" s="30" t="str">
        <f>VLOOKUP(J29,E3:K9,7)</f>
        <v>Minggu</v>
      </c>
      <c r="K39" s="30" t="str">
        <f>VLOOKUP(K29,E22:I26,1)</f>
        <v>Pahing</v>
      </c>
    </row>
    <row r="40" spans="8:8">
      <c r="A40" s="30" t="s">
        <v>349</v>
      </c>
      <c r="B40" s="30" t="s">
        <v>385</v>
      </c>
      <c r="C40" s="30" t="str">
        <f>VLOOKUP(C26,E32:K33,6)</f>
        <v>Kamis</v>
      </c>
      <c r="E40" s="29"/>
      <c r="F40" s="29"/>
      <c r="G40" s="29"/>
      <c r="H40" s="29"/>
      <c r="I40" s="29"/>
      <c r="J40" s="30"/>
      <c r="K40" s="30"/>
    </row>
    <row r="41" spans="8:8">
      <c r="A41" s="30" t="s">
        <v>350</v>
      </c>
      <c r="B41" s="30" t="s">
        <v>385</v>
      </c>
      <c r="C41" s="30" t="str">
        <f>VLOOKUP(C26,E35:K36,6)</f>
        <v>Jumat</v>
      </c>
      <c r="E41" s="29" t="s">
        <v>108</v>
      </c>
      <c r="F41" s="29" t="s">
        <v>88</v>
      </c>
      <c r="G41" s="29">
        <v>31.0</v>
      </c>
      <c r="H41" s="29">
        <v>3.0</v>
      </c>
      <c r="I41" s="29">
        <v>2.0</v>
      </c>
      <c r="J41" s="30" t="str">
        <f>VLOOKUP(J29,E3:K9,3)</f>
        <v>Rabu</v>
      </c>
      <c r="K41" s="30" t="str">
        <f>VLOOKUP(K29,E22:I26,2)</f>
        <v>Pon</v>
      </c>
    </row>
    <row r="42" spans="8:8">
      <c r="A42" s="30" t="s">
        <v>351</v>
      </c>
      <c r="B42" s="30" t="s">
        <v>385</v>
      </c>
      <c r="C42" s="30" t="str">
        <f>VLOOKUP(C26,E38:K39,6)</f>
        <v>Senin</v>
      </c>
      <c r="E42" s="29" t="s">
        <v>109</v>
      </c>
      <c r="F42" s="29" t="s">
        <v>88</v>
      </c>
      <c r="G42" s="29">
        <v>31.0</v>
      </c>
      <c r="H42" s="29">
        <v>2.0</v>
      </c>
      <c r="I42" s="29">
        <v>1.0</v>
      </c>
      <c r="J42" s="30" t="str">
        <f>VLOOKUP(J29,E3:K9,2)</f>
        <v>Selasa</v>
      </c>
      <c r="K42" s="30" t="str">
        <f>VLOOKUP(K29,E22:I26,1)</f>
        <v>Pahing</v>
      </c>
    </row>
    <row r="43" spans="8:8">
      <c r="A43" s="30" t="s">
        <v>88</v>
      </c>
      <c r="B43" s="30" t="s">
        <v>385</v>
      </c>
      <c r="C43" s="30" t="str">
        <f>VLOOKUP(C26,E41:K42,6)</f>
        <v>Rabu</v>
      </c>
      <c r="E43" s="29"/>
      <c r="F43" s="29"/>
      <c r="G43" s="29"/>
      <c r="H43" s="29"/>
      <c r="I43" s="29"/>
      <c r="J43" s="30"/>
      <c r="K43" s="30"/>
    </row>
    <row r="44" spans="8:8">
      <c r="A44" s="30" t="s">
        <v>352</v>
      </c>
      <c r="B44" s="30" t="s">
        <v>385</v>
      </c>
      <c r="C44" s="30" t="str">
        <f>VLOOKUP(C26,E44:K45,6)</f>
        <v>Sabtu</v>
      </c>
      <c r="E44" s="29" t="s">
        <v>108</v>
      </c>
      <c r="F44" s="29" t="s">
        <v>89</v>
      </c>
      <c r="G44" s="29">
        <v>30.0</v>
      </c>
      <c r="H44" s="29">
        <v>6.0</v>
      </c>
      <c r="I44" s="29">
        <v>3.0</v>
      </c>
      <c r="J44" s="30" t="str">
        <f>VLOOKUP(J29,E3:K9,6)</f>
        <v>Sabtu</v>
      </c>
      <c r="K44" s="30" t="str">
        <f>VLOOKUP(K29,E22:I26,3)</f>
        <v>Wage</v>
      </c>
    </row>
    <row r="45" spans="8:8">
      <c r="A45" s="30" t="s">
        <v>353</v>
      </c>
      <c r="B45" s="30" t="s">
        <v>385</v>
      </c>
      <c r="C45" s="30" t="str">
        <f>VLOOKUP(C26,E47:K48,6)</f>
        <v>Senin</v>
      </c>
      <c r="E45" s="29" t="s">
        <v>109</v>
      </c>
      <c r="F45" s="29" t="s">
        <v>89</v>
      </c>
      <c r="G45" s="29">
        <v>30.0</v>
      </c>
      <c r="H45" s="29">
        <v>5.0</v>
      </c>
      <c r="I45" s="29">
        <v>2.0</v>
      </c>
      <c r="J45" s="30" t="str">
        <f>VLOOKUP(J29,E3:K9,5)</f>
        <v>Jumat</v>
      </c>
      <c r="K45" s="30" t="str">
        <f>VLOOKUP(K29,E22:I26,2)</f>
        <v>Pon</v>
      </c>
    </row>
    <row r="46" spans="8:8">
      <c r="A46" s="30" t="s">
        <v>354</v>
      </c>
      <c r="B46" s="30" t="s">
        <v>385</v>
      </c>
      <c r="C46" s="30" t="str">
        <f>VLOOKUP(C26,E50:K51,6)</f>
        <v>Kamis</v>
      </c>
      <c r="E46" s="29"/>
      <c r="F46" s="29"/>
      <c r="G46" s="29"/>
      <c r="H46" s="29"/>
      <c r="I46" s="29"/>
      <c r="J46" s="30"/>
      <c r="K46" s="30"/>
    </row>
    <row r="47" spans="8:8">
      <c r="A47" s="30" t="s">
        <v>355</v>
      </c>
      <c r="B47" s="30" t="s">
        <v>385</v>
      </c>
      <c r="C47" s="30" t="str">
        <f>VLOOKUP(C26,E50:K51,6)</f>
        <v>Kamis</v>
      </c>
      <c r="E47" s="29" t="s">
        <v>108</v>
      </c>
      <c r="F47" s="29" t="s">
        <v>90</v>
      </c>
      <c r="G47" s="29">
        <v>31.0</v>
      </c>
      <c r="H47" s="29">
        <v>1.0</v>
      </c>
      <c r="I47" s="29">
        <v>3.0</v>
      </c>
      <c r="J47" s="30" t="str">
        <f>VLOOKUP(J29,E3:K9,1)</f>
        <v>Senin</v>
      </c>
      <c r="K47" s="30" t="str">
        <f>VLOOKUP(K29,E22:I26,3)</f>
        <v>Wage</v>
      </c>
    </row>
    <row r="48" spans="8:8">
      <c r="A48" s="30" t="s">
        <v>356</v>
      </c>
      <c r="B48" s="30" t="s">
        <v>385</v>
      </c>
      <c r="C48" s="30" t="str">
        <f>VLOOKUP(C26,E56:K57,6)</f>
        <v>Selasa</v>
      </c>
      <c r="E48" s="29" t="s">
        <v>109</v>
      </c>
      <c r="F48" s="29" t="s">
        <v>90</v>
      </c>
      <c r="G48" s="29">
        <v>31.0</v>
      </c>
      <c r="H48" s="29">
        <v>7.0</v>
      </c>
      <c r="I48" s="29">
        <v>2.0</v>
      </c>
      <c r="J48" s="30" t="str">
        <f>VLOOKUP(J29,E3:K9,7)</f>
        <v>Minggu</v>
      </c>
      <c r="K48" s="30" t="str">
        <f>VLOOKUP(K29,E22:I26,2)</f>
        <v>Pon</v>
      </c>
    </row>
    <row r="49" spans="8:8">
      <c r="A49" s="30" t="s">
        <v>357</v>
      </c>
      <c r="B49" s="30" t="s">
        <v>385</v>
      </c>
      <c r="C49" s="30" t="str">
        <f>VLOOKUP(C26,E59:K60,6)</f>
        <v>Jumat</v>
      </c>
      <c r="E49" s="30"/>
      <c r="F49" s="30"/>
      <c r="G49" s="30"/>
      <c r="H49" s="30"/>
      <c r="I49" s="30"/>
      <c r="J49" s="30"/>
      <c r="K49" s="30"/>
    </row>
    <row r="50" spans="8:8">
      <c r="A50" s="30" t="s">
        <v>358</v>
      </c>
      <c r="B50" s="30" t="s">
        <v>385</v>
      </c>
      <c r="C50" s="30" t="str">
        <f>VLOOKUP(C26,E62:K63,6)</f>
        <v>Minggu</v>
      </c>
      <c r="E50" s="29" t="s">
        <v>108</v>
      </c>
      <c r="F50" s="35" t="s">
        <v>91</v>
      </c>
      <c r="G50" s="29">
        <v>31.0</v>
      </c>
      <c r="H50" s="29">
        <v>4.0</v>
      </c>
      <c r="I50" s="29">
        <v>4.0</v>
      </c>
      <c r="J50" s="30" t="str">
        <f>VLOOKUP(J29,E3:K9,4)</f>
        <v>Kamis</v>
      </c>
      <c r="K50" s="30" t="str">
        <f>VLOOKUP(K29,E22:I26,4)</f>
        <v>Kliwon</v>
      </c>
    </row>
    <row r="51" spans="8:8">
      <c r="A51" s="30" t="s">
        <v>348</v>
      </c>
      <c r="B51" s="30" t="s">
        <v>397</v>
      </c>
      <c r="C51" s="30" t="str">
        <f>VLOOKUP(C26,E29:K31,7)</f>
        <v>Pahing</v>
      </c>
      <c r="E51" s="29" t="s">
        <v>109</v>
      </c>
      <c r="F51" s="35" t="s">
        <v>91</v>
      </c>
      <c r="G51" s="29">
        <v>31.0</v>
      </c>
      <c r="H51" s="29">
        <v>3.0</v>
      </c>
      <c r="I51" s="29">
        <v>3.0</v>
      </c>
      <c r="J51" s="30" t="str">
        <f>VLOOKUP(J29,E3:K9,3)</f>
        <v>Rabu</v>
      </c>
      <c r="K51" s="30" t="str">
        <f>VLOOKUP(K29,E22:I26,3)</f>
        <v>Wage</v>
      </c>
    </row>
    <row r="52" spans="8:8">
      <c r="A52" s="30" t="s">
        <v>349</v>
      </c>
      <c r="B52" s="30" t="s">
        <v>397</v>
      </c>
      <c r="C52" s="30" t="str">
        <f>VLOOKUP(C26,E32:K33,7)</f>
        <v>Pon</v>
      </c>
      <c r="E52" s="29"/>
      <c r="F52" s="29"/>
      <c r="G52" s="29"/>
      <c r="H52" s="29"/>
      <c r="I52" s="29"/>
      <c r="J52" s="30"/>
      <c r="K52" s="30"/>
    </row>
    <row r="53" spans="8:8">
      <c r="A53" s="30" t="s">
        <v>350</v>
      </c>
      <c r="B53" s="30" t="s">
        <v>397</v>
      </c>
      <c r="C53" s="30" t="str">
        <f>VLOOKUP(C26,E35:K37,7)</f>
        <v>Pahing</v>
      </c>
      <c r="E53" s="29" t="s">
        <v>108</v>
      </c>
      <c r="F53" s="35" t="s">
        <v>92</v>
      </c>
      <c r="G53" s="29">
        <v>30.0</v>
      </c>
      <c r="H53" s="29">
        <v>7.0</v>
      </c>
      <c r="I53" s="29">
        <v>5.0</v>
      </c>
      <c r="J53" s="30" t="str">
        <f>VLOOKUP(J29,E3:K9,7)</f>
        <v>Minggu</v>
      </c>
      <c r="K53" s="30" t="str">
        <f>VLOOKUP(K29,E22:I26,5)</f>
        <v>Legi</v>
      </c>
    </row>
    <row r="54" spans="8:8">
      <c r="A54" s="30" t="s">
        <v>351</v>
      </c>
      <c r="B54" s="30" t="s">
        <v>397</v>
      </c>
      <c r="C54" s="30" t="str">
        <f>VLOOKUP(C26,E38:K39,7)</f>
        <v>Pon</v>
      </c>
      <c r="E54" s="29" t="s">
        <v>109</v>
      </c>
      <c r="F54" s="35" t="s">
        <v>92</v>
      </c>
      <c r="G54" s="29">
        <v>30.0</v>
      </c>
      <c r="H54" s="29">
        <v>6.0</v>
      </c>
      <c r="I54" s="29">
        <v>4.0</v>
      </c>
      <c r="J54" s="30" t="str">
        <f>VLOOKUP(J29,E3:K9,6)</f>
        <v>Sabtu</v>
      </c>
      <c r="K54" s="30" t="str">
        <f>VLOOKUP(K29,E22:I26,4)</f>
        <v>Kliwon</v>
      </c>
    </row>
    <row r="55" spans="8:8">
      <c r="A55" s="30" t="s">
        <v>88</v>
      </c>
      <c r="B55" s="30" t="s">
        <v>397</v>
      </c>
      <c r="C55" s="30" t="str">
        <f>VLOOKUP(C26,E41:K42,7)</f>
        <v>Pon</v>
      </c>
      <c r="E55" s="29"/>
      <c r="F55" s="29"/>
      <c r="G55" s="29"/>
      <c r="H55" s="29"/>
      <c r="I55" s="29"/>
      <c r="J55" s="30"/>
      <c r="K55" s="30"/>
    </row>
    <row r="56" spans="8:8">
      <c r="A56" s="30" t="s">
        <v>352</v>
      </c>
      <c r="B56" s="30" t="s">
        <v>397</v>
      </c>
      <c r="C56" s="30" t="str">
        <f>VLOOKUP(C26,E44:K45,7)</f>
        <v>Wage</v>
      </c>
      <c r="E56" s="29" t="s">
        <v>108</v>
      </c>
      <c r="F56" s="35" t="s">
        <v>93</v>
      </c>
      <c r="G56" s="29">
        <v>31.0</v>
      </c>
      <c r="H56" s="29">
        <v>2.0</v>
      </c>
      <c r="I56" s="29">
        <v>5.0</v>
      </c>
      <c r="J56" s="30" t="str">
        <f>VLOOKUP(J29,E3:K9,2)</f>
        <v>Selasa</v>
      </c>
      <c r="K56" s="30" t="str">
        <f>VLOOKUP(K29,E22:I26,5)</f>
        <v>Legi</v>
      </c>
    </row>
    <row r="57" spans="8:8">
      <c r="A57" s="30" t="s">
        <v>353</v>
      </c>
      <c r="B57" s="30" t="s">
        <v>397</v>
      </c>
      <c r="C57" s="30" t="str">
        <f>VLOOKUP(C26,E47:K48,7)</f>
        <v>Wage</v>
      </c>
      <c r="E57" s="29" t="s">
        <v>109</v>
      </c>
      <c r="F57" s="35" t="s">
        <v>93</v>
      </c>
      <c r="G57" s="29">
        <v>31.0</v>
      </c>
      <c r="H57" s="29">
        <v>1.0</v>
      </c>
      <c r="I57" s="29">
        <v>4.0</v>
      </c>
      <c r="J57" s="30" t="str">
        <f>VLOOKUP(J29,E3:K9,1)</f>
        <v>Senin</v>
      </c>
      <c r="K57" s="30" t="str">
        <f>VLOOKUP(K29,E22:I26,4)</f>
        <v>Kliwon</v>
      </c>
    </row>
    <row r="58" spans="8:8">
      <c r="A58" s="30" t="s">
        <v>359</v>
      </c>
      <c r="B58" s="30" t="s">
        <v>397</v>
      </c>
      <c r="C58" s="30" t="str">
        <f>VLOOKUP(C26,E50:K51,7)</f>
        <v>Kliwon</v>
      </c>
      <c r="E58" s="29"/>
      <c r="F58" s="29"/>
      <c r="G58" s="29"/>
      <c r="H58" s="29"/>
      <c r="I58" s="29"/>
      <c r="J58" s="30"/>
      <c r="K58" s="30"/>
    </row>
    <row r="59" spans="8:8">
      <c r="A59" s="30" t="s">
        <v>355</v>
      </c>
      <c r="B59" s="30" t="s">
        <v>397</v>
      </c>
      <c r="C59" s="30" t="str">
        <f>VLOOKUP(C26,E53:K54,7)</f>
        <v>Legi</v>
      </c>
      <c r="E59" s="29" t="s">
        <v>108</v>
      </c>
      <c r="F59" s="35" t="s">
        <v>94</v>
      </c>
      <c r="G59" s="29">
        <v>30.0</v>
      </c>
      <c r="H59" s="29">
        <v>5.0</v>
      </c>
      <c r="I59" s="29">
        <v>1.0</v>
      </c>
      <c r="J59" s="30" t="str">
        <f>VLOOKUP(J29,E3:K9,5)</f>
        <v>Jumat</v>
      </c>
      <c r="K59" s="30" t="str">
        <f>VLOOKUP(K29,E22:I26,1)</f>
        <v>Pahing</v>
      </c>
    </row>
    <row r="60" spans="8:8">
      <c r="A60" s="30" t="s">
        <v>356</v>
      </c>
      <c r="B60" s="30" t="s">
        <v>397</v>
      </c>
      <c r="C60" s="30" t="str">
        <f>VLOOKUP(C26,E56:K57,7)</f>
        <v>Legi</v>
      </c>
      <c r="E60" s="29" t="s">
        <v>109</v>
      </c>
      <c r="F60" s="35" t="s">
        <v>94</v>
      </c>
      <c r="G60" s="29">
        <v>30.0</v>
      </c>
      <c r="H60" s="29">
        <v>4.0</v>
      </c>
      <c r="I60" s="29">
        <v>5.0</v>
      </c>
      <c r="J60" s="30" t="str">
        <f>VLOOKUP(J29,E3:K9,4)</f>
        <v>Kamis</v>
      </c>
      <c r="K60" s="30" t="str">
        <f>VLOOKUP(K29,E22:I26,5)</f>
        <v>Legi</v>
      </c>
    </row>
    <row r="61" spans="8:8">
      <c r="A61" s="30" t="s">
        <v>357</v>
      </c>
      <c r="B61" s="30" t="s">
        <v>397</v>
      </c>
      <c r="C61" s="30" t="str">
        <f>VLOOKUP(C26,E59:K60,7)</f>
        <v>Pahing</v>
      </c>
      <c r="E61" s="29"/>
      <c r="F61" s="29"/>
      <c r="G61" s="29"/>
      <c r="H61" s="29"/>
      <c r="I61" s="29"/>
      <c r="J61" s="30"/>
      <c r="K61" s="30"/>
    </row>
    <row r="62" spans="8:8">
      <c r="A62" s="36" t="s">
        <v>358</v>
      </c>
      <c r="B62" s="36" t="s">
        <v>397</v>
      </c>
      <c r="C62" s="36" t="str">
        <f>VLOOKUP(C26,E62:K63,7)</f>
        <v>Pahing</v>
      </c>
      <c r="E62" s="29" t="s">
        <v>108</v>
      </c>
      <c r="F62" s="35" t="s">
        <v>95</v>
      </c>
      <c r="G62" s="29">
        <v>31.0</v>
      </c>
      <c r="H62" s="29">
        <v>7.0</v>
      </c>
      <c r="I62" s="29">
        <v>1.0</v>
      </c>
      <c r="J62" s="30" t="str">
        <f>VLOOKUP(J29,E3:K9,7)</f>
        <v>Minggu</v>
      </c>
      <c r="K62" s="30" t="str">
        <f>VLOOKUP(K29,E22:I26,1)</f>
        <v>Pahing</v>
      </c>
    </row>
    <row r="63" spans="8:8">
      <c r="A63" s="30" t="s">
        <v>348</v>
      </c>
      <c r="B63" s="30" t="s">
        <v>413</v>
      </c>
      <c r="C63" s="30">
        <f>VLOOKUP(C26,E29:G30,3)</f>
        <v>31.0</v>
      </c>
      <c r="E63" s="29" t="s">
        <v>109</v>
      </c>
      <c r="F63" s="35" t="s">
        <v>95</v>
      </c>
      <c r="G63" s="29">
        <v>31.0</v>
      </c>
      <c r="H63" s="29">
        <v>6.0</v>
      </c>
      <c r="I63" s="29">
        <v>5.0</v>
      </c>
      <c r="J63" s="30" t="str">
        <f>VLOOKUP(J29,E3:K9,6)</f>
        <v>Sabtu</v>
      </c>
      <c r="K63" s="30" t="str">
        <f>VLOOKUP(K29,E22:I26,5)</f>
        <v>Legi</v>
      </c>
    </row>
    <row r="64" spans="8:8">
      <c r="A64" s="30" t="s">
        <v>349</v>
      </c>
      <c r="B64" s="30" t="s">
        <v>413</v>
      </c>
      <c r="C64" s="30">
        <f>VLOOKUP(C26,E32:G33,3)</f>
        <v>29.0</v>
      </c>
    </row>
    <row r="65" spans="8:8">
      <c r="A65" s="30" t="s">
        <v>350</v>
      </c>
      <c r="B65" s="30" t="s">
        <v>413</v>
      </c>
      <c r="C65" s="30">
        <f>VLOOKUP(C26,E35:G36,3)</f>
        <v>31.0</v>
      </c>
    </row>
    <row r="66" spans="8:8">
      <c r="A66" s="30" t="s">
        <v>351</v>
      </c>
      <c r="B66" s="30" t="s">
        <v>413</v>
      </c>
      <c r="C66" s="30">
        <f>VLOOKUP(C26,E38:G39,3)</f>
        <v>30.0</v>
      </c>
    </row>
    <row r="67" spans="8:8">
      <c r="A67" s="30" t="s">
        <v>88</v>
      </c>
      <c r="B67" s="30" t="s">
        <v>413</v>
      </c>
      <c r="C67" s="30">
        <f>VLOOKUP(C26,E41:G42,3)</f>
        <v>31.0</v>
      </c>
    </row>
    <row r="68" spans="8:8">
      <c r="A68" s="30" t="s">
        <v>352</v>
      </c>
      <c r="B68" s="30" t="s">
        <v>413</v>
      </c>
      <c r="C68" s="30">
        <f>VLOOKUP(C26,E44:G45,3)</f>
        <v>30.0</v>
      </c>
    </row>
    <row r="69" spans="8:8">
      <c r="A69" s="30" t="s">
        <v>353</v>
      </c>
      <c r="B69" s="30" t="s">
        <v>413</v>
      </c>
      <c r="C69" s="30">
        <f>VLOOKUP(C26,E47:G48,3)</f>
        <v>31.0</v>
      </c>
    </row>
    <row r="70" spans="8:8">
      <c r="A70" s="30" t="s">
        <v>359</v>
      </c>
      <c r="B70" s="30" t="s">
        <v>413</v>
      </c>
      <c r="C70" s="30">
        <f>VLOOKUP(C26,E50:G51,3)</f>
        <v>31.0</v>
      </c>
    </row>
    <row r="71" spans="8:8">
      <c r="A71" s="36" t="s">
        <v>355</v>
      </c>
      <c r="B71" s="30" t="s">
        <v>413</v>
      </c>
      <c r="C71" s="36">
        <f>VLOOKUP(C26,E53:G54,3)</f>
        <v>30.0</v>
      </c>
    </row>
    <row r="72" spans="8:8">
      <c r="A72" s="30" t="s">
        <v>356</v>
      </c>
      <c r="B72" s="30" t="s">
        <v>413</v>
      </c>
      <c r="C72" s="30">
        <f>VLOOKUP(C26,E56:G57,3)</f>
        <v>31.0</v>
      </c>
    </row>
    <row r="73" spans="8:8">
      <c r="A73" s="30" t="s">
        <v>357</v>
      </c>
      <c r="B73" s="30" t="s">
        <v>413</v>
      </c>
      <c r="C73" s="30">
        <f>VLOOKUP(C26,E59:G60,3)</f>
        <v>30.0</v>
      </c>
    </row>
    <row r="74" spans="8:8">
      <c r="A74" s="37" t="s">
        <v>358</v>
      </c>
      <c r="B74" s="30" t="s">
        <v>413</v>
      </c>
      <c r="C74" s="38">
        <f>VLOOKUP(C26,E62:G63,3)</f>
        <v>31.0</v>
      </c>
    </row>
    <row r="75" spans="8:8">
      <c r="A75" s="39"/>
      <c r="B75" s="39"/>
      <c r="C75" s="39"/>
    </row>
    <row r="76" spans="8:8">
      <c r="A76" s="40"/>
      <c r="B76" s="40"/>
      <c r="C76" s="40"/>
    </row>
    <row r="77" spans="8:8">
      <c r="A77" s="40"/>
      <c r="B77" s="40"/>
      <c r="C77" s="40"/>
    </row>
    <row r="78" spans="8:8">
      <c r="A78" s="40"/>
      <c r="B78" s="40"/>
      <c r="C78" s="40"/>
    </row>
    <row r="79" spans="8:8">
      <c r="A79" s="40"/>
      <c r="B79" s="40"/>
      <c r="C79" s="40"/>
    </row>
    <row r="80" spans="8:8">
      <c r="A80" s="40"/>
      <c r="B80" s="40"/>
      <c r="C80" s="40"/>
    </row>
    <row r="81" spans="8:8">
      <c r="A81" s="40"/>
      <c r="B81" s="40"/>
      <c r="C81" s="40"/>
    </row>
    <row r="82" spans="8:8">
      <c r="A82" s="40"/>
      <c r="B82" s="40"/>
      <c r="C82" s="40"/>
    </row>
    <row r="83" spans="8:8">
      <c r="A83" s="40"/>
      <c r="B83" s="40"/>
      <c r="C83" s="40"/>
    </row>
    <row r="84" spans="8:8">
      <c r="A84" s="40"/>
      <c r="B84" s="40"/>
      <c r="C84" s="40"/>
    </row>
    <row r="85" spans="8:8">
      <c r="A85" s="40"/>
      <c r="B85" s="40"/>
      <c r="C85" s="40"/>
    </row>
    <row r="86" spans="8:8">
      <c r="A86" s="40"/>
      <c r="B86" s="40"/>
      <c r="C86" s="40"/>
    </row>
    <row r="87" spans="8:8">
      <c r="A87" s="40"/>
      <c r="B87" s="40"/>
      <c r="C87" s="40"/>
    </row>
    <row r="88" spans="8:8">
      <c r="A88" s="40"/>
      <c r="B88" s="40"/>
      <c r="C88" s="40"/>
    </row>
    <row r="89" spans="8:8">
      <c r="A89" s="40"/>
      <c r="B89" s="40"/>
      <c r="C89" s="40"/>
    </row>
    <row r="90" spans="8:8">
      <c r="A90" s="40"/>
      <c r="B90" s="40"/>
      <c r="C90" s="40"/>
    </row>
    <row r="91" spans="8:8">
      <c r="A91" s="40"/>
      <c r="B91" s="40"/>
      <c r="C91" s="40"/>
    </row>
    <row r="92" spans="8:8">
      <c r="A92" s="40"/>
      <c r="B92" s="40"/>
      <c r="C92" s="40"/>
    </row>
    <row r="93" spans="8:8">
      <c r="A93" s="40"/>
      <c r="B93" s="40"/>
      <c r="C93" s="40"/>
    </row>
  </sheetData>
  <mergeCells count="4">
    <mergeCell ref="E2:K2"/>
    <mergeCell ref="E21:I21"/>
    <mergeCell ref="E11:G11"/>
    <mergeCell ref="E28:K28"/>
  </mergeCells>
  <pageMargins left="0.7" right="0.7" top="0.75" bottom="0.75" header="0.3" footer="0.3"/>
  <legacy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808080"/>
  </sheetPr>
  <dimension ref="A1:R74"/>
  <sheetViews>
    <sheetView tabSelected="1" workbookViewId="0" zoomScale="48">
      <selection activeCell="C79" sqref="C79"/>
    </sheetView>
  </sheetViews>
  <sheetFormatPr defaultRowHeight="16.25" defaultColWidth="10"/>
  <cols>
    <col min="2" max="2" customWidth="1" width="39.851562" style="0"/>
    <col min="3" max="3" customWidth="1" width="14.003906" style="0"/>
    <col min="5" max="5" customWidth="1" width="12.421875" style="0"/>
  </cols>
  <sheetData>
    <row r="2" spans="8:8">
      <c r="E2" s="29" t="s">
        <v>320</v>
      </c>
      <c r="F2" s="29"/>
      <c r="G2" s="29"/>
      <c r="H2" s="29"/>
      <c r="I2" s="29"/>
      <c r="J2" s="29"/>
      <c r="K2" s="29"/>
    </row>
    <row r="3" spans="8:8">
      <c r="A3" s="30" t="s">
        <v>243</v>
      </c>
      <c r="B3" s="30" t="s">
        <v>244</v>
      </c>
      <c r="C3" s="30" t="s">
        <v>245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1" t="s">
        <v>0</v>
      </c>
      <c r="K3" s="31" t="s">
        <v>1</v>
      </c>
    </row>
    <row r="4" spans="8:8">
      <c r="A4" s="30" t="s">
        <v>69</v>
      </c>
      <c r="B4" s="30" t="s">
        <v>252</v>
      </c>
      <c r="C4" s="30">
        <v>2024.0</v>
      </c>
      <c r="E4" s="30" t="s">
        <v>3</v>
      </c>
      <c r="F4" s="30" t="s">
        <v>4</v>
      </c>
      <c r="G4" s="30" t="s">
        <v>5</v>
      </c>
      <c r="H4" s="30" t="s">
        <v>6</v>
      </c>
      <c r="I4" s="30" t="s">
        <v>0</v>
      </c>
      <c r="J4" s="30" t="s">
        <v>1</v>
      </c>
      <c r="K4" s="30" t="s">
        <v>2</v>
      </c>
    </row>
    <row r="5" spans="8:8">
      <c r="A5" s="30" t="s">
        <v>64</v>
      </c>
      <c r="B5" s="30" t="s">
        <v>253</v>
      </c>
      <c r="C5" s="30"/>
      <c r="E5" s="30" t="s">
        <v>4</v>
      </c>
      <c r="F5" s="30" t="s">
        <v>5</v>
      </c>
      <c r="G5" s="30" t="s">
        <v>6</v>
      </c>
      <c r="H5" s="30" t="s">
        <v>0</v>
      </c>
      <c r="I5" s="30" t="s">
        <v>1</v>
      </c>
      <c r="J5" s="30" t="s">
        <v>2</v>
      </c>
      <c r="K5" s="30" t="s">
        <v>3</v>
      </c>
    </row>
    <row r="6" spans="8:8">
      <c r="A6" s="30" t="s">
        <v>238</v>
      </c>
      <c r="B6" s="30" t="s">
        <v>254</v>
      </c>
      <c r="C6" s="30"/>
      <c r="E6" s="30" t="s">
        <v>5</v>
      </c>
      <c r="F6" s="30" t="s">
        <v>6</v>
      </c>
      <c r="G6" s="30" t="s">
        <v>0</v>
      </c>
      <c r="H6" s="30" t="s">
        <v>124</v>
      </c>
      <c r="I6" s="30" t="s">
        <v>2</v>
      </c>
      <c r="J6" s="30" t="s">
        <v>3</v>
      </c>
      <c r="K6" s="30" t="s">
        <v>4</v>
      </c>
    </row>
    <row r="7" spans="8:8">
      <c r="A7" s="30" t="s">
        <v>34</v>
      </c>
      <c r="B7" s="30" t="s">
        <v>255</v>
      </c>
      <c r="C7" s="30"/>
      <c r="E7" s="30" t="s">
        <v>6</v>
      </c>
      <c r="F7" s="30" t="s">
        <v>0</v>
      </c>
      <c r="G7" s="30" t="s">
        <v>1</v>
      </c>
      <c r="H7" s="30" t="s">
        <v>2</v>
      </c>
      <c r="I7" s="30" t="s">
        <v>3</v>
      </c>
      <c r="J7" s="30" t="s">
        <v>4</v>
      </c>
      <c r="K7" s="30" t="s">
        <v>5</v>
      </c>
    </row>
    <row r="8" spans="8:8">
      <c r="A8" s="30" t="s">
        <v>239</v>
      </c>
      <c r="B8" s="30" t="s">
        <v>256</v>
      </c>
      <c r="C8" s="30"/>
      <c r="E8" s="30" t="s">
        <v>0</v>
      </c>
      <c r="F8" s="30" t="s">
        <v>1</v>
      </c>
      <c r="G8" s="30" t="s">
        <v>2</v>
      </c>
      <c r="H8" s="30" t="s">
        <v>3</v>
      </c>
      <c r="I8" s="30" t="s">
        <v>4</v>
      </c>
      <c r="J8" s="30" t="s">
        <v>5</v>
      </c>
      <c r="K8" s="30" t="s">
        <v>6</v>
      </c>
    </row>
    <row r="9" spans="8:8">
      <c r="A9" s="30" t="s">
        <v>246</v>
      </c>
      <c r="B9" s="30" t="s">
        <v>259</v>
      </c>
      <c r="C9" s="30"/>
      <c r="E9" s="30" t="s">
        <v>1</v>
      </c>
      <c r="F9" s="30" t="s">
        <v>2</v>
      </c>
      <c r="G9" s="30" t="s">
        <v>3</v>
      </c>
      <c r="H9" s="30" t="s">
        <v>4</v>
      </c>
      <c r="I9" s="30" t="s">
        <v>5</v>
      </c>
      <c r="J9" s="30" t="s">
        <v>6</v>
      </c>
      <c r="K9" s="30" t="s">
        <v>0</v>
      </c>
    </row>
    <row r="10" spans="8:8">
      <c r="A10" s="30" t="s">
        <v>247</v>
      </c>
      <c r="B10" s="30" t="s">
        <v>260</v>
      </c>
      <c r="C10" s="30"/>
    </row>
    <row r="11" spans="8:8">
      <c r="A11" s="30" t="s">
        <v>248</v>
      </c>
      <c r="B11" s="30" t="s">
        <v>262</v>
      </c>
      <c r="C11" s="30"/>
      <c r="E11" s="29" t="s">
        <v>324</v>
      </c>
      <c r="F11" s="29"/>
      <c r="G11" s="29"/>
    </row>
    <row r="12" spans="8:8">
      <c r="A12" s="30" t="s">
        <v>249</v>
      </c>
      <c r="B12" s="30" t="s">
        <v>264</v>
      </c>
      <c r="C12" s="30"/>
      <c r="E12" s="32">
        <v>0.0</v>
      </c>
      <c r="F12" s="31" t="s">
        <v>0</v>
      </c>
      <c r="G12" s="31" t="s">
        <v>7</v>
      </c>
    </row>
    <row r="13" spans="8:8">
      <c r="A13" s="30" t="s">
        <v>250</v>
      </c>
      <c r="B13" s="30" t="s">
        <v>265</v>
      </c>
      <c r="C13" s="30"/>
      <c r="E13" s="33">
        <v>1.0</v>
      </c>
      <c r="F13" s="30" t="s">
        <v>1</v>
      </c>
      <c r="G13" s="30" t="s">
        <v>8</v>
      </c>
    </row>
    <row r="14" spans="8:8">
      <c r="A14" s="30" t="s">
        <v>251</v>
      </c>
      <c r="B14" s="30" t="s">
        <v>266</v>
      </c>
      <c r="C14" s="30"/>
      <c r="E14" s="33">
        <v>2.0</v>
      </c>
      <c r="F14" s="30" t="s">
        <v>2</v>
      </c>
      <c r="G14" s="30" t="s">
        <v>9</v>
      </c>
    </row>
    <row r="15" spans="8:8">
      <c r="A15" s="30" t="s">
        <v>300</v>
      </c>
      <c r="B15" s="30" t="s">
        <v>268</v>
      </c>
      <c r="C15" s="30"/>
      <c r="E15" s="33">
        <v>3.0</v>
      </c>
      <c r="F15" s="30" t="s">
        <v>3</v>
      </c>
      <c r="G15" s="30" t="s">
        <v>10</v>
      </c>
    </row>
    <row r="16" spans="8:8">
      <c r="A16" s="30" t="s">
        <v>274</v>
      </c>
      <c r="B16" s="30" t="s">
        <v>269</v>
      </c>
      <c r="C16" s="30"/>
      <c r="E16" s="33">
        <v>4.0</v>
      </c>
      <c r="F16" s="30" t="s">
        <v>4</v>
      </c>
      <c r="G16" s="30" t="s">
        <v>11</v>
      </c>
    </row>
    <row r="17" spans="8:8">
      <c r="A17" s="30" t="s">
        <v>33</v>
      </c>
      <c r="B17" s="30" t="s">
        <v>277</v>
      </c>
      <c r="C17" s="30"/>
      <c r="E17" s="33">
        <v>5.0</v>
      </c>
      <c r="F17" s="30" t="s">
        <v>5</v>
      </c>
      <c r="G17" s="30" t="s">
        <v>7</v>
      </c>
    </row>
    <row r="18" spans="8:8">
      <c r="A18" s="30" t="s">
        <v>275</v>
      </c>
      <c r="B18" s="30" t="s">
        <v>278</v>
      </c>
      <c r="C18" s="30"/>
      <c r="E18" s="33">
        <v>6.0</v>
      </c>
      <c r="F18" s="30" t="s">
        <v>6</v>
      </c>
      <c r="G18" s="30"/>
    </row>
    <row r="19" spans="8:8" ht="16.6">
      <c r="A19" s="30" t="s">
        <v>280</v>
      </c>
      <c r="B19" s="30" t="s">
        <v>409</v>
      </c>
      <c r="C19" s="30"/>
      <c r="E19" s="33">
        <v>7.0</v>
      </c>
      <c r="F19" s="30" t="s">
        <v>0</v>
      </c>
      <c r="G19" s="30"/>
    </row>
    <row r="20" spans="8:8">
      <c r="A20" s="30" t="s">
        <v>281</v>
      </c>
      <c r="B20" s="30" t="s">
        <v>284</v>
      </c>
      <c r="C20" s="30"/>
    </row>
    <row r="21" spans="8:8">
      <c r="A21" s="30" t="s">
        <v>285</v>
      </c>
      <c r="B21" s="30" t="s">
        <v>286</v>
      </c>
      <c r="C21" s="30"/>
      <c r="E21" s="29" t="s">
        <v>321</v>
      </c>
      <c r="F21" s="29"/>
      <c r="G21" s="29"/>
      <c r="H21" s="29"/>
      <c r="I21" s="29"/>
    </row>
    <row r="22" spans="8:8">
      <c r="A22" s="30" t="s">
        <v>301</v>
      </c>
      <c r="B22" s="30" t="s">
        <v>268</v>
      </c>
      <c r="C22" s="30"/>
      <c r="E22" s="30" t="s">
        <v>8</v>
      </c>
      <c r="F22" s="30" t="s">
        <v>9</v>
      </c>
      <c r="G22" s="30" t="s">
        <v>10</v>
      </c>
      <c r="H22" s="30" t="s">
        <v>11</v>
      </c>
      <c r="I22" s="30" t="s">
        <v>7</v>
      </c>
    </row>
    <row r="23" spans="8:8">
      <c r="A23" s="30" t="s">
        <v>290</v>
      </c>
      <c r="B23" s="30" t="s">
        <v>287</v>
      </c>
      <c r="C23" s="30"/>
      <c r="E23" s="30" t="s">
        <v>9</v>
      </c>
      <c r="F23" s="30" t="s">
        <v>10</v>
      </c>
      <c r="G23" s="30" t="s">
        <v>11</v>
      </c>
      <c r="H23" s="30" t="s">
        <v>7</v>
      </c>
      <c r="I23" s="30" t="s">
        <v>8</v>
      </c>
    </row>
    <row r="24" spans="8:8">
      <c r="A24" s="30" t="s">
        <v>291</v>
      </c>
      <c r="B24" s="30" t="s">
        <v>288</v>
      </c>
      <c r="C24" s="30"/>
      <c r="E24" s="30" t="s">
        <v>10</v>
      </c>
      <c r="F24" s="30" t="s">
        <v>11</v>
      </c>
      <c r="G24" s="30" t="s">
        <v>7</v>
      </c>
      <c r="H24" s="30" t="s">
        <v>8</v>
      </c>
      <c r="I24" s="30" t="s">
        <v>9</v>
      </c>
    </row>
    <row r="25" spans="8:8">
      <c r="A25" s="30" t="s">
        <v>292</v>
      </c>
      <c r="B25" s="30" t="s">
        <v>289</v>
      </c>
      <c r="C25" s="30"/>
      <c r="E25" s="30" t="s">
        <v>11</v>
      </c>
      <c r="F25" s="30" t="s">
        <v>7</v>
      </c>
      <c r="G25" s="30" t="s">
        <v>8</v>
      </c>
      <c r="H25" s="30" t="s">
        <v>9</v>
      </c>
      <c r="I25" s="30" t="s">
        <v>10</v>
      </c>
    </row>
    <row r="26" spans="8:8">
      <c r="A26" s="30" t="s">
        <v>302</v>
      </c>
      <c r="B26" s="30" t="s">
        <v>268</v>
      </c>
      <c r="C26" s="30"/>
      <c r="E26" s="30" t="s">
        <v>7</v>
      </c>
      <c r="F26" s="30" t="s">
        <v>8</v>
      </c>
      <c r="G26" s="30" t="s">
        <v>9</v>
      </c>
      <c r="H26" s="30" t="s">
        <v>10</v>
      </c>
      <c r="I26" s="30" t="s">
        <v>11</v>
      </c>
    </row>
    <row r="27" spans="8:8">
      <c r="A27" s="30" t="s">
        <v>240</v>
      </c>
      <c r="B27" s="30" t="s">
        <v>303</v>
      </c>
      <c r="C27" s="30"/>
    </row>
    <row r="28" spans="8:8">
      <c r="A28" s="30" t="s">
        <v>293</v>
      </c>
      <c r="B28" s="30" t="s">
        <v>304</v>
      </c>
      <c r="C28" s="30"/>
      <c r="E28" s="29" t="s">
        <v>360</v>
      </c>
      <c r="F28" s="29"/>
      <c r="G28" s="29"/>
      <c r="H28" s="29"/>
      <c r="I28" s="29"/>
      <c r="J28" s="29"/>
      <c r="K28" s="29"/>
    </row>
    <row r="29" spans="8:8">
      <c r="A29" s="30" t="s">
        <v>294</v>
      </c>
      <c r="B29" s="30" t="s">
        <v>310</v>
      </c>
      <c r="C29" s="30"/>
      <c r="E29" s="29" t="s">
        <v>108</v>
      </c>
      <c r="F29" s="29" t="s">
        <v>84</v>
      </c>
      <c r="G29" s="29">
        <v>31.0</v>
      </c>
      <c r="H29" s="29">
        <v>1.0</v>
      </c>
      <c r="I29" s="29">
        <v>1.0</v>
      </c>
      <c r="J29" s="30">
        <f>C15</f>
        <v>0.0</v>
      </c>
      <c r="K29" s="30">
        <f>C22</f>
        <v>0.0</v>
      </c>
    </row>
    <row r="30" spans="8:8">
      <c r="A30" s="30" t="s">
        <v>295</v>
      </c>
      <c r="B30" s="30" t="s">
        <v>306</v>
      </c>
      <c r="C30" s="30"/>
      <c r="E30" s="29" t="s">
        <v>109</v>
      </c>
      <c r="F30" s="29" t="s">
        <v>84</v>
      </c>
      <c r="G30" s="29">
        <v>31.0</v>
      </c>
      <c r="H30" s="29">
        <v>1.0</v>
      </c>
      <c r="I30" s="29">
        <v>1.0</v>
      </c>
      <c r="J30" s="30">
        <f>C15</f>
        <v>0.0</v>
      </c>
      <c r="K30" s="30">
        <f>C22</f>
        <v>0.0</v>
      </c>
    </row>
    <row r="31" spans="8:8">
      <c r="A31" s="30" t="s">
        <v>296</v>
      </c>
      <c r="B31" s="30" t="s">
        <v>307</v>
      </c>
      <c r="C31" s="30"/>
      <c r="E31" s="29"/>
      <c r="F31" s="29"/>
      <c r="G31" s="29"/>
      <c r="H31" s="29"/>
      <c r="I31" s="29"/>
      <c r="J31" s="30"/>
      <c r="K31" s="30"/>
    </row>
    <row r="32" spans="8:8">
      <c r="A32" s="30" t="s">
        <v>297</v>
      </c>
      <c r="B32" s="30" t="s">
        <v>308</v>
      </c>
      <c r="C32" s="30"/>
      <c r="E32" s="29" t="s">
        <v>108</v>
      </c>
      <c r="F32" s="29" t="s">
        <v>85</v>
      </c>
      <c r="G32" s="29">
        <v>29.0</v>
      </c>
      <c r="H32" s="29">
        <v>4.0</v>
      </c>
      <c r="I32" s="29">
        <v>2.0</v>
      </c>
      <c r="J32" s="30" t="e">
        <f>VLOOKUP(J29,E3:K9,4)</f>
        <v>#N/A</v>
      </c>
      <c r="K32" s="30" t="e">
        <f>VLOOKUP(K29,E22:I26,2)</f>
        <v>#N/A</v>
      </c>
    </row>
    <row r="33" spans="8:8">
      <c r="A33" s="30" t="s">
        <v>298</v>
      </c>
      <c r="B33" s="30" t="s">
        <v>309</v>
      </c>
      <c r="C33" s="30"/>
      <c r="E33" s="29" t="s">
        <v>109</v>
      </c>
      <c r="F33" s="29" t="s">
        <v>85</v>
      </c>
      <c r="G33" s="29">
        <v>28.0</v>
      </c>
      <c r="H33" s="29">
        <v>4.0</v>
      </c>
      <c r="I33" s="29">
        <v>2.0</v>
      </c>
      <c r="J33" s="30" t="e">
        <f>VLOOKUP(J29,E3:K9,4)</f>
        <v>#N/A</v>
      </c>
      <c r="K33" s="30" t="e">
        <f>VLOOKUP(K29,E22:I26,2)</f>
        <v>#N/A</v>
      </c>
    </row>
    <row r="34" spans="8:8">
      <c r="A34" s="30" t="s">
        <v>241</v>
      </c>
      <c r="B34" s="30" t="s">
        <v>311</v>
      </c>
      <c r="C34" s="30"/>
      <c r="E34" s="29"/>
      <c r="F34" s="29"/>
      <c r="G34" s="29"/>
      <c r="H34" s="29"/>
      <c r="I34" s="29"/>
      <c r="J34" s="30"/>
      <c r="K34" s="30"/>
    </row>
    <row r="35" spans="8:8" ht="17.45">
      <c r="A35" s="30" t="s">
        <v>312</v>
      </c>
      <c r="B35" s="30" t="s">
        <v>316</v>
      </c>
      <c r="C35" s="30"/>
      <c r="D35" s="34"/>
      <c r="E35" s="29" t="s">
        <v>108</v>
      </c>
      <c r="F35" s="29" t="s">
        <v>86</v>
      </c>
      <c r="G35" s="29">
        <v>31.0</v>
      </c>
      <c r="H35" s="29">
        <v>5.0</v>
      </c>
      <c r="I35" s="29">
        <v>1.0</v>
      </c>
      <c r="J35" s="30" t="e">
        <f>VLOOKUP(J29,E3:K9,5)</f>
        <v>#N/A</v>
      </c>
      <c r="K35" s="30" t="e">
        <f>VLOOKUP(K29,E22:I26,1)</f>
        <v>#N/A</v>
      </c>
    </row>
    <row r="36" spans="8:8" ht="17.45">
      <c r="A36" s="30" t="s">
        <v>313</v>
      </c>
      <c r="B36" s="30" t="s">
        <v>317</v>
      </c>
      <c r="C36" s="30"/>
      <c r="D36" s="34"/>
      <c r="E36" s="29" t="s">
        <v>109</v>
      </c>
      <c r="F36" s="29" t="s">
        <v>86</v>
      </c>
      <c r="G36" s="29">
        <v>31.0</v>
      </c>
      <c r="H36" s="29">
        <v>4.0</v>
      </c>
      <c r="I36" s="29">
        <v>5.0</v>
      </c>
      <c r="J36" s="30" t="e">
        <f>VLOOKUP(J29,E3:K9,4)</f>
        <v>#N/A</v>
      </c>
      <c r="K36" s="30" t="e">
        <f>VLOOKUP(K29,E22:I26,5)</f>
        <v>#N/A</v>
      </c>
    </row>
    <row r="37" spans="8:8" ht="17.45">
      <c r="A37" s="30" t="s">
        <v>314</v>
      </c>
      <c r="B37" s="30" t="s">
        <v>318</v>
      </c>
      <c r="C37" s="30"/>
      <c r="D37" s="34"/>
      <c r="E37" s="29"/>
      <c r="F37" s="29"/>
      <c r="G37" s="29"/>
      <c r="H37" s="29"/>
      <c r="I37" s="29"/>
      <c r="J37" s="30"/>
      <c r="K37" s="30"/>
    </row>
    <row r="38" spans="8:8" ht="17.45">
      <c r="A38" s="30" t="s">
        <v>315</v>
      </c>
      <c r="B38" s="30" t="s">
        <v>319</v>
      </c>
      <c r="C38" s="30"/>
      <c r="D38" s="34"/>
      <c r="E38" s="29" t="s">
        <v>108</v>
      </c>
      <c r="F38" s="29" t="s">
        <v>87</v>
      </c>
      <c r="G38" s="29">
        <v>30.0</v>
      </c>
      <c r="H38" s="29">
        <v>1.0</v>
      </c>
      <c r="I38" s="29">
        <v>2.0</v>
      </c>
      <c r="J38" s="30" t="e">
        <f>VLOOKUP(J29,E3:K9,1)</f>
        <v>#N/A</v>
      </c>
      <c r="K38" s="30" t="e">
        <f>VLOOKUP(K29,E22:I26,2)</f>
        <v>#N/A</v>
      </c>
    </row>
    <row r="39" spans="8:8" ht="17.45">
      <c r="A39" s="30" t="s">
        <v>348</v>
      </c>
      <c r="B39" s="30" t="s">
        <v>385</v>
      </c>
      <c r="C39" s="30"/>
      <c r="D39" s="34"/>
      <c r="E39" s="29" t="s">
        <v>109</v>
      </c>
      <c r="F39" s="29" t="s">
        <v>87</v>
      </c>
      <c r="G39" s="29">
        <v>30.0</v>
      </c>
      <c r="H39" s="29">
        <v>7.0</v>
      </c>
      <c r="I39" s="29">
        <v>1.0</v>
      </c>
      <c r="J39" s="30" t="e">
        <f>VLOOKUP(J29,E3:K9,7)</f>
        <v>#N/A</v>
      </c>
      <c r="K39" s="30" t="e">
        <f>VLOOKUP(K29,E22:I26,1)</f>
        <v>#N/A</v>
      </c>
    </row>
    <row r="40" spans="8:8">
      <c r="A40" s="30" t="s">
        <v>349</v>
      </c>
      <c r="B40" s="30" t="s">
        <v>385</v>
      </c>
      <c r="C40" s="30"/>
      <c r="E40" s="29"/>
      <c r="F40" s="29"/>
      <c r="G40" s="29"/>
      <c r="H40" s="29"/>
      <c r="I40" s="29"/>
      <c r="J40" s="30"/>
      <c r="K40" s="30"/>
    </row>
    <row r="41" spans="8:8">
      <c r="A41" s="30" t="s">
        <v>350</v>
      </c>
      <c r="B41" s="30" t="s">
        <v>385</v>
      </c>
      <c r="C41" s="30"/>
      <c r="E41" s="29" t="s">
        <v>108</v>
      </c>
      <c r="F41" s="29" t="s">
        <v>88</v>
      </c>
      <c r="G41" s="29">
        <v>31.0</v>
      </c>
      <c r="H41" s="29">
        <v>3.0</v>
      </c>
      <c r="I41" s="29">
        <v>2.0</v>
      </c>
      <c r="J41" s="30" t="e">
        <f>VLOOKUP(J29,E3:K9,3)</f>
        <v>#N/A</v>
      </c>
      <c r="K41" s="30" t="e">
        <f>VLOOKUP(K29,E22:I26,2)</f>
        <v>#N/A</v>
      </c>
    </row>
    <row r="42" spans="8:8">
      <c r="A42" s="30" t="s">
        <v>351</v>
      </c>
      <c r="B42" s="30" t="s">
        <v>385</v>
      </c>
      <c r="C42" s="30"/>
      <c r="E42" s="29" t="s">
        <v>109</v>
      </c>
      <c r="F42" s="29" t="s">
        <v>88</v>
      </c>
      <c r="G42" s="29">
        <v>31.0</v>
      </c>
      <c r="H42" s="29">
        <v>2.0</v>
      </c>
      <c r="I42" s="29">
        <v>1.0</v>
      </c>
      <c r="J42" s="30" t="e">
        <f>VLOOKUP(J29,E3:K9,2)</f>
        <v>#N/A</v>
      </c>
      <c r="K42" s="30" t="e">
        <f>VLOOKUP(K29,E22:I26,1)</f>
        <v>#N/A</v>
      </c>
    </row>
    <row r="43" spans="8:8">
      <c r="A43" s="30" t="s">
        <v>88</v>
      </c>
      <c r="B43" s="30" t="s">
        <v>385</v>
      </c>
      <c r="C43" s="30"/>
      <c r="E43" s="29"/>
      <c r="F43" s="29"/>
      <c r="G43" s="29"/>
      <c r="H43" s="29"/>
      <c r="I43" s="29"/>
      <c r="J43" s="30"/>
      <c r="K43" s="30"/>
    </row>
    <row r="44" spans="8:8">
      <c r="A44" s="30" t="s">
        <v>352</v>
      </c>
      <c r="B44" s="30" t="s">
        <v>385</v>
      </c>
      <c r="C44" s="30"/>
      <c r="E44" s="29" t="s">
        <v>108</v>
      </c>
      <c r="F44" s="29" t="s">
        <v>89</v>
      </c>
      <c r="G44" s="29">
        <v>30.0</v>
      </c>
      <c r="H44" s="29">
        <v>6.0</v>
      </c>
      <c r="I44" s="29">
        <v>3.0</v>
      </c>
      <c r="J44" s="30" t="e">
        <f>VLOOKUP(J29,E3:K9,6)</f>
        <v>#N/A</v>
      </c>
      <c r="K44" s="30" t="e">
        <f>VLOOKUP(K29,E22:I26,3)</f>
        <v>#N/A</v>
      </c>
    </row>
    <row r="45" spans="8:8">
      <c r="A45" s="30" t="s">
        <v>353</v>
      </c>
      <c r="B45" s="30" t="s">
        <v>385</v>
      </c>
      <c r="C45" s="30"/>
      <c r="E45" s="29" t="s">
        <v>109</v>
      </c>
      <c r="F45" s="29" t="s">
        <v>89</v>
      </c>
      <c r="G45" s="29">
        <v>30.0</v>
      </c>
      <c r="H45" s="29">
        <v>5.0</v>
      </c>
      <c r="I45" s="29">
        <v>2.0</v>
      </c>
      <c r="J45" s="30" t="e">
        <f>VLOOKUP(J29,E3:K9,5)</f>
        <v>#N/A</v>
      </c>
      <c r="K45" s="30" t="e">
        <f>VLOOKUP(K29,E22:I26,2)</f>
        <v>#N/A</v>
      </c>
    </row>
    <row r="46" spans="8:8">
      <c r="A46" s="30" t="s">
        <v>354</v>
      </c>
      <c r="B46" s="30" t="s">
        <v>385</v>
      </c>
      <c r="C46" s="30"/>
      <c r="E46" s="29"/>
      <c r="F46" s="29"/>
      <c r="G46" s="29"/>
      <c r="H46" s="29"/>
      <c r="I46" s="29"/>
      <c r="J46" s="30"/>
      <c r="K46" s="30"/>
    </row>
    <row r="47" spans="8:8">
      <c r="A47" s="30" t="s">
        <v>355</v>
      </c>
      <c r="B47" s="30" t="s">
        <v>385</v>
      </c>
      <c r="C47" s="30"/>
      <c r="E47" s="29" t="s">
        <v>108</v>
      </c>
      <c r="F47" s="29" t="s">
        <v>90</v>
      </c>
      <c r="G47" s="29">
        <v>31.0</v>
      </c>
      <c r="H47" s="29">
        <v>1.0</v>
      </c>
      <c r="I47" s="29">
        <v>3.0</v>
      </c>
      <c r="J47" s="30" t="e">
        <f>VLOOKUP(J29,E3:K9,1)</f>
        <v>#N/A</v>
      </c>
      <c r="K47" s="30" t="e">
        <f>VLOOKUP(K29,E22:I26,3)</f>
        <v>#N/A</v>
      </c>
    </row>
    <row r="48" spans="8:8">
      <c r="A48" s="30" t="s">
        <v>356</v>
      </c>
      <c r="B48" s="30" t="s">
        <v>385</v>
      </c>
      <c r="C48" s="30"/>
      <c r="E48" s="29" t="s">
        <v>109</v>
      </c>
      <c r="F48" s="29" t="s">
        <v>90</v>
      </c>
      <c r="G48" s="29">
        <v>31.0</v>
      </c>
      <c r="H48" s="29">
        <v>7.0</v>
      </c>
      <c r="I48" s="29">
        <v>2.0</v>
      </c>
      <c r="J48" s="30" t="e">
        <f>VLOOKUP(J29,E3:K9,7)</f>
        <v>#N/A</v>
      </c>
      <c r="K48" s="30" t="e">
        <f>VLOOKUP(K29,E22:I26,2)</f>
        <v>#N/A</v>
      </c>
    </row>
    <row r="49" spans="8:8">
      <c r="A49" s="30" t="s">
        <v>357</v>
      </c>
      <c r="B49" s="30" t="s">
        <v>385</v>
      </c>
      <c r="C49" s="30"/>
      <c r="E49" s="30"/>
      <c r="F49" s="30"/>
      <c r="G49" s="30"/>
      <c r="H49" s="30"/>
      <c r="I49" s="30"/>
      <c r="J49" s="30"/>
      <c r="K49" s="30"/>
    </row>
    <row r="50" spans="8:8">
      <c r="A50" s="30" t="s">
        <v>358</v>
      </c>
      <c r="B50" s="30" t="s">
        <v>385</v>
      </c>
      <c r="C50" s="30"/>
      <c r="E50" s="29" t="s">
        <v>108</v>
      </c>
      <c r="F50" s="35" t="s">
        <v>91</v>
      </c>
      <c r="G50" s="29">
        <v>31.0</v>
      </c>
      <c r="H50" s="29">
        <v>4.0</v>
      </c>
      <c r="I50" s="29">
        <v>4.0</v>
      </c>
      <c r="J50" s="30" t="e">
        <f>VLOOKUP(J29,E3:K9,4)</f>
        <v>#N/A</v>
      </c>
      <c r="K50" s="30" t="e">
        <f>VLOOKUP(K29,E22:I26,4)</f>
        <v>#N/A</v>
      </c>
    </row>
    <row r="51" spans="8:8">
      <c r="A51" s="30" t="s">
        <v>348</v>
      </c>
      <c r="B51" s="30" t="s">
        <v>397</v>
      </c>
      <c r="C51" s="30"/>
      <c r="E51" s="29" t="s">
        <v>109</v>
      </c>
      <c r="F51" s="35" t="s">
        <v>91</v>
      </c>
      <c r="G51" s="29">
        <v>31.0</v>
      </c>
      <c r="H51" s="29">
        <v>3.0</v>
      </c>
      <c r="I51" s="29">
        <v>3.0</v>
      </c>
      <c r="J51" s="30" t="e">
        <f>VLOOKUP(J29,E3:K9,3)</f>
        <v>#N/A</v>
      </c>
      <c r="K51" s="30" t="e">
        <f>VLOOKUP(K29,E22:I26,3)</f>
        <v>#N/A</v>
      </c>
    </row>
    <row r="52" spans="8:8">
      <c r="A52" s="30" t="s">
        <v>349</v>
      </c>
      <c r="B52" s="30" t="s">
        <v>397</v>
      </c>
      <c r="C52" s="30"/>
      <c r="E52" s="29"/>
      <c r="F52" s="29"/>
      <c r="G52" s="29"/>
      <c r="H52" s="29"/>
      <c r="I52" s="29"/>
      <c r="J52" s="30"/>
      <c r="K52" s="30"/>
    </row>
    <row r="53" spans="8:8">
      <c r="A53" s="30" t="s">
        <v>350</v>
      </c>
      <c r="B53" s="30" t="s">
        <v>397</v>
      </c>
      <c r="C53" s="30"/>
      <c r="E53" s="29" t="s">
        <v>108</v>
      </c>
      <c r="F53" s="35" t="s">
        <v>92</v>
      </c>
      <c r="G53" s="29">
        <v>30.0</v>
      </c>
      <c r="H53" s="29">
        <v>7.0</v>
      </c>
      <c r="I53" s="29">
        <v>5.0</v>
      </c>
      <c r="J53" s="30" t="e">
        <f>VLOOKUP(J29,E3:K9,7)</f>
        <v>#N/A</v>
      </c>
      <c r="K53" s="30" t="e">
        <f>VLOOKUP(K29,E22:I26,5)</f>
        <v>#N/A</v>
      </c>
    </row>
    <row r="54" spans="8:8">
      <c r="A54" s="30" t="s">
        <v>351</v>
      </c>
      <c r="B54" s="30" t="s">
        <v>397</v>
      </c>
      <c r="C54" s="30"/>
      <c r="E54" s="29" t="s">
        <v>109</v>
      </c>
      <c r="F54" s="35" t="s">
        <v>92</v>
      </c>
      <c r="G54" s="29">
        <v>30.0</v>
      </c>
      <c r="H54" s="29">
        <v>6.0</v>
      </c>
      <c r="I54" s="29">
        <v>4.0</v>
      </c>
      <c r="J54" s="30" t="e">
        <f>VLOOKUP(J29,E3:K9,6)</f>
        <v>#N/A</v>
      </c>
      <c r="K54" s="30" t="e">
        <f>VLOOKUP(K29,E22:I26,4)</f>
        <v>#N/A</v>
      </c>
    </row>
    <row r="55" spans="8:8">
      <c r="A55" s="30" t="s">
        <v>88</v>
      </c>
      <c r="B55" s="30" t="s">
        <v>397</v>
      </c>
      <c r="C55" s="30"/>
      <c r="E55" s="29"/>
      <c r="F55" s="29"/>
      <c r="G55" s="29"/>
      <c r="H55" s="29"/>
      <c r="I55" s="29"/>
      <c r="J55" s="30"/>
      <c r="K55" s="30"/>
    </row>
    <row r="56" spans="8:8">
      <c r="A56" s="30" t="s">
        <v>352</v>
      </c>
      <c r="B56" s="30" t="s">
        <v>397</v>
      </c>
      <c r="C56" s="30"/>
      <c r="E56" s="29" t="s">
        <v>108</v>
      </c>
      <c r="F56" s="35" t="s">
        <v>93</v>
      </c>
      <c r="G56" s="29">
        <v>31.0</v>
      </c>
      <c r="H56" s="29">
        <v>2.0</v>
      </c>
      <c r="I56" s="29">
        <v>5.0</v>
      </c>
      <c r="J56" s="30" t="e">
        <f>VLOOKUP(J29,E3:K9,2)</f>
        <v>#N/A</v>
      </c>
      <c r="K56" s="30" t="e">
        <f>VLOOKUP(K29,E22:I26,5)</f>
        <v>#N/A</v>
      </c>
    </row>
    <row r="57" spans="8:8">
      <c r="A57" s="30" t="s">
        <v>353</v>
      </c>
      <c r="B57" s="30" t="s">
        <v>397</v>
      </c>
      <c r="C57" s="30"/>
      <c r="E57" s="29" t="s">
        <v>109</v>
      </c>
      <c r="F57" s="35" t="s">
        <v>93</v>
      </c>
      <c r="G57" s="29">
        <v>31.0</v>
      </c>
      <c r="H57" s="29">
        <v>1.0</v>
      </c>
      <c r="I57" s="29">
        <v>4.0</v>
      </c>
      <c r="J57" s="30" t="e">
        <f>VLOOKUP(J29,E3:K9,1)</f>
        <v>#N/A</v>
      </c>
      <c r="K57" s="30" t="e">
        <f>VLOOKUP(K29,E22:I26,4)</f>
        <v>#N/A</v>
      </c>
    </row>
    <row r="58" spans="8:8">
      <c r="A58" s="30" t="s">
        <v>359</v>
      </c>
      <c r="B58" s="30" t="s">
        <v>397</v>
      </c>
      <c r="C58" s="30"/>
      <c r="E58" s="29"/>
      <c r="F58" s="29"/>
      <c r="G58" s="29"/>
      <c r="H58" s="29"/>
      <c r="I58" s="29"/>
      <c r="J58" s="30"/>
      <c r="K58" s="30"/>
    </row>
    <row r="59" spans="8:8">
      <c r="A59" s="30" t="s">
        <v>355</v>
      </c>
      <c r="B59" s="30" t="s">
        <v>397</v>
      </c>
      <c r="C59" s="30"/>
      <c r="E59" s="29" t="s">
        <v>108</v>
      </c>
      <c r="F59" s="35" t="s">
        <v>94</v>
      </c>
      <c r="G59" s="29">
        <v>30.0</v>
      </c>
      <c r="H59" s="29">
        <v>5.0</v>
      </c>
      <c r="I59" s="29">
        <v>1.0</v>
      </c>
      <c r="J59" s="30" t="e">
        <f>VLOOKUP(J29,E3:K9,5)</f>
        <v>#N/A</v>
      </c>
      <c r="K59" s="30" t="e">
        <f>VLOOKUP(K29,E22:I26,1)</f>
        <v>#N/A</v>
      </c>
    </row>
    <row r="60" spans="8:8">
      <c r="A60" s="30" t="s">
        <v>356</v>
      </c>
      <c r="B60" s="30" t="s">
        <v>397</v>
      </c>
      <c r="C60" s="30"/>
      <c r="E60" s="29" t="s">
        <v>109</v>
      </c>
      <c r="F60" s="35" t="s">
        <v>94</v>
      </c>
      <c r="G60" s="29">
        <v>30.0</v>
      </c>
      <c r="H60" s="29">
        <v>4.0</v>
      </c>
      <c r="I60" s="29">
        <v>5.0</v>
      </c>
      <c r="J60" s="30" t="e">
        <f>VLOOKUP(J29,E3:K9,4)</f>
        <v>#N/A</v>
      </c>
      <c r="K60" s="30" t="e">
        <f>VLOOKUP(K29,E22:I26,5)</f>
        <v>#N/A</v>
      </c>
    </row>
    <row r="61" spans="8:8">
      <c r="A61" s="30" t="s">
        <v>357</v>
      </c>
      <c r="B61" s="30" t="s">
        <v>397</v>
      </c>
      <c r="C61" s="30"/>
      <c r="E61" s="29"/>
      <c r="F61" s="29"/>
      <c r="G61" s="29"/>
      <c r="H61" s="29"/>
      <c r="I61" s="29"/>
      <c r="J61" s="30"/>
      <c r="K61" s="30"/>
    </row>
    <row r="62" spans="8:8">
      <c r="A62" s="30" t="s">
        <v>358</v>
      </c>
      <c r="B62" s="30" t="s">
        <v>397</v>
      </c>
      <c r="C62" s="30"/>
      <c r="E62" s="29" t="s">
        <v>108</v>
      </c>
      <c r="F62" s="35" t="s">
        <v>95</v>
      </c>
      <c r="G62" s="29">
        <v>31.0</v>
      </c>
      <c r="H62" s="29">
        <v>7.0</v>
      </c>
      <c r="I62" s="29">
        <v>1.0</v>
      </c>
      <c r="J62" s="30" t="e">
        <f>VLOOKUP(J29,E3:K9,7)</f>
        <v>#N/A</v>
      </c>
      <c r="K62" s="30" t="e">
        <f>VLOOKUP(K29,E22:I26,1)</f>
        <v>#N/A</v>
      </c>
    </row>
    <row r="63" spans="8:8" ht="16.25">
      <c r="A63" s="30" t="s">
        <v>348</v>
      </c>
      <c r="B63" s="30" t="s">
        <v>413</v>
      </c>
      <c r="C63" s="30"/>
      <c r="E63" s="29" t="s">
        <v>109</v>
      </c>
      <c r="F63" s="35" t="s">
        <v>95</v>
      </c>
      <c r="G63" s="29">
        <v>31.0</v>
      </c>
      <c r="H63" s="29">
        <v>6.0</v>
      </c>
      <c r="I63" s="29">
        <v>5.0</v>
      </c>
      <c r="J63" s="30" t="e">
        <f>VLOOKUP(J29,E3:K9,6)</f>
        <v>#N/A</v>
      </c>
      <c r="K63" s="30" t="e">
        <f>VLOOKUP(K29,E22:I26,5)</f>
        <v>#N/A</v>
      </c>
    </row>
    <row r="64" spans="8:8" ht="16.6">
      <c r="A64" s="30" t="s">
        <v>349</v>
      </c>
      <c r="B64" s="30" t="s">
        <v>413</v>
      </c>
      <c r="C64" s="30"/>
    </row>
    <row r="65" spans="8:8" ht="16.6">
      <c r="A65" s="30" t="s">
        <v>350</v>
      </c>
      <c r="B65" s="30" t="s">
        <v>413</v>
      </c>
      <c r="C65" s="30"/>
    </row>
    <row r="66" spans="8:8" ht="16.6">
      <c r="A66" s="30" t="s">
        <v>351</v>
      </c>
      <c r="B66" s="30" t="s">
        <v>413</v>
      </c>
      <c r="C66" s="30"/>
    </row>
    <row r="67" spans="8:8" ht="16.6">
      <c r="A67" s="30" t="s">
        <v>412</v>
      </c>
      <c r="B67" s="30" t="s">
        <v>413</v>
      </c>
      <c r="C67" s="30"/>
    </row>
    <row r="68" spans="8:8" ht="16.6">
      <c r="A68" s="30" t="s">
        <v>352</v>
      </c>
      <c r="B68" s="30" t="s">
        <v>413</v>
      </c>
      <c r="C68" s="30"/>
    </row>
    <row r="69" spans="8:8" ht="16.6">
      <c r="A69" s="30" t="s">
        <v>353</v>
      </c>
      <c r="B69" s="30" t="s">
        <v>413</v>
      </c>
      <c r="C69" s="30"/>
    </row>
    <row r="70" spans="8:8" ht="16.6">
      <c r="A70" s="30" t="s">
        <v>359</v>
      </c>
      <c r="B70" s="30" t="s">
        <v>413</v>
      </c>
      <c r="C70" s="30"/>
    </row>
    <row r="71" spans="8:8" ht="16.6">
      <c r="A71" s="36" t="s">
        <v>355</v>
      </c>
      <c r="B71" s="30" t="s">
        <v>413</v>
      </c>
      <c r="C71" s="36"/>
    </row>
    <row r="72" spans="8:8" ht="16.6">
      <c r="A72" s="30" t="s">
        <v>356</v>
      </c>
      <c r="B72" s="30" t="s">
        <v>413</v>
      </c>
      <c r="C72" s="30"/>
    </row>
    <row r="73" spans="8:8" ht="16.6">
      <c r="A73" s="30" t="s">
        <v>357</v>
      </c>
      <c r="B73" s="30" t="s">
        <v>413</v>
      </c>
      <c r="C73" s="30"/>
    </row>
    <row r="74" spans="8:8" ht="16.6">
      <c r="A74" s="37" t="s">
        <v>358</v>
      </c>
      <c r="B74" s="30" t="s">
        <v>413</v>
      </c>
      <c r="C74" s="38"/>
    </row>
  </sheetData>
  <mergeCells count="4">
    <mergeCell ref="E28:K28"/>
    <mergeCell ref="E11:G11"/>
    <mergeCell ref="E21:I21"/>
    <mergeCell ref="E2:K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SM-A217F</dc:creator>
  <dcterms:created xsi:type="dcterms:W3CDTF">2024-01-18T11:24:35Z</dcterms:created>
  <dcterms:modified xsi:type="dcterms:W3CDTF">2024-05-21T19:18:11Z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32c57b93abef42e8989aa218ec28d3fa</vt:lpwstr>
  </property>
</Properties>
</file>