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drawings/vmlDrawing6.vml" ContentType="application/vnd.openxmlformats-officedocument.vmlDrawing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drawings/vmlDrawing7.vml" ContentType="application/vnd.openxmlformats-officedocument.vmlDrawing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drawings/vmlDrawing8.vml" ContentType="application/vnd.openxmlformats-officedocument.vmlDrawing"/>
  <Override PartName="/xl/comments8.xml" ContentType="application/vnd.openxmlformats-officedocument.spreadsheetml.comments+xml"/>
  <Override PartName="/xl/worksheets/sheet9.xml" ContentType="application/vnd.openxmlformats-officedocument.spreadsheetml.worksheet+xml"/>
  <Override PartName="/xl/drawings/vmlDrawing9.vml" ContentType="application/vnd.openxmlformats-officedocument.vmlDrawing"/>
  <Override PartName="/xl/comments9.xml" ContentType="application/vnd.openxmlformats-officedocument.spreadsheetml.comments+xml"/>
  <Override PartName="/xl/worksheets/sheet10.xml" ContentType="application/vnd.openxmlformats-officedocument.spreadsheetml.worksheet+xml"/>
  <Override PartName="/xl/drawings/vmlDrawing10.vml" ContentType="application/vnd.openxmlformats-officedocument.vmlDrawing"/>
  <Override PartName="/xl/comments10.xml" ContentType="application/vnd.openxmlformats-officedocument.spreadsheetml.comments+xml"/>
  <Override PartName="/xl/worksheets/sheet11.xml" ContentType="application/vnd.openxmlformats-officedocument.spreadsheetml.worksheet+xml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worksheets/sheet12.xml" ContentType="application/vnd.openxmlformats-officedocument.spreadsheetml.worksheet+xml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worksheets/sheet13.xml" ContentType="application/vnd.openxmlformats-officedocument.spreadsheetml.worksheet+xml"/>
  <Override PartName="/xl/drawings/vmlDrawing13.vml" ContentType="application/vnd.openxmlformats-officedocument.vmlDrawing"/>
  <Override PartName="/xl/comments13.xml" ContentType="application/vnd.openxmlformats-officedocument.spreadsheetml.comments+xml"/>
  <Override PartName="/xl/worksheets/sheet14.xml" ContentType="application/vnd.openxmlformats-officedocument.spreadsheetml.worksheet+xml"/>
  <Override PartName="/xl/drawings/vmlDrawing14.vml" ContentType="application/vnd.openxmlformats-officedocument.vmlDrawing"/>
  <Override PartName="/xl/comments14.xml" ContentType="application/vnd.openxmlformats-officedocument.spreadsheetml.comments+xml"/>
  <Override PartName="/xl/worksheets/sheet15.xml" ContentType="application/vnd.openxmlformats-officedocument.spreadsheetml.worksheet+xml"/>
  <Override PartName="/xl/drawings/vmlDrawing15.vml" ContentType="application/vnd.openxmlformats-officedocument.vmlDrawing"/>
  <Override PartName="/xl/comments15.xml" ContentType="application/vnd.openxmlformats-officedocument.spreadsheetml.comments+xml"/>
  <Override PartName="/xl/worksheets/sheet16.xml" ContentType="application/vnd.openxmlformats-officedocument.spreadsheetml.worksheet+xml"/>
  <Override PartName="/xl/drawings/vmlDrawing16.vml" ContentType="application/vnd.openxmlformats-officedocument.vmlDrawing"/>
  <Override PartName="/xl/comments16.xml" ContentType="application/vnd.openxmlformats-officedocument.spreadsheetml.comments+xml"/>
  <Override PartName="/xl/worksheets/sheet17.xml" ContentType="application/vnd.openxmlformats-officedocument.spreadsheetml.worksheet+xml"/>
  <Override PartName="/xl/drawings/vmlDrawing17.vml" ContentType="application/vnd.openxmlformats-officedocument.vmlDrawing"/>
  <Override PartName="/xl/comments17.xml" ContentType="application/vnd.openxmlformats-officedocument.spreadsheetml.comments+xml"/>
  <Override PartName="/xl/worksheets/sheet18.xml" ContentType="application/vnd.openxmlformats-officedocument.spreadsheetml.worksheet+xml"/>
  <Override PartName="/xl/drawings/vmlDrawing18.vml" ContentType="application/vnd.openxmlformats-officedocument.vmlDrawing"/>
  <Override PartName="/xl/comments18.xml" ContentType="application/vnd.openxmlformats-officedocument.spreadsheetml.comments+xml"/>
  <Override PartName="/xl/worksheets/sheet19.xml" ContentType="application/vnd.openxmlformats-officedocument.spreadsheetml.worksheet+xml"/>
  <Override PartName="/xl/drawings/vmlDrawing19.vml" ContentType="application/vnd.openxmlformats-officedocument.vmlDrawing"/>
  <Override PartName="/xl/comments19.xml" ContentType="application/vnd.openxmlformats-officedocument.spreadsheetml.comments+xml"/>
  <Override PartName="/xl/worksheets/sheet20.xml" ContentType="application/vnd.openxmlformats-officedocument.spreadsheetml.worksheet+xml"/>
  <Override PartName="/xl/drawings/vmlDrawing20.vml" ContentType="application/vnd.openxmlformats-officedocument.vmlDrawing"/>
  <Override PartName="/xl/comments20.xml" ContentType="application/vnd.openxmlformats-officedocument.spreadsheetml.comments+xml"/>
  <Override PartName="/xl/worksheets/sheet21.xml" ContentType="application/vnd.openxmlformats-officedocument.spreadsheetml.worksheet+xml"/>
  <Override PartName="/xl/drawings/vmlDrawing21.vml" ContentType="application/vnd.openxmlformats-officedocument.vmlDrawing"/>
  <Override PartName="/xl/comments21.xml" ContentType="application/vnd.openxmlformats-officedocument.spreadsheetml.comments+xml"/>
  <Override PartName="/xl/worksheets/sheet22.xml" ContentType="application/vnd.openxmlformats-officedocument.spreadsheetml.worksheet+xml"/>
  <Override PartName="/xl/drawings/vmlDrawing22.vml" ContentType="application/vnd.openxmlformats-officedocument.vmlDrawing"/>
  <Override PartName="/xl/comments22.xml" ContentType="application/vnd.openxmlformats-officedocument.spreadsheetml.comments+xml"/>
  <Override PartName="/xl/worksheets/sheet23.xml" ContentType="application/vnd.openxmlformats-officedocument.spreadsheetml.worksheet+xml"/>
  <Override PartName="/xl/drawings/vmlDrawing23.vml" ContentType="application/vnd.openxmlformats-officedocument.vmlDrawing"/>
  <Override PartName="/xl/comments23.xml" ContentType="application/vnd.openxmlformats-officedocument.spreadsheetml.comments+xml"/>
  <Override PartName="/xl/worksheets/sheet24.xml" ContentType="application/vnd.openxmlformats-officedocument.spreadsheetml.worksheet+xml"/>
  <Override PartName="/xl/drawings/vmlDrawing24.vml" ContentType="application/vnd.openxmlformats-officedocument.vmlDrawing"/>
  <Override PartName="/xl/comments24.xml" ContentType="application/vnd.openxmlformats-officedocument.spreadsheetml.comments+xml"/>
  <Override PartName="/xl/worksheets/sheet25.xml" ContentType="application/vnd.openxmlformats-officedocument.spreadsheetml.worksheet+xml"/>
  <Override PartName="/xl/drawings/vmlDrawing25.vml" ContentType="application/vnd.openxmlformats-officedocument.vmlDrawing"/>
  <Override PartName="/xl/comments25.xml" ContentType="application/vnd.openxmlformats-officedocument.spreadsheetml.comments+xml"/>
  <Override PartName="/xl/worksheets/sheet26.xml" ContentType="application/vnd.openxmlformats-officedocument.spreadsheetml.worksheet+xml"/>
  <Override PartName="/xl/drawings/vmlDrawing26.vml" ContentType="application/vnd.openxmlformats-officedocument.vmlDrawing"/>
  <Override PartName="/xl/comments26.xml" ContentType="application/vnd.openxmlformats-officedocument.spreadsheetml.comments+xml"/>
  <Override PartName="/xl/worksheets/sheet27.xml" ContentType="application/vnd.openxmlformats-officedocument.spreadsheetml.worksheet+xml"/>
  <Override PartName="/xl/drawings/vmlDrawing27.vml" ContentType="application/vnd.openxmlformats-officedocument.vmlDrawing"/>
  <Override PartName="/xl/comments27.xml" ContentType="application/vnd.openxmlformats-officedocument.spreadsheetml.comments+xml"/>
  <Override PartName="/xl/worksheets/sheet28.xml" ContentType="application/vnd.openxmlformats-officedocument.spreadsheetml.worksheet+xml"/>
  <Override PartName="/xl/drawings/vmlDrawing28.vml" ContentType="application/vnd.openxmlformats-officedocument.vmlDrawing"/>
  <Override PartName="/xl/comments28.xml" ContentType="application/vnd.openxmlformats-officedocument.spreadsheetml.comments+xml"/>
  <Override PartName="/xl/worksheets/sheet29.xml" ContentType="application/vnd.openxmlformats-officedocument.spreadsheetml.worksheet+xml"/>
  <Override PartName="/xl/drawings/vmlDrawing29.vml" ContentType="application/vnd.openxmlformats-officedocument.vmlDrawing"/>
  <Override PartName="/xl/comments29.xml" ContentType="application/vnd.openxmlformats-officedocument.spreadsheetml.comments+xml"/>
  <Override PartName="/xl/worksheets/sheet30.xml" ContentType="application/vnd.openxmlformats-officedocument.spreadsheetml.worksheet+xml"/>
  <Override PartName="/xl/drawings/vmlDrawing30.vml" ContentType="application/vnd.openxmlformats-officedocument.vmlDrawing"/>
  <Override PartName="/xl/comments30.xml" ContentType="application/vnd.openxmlformats-officedocument.spreadsheetml.comments+xml"/>
  <Override PartName="/xl/worksheets/sheet31.xml" ContentType="application/vnd.openxmlformats-officedocument.spreadsheetml.worksheet+xml"/>
  <Override PartName="/xl/drawings/vmlDrawing31.vml" ContentType="application/vnd.openxmlformats-officedocument.vmlDrawing"/>
  <Override PartName="/xl/comments31.xml" ContentType="application/vnd.openxmlformats-officedocument.spreadsheetml.comments+xml"/>
  <Override PartName="/xl/worksheets/sheet32.xml" ContentType="application/vnd.openxmlformats-officedocument.spreadsheetml.worksheet+xml"/>
  <Override PartName="/xl/drawings/vmlDrawing32.vml" ContentType="application/vnd.openxmlformats-officedocument.vmlDrawing"/>
  <Override PartName="/xl/comments32.xml" ContentType="application/vnd.openxmlformats-officedocument.spreadsheetml.comments+xml"/>
  <Override PartName="/xl/worksheets/sheet33.xml" ContentType="application/vnd.openxmlformats-officedocument.spreadsheetml.worksheet+xml"/>
  <Override PartName="/xl/drawings/vmlDrawing33.vml" ContentType="application/vnd.openxmlformats-officedocument.vmlDrawing"/>
  <Override PartName="/xl/comments33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Ulugbeik" sheetId="1" r:id="rId1"/>
    <sheet name="DATA" sheetId="2" r:id="rId2"/>
    <sheet name="1" sheetId="3" r:id="rId3" state="hidden"/>
    <sheet name="2" sheetId="4" r:id="rId4" state="hidden"/>
    <sheet name="3" sheetId="5" r:id="rId5" state="hidden"/>
    <sheet name="4" sheetId="6" r:id="rId6" state="hidden"/>
    <sheet name="5" sheetId="7" r:id="rId7" state="hidden"/>
    <sheet name="6" sheetId="8" r:id="rId8" state="hidden"/>
    <sheet name="7" sheetId="9" r:id="rId9" state="hidden"/>
    <sheet name="Lembar1" sheetId="10" r:id="rId10" state="hidden"/>
    <sheet name="Lembar2" sheetId="11" r:id="rId11" state="hidden"/>
    <sheet name="Lembar3" sheetId="12" r:id="rId12" state="hidden"/>
    <sheet name="Lembar4" sheetId="13" r:id="rId13" state="hidden"/>
    <sheet name="Lembar5" sheetId="14" r:id="rId14" state="hidden"/>
    <sheet name="Lembar6" sheetId="15" r:id="rId15" state="hidden"/>
    <sheet name="Lembar7" sheetId="16" r:id="rId16" state="hidden"/>
    <sheet name="Lembar8" sheetId="17" r:id="rId17" state="hidden"/>
    <sheet name="Lembar9" sheetId="18" r:id="rId18" state="hidden"/>
    <sheet name="Lembar10" sheetId="19" r:id="rId19" state="hidden"/>
    <sheet name="Lembar11" sheetId="20" r:id="rId20" state="hidden"/>
    <sheet name="Lembar12" sheetId="21" r:id="rId21" state="hidden"/>
    <sheet name="Lembar13" sheetId="22" r:id="rId22" state="hidden"/>
    <sheet name="Lembar14" sheetId="23" r:id="rId23" state="hidden"/>
    <sheet name="Lembar15" sheetId="24" r:id="rId24" state="hidden"/>
    <sheet name="Lembar16" sheetId="25" r:id="rId25" state="hidden"/>
    <sheet name="Lembar17" sheetId="26" r:id="rId26" state="hidden"/>
    <sheet name="Lembar18" sheetId="27" r:id="rId27" state="hidden"/>
    <sheet name="Lembar19" sheetId="28" r:id="rId28" state="hidden"/>
    <sheet name="Lembar20" sheetId="29" r:id="rId29" state="hidden"/>
    <sheet name="Lembar21" sheetId="30" r:id="rId30" state="hidden"/>
    <sheet name="Lembar22" sheetId="31" r:id="rId31" state="hidden"/>
    <sheet name="Lembar23" sheetId="32" r:id="rId32" state="hidden"/>
    <sheet name="Lembar24" sheetId="33" r:id="rId33" state="hidden"/>
  </sheets>
  <definedNames/>
  <calcPr calcId="114210"/>
</workbook>
</file>

<file path=xl/cellimages.xml><?xml version="1.0" encoding="utf-8"?>
<etc:cellImages xmlns:xdr="http://schemas.openxmlformats.org/drawingml/2006/spreadsheetDrawing" xmlns:a="http://schemas.openxmlformats.org/drawingml/2006/main" xmlns:r="http://schemas.openxmlformats.org/officeDocument/2006/relationships" xmlns:etc="http://www.wps.cn/officeDocument/2017/etCustomData">
  <etc:cellImage>
    <xdr:pic>
      <xdr:nvPicPr>
        <xdr:cNvPr id="2" name="ID_47879DFB135F4956AD590643368F41B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1997352" cy="6749093"/>
        </a:xfrm>
        <a:noFill/>
        <a:ln w="9525" cap="flat" cmpd="sng">
          <a:noFill/>
          <a:prstDash val="solid"/>
          <a:miter/>
        </a:ln>
        <a:effectLst/>
      </xdr:spPr>
    </xdr:pic>
  </etc:cellImage>
</etc:cellImages>
</file>

<file path=xl/comments1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  <comment ref="U38" authorId="0">
      <text>
        <r>
          <rPr>
            <sz val="11"/>
            <color indexed="81"/>
            <rFont val="Arial"/>
          </rPr>
          <t xml:space="preserve">Ketik Tahun Yang Dimaksud</t>
        </r>
      </text>
    </comment>
    <comment ref="W38" authorId="0">
      <text>
        <r>
          <rPr>
            <sz val="11"/>
            <color indexed="81"/>
            <rFont val="Arial"/>
          </rPr>
          <t xml:space="preserve">Ketik Bulan Yang Dimaksud</t>
        </r>
      </text>
    </comment>
  </commentList>
</comments>
</file>

<file path=xl/comments10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1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2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3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4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5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6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7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8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19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0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1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2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3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4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5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6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7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8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29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3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30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31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32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33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4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5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6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7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8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comments9.xml><?xml version="1.0" encoding="utf-8"?>
<comments xmlns="http://schemas.openxmlformats.org/spreadsheetml/2006/main">
  <authors>
    <author>Ghofur
</author>
  </authors>
  <commentList>
    <comment ref="B5" authorId="0">
      <text>
        <r>
          <rPr>
            <sz val="11"/>
            <color indexed="81"/>
            <rFont val="Arial"/>
          </rPr>
          <t xml:space="preserve">Isi Daerah</t>
        </r>
      </text>
    </comment>
    <comment ref="E5" authorId="0">
      <text>
        <r>
          <rPr>
            <sz val="11"/>
            <color indexed="81"/>
            <rFont val="Arial"/>
          </rPr>
          <t xml:space="preserve">Isi Busur Tempat</t>
        </r>
      </text>
    </comment>
    <comment ref="H5" authorId="0">
      <text>
        <r>
          <rPr>
            <sz val="11"/>
            <color indexed="81"/>
            <rFont val="Arial"/>
          </rPr>
          <t xml:space="preserve">Isi Lintang tempat masing-masing </t>
        </r>
      </text>
    </comment>
    <comment ref="K5" authorId="0">
      <text>
        <r>
          <rPr>
            <sz val="11"/>
            <color indexed="81"/>
            <rFont val="Arial"/>
          </rPr>
          <t xml:space="preserve">Isi Tanggal Yang Dimaksud</t>
        </r>
      </text>
    </comment>
    <comment ref="N5" authorId="0">
      <text>
        <r>
          <rPr>
            <sz val="11"/>
            <color indexed="81"/>
            <rFont val="Arial"/>
          </rPr>
          <t xml:space="preserve">Isi Bulan Yang Dimaksud</t>
        </r>
      </text>
    </comment>
    <comment ref="B10" authorId="0">
      <text>
        <r>
          <rPr>
            <sz val="11"/>
            <color indexed="81"/>
            <rFont val="Arial"/>
          </rPr>
          <t xml:space="preserve">Isi Ihtiyat Sesuai Ketentuan </t>
        </r>
      </text>
    </comment>
    <comment ref="E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H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K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N10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B13" authorId="0">
      <text>
        <r>
          <rPr>
            <sz val="11"/>
            <color indexed="81"/>
            <rFont val="Arial"/>
          </rPr>
          <t xml:space="preserve">Ghofur</t>
        </r>
        <r>
          <rPr>
            <sz val="11"/>
            <color indexed="81"/>
            <rFont val="Arial"/>
          </rPr>
          <t xml:space="preserve">
</t>
        </r>
      </text>
    </comment>
    <comment ref="E13" authorId="0">
      <text>
        <r>
          <rPr>
            <sz val="11"/>
            <color indexed="81"/>
            <rFont val="Arial"/>
          </rPr>
          <t xml:space="preserve">Tentukan Irtipa Terbit</t>
        </r>
      </text>
    </comment>
    <comment ref="H13" authorId="0">
      <text>
        <r>
          <rPr>
            <sz val="11"/>
            <color indexed="81"/>
            <rFont val="Arial"/>
          </rPr>
          <t xml:space="preserve">Tentukan Irtipa Isya</t>
        </r>
      </text>
    </comment>
    <comment ref="K13" authorId="0">
      <text>
        <r>
          <rPr>
            <sz val="11"/>
            <color indexed="81"/>
            <rFont val="Arial"/>
          </rPr>
          <t xml:space="preserve">Tentukan Irtipa Subuh</t>
        </r>
      </text>
    </comment>
    <comment ref="E54" authorId="0">
      <text>
        <r>
          <rPr>
            <sz val="11"/>
            <color indexed="81"/>
            <rFont val="Arial"/>
          </rPr>
          <t xml:space="preserve">Cocokan Busur Ka'bah Jika terjadi Ketidak-akuratan</t>
        </r>
      </text>
    </comment>
    <comment ref="H54" authorId="0">
      <text>
        <r>
          <rPr>
            <sz val="11"/>
            <color indexed="81"/>
            <rFont val="Arial"/>
          </rPr>
          <t xml:space="preserve">Cocokan Lintang ka'bah jika terjadi ketidak-akuratan</t>
        </r>
      </text>
    </comment>
  </commentList>
</comments>
</file>

<file path=xl/sharedStrings.xml><?xml version="1.0" encoding="utf-8"?>
<sst xmlns="http://schemas.openxmlformats.org/spreadsheetml/2006/main" uniqueCount="251" count="251">
  <si>
    <t>a</t>
  </si>
  <si>
    <t>J A D W A L   D E K L I N A S I   ( M E E L   S Y A M S I )</t>
  </si>
  <si>
    <t>Tgl</t>
  </si>
  <si>
    <t>Jan</t>
  </si>
  <si>
    <t>Dec</t>
  </si>
  <si>
    <t>Feb</t>
  </si>
  <si>
    <t>Maret</t>
  </si>
  <si>
    <t>Apr</t>
  </si>
  <si>
    <t>Mei</t>
  </si>
  <si>
    <t>Jun</t>
  </si>
  <si>
    <t>Jul</t>
  </si>
  <si>
    <t>Ags</t>
  </si>
  <si>
    <t>Sep</t>
  </si>
  <si>
    <t>Okt</t>
  </si>
  <si>
    <t>Nov</t>
  </si>
  <si>
    <t>Januari</t>
  </si>
  <si>
    <t>Februari</t>
  </si>
  <si>
    <t>MS</t>
  </si>
  <si>
    <t>PW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</si>
  <si>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</si>
  <si>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</si>
  <si>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</si>
  <si>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</si>
  <si>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</si>
  <si>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</si>
  <si>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</si>
  <si>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</si>
  <si>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PERHITUNGAN AWAL WAKTU SHOLAT</t>
  </si>
  <si>
    <t>Kota/Kabupaten</t>
  </si>
  <si>
    <t>Busur Tempat</t>
  </si>
  <si>
    <t>Lintang Tempat</t>
  </si>
  <si>
    <t>Bulan</t>
  </si>
  <si>
    <t>Tanggal</t>
  </si>
  <si>
    <t>Tangerang</t>
  </si>
  <si>
    <t>M</t>
  </si>
  <si>
    <t>TENTUKAN DAQOIQ IHTIYAT DAN IRTIPA MATAHARI</t>
  </si>
  <si>
    <t>Ihtiyat Ashar</t>
  </si>
  <si>
    <t>Ihtiyat Magrib</t>
  </si>
  <si>
    <t>Ihtiyat Isya</t>
  </si>
  <si>
    <t>Ihtiyat Subuh</t>
  </si>
  <si>
    <t>Ihtiyat Subuh &amp; Imsak</t>
  </si>
  <si>
    <t>Ihtiyat Terbit</t>
  </si>
  <si>
    <t>Ihtiyat Isyroq</t>
  </si>
  <si>
    <t>Ihtiyat Dhuha</t>
  </si>
  <si>
    <t>Isyroq</t>
  </si>
  <si>
    <t>Irtipa Terbit</t>
  </si>
  <si>
    <t>Irtipa Isya</t>
  </si>
  <si>
    <t>Irtipa Subuh</t>
  </si>
  <si>
    <t>2 | 3 | 4</t>
  </si>
  <si>
    <t>2m | 3m | 4m</t>
  </si>
  <si>
    <t>-1 | -2 | -3</t>
  </si>
  <si>
    <t>-17 | -17.5 | -18</t>
  </si>
  <si>
    <t>-19 | -19.5 | -20</t>
  </si>
  <si>
    <t>Mnt</t>
  </si>
  <si>
    <t>Rekomendasi</t>
  </si>
  <si>
    <t>Ihtiyat 3 Mnt</t>
  </si>
  <si>
    <t>Subuh &amp; Isya-17 -19</t>
  </si>
  <si>
    <t>S &amp; I  -17 -19</t>
  </si>
  <si>
    <t>PERHITUNGAN AWAL WAKTU</t>
  </si>
  <si>
    <t>Nama/Waktu</t>
  </si>
  <si>
    <t>Rumus</t>
  </si>
  <si>
    <t>D/Jmd</t>
  </si>
  <si>
    <t>SELISIH WIB DAN ISTIWA</t>
  </si>
  <si>
    <t>Busur Tempat (BT)</t>
  </si>
  <si>
    <t>Prata Waktu (PW)</t>
  </si>
  <si>
    <t>Selisih Wib &amp; Istiwa</t>
  </si>
  <si>
    <t>Isi Data Busur Tempat</t>
  </si>
  <si>
    <t>Isi Data Tanggal Dan Bulan</t>
  </si>
  <si>
    <t>PW-((BT-105)/15)+0.03</t>
  </si>
  <si>
    <t>DATA PERHITUNGAN</t>
  </si>
  <si>
    <t>Nama</t>
  </si>
  <si>
    <t>Lintang Tempat (LT)</t>
  </si>
  <si>
    <t>Deklinasi</t>
  </si>
  <si>
    <t>Irtipa Ashar</t>
  </si>
  <si>
    <t>Isi Data Lintang Tempat Di Atas</t>
  </si>
  <si>
    <t>Isi Data Busur Tempat Diatas</t>
  </si>
  <si>
    <t>Isi Data Tanggal Dan Bulan Diatas</t>
  </si>
  <si>
    <t>Isi Data Lintang Tempat Diatas</t>
  </si>
  <si>
    <t>Isi Data Tanggal Dan Bulan Di-atas</t>
  </si>
  <si>
    <t>=</t>
  </si>
  <si>
    <t>"</t>
  </si>
  <si>
    <t>"""""""""</t>
  </si>
  <si>
    <t>Dzuhur</t>
  </si>
  <si>
    <t>Ashar</t>
  </si>
  <si>
    <t>12 + Selisih Istiwa Dan Wib</t>
  </si>
  <si>
    <t>Irtipa Ashar 2</t>
  </si>
  <si>
    <t>Irtipa Ashar 3</t>
  </si>
  <si>
    <t>Irtipa Ashar 1</t>
  </si>
  <si>
    <t>SIN(RADIANS(IA))+SIN(RADIANS(LT))*SIN(RADIANS(DK))/COS(RADIANS(LT))/COS(RADIANS(DK))</t>
  </si>
  <si>
    <t>Deklinasi (DK)</t>
  </si>
  <si>
    <t>S(R(IA))+S(R(LT))*S(R(DK))/C(R(LT))/C(R(DK))</t>
  </si>
  <si>
    <t>s(r(IA))+S(R(LT))*S(R(DK))/C(R(LT))/C(R(DK))</t>
  </si>
  <si>
    <t>D(AC(AR))/15+Ihtiyat AR/60</t>
  </si>
  <si>
    <t>Ashar Awal</t>
  </si>
  <si>
    <t>Ashar Stani</t>
  </si>
  <si>
    <t>Ashar 1</t>
  </si>
  <si>
    <t>Irtipa Ashar P1</t>
  </si>
  <si>
    <t>Irtipa Ashar P2</t>
  </si>
  <si>
    <t>Ashar P1</t>
  </si>
  <si>
    <t>D(AC(AR P1))/15+Ihtiyat AR/60</t>
  </si>
  <si>
    <t>AR P1</t>
  </si>
  <si>
    <t>IA P1</t>
  </si>
  <si>
    <t>IA P2</t>
  </si>
  <si>
    <t>TENTUKAN DAQOIQ IHTIYAT DAN IRTIPA SYAMSI</t>
  </si>
  <si>
    <t>D(AS(C(R(DK + LT))))</t>
  </si>
  <si>
    <t>1/(T(R(AR P1)))+1</t>
  </si>
  <si>
    <t>D(A(1/IA P2))</t>
  </si>
  <si>
    <t>1/(T(R(IA P1)))+1</t>
  </si>
  <si>
    <t>S &amp; I  -17.5 -19.5</t>
  </si>
  <si>
    <t>S &amp; I -2 -17.5 -19.5</t>
  </si>
  <si>
    <t>(TSI) -2 -17.5 -19.5</t>
  </si>
  <si>
    <t>(TSI -2 -17.5 -19.5)</t>
  </si>
  <si>
    <t>(TIS -2 -17.5 -19.5)</t>
  </si>
  <si>
    <t>DEGREES(ACOS(Date))/15+Ihtiyat/60</t>
  </si>
  <si>
    <t>MG P1</t>
  </si>
  <si>
    <t>Magrib</t>
  </si>
  <si>
    <t>IS P1</t>
  </si>
  <si>
    <t>Isya</t>
  </si>
  <si>
    <t>SIN(RADIANS(-1))+SIN(RADIANS(M23))*SIN(RADIANS(M24))/COS(RADIANS(M23))/COS(RADIANS(M24))</t>
  </si>
  <si>
    <t>12+D(AC(AR P1))/15+Ihtiyat AR/60</t>
  </si>
  <si>
    <t>PERHITUNGAN AWAL WAKTU SHOLAT METODE ULUGBEIK</t>
  </si>
  <si>
    <t>SB P1</t>
  </si>
  <si>
    <t>Subuh</t>
  </si>
  <si>
    <t>12-D(AC(AR P1))/15+Ihtiyat SB/60</t>
  </si>
  <si>
    <t>12+D(AC(AR P1))/15+Ihtiyat Ashar/60</t>
  </si>
  <si>
    <t>12-D(AC(AR P1))/15+Ihtiyat Subuh/60</t>
  </si>
  <si>
    <t>12-D(AC(SB P1))/15+Ihtiyat Subuh/60</t>
  </si>
  <si>
    <t>12-D(AC(SB P1))/15+Ihtiyat Subuh/60-10/60</t>
  </si>
  <si>
    <t>Imsak</t>
  </si>
  <si>
    <t>Terbit</t>
  </si>
  <si>
    <t>TT P1</t>
  </si>
  <si>
    <t>12-</t>
  </si>
  <si>
    <t>IQ P1</t>
  </si>
  <si>
    <t>DH P1</t>
  </si>
  <si>
    <t>Dhuha</t>
  </si>
  <si>
    <t>KESIMPULAN AWAL WAKTU SHOLAT</t>
  </si>
  <si>
    <t>12+D(AC(MG P1))/15+Ihtiyat Magrib/60</t>
  </si>
  <si>
    <t>12+D(AC(IS P1))/15+Ihtiyat Isya/60</t>
  </si>
  <si>
    <t>S(R(IM))+S(R(LT))*S(R(DK))/C(R(LT))/C(R(DK))</t>
  </si>
  <si>
    <t>S(R(IS))+S(R(LT))*S(R(DK))/C(R(LT))/C(R(DK))</t>
  </si>
  <si>
    <t>S(R(ISB))+S(R(LT))*S(R(DK))/C(R(LT))/C(R(DK))</t>
  </si>
  <si>
    <t>S(R(ISH))+S(R(LT))*S(R(DK))/C(R(LT))/C(R(DK))</t>
  </si>
  <si>
    <t>S(R(IT))+S(R(LT))*S(R(DK))/C(R(LT))/C(R(DK))</t>
  </si>
  <si>
    <t>S(R(IIS))+S(R(LT))*S(R(DK))/C(R(LT))/C(R(DK))</t>
  </si>
  <si>
    <t>S(R(ID))+S(R(LT))*S(R(DK))/C(R(LT))/C(R(DK))</t>
  </si>
  <si>
    <t>12-D(AC(TT P1))/15+Ihtiyat Terbit/60</t>
  </si>
  <si>
    <t>12-D(AC(IQ P1))/15+Ihtiyat Subuh/60</t>
  </si>
  <si>
    <t>S(R(IIQ))+S(R(LT))*S(R(DK))/C(R(LT))/C(R(DK))</t>
  </si>
  <si>
    <t>12-D(AC(DH P1))/15+Ihtiyat Subuh/60</t>
  </si>
  <si>
    <t>DZUHUR</t>
  </si>
  <si>
    <t>ASHAR</t>
  </si>
  <si>
    <t>MAGRIB</t>
  </si>
  <si>
    <t>ISYA</t>
  </si>
  <si>
    <t>SUBUH</t>
  </si>
  <si>
    <t>IMSAK</t>
  </si>
  <si>
    <t>TERBIT</t>
  </si>
  <si>
    <t>ISYROQ</t>
  </si>
  <si>
    <t>DHUHA</t>
  </si>
  <si>
    <t>(TIS -2 -17.5 -19)</t>
  </si>
  <si>
    <t>Des</t>
  </si>
  <si>
    <t>-</t>
  </si>
  <si>
    <t>maret</t>
  </si>
  <si>
    <t>S(R(-2))+S(R(LT))*S(R(DK))/C(R(LT))/C(R(DK))</t>
  </si>
  <si>
    <t>Waktu Istiwa</t>
  </si>
  <si>
    <t>12 + Selisih</t>
  </si>
  <si>
    <t>Waktu Istiwa (WI)</t>
  </si>
  <si>
    <t>WI + Selisih Istiwa Dan Wib</t>
  </si>
  <si>
    <t>WI + 3/60</t>
  </si>
  <si>
    <t>ISTIWA</t>
  </si>
  <si>
    <t>KESIMPULAN AWAL WAKTU SHOLAT DAN TAHRIM</t>
  </si>
  <si>
    <t>PERHITUNGAN ARAH QIBLAT</t>
  </si>
  <si>
    <t>S / U?</t>
  </si>
  <si>
    <t>Selatan Atau Utara?</t>
  </si>
  <si>
    <t>Selatan</t>
  </si>
  <si>
    <t>Busur Ka'bah</t>
  </si>
  <si>
    <t>Lintang Ka'bah</t>
  </si>
  <si>
    <t>IF(AND(E5&gt;0,E5&gt;))</t>
  </si>
  <si>
    <t>Jarak Busur</t>
  </si>
  <si>
    <t>Sudut Ka'bah</t>
  </si>
  <si>
    <t>DEGREES(ATAN(TAN(RADIANS())))</t>
  </si>
  <si>
    <t>Arah Angin</t>
  </si>
  <si>
    <t>IF(Q57="Timur",90-Q55),270+Q55)</t>
  </si>
  <si>
    <t>Selisih Busur</t>
  </si>
  <si>
    <t>Arah Ka'bah</t>
  </si>
  <si>
    <t>S U</t>
  </si>
  <si>
    <t>UB</t>
  </si>
  <si>
    <t>SU</t>
  </si>
  <si>
    <t>Azimut Ka'bah</t>
  </si>
  <si>
    <t>Posisi Mata Angin</t>
  </si>
  <si>
    <t>KESIMPULAN</t>
  </si>
  <si>
    <t>Arah Qiblat Di Daerah</t>
  </si>
  <si>
    <t>Menghadap Ke Arah</t>
  </si>
  <si>
    <t>Posisi Tempat</t>
  </si>
  <si>
    <t>Posisi Arah Kiblat</t>
  </si>
  <si>
    <t>Sudut Kiblat</t>
  </si>
  <si>
    <t>Derajat Kiblat</t>
  </si>
  <si>
    <t>april</t>
  </si>
  <si>
    <t>(TIS -1 -17.5 -19)</t>
  </si>
  <si>
    <t>Cianjur</t>
  </si>
  <si>
    <t>J  A  D  W  A  L     P  R  A  T  A      W  A  K  T  U</t>
  </si>
  <si>
    <t>Posisi Tempat Daerah</t>
  </si>
  <si>
    <t>PENUTUP</t>
  </si>
  <si>
    <t>Kebeneran Mutlaq Hanya Milik Allah</t>
  </si>
  <si>
    <t>Mohon Maaf Jika Terjadi Kesalahan Karna Itu Mutlaq Dari Kebodohan Saya</t>
  </si>
  <si>
    <t>Penyusun: Alfaqier Abdul Ghofur Bin Syamsuddin At-tanjironji Al-bantanie</t>
  </si>
  <si>
    <t>Penyusun: Alfaqier Abdul Ghofur Bin Syamsuddin As-sapataani At-tanjironji Al-bantanie</t>
  </si>
  <si>
    <t>03 Maret 2024 M ---</t>
  </si>
  <si>
    <t>03 Maret 2024 M --- 22 Sya'ban 1445 H</t>
  </si>
  <si>
    <t>agustus</t>
  </si>
  <si>
    <t>Isyroq/Dhuha</t>
  </si>
  <si>
    <t>Dhuha Awal/Dhuha Tengah</t>
  </si>
  <si>
    <t>Dhuha Awal/ Tengah</t>
  </si>
  <si>
    <t>ISYROQ/DHUHA</t>
  </si>
  <si>
    <t>DHUHA AWAL/TENGAH</t>
  </si>
  <si>
    <t>Penyusun: Alfaqier Abdul Ghofur Bin Muhammad Syamsuddin As-sapataani At-tanjironji Al-bantanie</t>
  </si>
  <si>
    <t>(TIS -1 -18 -19)</t>
  </si>
  <si>
    <t>(TIS -1 -18 -20)</t>
  </si>
  <si>
    <t>Dhuha Awal / Tengah</t>
  </si>
  <si>
    <t>BULAN</t>
  </si>
  <si>
    <t>MARET</t>
  </si>
  <si>
    <t>januari</t>
  </si>
  <si>
    <t>desember</t>
  </si>
  <si>
    <t>november</t>
  </si>
  <si>
    <t>oktober</t>
  </si>
  <si>
    <t>JADWAL WAKTU SHOLAT DALAM SABULAN</t>
  </si>
  <si>
    <t>Istiwa</t>
  </si>
  <si>
    <t>Kabupaten</t>
  </si>
  <si>
    <t>febuari</t>
  </si>
  <si>
    <t>mei</t>
  </si>
  <si>
    <t>juni</t>
  </si>
  <si>
    <t>juli</t>
  </si>
  <si>
    <t>februari</t>
  </si>
  <si>
    <t>Kabisah</t>
  </si>
  <si>
    <t>Basitoh</t>
  </si>
  <si>
    <t>*</t>
  </si>
  <si>
    <t>×</t>
  </si>
  <si>
    <t>#</t>
  </si>
  <si>
    <t>x</t>
  </si>
  <si>
    <t>🖕</t>
  </si>
  <si>
    <t>Tahun</t>
  </si>
  <si>
    <t>-0.00-</t>
  </si>
  <si>
    <t>IF(A67&lt;&gt;0,Ulugbeik!B48,"B")</t>
  </si>
  <si>
    <t>IF(A67&gt;0,Lembar22!H48,"0")</t>
  </si>
  <si>
    <t>IF(A67&lt;&gt;0,Lembar22!H48,"0")</t>
  </si>
  <si>
    <t>september</t>
  </si>
  <si>
    <t>oktobet</t>
  </si>
  <si>
    <t>tangerang</t>
  </si>
  <si>
    <t>Ihtiyat 2 Mnt</t>
  </si>
  <si>
    <t>januri</t>
  </si>
  <si>
    <t>.</t>
  </si>
  <si>
    <t>S(R(-1))+S(R(LT))*S(R(DK))/C(R(LT))/C(R(DK))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</si>
</sst>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0.000"/>
    <numFmt numFmtId="1" formatCode="0"/>
  </numFmts>
  <fonts count="16">
    <font>
      <name val="Arial"/>
      <sz val="11"/>
    </font>
    <font>
      <name val="Arial"/>
      <sz val="11"/>
    </font>
    <font>
      <name val="Arial"/>
      <b/>
      <sz val="11"/>
    </font>
    <font>
      <name val="Arial"/>
      <b/>
      <sz val="14"/>
    </font>
    <font>
      <name val="Arial"/>
      <b/>
      <sz val="12"/>
    </font>
    <font>
      <name val="Arial"/>
      <b/>
      <i/>
      <sz val="11"/>
    </font>
    <font>
      <name val="Arial"/>
      <b/>
      <i/>
      <sz val="12"/>
    </font>
    <font>
      <name val="Arial"/>
      <b/>
      <i/>
      <sz val="14"/>
    </font>
    <font>
      <name val="Arial"/>
      <sz val="11"/>
    </font>
    <font>
      <name val="Arial"/>
      <b/>
      <sz val="20"/>
    </font>
    <font>
      <name val="Arial"/>
      <sz val="11"/>
    </font>
    <font>
      <name val="Arial"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sz val="1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2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1" fontId="5" fillId="0" borderId="0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left" vertical="center"/>
    </xf>
    <xf numFmtId="0" fontId="8" fillId="2" borderId="2" xfId="0" applyFill="1" applyBorder="1" applyAlignment="1">
      <alignment horizontal="center" vertical="center"/>
    </xf>
    <xf numFmtId="0" fontId="8" fillId="2" borderId="1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10" fillId="0" borderId="0" xfId="0" applyNumberFormat="1" applyBorder="1" applyAlignment="1">
      <alignment horizontal="center" vertical="center"/>
    </xf>
    <xf numFmtId="164" fontId="11" fillId="0" borderId="0" xfId="0" applyNumberFormat="1">
      <alignment vertical="center"/>
    </xf>
    <xf numFmtId="0" fontId="10" fillId="0" borderId="0" xfId="0" applyAlignment="1">
      <alignment horizontal="center" vertical="center"/>
    </xf>
    <xf numFmtId="164" fontId="11" fillId="0" borderId="0" xfId="0" applyNumberFormat="1">
      <alignment vertical="center"/>
    </xf>
    <xf numFmtId="0" fontId="12" fillId="0" borderId="6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0" borderId="0" xfId="0" applyBorder="1">
      <alignment vertical="center"/>
    </xf>
    <xf numFmtId="164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cellimages.xml.rels><?xml version="1.0" encoding="UTF-8" standalone="yes"?>
<Relationships xmlns="http://schemas.openxmlformats.org/package/2006/relationships"><Relationship Id="rId1" Type="http://schemas.openxmlformats.org/officeDocument/2006/relationships/image" Target="media/image0.jpeg"/></Relationships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www.wps.cn/officeDocument/2020/cellImage" Target="cellimages.xml"/><Relationship Id="rId35" Type="http://schemas.openxmlformats.org/officeDocument/2006/relationships/sharedStrings" Target="sharedStrings.xml"/><Relationship Id="rId36" Type="http://schemas.openxmlformats.org/officeDocument/2006/relationships/styles" Target="styles.xml"/><Relationship Id="rId37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167219</xdr:colOff>
      <xdr:row>55</xdr:row>
      <xdr:rowOff>190500</xdr:rowOff>
    </xdr:from>
    <xdr:to>
      <xdr:col>47</xdr:col>
      <xdr:colOff>163666</xdr:colOff>
      <xdr:row>100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rot="5400000">
          <a:off x="16981570" y="11028124"/>
          <a:ext cx="6377772" cy="938550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7.vml"/><Relationship Id="rId2" Type="http://schemas.openxmlformats.org/officeDocument/2006/relationships/comments" Target="../comments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8.vml"/><Relationship Id="rId2" Type="http://schemas.openxmlformats.org/officeDocument/2006/relationships/comments" Target="../comments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9.vml"/><Relationship Id="rId2" Type="http://schemas.openxmlformats.org/officeDocument/2006/relationships/comments" Target="../comments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0.vml"/><Relationship Id="rId2" Type="http://schemas.openxmlformats.org/officeDocument/2006/relationships/comments" Target="../comments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1.vml"/><Relationship Id="rId2" Type="http://schemas.openxmlformats.org/officeDocument/2006/relationships/comments" Target="../comments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2.vml"/><Relationship Id="rId2" Type="http://schemas.openxmlformats.org/officeDocument/2006/relationships/comments" Target="../comments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3.vml"/><Relationship Id="rId2" Type="http://schemas.openxmlformats.org/officeDocument/2006/relationships/comments" Target="../comments3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H67"/>
  <sheetViews>
    <sheetView tabSelected="1" workbookViewId="0" topLeftCell="A4" zoomScale="45">
      <selection activeCell="M38" sqref="M38:N38"/>
    </sheetView>
  </sheetViews>
  <sheetFormatPr defaultRowHeight="14.25" defaultColWidth="10"/>
  <cols>
    <col min="1" max="1" customWidth="1" width="0.4609375" style="1"/>
    <col min="2" max="2" customWidth="1" width="8.5" style="0"/>
    <col min="3" max="3" customWidth="1" width="8.5" style="0"/>
    <col min="4" max="4" customWidth="1" width="8.5" style="0"/>
    <col min="5" max="5" customWidth="1" width="8.5" style="0"/>
    <col min="6" max="6" customWidth="1" width="8.5" style="0"/>
    <col min="7" max="7" customWidth="1" width="8.5" style="0"/>
    <col min="8" max="8" customWidth="1" width="8.5" style="0"/>
    <col min="9" max="9" customWidth="1" width="8.5" style="0"/>
    <col min="10" max="10" customWidth="1" width="8.5" style="0"/>
    <col min="11" max="11" customWidth="1" width="8.5" style="0"/>
    <col min="12" max="12" customWidth="1" width="8.5" style="0"/>
    <col min="13" max="13" customWidth="1" width="8.5" style="0"/>
    <col min="14" max="14" customWidth="1" width="8.5" style="0"/>
    <col min="15" max="15" customWidth="1" width="8.5" style="0"/>
    <col min="16" max="16" customWidth="1" width="8.5" style="0"/>
    <col min="17" max="17" customWidth="1" width="11.7734375" style="0"/>
    <col min="18" max="18" customWidth="1" width="9.0" style="0"/>
    <col min="19" max="19" customWidth="1" width="9.0" style="0"/>
    <col min="20" max="20" customWidth="1" width="9.0" style="0"/>
    <col min="21" max="21" customWidth="1" width="9.0" style="0"/>
    <col min="22" max="22" customWidth="1" width="9.0" style="0"/>
    <col min="23" max="23" customWidth="1" width="9.0" style="0"/>
    <col min="24" max="24" customWidth="1" width="9.0" style="0"/>
    <col min="25" max="25" customWidth="1" width="9.0" style="0"/>
    <col min="26" max="26" customWidth="1" width="9.0" style="0"/>
    <col min="27" max="27" customWidth="1" width="9.0" style="0"/>
    <col min="28" max="28" customWidth="1" width="9.0" style="0"/>
  </cols>
  <sheetData>
    <row r="1" spans="8:8" ht="2.0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20.0" customHeight="1"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6" t="s">
        <v>224</v>
      </c>
      <c r="S2" s="6"/>
      <c r="T2" s="6"/>
      <c r="U2" s="6"/>
      <c r="V2" s="6"/>
      <c r="W2" s="6"/>
      <c r="X2" s="6"/>
      <c r="Y2" s="6"/>
      <c r="Z2" s="6"/>
      <c r="AA2" s="6"/>
      <c r="AB2" s="6"/>
    </row>
    <row r="3" spans="8:8" ht="20.0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8:8" ht="30.0" customHeight="1"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  <c r="Q4" s="9"/>
      <c r="R4" s="10" t="s">
        <v>2</v>
      </c>
      <c r="S4" s="10" t="s">
        <v>82</v>
      </c>
      <c r="T4" s="10" t="s">
        <v>83</v>
      </c>
      <c r="U4" s="10" t="s">
        <v>115</v>
      </c>
      <c r="V4" s="10" t="s">
        <v>117</v>
      </c>
      <c r="W4" s="10" t="s">
        <v>128</v>
      </c>
      <c r="X4" s="10" t="s">
        <v>122</v>
      </c>
      <c r="Y4" s="10" t="s">
        <v>129</v>
      </c>
      <c r="Z4" s="10" t="s">
        <v>44</v>
      </c>
      <c r="AA4" s="10" t="s">
        <v>134</v>
      </c>
      <c r="AB4" s="10" t="s">
        <v>225</v>
      </c>
    </row>
    <row r="5" spans="8:8" ht="20.0" customHeight="1">
      <c r="B5" s="11" t="s">
        <v>198</v>
      </c>
      <c r="C5" s="12"/>
      <c r="D5" s="12"/>
      <c r="E5" s="13">
        <v>107.133</v>
      </c>
      <c r="F5" s="13"/>
      <c r="G5" s="13"/>
      <c r="H5" s="13">
        <v>6.817</v>
      </c>
      <c r="I5" s="13"/>
      <c r="J5" s="13"/>
      <c r="K5" s="12">
        <v>18.0</v>
      </c>
      <c r="L5" s="12"/>
      <c r="M5" s="12"/>
      <c r="N5" s="12" t="s">
        <v>161</v>
      </c>
      <c r="O5" s="12"/>
      <c r="P5" s="12"/>
      <c r="Q5" s="9"/>
      <c r="R5" s="10">
        <v>1.0</v>
      </c>
      <c r="S5" s="10" t="str">
        <f>'1'!B48</f>
        <v>12:8</v>
      </c>
      <c r="T5" s="10" t="str">
        <f>'1'!E48</f>
        <v>15:14</v>
      </c>
      <c r="U5" s="10" t="str">
        <f>'1'!H48</f>
        <v>18:18</v>
      </c>
      <c r="V5" s="10" t="str">
        <f>'1'!K48</f>
        <v>19:23</v>
      </c>
      <c r="W5" s="10" t="str">
        <f>'1'!N48</f>
        <v>4:33</v>
      </c>
      <c r="X5" s="10" t="str">
        <f>'1'!B50</f>
        <v>4:43</v>
      </c>
      <c r="Y5" s="10" t="str">
        <f>'1'!E50</f>
        <v>5:57</v>
      </c>
      <c r="Z5" s="10" t="str">
        <f>'1'!H50</f>
        <v>6:21</v>
      </c>
      <c r="AA5" s="10" t="str">
        <f>'1'!K50</f>
        <v>6:41</v>
      </c>
      <c r="AB5" s="10" t="str">
        <f>'1'!N50</f>
        <v>12:5</v>
      </c>
    </row>
    <row r="6" spans="8:8" ht="20.0" customHeight="1"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9"/>
      <c r="R6" s="10">
        <v>2.0</v>
      </c>
      <c r="S6" s="10" t="str">
        <f>'2'!B48</f>
        <v>12:7</v>
      </c>
      <c r="T6" s="10" t="str">
        <f>'2'!E48</f>
        <v>15:13</v>
      </c>
      <c r="U6" s="10" t="str">
        <f>'2'!H48</f>
        <v>18:18</v>
      </c>
      <c r="V6" s="10" t="str">
        <f>'2'!K48</f>
        <v>19:22</v>
      </c>
      <c r="W6" s="10" t="str">
        <f>'2'!N48</f>
        <v>4:33</v>
      </c>
      <c r="X6" s="10" t="str">
        <f>'2'!B50</f>
        <v>4:43</v>
      </c>
      <c r="Y6" s="10" t="str">
        <f>'2'!E50</f>
        <v>5:57</v>
      </c>
      <c r="Z6" s="10" t="str">
        <f>'2'!H50</f>
        <v>6:21</v>
      </c>
      <c r="AA6" s="10" t="str">
        <f>'2'!K50</f>
        <v>6:41</v>
      </c>
      <c r="AB6" s="10" t="str">
        <f>'2'!N50</f>
        <v>12:4</v>
      </c>
    </row>
    <row r="7" spans="8:8" ht="20.0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9"/>
      <c r="R7" s="10">
        <v>3.0</v>
      </c>
      <c r="S7" s="10" t="str">
        <f>'3'!B48</f>
        <v>12:7</v>
      </c>
      <c r="T7" s="10" t="str">
        <f>'3'!E48</f>
        <v>15:11</v>
      </c>
      <c r="U7" s="10" t="str">
        <f>'3'!H48</f>
        <v>18:18</v>
      </c>
      <c r="V7" s="10" t="str">
        <f>'3'!K48</f>
        <v>19:22</v>
      </c>
      <c r="W7" s="10" t="str">
        <f>'3'!N48</f>
        <v>4:33</v>
      </c>
      <c r="X7" s="10" t="str">
        <f>'3'!B50</f>
        <v>4:43</v>
      </c>
      <c r="Y7" s="10" t="str">
        <f>'3'!E50</f>
        <v>5:57</v>
      </c>
      <c r="Z7" s="10" t="str">
        <f>'3'!H50</f>
        <v>6:21</v>
      </c>
      <c r="AA7" s="10" t="str">
        <f>'3'!K50</f>
        <v>6:41</v>
      </c>
      <c r="AB7" s="10" t="str">
        <f>'3'!N50</f>
        <v>12:4</v>
      </c>
    </row>
    <row r="8" spans="8:8" ht="20.0" customHeight="1"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  <c r="Q8" s="9"/>
      <c r="R8" s="10">
        <v>4.0</v>
      </c>
      <c r="S8" s="10" t="str">
        <f>'4'!B48</f>
        <v>12:7</v>
      </c>
      <c r="T8" s="10" t="str">
        <f>'4'!E48</f>
        <v>15:11</v>
      </c>
      <c r="U8" s="10" t="str">
        <f>'4'!H48</f>
        <v>18:17</v>
      </c>
      <c r="V8" s="10" t="str">
        <f>'4'!K48</f>
        <v>19:21</v>
      </c>
      <c r="W8" s="10" t="str">
        <f>'4'!N48</f>
        <v>4:33</v>
      </c>
      <c r="X8" s="10" t="str">
        <f>'4'!B50</f>
        <v>4:43</v>
      </c>
      <c r="Y8" s="10" t="str">
        <f>'4'!E50</f>
        <v>5:57</v>
      </c>
      <c r="Z8" s="10" t="str">
        <f>'4'!H50</f>
        <v>6:21</v>
      </c>
      <c r="AA8" s="10" t="str">
        <f>'4'!K50</f>
        <v>6:41</v>
      </c>
      <c r="AB8" s="10" t="str">
        <f>'4'!N50</f>
        <v>12:4</v>
      </c>
    </row>
    <row r="9" spans="8:8" ht="20.0" customHeight="1"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  <c r="Q9" s="9"/>
      <c r="R9" s="10">
        <v>5.0</v>
      </c>
      <c r="S9" s="10" t="str">
        <f>'5'!B48</f>
        <v>12:7</v>
      </c>
      <c r="T9" s="10" t="str">
        <f>'5'!E48</f>
        <v>15:11</v>
      </c>
      <c r="U9" s="10" t="str">
        <f>'5'!H48</f>
        <v>18:17</v>
      </c>
      <c r="V9" s="10" t="str">
        <f>'5'!K48</f>
        <v>19:21</v>
      </c>
      <c r="W9" s="10" t="str">
        <f>'5'!N48</f>
        <v>4:33</v>
      </c>
      <c r="X9" s="10" t="str">
        <f>'5'!B50</f>
        <v>4:43</v>
      </c>
      <c r="Y9" s="10" t="str">
        <f>'5'!E50</f>
        <v>5:57</v>
      </c>
      <c r="Z9" s="10" t="str">
        <f>'5'!H50</f>
        <v>6:21</v>
      </c>
      <c r="AA9" s="10" t="str">
        <f>'5'!K50</f>
        <v>6:41</v>
      </c>
      <c r="AB9" s="10" t="str">
        <f>'5'!N50</f>
        <v>12:4</v>
      </c>
    </row>
    <row r="10" spans="8:8" ht="20.0" customHeight="1">
      <c r="B10" s="11">
        <v>2.0</v>
      </c>
      <c r="C10" s="11"/>
      <c r="D10" s="11"/>
      <c r="E10" s="12">
        <v>2.0</v>
      </c>
      <c r="F10" s="12"/>
      <c r="G10" s="12"/>
      <c r="H10" s="12">
        <v>2.0</v>
      </c>
      <c r="I10" s="12"/>
      <c r="J10" s="12"/>
      <c r="K10" s="12">
        <v>2.0</v>
      </c>
      <c r="L10" s="12"/>
      <c r="M10" s="12"/>
      <c r="N10" s="12">
        <v>2.0</v>
      </c>
      <c r="O10" s="12"/>
      <c r="P10" s="12"/>
      <c r="Q10" s="9"/>
      <c r="R10" s="10">
        <v>6.0</v>
      </c>
      <c r="S10" s="10" t="str">
        <f>'6'!B48</f>
        <v>12:6</v>
      </c>
      <c r="T10" s="10" t="str">
        <f>'6'!E48</f>
        <v>15:11</v>
      </c>
      <c r="U10" s="10" t="str">
        <f>'6'!H48</f>
        <v>18:16</v>
      </c>
      <c r="V10" s="10" t="str">
        <f>'6'!K48</f>
        <v>19:20</v>
      </c>
      <c r="W10" s="10" t="str">
        <f>'6'!N48</f>
        <v>4:32</v>
      </c>
      <c r="X10" s="10" t="str">
        <f>'6'!B50</f>
        <v>4:42</v>
      </c>
      <c r="Y10" s="10" t="str">
        <f>'6'!E50</f>
        <v>5:57</v>
      </c>
      <c r="Z10" s="10" t="str">
        <f>'6'!H50</f>
        <v>6:21</v>
      </c>
      <c r="AA10" s="10" t="str">
        <f>'6'!K50</f>
        <v>6:41</v>
      </c>
      <c r="AB10" s="10" t="str">
        <f>'6'!N50</f>
        <v>12:3</v>
      </c>
    </row>
    <row r="11" spans="8:8" ht="20.0" customHeight="1"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  <c r="Q11" s="9"/>
      <c r="R11" s="10">
        <v>7.0</v>
      </c>
      <c r="S11" s="10" t="str">
        <f>'7'!B48</f>
        <v>12:6</v>
      </c>
      <c r="T11" s="10" t="str">
        <f>'7'!E48</f>
        <v>15:12</v>
      </c>
      <c r="U11" s="10" t="str">
        <f>'7'!H48</f>
        <v>18:16</v>
      </c>
      <c r="V11" s="10" t="str">
        <f>'7'!K48</f>
        <v>19:20</v>
      </c>
      <c r="W11" s="10" t="str">
        <f>'7'!N48</f>
        <v>4:33</v>
      </c>
      <c r="X11" s="10" t="str">
        <f>'7'!B50</f>
        <v>4:43</v>
      </c>
      <c r="Y11" s="10" t="str">
        <f>'7'!E50</f>
        <v>5:57</v>
      </c>
      <c r="Z11" s="10" t="str">
        <f>'7'!H50</f>
        <v>6:21</v>
      </c>
      <c r="AA11" s="10" t="str">
        <f>'7'!K50</f>
        <v>6:41</v>
      </c>
      <c r="AB11" s="10" t="str">
        <f>'7'!N50</f>
        <v>12:3</v>
      </c>
    </row>
    <row r="12" spans="8:8" ht="20.0" customHeight="1"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247</v>
      </c>
      <c r="O12" s="12"/>
      <c r="P12" s="12"/>
      <c r="Q12" s="9"/>
      <c r="R12" s="10">
        <v>8.0</v>
      </c>
      <c r="S12" s="10" t="str">
        <f>Lembar1!B48</f>
        <v>12:6</v>
      </c>
      <c r="T12" s="10" t="str">
        <f>Lembar1!E48</f>
        <v>15:12</v>
      </c>
      <c r="U12" s="10" t="str">
        <f>Lembar1!H48</f>
        <v>18:16</v>
      </c>
      <c r="V12" s="10" t="str">
        <f>Lembar1!K48</f>
        <v>19:20</v>
      </c>
      <c r="W12" s="10" t="str">
        <f>Lembar1!N48</f>
        <v>4:33</v>
      </c>
      <c r="X12" s="10" t="str">
        <f>Lembar1!B50</f>
        <v>4:43</v>
      </c>
      <c r="Y12" s="10" t="str">
        <f>Lembar1!E50</f>
        <v>5:57</v>
      </c>
      <c r="Z12" s="10" t="str">
        <f>Lembar1!H50</f>
        <v>6:21</v>
      </c>
      <c r="AA12" s="10" t="str">
        <f>Lembar1!K50</f>
        <v>6:41</v>
      </c>
      <c r="AB12" s="10" t="str">
        <f>Lembar1!N50</f>
        <v>12:3</v>
      </c>
    </row>
    <row r="13" spans="8:8" ht="20.0" customHeight="1">
      <c r="B13" s="11">
        <v>2.0</v>
      </c>
      <c r="C13" s="11"/>
      <c r="D13" s="11"/>
      <c r="E13" s="12">
        <v>-1.0</v>
      </c>
      <c r="F13" s="12"/>
      <c r="G13" s="12"/>
      <c r="H13" s="12">
        <v>-18.0</v>
      </c>
      <c r="I13" s="12"/>
      <c r="J13" s="12"/>
      <c r="K13" s="12">
        <v>-20.0</v>
      </c>
      <c r="L13" s="12"/>
      <c r="M13" s="12"/>
      <c r="N13" s="12" t="s">
        <v>216</v>
      </c>
      <c r="O13" s="12"/>
      <c r="P13" s="12"/>
      <c r="Q13" s="9"/>
      <c r="R13" s="10">
        <v>9.0</v>
      </c>
      <c r="S13" s="10" t="str">
        <f>Lembar2!B48</f>
        <v>12:6</v>
      </c>
      <c r="T13" s="10" t="str">
        <f>Lembar2!E48</f>
        <v>15:12</v>
      </c>
      <c r="U13" s="10" t="str">
        <f>Lembar2!H48</f>
        <v>18:15</v>
      </c>
      <c r="V13" s="10" t="str">
        <f>Lembar2!K48</f>
        <v>19:19</v>
      </c>
      <c r="W13" s="10" t="str">
        <f>Lembar2!N48</f>
        <v>4:33</v>
      </c>
      <c r="X13" s="10" t="str">
        <f>Lembar2!B50</f>
        <v>4:43</v>
      </c>
      <c r="Y13" s="10" t="str">
        <f>Lembar2!E50</f>
        <v>5:57</v>
      </c>
      <c r="Z13" s="10" t="str">
        <f>Lembar2!H50</f>
        <v>6:21</v>
      </c>
      <c r="AA13" s="10" t="str">
        <f>Lembar2!K50</f>
        <v>6:41</v>
      </c>
      <c r="AB13" s="10" t="str">
        <f>Lembar2!N50</f>
        <v>12:3</v>
      </c>
    </row>
    <row r="14" spans="8:8" ht="20.0" customHeight="1"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9"/>
      <c r="R14" s="10">
        <v>10.0</v>
      </c>
      <c r="S14" s="10" t="str">
        <f>Lembar3!B48</f>
        <v>12:6</v>
      </c>
      <c r="T14" s="10" t="str">
        <f>Lembar3!E48</f>
        <v>15:12</v>
      </c>
      <c r="U14" s="10" t="str">
        <f>Lembar3!H48</f>
        <v>18:15</v>
      </c>
      <c r="V14" s="10" t="str">
        <f>Lembar3!K48</f>
        <v>19:19</v>
      </c>
      <c r="W14" s="10" t="str">
        <f>Lembar3!N48</f>
        <v>4:32</v>
      </c>
      <c r="X14" s="10" t="str">
        <f>Lembar3!B50</f>
        <v>4:42</v>
      </c>
      <c r="Y14" s="10" t="str">
        <f>Lembar3!E50</f>
        <v>5:57</v>
      </c>
      <c r="Z14" s="10" t="str">
        <f>Lembar3!H50</f>
        <v>6:21</v>
      </c>
      <c r="AA14" s="10" t="str">
        <f>Lembar3!K50</f>
        <v>6:41</v>
      </c>
      <c r="AB14" s="10" t="str">
        <f>Lembar3!N50</f>
        <v>12:3</v>
      </c>
    </row>
    <row r="15" spans="8:8" ht="20.0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"/>
      <c r="R15" s="10">
        <v>11.0</v>
      </c>
      <c r="S15" s="10" t="str">
        <f>Lembar4!B48</f>
        <v>12:5</v>
      </c>
      <c r="T15" s="10" t="str">
        <f>Lembar4!E48</f>
        <v>15:13</v>
      </c>
      <c r="U15" s="10" t="str">
        <f>Lembar4!H48</f>
        <v>18:14</v>
      </c>
      <c r="V15" s="10" t="str">
        <f>Lembar4!K48</f>
        <v>19:18</v>
      </c>
      <c r="W15" s="10" t="str">
        <f>Lembar4!N48</f>
        <v>4:32</v>
      </c>
      <c r="X15" s="10" t="str">
        <f>Lembar4!B50</f>
        <v>4:42</v>
      </c>
      <c r="Y15" s="10" t="str">
        <f>Lembar4!E50</f>
        <v>5:57</v>
      </c>
      <c r="Z15" s="10" t="str">
        <f>Lembar4!H50</f>
        <v>6:21</v>
      </c>
      <c r="AA15" s="10" t="str">
        <f>Lembar4!K50</f>
        <v>6:41</v>
      </c>
      <c r="AB15" s="10" t="str">
        <f>Lembar4!N50</f>
        <v>12:2</v>
      </c>
    </row>
    <row r="16" spans="8:8" ht="20.0" customHeight="1"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  <c r="Q16" s="9"/>
      <c r="R16" s="10">
        <v>12.0</v>
      </c>
      <c r="S16" s="10" t="str">
        <f>Lembar5!B48</f>
        <v>12:5</v>
      </c>
      <c r="T16" s="10" t="str">
        <f>Lembar5!E48</f>
        <v>15:13</v>
      </c>
      <c r="U16" s="10" t="str">
        <f>Lembar5!H48</f>
        <v>18:14</v>
      </c>
      <c r="V16" s="10" t="str">
        <f>Lembar5!H48</f>
        <v>18:14</v>
      </c>
      <c r="W16" s="10" t="str">
        <f>Lembar5!N48</f>
        <v>4:32</v>
      </c>
      <c r="X16" s="10" t="str">
        <f>Lembar5!B50</f>
        <v>4:42</v>
      </c>
      <c r="Y16" s="10" t="str">
        <f>Lembar5!E50</f>
        <v>5:56</v>
      </c>
      <c r="Z16" s="10" t="str">
        <f>Lembar5!K50</f>
        <v>6:40</v>
      </c>
      <c r="AA16" s="10" t="str">
        <f>Lembar5!K50</f>
        <v>6:40</v>
      </c>
      <c r="AB16" s="10" t="str">
        <f>Lembar5!N50</f>
        <v>12:2</v>
      </c>
    </row>
    <row r="17" spans="8:8" ht="20.0" customHeight="1"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3">
        <f>E5</f>
        <v>107.133</v>
      </c>
      <c r="N17" s="13"/>
      <c r="O17" s="12" t="str">
        <f>TEXT(ABS((M17)/24),"[hh]°mm'ss")</f>
        <v>107°07'59</v>
      </c>
      <c r="P17" s="12"/>
      <c r="Q17" s="9"/>
      <c r="R17" s="10">
        <v>13.0</v>
      </c>
      <c r="S17" s="10" t="str">
        <f>Lembar6!B48</f>
        <v>12:5</v>
      </c>
      <c r="T17" s="10" t="str">
        <f>Lembar6!E48</f>
        <v>15:13</v>
      </c>
      <c r="U17" s="10" t="str">
        <f>Lembar6!H48</f>
        <v>18:13</v>
      </c>
      <c r="V17" s="10" t="str">
        <f>Lembar6!K48</f>
        <v>19:17</v>
      </c>
      <c r="W17" s="10" t="str">
        <f>Lembar6!N48</f>
        <v>4:32</v>
      </c>
      <c r="X17" s="10" t="str">
        <f>Lembar6!B50</f>
        <v>4:42</v>
      </c>
      <c r="Y17" s="10" t="str">
        <f>Lembar6!E50</f>
        <v>5:56</v>
      </c>
      <c r="Z17" s="10" t="str">
        <f>Lembar6!H50</f>
        <v>6:20</v>
      </c>
      <c r="AA17" s="10" t="str">
        <f>Lembar6!K50</f>
        <v>6:40</v>
      </c>
      <c r="AB17" s="10" t="str">
        <f>Lembar6!N50</f>
        <v>12:2</v>
      </c>
    </row>
    <row r="18" spans="8:8" ht="20.0" customHeight="1"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DATA!O43</f>
        <v>0.14166666666666633</v>
      </c>
      <c r="N18" s="13"/>
      <c r="O18" s="12" t="str">
        <f>TEXT(ABS((M18)/24),"[hh]°mm'ss")</f>
        <v>00°08'30</v>
      </c>
      <c r="P18" s="12"/>
      <c r="Q18" s="9"/>
      <c r="R18" s="10">
        <v>14.0</v>
      </c>
      <c r="S18" s="10" t="str">
        <f>Lembar7!B48</f>
        <v>12:5</v>
      </c>
      <c r="T18" s="10" t="str">
        <f>Lembar7!E48</f>
        <v>15:13</v>
      </c>
      <c r="U18" s="10" t="str">
        <f>Lembar7!H48</f>
        <v>18:13</v>
      </c>
      <c r="V18" s="10" t="str">
        <f>Lembar7!K48</f>
        <v>19:17</v>
      </c>
      <c r="W18" s="10" t="str">
        <f>Lembar7!N48</f>
        <v>4:32</v>
      </c>
      <c r="X18" s="10" t="str">
        <f>Lembar7!B50</f>
        <v>4:42</v>
      </c>
      <c r="Y18" s="10" t="str">
        <f>Lembar7!E50</f>
        <v>5:56</v>
      </c>
      <c r="Z18" s="10" t="str">
        <f>Lembar7!H50</f>
        <v>6:20</v>
      </c>
      <c r="AA18" s="10" t="str">
        <f>Lembar7!K50</f>
        <v>6:40</v>
      </c>
      <c r="AB18" s="10" t="str">
        <f>Lembar7!N50</f>
        <v>12:2</v>
      </c>
    </row>
    <row r="19" spans="8:8" ht="20.0" customHeight="1"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-5.333333333339962E-4</v>
      </c>
      <c r="N19" s="13"/>
      <c r="O19" s="12" t="str">
        <f>TEXT(ABS((M19)/24),"[hh]°mm'ss")</f>
        <v>00°00'02</v>
      </c>
      <c r="P19" s="12"/>
      <c r="Q19" s="9"/>
      <c r="R19" s="10">
        <v>15.0</v>
      </c>
      <c r="S19" s="10" t="str">
        <f>Lembar8!B48</f>
        <v>12:4</v>
      </c>
      <c r="T19" s="10" t="str">
        <f>Lembar8!E48</f>
        <v>15:13</v>
      </c>
      <c r="U19" s="10" t="str">
        <f>Lembar8!H48</f>
        <v>18:12</v>
      </c>
      <c r="V19" s="10" t="str">
        <f>Lembar8!K48</f>
        <v>19:16</v>
      </c>
      <c r="W19" s="10" t="str">
        <f>Lembar8!N48</f>
        <v>4:32</v>
      </c>
      <c r="X19" s="10" t="str">
        <f>Lembar8!B50</f>
        <v>4:42</v>
      </c>
      <c r="Y19" s="10" t="str">
        <f>Lembar8!E50</f>
        <v>5:56</v>
      </c>
      <c r="Z19" s="10" t="str">
        <f>Lembar8!H50</f>
        <v>6:20</v>
      </c>
      <c r="AA19" s="10" t="str">
        <f>Lembar8!K50</f>
        <v>6:40</v>
      </c>
      <c r="AB19" s="10" t="str">
        <f>Lembar8!N50</f>
        <v>12:1</v>
      </c>
    </row>
    <row r="20" spans="8:8" ht="20.0" customFormat="1" customHeight="1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11.999466666666699</v>
      </c>
      <c r="N20" s="13"/>
      <c r="O20" s="12" t="str">
        <f>TEXT(ABS((M20)/24),"[hh]°mm'ss")</f>
        <v>11°59'58</v>
      </c>
      <c r="P20" s="12"/>
      <c r="Q20" s="9"/>
      <c r="R20" s="10">
        <v>16.0</v>
      </c>
      <c r="S20" s="10" t="str">
        <f>Lembar9!B48</f>
        <v>12:4</v>
      </c>
      <c r="T20" s="10" t="str">
        <f>Lembar9!E48</f>
        <v>15:14</v>
      </c>
      <c r="U20" s="10" t="str">
        <f>Lembar9!H48</f>
        <v>18:12</v>
      </c>
      <c r="V20" s="10" t="str">
        <f>Lembar9!K48</f>
        <v>19:16</v>
      </c>
      <c r="W20" s="10" t="str">
        <f>Lembar9!N48</f>
        <v>4:32</v>
      </c>
      <c r="X20" s="10" t="str">
        <f>Lembar9!B50</f>
        <v>4:42</v>
      </c>
      <c r="Y20" s="10" t="str">
        <f>Lembar9!E50</f>
        <v>5:56</v>
      </c>
      <c r="Z20" s="10" t="str">
        <f>Lembar9!H50</f>
        <v>6:20</v>
      </c>
      <c r="AA20" s="10" t="str">
        <f>Lembar9!K50</f>
        <v>6:40</v>
      </c>
      <c r="AB20" s="10" t="str">
        <f>Lembar9!N50</f>
        <v>12:1</v>
      </c>
    </row>
    <row r="21" spans="8:8" ht="20.0" customHeight="1"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9"/>
      <c r="R21" s="10">
        <v>17.0</v>
      </c>
      <c r="S21" s="10" t="str">
        <f>Lembar10!B48</f>
        <v>12:4</v>
      </c>
      <c r="T21" s="10" t="str">
        <f>Lembar10!E48</f>
        <v>15:14</v>
      </c>
      <c r="U21" s="10" t="str">
        <f>Lembar10!H48</f>
        <v>18:12</v>
      </c>
      <c r="V21" s="10" t="str">
        <f>Lembar10!K48</f>
        <v>19:16</v>
      </c>
      <c r="W21" s="10" t="str">
        <f>Lembar10!N48</f>
        <v>4:32</v>
      </c>
      <c r="X21" s="10" t="str">
        <f>Lembar10!B50</f>
        <v>4:42</v>
      </c>
      <c r="Y21" s="10" t="str">
        <f>Lembar10!E50</f>
        <v>5:56</v>
      </c>
      <c r="Z21" s="10" t="str">
        <f>Lembar10!H50</f>
        <v>6:20</v>
      </c>
      <c r="AA21" s="10" t="str">
        <f>Lembar10!K50</f>
        <v>6:40</v>
      </c>
      <c r="AB21" s="10" t="str">
        <f>Lembar10!N50</f>
        <v>12:1</v>
      </c>
    </row>
    <row r="22" spans="8:8" ht="20.0" customHeigh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9"/>
      <c r="R22" s="10">
        <v>18.0</v>
      </c>
      <c r="S22" s="10" t="str">
        <f>Lembar11!B48</f>
        <v>12:3</v>
      </c>
      <c r="T22" s="10" t="str">
        <f>Lembar11!E48</f>
        <v>15:14</v>
      </c>
      <c r="U22" s="10" t="str">
        <f>Lembar11!H48</f>
        <v>18:11</v>
      </c>
      <c r="V22" s="10" t="str">
        <f>Lembar11!K48</f>
        <v>19:15</v>
      </c>
      <c r="W22" s="10" t="str">
        <f>Lembar11!N48</f>
        <v>4:32</v>
      </c>
      <c r="X22" s="10" t="str">
        <f>Lembar11!B50</f>
        <v>4:42</v>
      </c>
      <c r="Y22" s="10" t="str">
        <f>Lembar11!E50</f>
        <v>5:56</v>
      </c>
      <c r="Z22" s="10" t="str">
        <f>Lembar11!H50</f>
        <v>6:20</v>
      </c>
      <c r="AA22" s="10" t="str">
        <f>Lembar11!K50</f>
        <v>6:40</v>
      </c>
      <c r="AB22" s="10" t="str">
        <f>Lembar11!N50</f>
        <v>11:60</v>
      </c>
    </row>
    <row r="23" spans="8:8" ht="20.0" customHeight="1"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  <c r="Q23" s="9"/>
      <c r="R23" s="10">
        <v>19.0</v>
      </c>
      <c r="S23" s="10" t="str">
        <f>Lembar12!B48</f>
        <v>12:3</v>
      </c>
      <c r="T23" s="10" t="str">
        <f>Lembar12!E48</f>
        <v>15:14</v>
      </c>
      <c r="U23" s="10" t="str">
        <f>Lembar12!H48</f>
        <v>18:11</v>
      </c>
      <c r="V23" s="10" t="str">
        <f>Lembar12!K48</f>
        <v>19:15</v>
      </c>
      <c r="W23" s="10" t="str">
        <f>Lembar12!N48</f>
        <v>4:32</v>
      </c>
      <c r="X23" s="10" t="str">
        <f>Lembar12!B50</f>
        <v>4:42</v>
      </c>
      <c r="Y23" s="10" t="str">
        <f>Lembar12!E50</f>
        <v>5:56</v>
      </c>
      <c r="Z23" s="10" t="str">
        <f>Lembar12!H50</f>
        <v>6:20</v>
      </c>
      <c r="AA23" s="10" t="str">
        <f>Lembar12!K50</f>
        <v>6:40</v>
      </c>
      <c r="AB23" s="10" t="str">
        <f>Lembar12!N50</f>
        <v>11:60</v>
      </c>
    </row>
    <row r="24" spans="8:8" ht="20.0" customHeight="1"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3">
        <f>H5</f>
        <v>6.817</v>
      </c>
      <c r="N24" s="13"/>
      <c r="O24" s="12" t="str">
        <f>TEXT(ABS((M24)/24),"[hh]°mm'ss")</f>
        <v>06°49'01</v>
      </c>
      <c r="P24" s="12"/>
      <c r="Q24" s="9"/>
      <c r="R24" s="10">
        <v>20.0</v>
      </c>
      <c r="S24" s="10" t="str">
        <f>Lembar13!B48</f>
        <v>12:3</v>
      </c>
      <c r="T24" s="10" t="str">
        <f>Lembar13!E48</f>
        <v>15:14</v>
      </c>
      <c r="U24" s="10" t="str">
        <f>Lembar13!H48</f>
        <v>18:10</v>
      </c>
      <c r="V24" s="10" t="str">
        <f>Lembar13!K48</f>
        <v>19:14</v>
      </c>
      <c r="W24" s="10" t="str">
        <f>Lembar13!N48</f>
        <v>4:32</v>
      </c>
      <c r="X24" s="10" t="str">
        <f>Lembar13!B50</f>
        <v>4:42</v>
      </c>
      <c r="Y24" s="10" t="str">
        <f>Lembar13!E50</f>
        <v>5:56</v>
      </c>
      <c r="Z24" s="10" t="str">
        <f>Lembar13!H50</f>
        <v>6:20</v>
      </c>
      <c r="AA24" s="10" t="str">
        <f>Lembar13!K50</f>
        <v>6:40</v>
      </c>
      <c r="AB24" s="10" t="str">
        <f>Lembar13!N50</f>
        <v>11:60</v>
      </c>
    </row>
    <row r="25" spans="8:8" ht="20.0" customHeight="1"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DATA!G43</f>
        <v>-1.3</v>
      </c>
      <c r="N25" s="13"/>
      <c r="O25" s="12" t="str">
        <f>TEXT(ABS((M25)/24),"[hh]°mm'ss")</f>
        <v>01°18'00</v>
      </c>
      <c r="P25" s="12"/>
      <c r="Q25" s="9"/>
      <c r="R25" s="10">
        <v>21.0</v>
      </c>
      <c r="S25" s="10" t="str">
        <f>Lembar14!B48</f>
        <v>12:3</v>
      </c>
      <c r="T25" s="10" t="str">
        <f>Lembar14!E48</f>
        <v>15:14</v>
      </c>
      <c r="U25" s="10" t="str">
        <f>Lembar14!H48</f>
        <v>18:10</v>
      </c>
      <c r="V25" s="10" t="str">
        <f>Lembar14!K48</f>
        <v>19:14</v>
      </c>
      <c r="W25" s="10" t="str">
        <f>Lembar14!N48</f>
        <v>4:32</v>
      </c>
      <c r="X25" s="10" t="str">
        <f>Lembar14!B50</f>
        <v>4:42</v>
      </c>
      <c r="Y25" s="10" t="str">
        <f>Lembar14!E50</f>
        <v>5:56</v>
      </c>
      <c r="Z25" s="10" t="str">
        <f>Lembar14!H50</f>
        <v>6:20</v>
      </c>
      <c r="AA25" s="10" t="str">
        <f>Lembar14!K50</f>
        <v>6:40</v>
      </c>
      <c r="AB25" s="10" t="str">
        <f>Lembar14!N50</f>
        <v>11:60</v>
      </c>
    </row>
    <row r="26" spans="8:8" ht="20.0" customHeight="1"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84.48299999999998</v>
      </c>
      <c r="N26" s="13"/>
      <c r="O26" s="12" t="str">
        <f>TEXT(ABS((M26)/24),"[hh]°mm'ss")</f>
        <v>84°28'59</v>
      </c>
      <c r="P26" s="12"/>
      <c r="Q26" s="9"/>
      <c r="R26" s="10">
        <v>22.0</v>
      </c>
      <c r="S26" s="10" t="str">
        <f>Lembar15!B48</f>
        <v>12:2</v>
      </c>
      <c r="T26" s="10" t="str">
        <f>Lembar15!E48</f>
        <v>15:15</v>
      </c>
      <c r="U26" s="10" t="str">
        <f>Lembar15!H48</f>
        <v>18:9</v>
      </c>
      <c r="V26" s="10" t="str">
        <f>Lembar15!K48</f>
        <v>19:13</v>
      </c>
      <c r="W26" s="10" t="str">
        <f>Lembar15!N48</f>
        <v>4:31</v>
      </c>
      <c r="X26" s="10" t="str">
        <f>Lembar15!B50</f>
        <v>4:41</v>
      </c>
      <c r="Y26" s="10" t="str">
        <f>Lembar15!E50</f>
        <v>5:55</v>
      </c>
      <c r="Z26" s="10" t="str">
        <f>Lembar15!H50</f>
        <v>6:19</v>
      </c>
      <c r="AA26" s="10" t="str">
        <f>Lembar15!K50</f>
        <v>6:39</v>
      </c>
      <c r="AB26" s="10" t="str">
        <f>Lembar15!N50</f>
        <v>11:59</v>
      </c>
    </row>
    <row r="27" spans="8:8" ht="20.0" customHeight="1"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1.096588513668157</v>
      </c>
      <c r="N27" s="13"/>
      <c r="O27" s="12" t="str">
        <f>TEXT(ABS((M27)/24),"[hh]°mm'ss")</f>
        <v>01°05'48</v>
      </c>
      <c r="P27" s="12"/>
      <c r="Q27" s="9"/>
      <c r="R27" s="10">
        <v>23.0</v>
      </c>
      <c r="S27" s="10" t="str">
        <f>Lembar16!B48</f>
        <v>12:2</v>
      </c>
      <c r="T27" s="10" t="str">
        <f>Lembar16!E48</f>
        <v>15:15</v>
      </c>
      <c r="U27" s="10" t="str">
        <f>Lembar16!H48</f>
        <v>18:9</v>
      </c>
      <c r="V27" s="10" t="str">
        <f>Lembar16!K48</f>
        <v>19:13</v>
      </c>
      <c r="W27" s="10" t="str">
        <f>Lembar16!N48</f>
        <v>4:31</v>
      </c>
      <c r="X27" s="10" t="str">
        <f>Lembar16!B50</f>
        <v>4:41</v>
      </c>
      <c r="Y27" s="10" t="str">
        <f>Lembar16!E50</f>
        <v>5:55</v>
      </c>
      <c r="Z27" s="10" t="str">
        <f>Lembar16!H50</f>
        <v>6:19</v>
      </c>
      <c r="AA27" s="10" t="str">
        <f>Lembar16!K50</f>
        <v>6:39</v>
      </c>
      <c r="AB27" s="10" t="str">
        <f>Lembar16!N50</f>
        <v>11:59</v>
      </c>
    </row>
    <row r="28" spans="8:8" ht="20.0" customHeight="1"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42.362284517184094</v>
      </c>
      <c r="N28" s="13"/>
      <c r="O28" s="12" t="str">
        <f>TEXT(ABS((M28)/24),"[hh]°mm'ss")</f>
        <v>42°21'44</v>
      </c>
      <c r="P28" s="12"/>
      <c r="Q28" s="9"/>
      <c r="R28" s="10">
        <v>24.0</v>
      </c>
      <c r="S28" s="10" t="str">
        <f>Lembar17!B48</f>
        <v>12:2</v>
      </c>
      <c r="T28" s="10" t="str">
        <f>Lembar17!E48</f>
        <v>15:15</v>
      </c>
      <c r="U28" s="10" t="str">
        <f>Lembar17!H48</f>
        <v>18:8</v>
      </c>
      <c r="V28" s="10" t="str">
        <f>Lembar17!K48</f>
        <v>19:12</v>
      </c>
      <c r="W28" s="10" t="str">
        <f>Lembar17!N48</f>
        <v>4:31</v>
      </c>
      <c r="X28" s="10" t="str">
        <f>Lembar17!B50</f>
        <v>4:41</v>
      </c>
      <c r="Y28" s="10" t="str">
        <f>Lembar17!E50</f>
        <v>5:55</v>
      </c>
      <c r="Z28" s="10" t="str">
        <f>Lembar17!H50</f>
        <v>6:19</v>
      </c>
      <c r="AA28" s="10" t="str">
        <f>Lembar17!K50</f>
        <v>6:39</v>
      </c>
      <c r="AB28" s="10" t="str">
        <f>Lembar17!N50</f>
        <v>11:59</v>
      </c>
    </row>
    <row r="29" spans="8:8" ht="20.0" customHeight="1"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M20+2/60</f>
        <v>12.032800000000034</v>
      </c>
      <c r="N29" s="13"/>
      <c r="O29" s="12" t="str">
        <f>TEXT(ABS((M29)/24),"[hh]°mm'ss")</f>
        <v>12°01'58</v>
      </c>
      <c r="P29" s="12"/>
      <c r="Q29" s="9"/>
      <c r="R29" s="10">
        <v>25.0</v>
      </c>
      <c r="S29" s="10" t="str">
        <f>Lembar18!B48</f>
        <v>12:1</v>
      </c>
      <c r="T29" s="10" t="str">
        <f>Lembar18!E48</f>
        <v>15:15</v>
      </c>
      <c r="U29" s="10" t="str">
        <f>Lembar18!H48</f>
        <v>18:8</v>
      </c>
      <c r="V29" s="10" t="str">
        <f>Lembar18!K48</f>
        <v>19:11</v>
      </c>
      <c r="W29" s="10" t="str">
        <f>Lembar18!N48</f>
        <v>4:31</v>
      </c>
      <c r="X29" s="10" t="str">
        <f>Lembar18!B50</f>
        <v>4:41</v>
      </c>
      <c r="Y29" s="10" t="str">
        <f>Lembar18!E50</f>
        <v>5:55</v>
      </c>
      <c r="Z29" s="10" t="str">
        <f>Lembar18!H50</f>
        <v>6:19</v>
      </c>
      <c r="AA29" s="10" t="str">
        <f>Lembar18!K50</f>
        <v>6:39</v>
      </c>
      <c r="AB29" s="10" t="str">
        <f>Lembar18!N50</f>
        <v>11:58</v>
      </c>
    </row>
    <row r="30" spans="8:8" ht="20.0" customHeight="1"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0.6711033199733722</v>
      </c>
      <c r="N30" s="13"/>
      <c r="O30" s="12" t="str">
        <f>TEXT(ABS((M30)/24),"[hh]°mm'ss")</f>
        <v>00°40'16</v>
      </c>
      <c r="P30" s="12"/>
      <c r="Q30" s="9"/>
      <c r="R30" s="10">
        <v>26.0</v>
      </c>
      <c r="S30" s="10" t="str">
        <f>Lembar19!B48</f>
        <v>12:1</v>
      </c>
      <c r="T30" s="10" t="str">
        <f>Lembar19!E48</f>
        <v>15:15</v>
      </c>
      <c r="U30" s="10" t="str">
        <f>Lembar19!H48</f>
        <v>18:7</v>
      </c>
      <c r="V30" s="10" t="str">
        <f>Lembar19!K48</f>
        <v>19:11</v>
      </c>
      <c r="W30" s="10" t="str">
        <f>Lembar19!N48</f>
        <v>4:31</v>
      </c>
      <c r="X30" s="10" t="str">
        <f>Lembar19!B50</f>
        <v>4:41</v>
      </c>
      <c r="Y30" s="10" t="str">
        <f>Lembar19!E50</f>
        <v>5:55</v>
      </c>
      <c r="Z30" s="10" t="str">
        <f>Lembar19!H50</f>
        <v>6:19</v>
      </c>
      <c r="AA30" s="10" t="str">
        <f>Lembar19!K50</f>
        <v>6:39</v>
      </c>
      <c r="AB30" s="10" t="str">
        <f>Lembar19!N50</f>
        <v>11:58</v>
      </c>
    </row>
    <row r="31" spans="8:8" ht="20.0" customHeight="1"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15.222648214799833</v>
      </c>
      <c r="N31" s="13"/>
      <c r="O31" s="12" t="str">
        <f>TEXT(ABS((M31)/24),"[hh]°mm'ss")</f>
        <v>15°13'22</v>
      </c>
      <c r="P31" s="12"/>
      <c r="Q31" s="9"/>
      <c r="R31" s="10">
        <v>27.0</v>
      </c>
      <c r="S31" s="10" t="str">
        <f>Lembar20!B48</f>
        <v>12:1</v>
      </c>
      <c r="T31" s="10" t="str">
        <f>Lembar20!E48</f>
        <v>15:15</v>
      </c>
      <c r="U31" s="10" t="str">
        <f>Lembar20!H48</f>
        <v>18:7</v>
      </c>
      <c r="V31" s="10" t="str">
        <f>Lembar20!K48</f>
        <v>19:10</v>
      </c>
      <c r="W31" s="10" t="str">
        <f>Lembar20!N48</f>
        <v>4:31</v>
      </c>
      <c r="X31" s="10" t="str">
        <f>Lembar20!B50</f>
        <v>4:41</v>
      </c>
      <c r="Y31" s="10" t="str">
        <f>Lembar20!E50</f>
        <v>5:55</v>
      </c>
      <c r="Z31" s="10" t="str">
        <f>Lembar20!H50</f>
        <v>6:19</v>
      </c>
      <c r="AA31" s="10" t="str">
        <f>Lembar20!K50</f>
        <v>6:39</v>
      </c>
      <c r="AB31" s="10" t="str">
        <f>Lembar20!N50</f>
        <v>11:58</v>
      </c>
    </row>
    <row r="32" spans="8:8" ht="20.0" customHeight="1">
      <c r="B32" s="14" t="s">
        <v>114</v>
      </c>
      <c r="C32" s="14"/>
      <c r="D32" s="14"/>
      <c r="E32" s="15" t="s">
        <v>250</v>
      </c>
      <c r="F32" s="15"/>
      <c r="G32" s="15"/>
      <c r="H32" s="15"/>
      <c r="I32" s="15"/>
      <c r="J32" s="15"/>
      <c r="K32" s="15"/>
      <c r="L32" s="15"/>
      <c r="M32" s="13">
        <f>SIN(RADIANS(-1))+SIN(RADIANS(M24))*SIN(RADIANS(M25))/COS(RADIANS(M24))/COS(RADIANS(M25))</f>
        <v>-0.02016523285775531</v>
      </c>
      <c r="N32" s="13"/>
      <c r="O32" s="12" t="str">
        <f>TEXT(ABS((M32)/24),"[hh]°mm'ss")</f>
        <v>00°01'13</v>
      </c>
      <c r="P32" s="12"/>
      <c r="Q32" s="9"/>
      <c r="R32" s="10">
        <v>28.0</v>
      </c>
      <c r="S32" s="10" t="str">
        <f>Lembar21!B48</f>
        <v>11:60</v>
      </c>
      <c r="T32" s="10" t="str">
        <f>Lembar21!E48</f>
        <v>15:15</v>
      </c>
      <c r="U32" s="10" t="str">
        <f>Lembar21!H48</f>
        <v>18:6</v>
      </c>
      <c r="V32" s="10" t="str">
        <f>Lembar21!K48</f>
        <v>19:10</v>
      </c>
      <c r="W32" s="10" t="str">
        <f>Lembar21!N48</f>
        <v>4:31</v>
      </c>
      <c r="X32" s="10" t="str">
        <f>Lembar21!B50</f>
        <v>4:41</v>
      </c>
      <c r="Y32" s="10" t="str">
        <f>Lembar21!E50</f>
        <v>5:55</v>
      </c>
      <c r="Z32" s="10" t="str">
        <f>Lembar21!H50</f>
        <v>6:19</v>
      </c>
      <c r="AA32" s="10" t="str">
        <f>Lembar21!K50</f>
        <v>6:39</v>
      </c>
      <c r="AB32" s="10" t="str">
        <f>Lembar21!N50</f>
        <v>11:57</v>
      </c>
    </row>
    <row r="33" spans="8:8" ht="20.0" customHeight="1"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18.109830736897834</v>
      </c>
      <c r="N33" s="13"/>
      <c r="O33" s="12" t="str">
        <f>TEXT(ABS((M33)/24),"[hh]°mm'ss")</f>
        <v>18°06'35</v>
      </c>
      <c r="P33" s="12"/>
      <c r="Q33" s="9"/>
      <c r="R33" s="10">
        <v>29.0</v>
      </c>
      <c r="S33" s="10" t="str">
        <f>DATA!S40</f>
        <v>11:60</v>
      </c>
      <c r="T33" s="10" t="str">
        <f>DATA!T40</f>
        <v>15:16</v>
      </c>
      <c r="U33" s="10" t="str">
        <f>DATA!U40</f>
        <v>18:6</v>
      </c>
      <c r="V33" s="10" t="str">
        <f>DATA!V40</f>
        <v>19:9</v>
      </c>
      <c r="W33" s="10" t="str">
        <f>DATA!W40</f>
        <v>4:31</v>
      </c>
      <c r="X33" s="10" t="str">
        <f>DATA!X40</f>
        <v>4:41</v>
      </c>
      <c r="Y33" s="10" t="str">
        <f>DATA!Y40</f>
        <v>5:55</v>
      </c>
      <c r="Z33" s="10" t="str">
        <f>DATA!Z40</f>
        <v>6:19</v>
      </c>
      <c r="AA33" s="10" t="str">
        <f>DATA!AA40</f>
        <v>6:39</v>
      </c>
      <c r="AB33" s="10" t="str">
        <f>DATA!AB40</f>
        <v>11:57</v>
      </c>
    </row>
    <row r="34" spans="8:8" ht="20.0" customHeight="1"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-0.31172982079541883</v>
      </c>
      <c r="N34" s="13"/>
      <c r="O34" s="12" t="str">
        <f>TEXT(ABS((M34)/24),"[hh]°mm'ss")</f>
        <v>00°18'42</v>
      </c>
      <c r="P34" s="12"/>
      <c r="Q34" s="9"/>
      <c r="R34" s="10">
        <v>30.0</v>
      </c>
      <c r="S34" s="10" t="str">
        <f>DATA!S41</f>
        <v>11:60</v>
      </c>
      <c r="T34" s="10" t="str">
        <f>DATA!T41</f>
        <v>15:16</v>
      </c>
      <c r="U34" s="10" t="str">
        <f>DATA!U41</f>
        <v>18:5</v>
      </c>
      <c r="V34" s="10" t="str">
        <f>DATA!V41</f>
        <v>19:9</v>
      </c>
      <c r="W34" s="10" t="str">
        <f>DATA!W41</f>
        <v>4:31</v>
      </c>
      <c r="X34" s="10" t="str">
        <f>DATA!X41</f>
        <v>4:41</v>
      </c>
      <c r="Y34" s="10" t="str">
        <f>DATA!Y41</f>
        <v>5:55</v>
      </c>
      <c r="Z34" s="10" t="str">
        <f>DATA!Z41</f>
        <v>6:19</v>
      </c>
      <c r="AA34" s="10" t="str">
        <f>DATA!AA41</f>
        <v>6:39</v>
      </c>
      <c r="AB34" s="10" t="str">
        <f>DATA!AB41</f>
        <v>11:57</v>
      </c>
    </row>
    <row r="35" spans="8:8" ht="20.0" customHeight="1"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19.243700565750835</v>
      </c>
      <c r="N35" s="13"/>
      <c r="O35" s="12" t="str">
        <f>TEXT(ABS((M35)/24),"[hh]°mm'ss")</f>
        <v>19°14'37</v>
      </c>
      <c r="P35" s="12"/>
      <c r="Q35" s="19"/>
      <c r="R35" s="10">
        <v>31.0</v>
      </c>
      <c r="S35" s="10" t="str">
        <f>DATA!S42</f>
        <v>11:59</v>
      </c>
      <c r="T35" s="10" t="str">
        <f>DATA!T42</f>
        <v>15:16</v>
      </c>
      <c r="U35" s="10" t="str">
        <f>DATA!U42</f>
        <v>18:5</v>
      </c>
      <c r="V35" s="10" t="str">
        <f>DATA!V42</f>
        <v>19:9</v>
      </c>
      <c r="W35" s="10" t="str">
        <f>DATA!W42</f>
        <v>4:30</v>
      </c>
      <c r="X35" s="10" t="str">
        <f>DATA!X42</f>
        <v>4:40</v>
      </c>
      <c r="Y35" s="10" t="str">
        <f>DATA!Y42</f>
        <v>5:54</v>
      </c>
      <c r="Z35" s="10" t="str">
        <f>DATA!Z42</f>
        <v>6:18</v>
      </c>
      <c r="AA35" s="10" t="str">
        <f>DATA!AA42</f>
        <v>6:38</v>
      </c>
      <c r="AB35" s="10" t="str">
        <f>DATA!AB42</f>
        <v>11:56</v>
      </c>
      <c r="AC35" s="20"/>
    </row>
    <row r="36" spans="8:8" ht="20.0" customHeight="1"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-0.3447329697461408</v>
      </c>
      <c r="N36" s="13"/>
      <c r="O36" s="12" t="str">
        <f>TEXT(ABS((M36)/24),"[hh]°mm'ss")</f>
        <v>00°20'41</v>
      </c>
      <c r="P36" s="12"/>
      <c r="Q36" s="1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8:8" ht="20.0" customHeight="1"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4.521766926367223</v>
      </c>
      <c r="N37" s="13"/>
      <c r="O37" s="12" t="str">
        <f>TEXT(ABS((M37)/24),"[hh]°mm'ss")</f>
        <v>04°31'18</v>
      </c>
      <c r="P37" s="12"/>
      <c r="Q37" s="1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8:8" ht="20.0" customHeight="1"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4.688433593033893</v>
      </c>
      <c r="N38" s="13"/>
      <c r="O38" s="12" t="str">
        <f>TEXT(ABS((M38)/24),"[hh]°mm'ss")</f>
        <v>04°41'18</v>
      </c>
      <c r="P38" s="12"/>
      <c r="Q38" s="19"/>
      <c r="R38" s="10"/>
      <c r="S38" s="22"/>
      <c r="T38" s="22"/>
      <c r="U38" s="10" t="s">
        <v>239</v>
      </c>
      <c r="V38" s="10"/>
      <c r="W38" s="10" t="s">
        <v>31</v>
      </c>
      <c r="X38" s="10"/>
      <c r="Y38" s="10"/>
      <c r="Z38" s="22"/>
      <c r="AA38" s="22"/>
      <c r="AB38" s="22"/>
    </row>
    <row r="39" spans="8:8" ht="20.0" customHeight="1"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-0.02016523285775531</v>
      </c>
      <c r="N39" s="13"/>
      <c r="O39" s="12" t="str">
        <f>TEXT(ABS((M39)/24),"[hh]°mm'ss")</f>
        <v>00°01'13</v>
      </c>
      <c r="P39" s="12"/>
      <c r="Q39" s="19"/>
      <c r="R39" s="10"/>
      <c r="S39" s="22"/>
      <c r="T39" s="22"/>
      <c r="U39" s="10">
        <v>2024.0</v>
      </c>
      <c r="V39" s="10"/>
      <c r="W39" s="10" t="s">
        <v>161</v>
      </c>
      <c r="X39" s="10"/>
      <c r="Y39" s="10"/>
      <c r="Z39" s="22"/>
      <c r="AA39" s="22"/>
      <c r="AB39" s="22"/>
    </row>
    <row r="40" spans="8:8" ht="20.0" customHeight="1"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5.92243592976886</v>
      </c>
      <c r="N40" s="13"/>
      <c r="O40" s="12" t="str">
        <f>TEXT(ABS((M40)/24),"[hh]°mm'ss")</f>
        <v>05°55'21</v>
      </c>
      <c r="P40" s="12"/>
      <c r="Q40" s="19"/>
      <c r="R40" s="23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8:8" ht="20.0" customHeight="1"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0.07574626930737309</v>
      </c>
      <c r="N41" s="13"/>
      <c r="O41" s="12" t="str">
        <f>TEXT(ABS((M41)/24),"[hh]°mm'ss")</f>
        <v>00°04'33</v>
      </c>
      <c r="P41" s="12"/>
      <c r="Q41" s="19"/>
      <c r="R41" s="23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8:8" ht="20.0" customHeight="1"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6.322406824268043</v>
      </c>
      <c r="N42" s="13"/>
      <c r="O42" s="12" t="str">
        <f>TEXT(ABS((M42)/24),"[hh]°mm'ss")</f>
        <v>06°19'21</v>
      </c>
      <c r="P42" s="12"/>
      <c r="Q42" s="19"/>
      <c r="R42" s="23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8:8" ht="20.0" customHeight="1"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0.1623347794402062</v>
      </c>
      <c r="N43" s="13"/>
      <c r="O43" s="12" t="str">
        <f>TEXT(ABS((M43)/24),"[hh]°mm'ss")</f>
        <v>00°09'44</v>
      </c>
      <c r="P43" s="12"/>
      <c r="Q43" s="19"/>
      <c r="R43" s="23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8:8" ht="20.0" customHeight="1"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6.655629415423583</v>
      </c>
      <c r="N44" s="13"/>
      <c r="O44" s="12" t="str">
        <f>TEXT(ABS((M44)/24),"[hh]°mm'ss")</f>
        <v>06°39'20</v>
      </c>
      <c r="P44" s="12"/>
      <c r="Q44" s="19"/>
      <c r="R44" s="23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8:8" ht="20.0" customHeight="1"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9"/>
      <c r="R45" s="23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8:8" ht="20.0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6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8:8" ht="20.0" customHeight="1"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  <c r="Q47" s="9"/>
      <c r="R47" s="12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8:8" ht="20.0" customHeight="1">
      <c r="B48" s="27" t="str">
        <f>TRUNC(M29)&amp;":"&amp;ROUNDUP((M29-TRUNC(M29))*60, )</f>
        <v>12:2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18:7</v>
      </c>
      <c r="I48" s="12"/>
      <c r="J48" s="12"/>
      <c r="K48" s="12" t="str">
        <f>TRUNC(M35)&amp;":"&amp;ROUNDUP((M35-TRUNC(M35))*60,0)</f>
        <v>19:15</v>
      </c>
      <c r="L48" s="12"/>
      <c r="M48" s="12"/>
      <c r="N48" s="12" t="str">
        <f>TRUNC(M37)&amp;":"&amp;ROUNDUP((M37-TRUNC(M37))*60,0)</f>
        <v>4:32</v>
      </c>
      <c r="O48" s="12"/>
      <c r="P48" s="12"/>
      <c r="Q48" s="9"/>
      <c r="R48" s="12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8:8" ht="20.0" customHeight="1"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  <c r="Q49" s="9"/>
      <c r="R49" s="3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8:8" ht="20.0" customHeight="1"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11:60</v>
      </c>
      <c r="O50" s="12"/>
      <c r="P50" s="12"/>
      <c r="Q50" s="9"/>
      <c r="R50" s="3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8:8" ht="20.0" customHeight="1"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9"/>
      <c r="R51" s="3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8:8" ht="20.0" customHeight="1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9"/>
      <c r="R52" s="3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8:8" ht="20.0" customHeight="1"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  <c r="Q53" s="9"/>
      <c r="R53" s="3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8:8" ht="20.0" customHeight="1">
      <c r="B54" s="30">
        <f>IF(AND(E5&gt;0,E5&gt;E54),E5-E54,IF(AND(E5&gt;0,E5&lt;E54),E54-E5,IF(AND(E5&lt;0,E5&gt;(E54-180)),E54-E5,360+E5-E54)))</f>
        <v>67.316</v>
      </c>
      <c r="C54" s="30"/>
      <c r="D54" s="30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  <c r="Q54" s="9"/>
      <c r="R54" s="3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8:8" ht="20.0" customHeight="1"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  <c r="Q55" s="32"/>
      <c r="R55" s="3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8:8" ht="20.0" customHeight="1"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  <c r="Q56" s="35"/>
      <c r="R56" s="3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8:8" ht="20.0" customHeight="1"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5"/>
      <c r="R57" s="3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8:8" ht="20.0" customHeight="1"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  <c r="Q58" s="35"/>
      <c r="R58" s="3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8:8" ht="20.0" customHeight="1"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  <c r="Q59" s="35"/>
      <c r="R59" s="3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8:8" ht="20.0" customHeight="1"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2"/>
      <c r="R60" s="3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8:8" ht="20.0" customHeight="1"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5"/>
      <c r="R61" s="3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8:8" ht="20.0" customHeight="1"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5"/>
      <c r="R62" s="3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8:8" ht="20.0" customHeight="1"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5"/>
      <c r="R63" s="3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8:8" ht="20.0" customHeight="1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5"/>
      <c r="R64" s="3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8:8" ht="20.0" customHeight="1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5"/>
      <c r="R65" s="3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8:8" ht="20.0" customHeight="1"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5"/>
      <c r="R66" s="3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8:8" ht="20.0" customHeight="1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5"/>
      <c r="R67" s="3"/>
      <c r="S67" s="28"/>
      <c r="T67" s="28"/>
      <c r="U67" s="28"/>
      <c r="V67" s="28"/>
      <c r="W67" s="28"/>
      <c r="X67" s="28"/>
      <c r="Y67" s="28"/>
      <c r="Z67" s="28"/>
      <c r="AA67" s="28"/>
      <c r="AB67" s="28"/>
    </row>
  </sheetData>
  <mergeCells count="219">
    <mergeCell ref="K55:M55"/>
    <mergeCell ref="B40:D40"/>
    <mergeCell ref="O26:P26"/>
    <mergeCell ref="N59:P59"/>
    <mergeCell ref="E58:G58"/>
    <mergeCell ref="B60:P60"/>
    <mergeCell ref="B67:P67"/>
    <mergeCell ref="O35:P35"/>
    <mergeCell ref="H13:J13"/>
    <mergeCell ref="B25:D25"/>
    <mergeCell ref="K13:M13"/>
    <mergeCell ref="B9:D9"/>
    <mergeCell ref="M40:N40"/>
    <mergeCell ref="E53:G53"/>
    <mergeCell ref="W39:Y39"/>
    <mergeCell ref="E47:G47"/>
    <mergeCell ref="B31:D31"/>
    <mergeCell ref="W38:Y38"/>
    <mergeCell ref="R36:AB37"/>
    <mergeCell ref="M44:N44"/>
    <mergeCell ref="E12:G12"/>
    <mergeCell ref="B35:D35"/>
    <mergeCell ref="H48:J48"/>
    <mergeCell ref="M30:N30"/>
    <mergeCell ref="B43:D43"/>
    <mergeCell ref="B12:D12"/>
    <mergeCell ref="E8:G8"/>
    <mergeCell ref="M27:N27"/>
    <mergeCell ref="B45:P46"/>
    <mergeCell ref="H55:J55"/>
    <mergeCell ref="B28:D28"/>
    <mergeCell ref="K53:M53"/>
    <mergeCell ref="O33:P33"/>
    <mergeCell ref="B51:P52"/>
    <mergeCell ref="O37:P37"/>
    <mergeCell ref="B33:D33"/>
    <mergeCell ref="E36:L36"/>
    <mergeCell ref="M36:N36"/>
    <mergeCell ref="E33:L33"/>
    <mergeCell ref="B38:D38"/>
    <mergeCell ref="K8:M8"/>
    <mergeCell ref="M43:N43"/>
    <mergeCell ref="E27:L27"/>
    <mergeCell ref="E35:L35"/>
    <mergeCell ref="B19:D19"/>
    <mergeCell ref="B16:D16"/>
    <mergeCell ref="E43:L43"/>
    <mergeCell ref="O24:P24"/>
    <mergeCell ref="E44:L44"/>
    <mergeCell ref="E23:L23"/>
    <mergeCell ref="H59:J59"/>
    <mergeCell ref="N48:P48"/>
    <mergeCell ref="B47:D47"/>
    <mergeCell ref="O43:P43"/>
    <mergeCell ref="B26:D26"/>
    <mergeCell ref="H12:J12"/>
    <mergeCell ref="E40:L40"/>
    <mergeCell ref="B42:D42"/>
    <mergeCell ref="E5:G5"/>
    <mergeCell ref="B5:D5"/>
    <mergeCell ref="B2:P3"/>
    <mergeCell ref="N11:P11"/>
    <mergeCell ref="K54:M54"/>
    <mergeCell ref="N58:P58"/>
    <mergeCell ref="M29:N29"/>
    <mergeCell ref="K4:M4"/>
    <mergeCell ref="B41:D41"/>
    <mergeCell ref="O19:P19"/>
    <mergeCell ref="K12:M12"/>
    <mergeCell ref="M42:N42"/>
    <mergeCell ref="E48:G48"/>
    <mergeCell ref="B14:P15"/>
    <mergeCell ref="H49:J49"/>
    <mergeCell ref="B21:P22"/>
    <mergeCell ref="K50:M50"/>
    <mergeCell ref="M16:N16"/>
    <mergeCell ref="E13:G13"/>
    <mergeCell ref="N55:P55"/>
    <mergeCell ref="K59:M59"/>
    <mergeCell ref="O41:P41"/>
    <mergeCell ref="E54:G54"/>
    <mergeCell ref="E50:G50"/>
    <mergeCell ref="K49:M49"/>
    <mergeCell ref="N54:P54"/>
    <mergeCell ref="N53:P53"/>
    <mergeCell ref="K47:M47"/>
    <mergeCell ref="K11:M11"/>
    <mergeCell ref="B32:D32"/>
    <mergeCell ref="M20:N20"/>
    <mergeCell ref="M18:N18"/>
    <mergeCell ref="M23:N23"/>
    <mergeCell ref="M24:N24"/>
    <mergeCell ref="B53:D53"/>
    <mergeCell ref="H54:J54"/>
    <mergeCell ref="R2:AB3"/>
    <mergeCell ref="E41:L41"/>
    <mergeCell ref="B23:D23"/>
    <mergeCell ref="B10:D10"/>
    <mergeCell ref="O34:P34"/>
    <mergeCell ref="M31:N31"/>
    <mergeCell ref="O32:P32"/>
    <mergeCell ref="E28:L28"/>
    <mergeCell ref="B30:D30"/>
    <mergeCell ref="H11:J11"/>
    <mergeCell ref="E16:L16"/>
    <mergeCell ref="B63:P63"/>
    <mergeCell ref="O23:P23"/>
    <mergeCell ref="B64:P64"/>
    <mergeCell ref="E49:G49"/>
    <mergeCell ref="K10:M10"/>
    <mergeCell ref="O27:P27"/>
    <mergeCell ref="B13:D13"/>
    <mergeCell ref="O36:P36"/>
    <mergeCell ref="E19:L19"/>
    <mergeCell ref="N12:P12"/>
    <mergeCell ref="B29:D29"/>
    <mergeCell ref="E32:L32"/>
    <mergeCell ref="O42:P42"/>
    <mergeCell ref="B65:P65"/>
    <mergeCell ref="E25:L25"/>
    <mergeCell ref="K58:M58"/>
    <mergeCell ref="K48:M48"/>
    <mergeCell ref="B36:D36"/>
    <mergeCell ref="N47:P47"/>
    <mergeCell ref="B56:D56"/>
    <mergeCell ref="B58:D58"/>
    <mergeCell ref="U39:V39"/>
    <mergeCell ref="B66:P66"/>
    <mergeCell ref="E59:G59"/>
    <mergeCell ref="B54:D54"/>
    <mergeCell ref="E55:G55"/>
    <mergeCell ref="E56:G56"/>
    <mergeCell ref="B4:D4"/>
    <mergeCell ref="H47:J47"/>
    <mergeCell ref="O18:P18"/>
    <mergeCell ref="B57:P57"/>
    <mergeCell ref="E38:L38"/>
    <mergeCell ref="M39:N39"/>
    <mergeCell ref="B44:D44"/>
    <mergeCell ref="H53:J53"/>
    <mergeCell ref="B37:D37"/>
    <mergeCell ref="B39:D39"/>
    <mergeCell ref="E39:L39"/>
    <mergeCell ref="M38:N38"/>
    <mergeCell ref="B18:D18"/>
    <mergeCell ref="N4:P4"/>
    <mergeCell ref="M17:N17"/>
    <mergeCell ref="B59:D59"/>
    <mergeCell ref="N50:P50"/>
    <mergeCell ref="M37:N37"/>
    <mergeCell ref="B48:D48"/>
    <mergeCell ref="N56:P56"/>
    <mergeCell ref="H50:J50"/>
    <mergeCell ref="O30:P30"/>
    <mergeCell ref="M28:N28"/>
    <mergeCell ref="B27:D27"/>
    <mergeCell ref="H58:J58"/>
    <mergeCell ref="O44:P44"/>
    <mergeCell ref="O38:P38"/>
    <mergeCell ref="B24:D24"/>
    <mergeCell ref="N9:P9"/>
    <mergeCell ref="B50:D50"/>
    <mergeCell ref="B6:P7"/>
    <mergeCell ref="B34:D34"/>
    <mergeCell ref="E20:L20"/>
    <mergeCell ref="O25:P25"/>
    <mergeCell ref="O16:P16"/>
    <mergeCell ref="H8:J8"/>
    <mergeCell ref="N5:P5"/>
    <mergeCell ref="E4:G4"/>
    <mergeCell ref="M34:N34"/>
    <mergeCell ref="E24:L24"/>
    <mergeCell ref="N10:P10"/>
    <mergeCell ref="K9:M9"/>
    <mergeCell ref="N13:P13"/>
    <mergeCell ref="M33:N33"/>
    <mergeCell ref="O31:P31"/>
    <mergeCell ref="E18:L18"/>
    <mergeCell ref="B61:P61"/>
    <mergeCell ref="E37:L37"/>
    <mergeCell ref="U38:V38"/>
    <mergeCell ref="B8:D8"/>
    <mergeCell ref="M26:N26"/>
    <mergeCell ref="E31:L31"/>
    <mergeCell ref="O20:P20"/>
    <mergeCell ref="E34:L34"/>
    <mergeCell ref="H9:J9"/>
    <mergeCell ref="O40:P40"/>
    <mergeCell ref="B20:D20"/>
    <mergeCell ref="O17:P17"/>
    <mergeCell ref="E42:L42"/>
    <mergeCell ref="N49:P49"/>
    <mergeCell ref="H5:J5"/>
    <mergeCell ref="K5:M5"/>
    <mergeCell ref="B49:D49"/>
    <mergeCell ref="O28:P28"/>
    <mergeCell ref="E26:L26"/>
    <mergeCell ref="B55:D55"/>
    <mergeCell ref="K56:M56"/>
    <mergeCell ref="H56:J56"/>
    <mergeCell ref="M41:N41"/>
    <mergeCell ref="B62:P62"/>
    <mergeCell ref="M32:N32"/>
    <mergeCell ref="E9:G9"/>
    <mergeCell ref="E11:G11"/>
    <mergeCell ref="E10:G10"/>
    <mergeCell ref="H10:J10"/>
    <mergeCell ref="E30:L30"/>
    <mergeCell ref="M19:N19"/>
    <mergeCell ref="O29:P29"/>
    <mergeCell ref="E17:L17"/>
    <mergeCell ref="M35:N35"/>
    <mergeCell ref="M25:N25"/>
    <mergeCell ref="B17:D17"/>
    <mergeCell ref="O39:P39"/>
    <mergeCell ref="B11:D11"/>
    <mergeCell ref="E29:L29"/>
    <mergeCell ref="N8:P8"/>
    <mergeCell ref="H4:J4"/>
  </mergeCells>
  <pageMargins left="0.7" right="0.7" top="0.75" bottom="0.75" header="0.3" footer="0.3"/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B1" zoomScale="41">
      <selection activeCell="H5" sqref="H5:J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35">
      <c r="A5" s="1"/>
      <c r="B5" s="11" t="s">
        <v>198</v>
      </c>
      <c r="C5" s="12"/>
      <c r="D5" s="12"/>
      <c r="E5" s="12">
        <f>'7'!E5</f>
        <v>107.133</v>
      </c>
      <c r="F5" s="12"/>
      <c r="G5" s="12"/>
      <c r="H5" s="12">
        <f>'7'!H5</f>
        <v>6.817</v>
      </c>
      <c r="I5" s="12"/>
      <c r="J5" s="12"/>
      <c r="K5" s="12">
        <v>8.0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DATA!J58</f>
        <v>0.18638888888888855</v>
      </c>
      <c r="N18" s="13"/>
      <c r="O18" s="12" t="str">
        <f>TEXT(ABS((M18)/24),"[hh]°mm'ss")</f>
        <v>00°11'11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0.044188888888889</v>
      </c>
      <c r="N19" s="13"/>
      <c r="O19" s="12" t="str">
        <f>TEXT(ABS((M19)/24),"[hh]°mm'ss")</f>
        <v>00°02'39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12.044188888888899</v>
      </c>
      <c r="N20" s="13"/>
      <c r="O20" s="12" t="str">
        <f>TEXT(ABS((M20)/24),"[hh]°mm'ss")</f>
        <v>12°02'39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DATA!A58</f>
        <v>-5.066666666666666</v>
      </c>
      <c r="N25" s="13"/>
      <c r="O25" s="12" t="str">
        <f>TEXT(ABS((M25)/24),"[hh]°mm'ss")</f>
        <v>05°04'00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88.24966666666674</v>
      </c>
      <c r="N26" s="13"/>
      <c r="O26" s="12" t="str">
        <f>TEXT(ABS((M26)/24),"[hh]°mm'ss")</f>
        <v>88°14'59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1.0305585864945124</v>
      </c>
      <c r="N27" s="13"/>
      <c r="O27" s="12" t="str">
        <f>TEXT(ABS((M27)/24),"[hh]°mm'ss")</f>
        <v>01°01'50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44.13780085819951</v>
      </c>
      <c r="N28" s="13"/>
      <c r="O28" s="12" t="str">
        <f>TEXT(ABS((M28)/24),"[hh]°mm'ss")</f>
        <v>44°08'16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12.094188888888901</v>
      </c>
      <c r="N29" s="13"/>
      <c r="O29" s="12" t="str">
        <f>TEXT(ABS((M29)/24),"[hh]°mm'ss")</f>
        <v>12°05'39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0.685787534130343</v>
      </c>
      <c r="N30" s="13"/>
      <c r="O30" s="12" t="str">
        <f>TEXT(ABS((M30)/24),"[hh]°mm'ss")</f>
        <v>00°41'09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15.191017304924934</v>
      </c>
      <c r="N31" s="13"/>
      <c r="O31" s="12" t="str">
        <f>TEXT(ABS((M31)/24),"[hh]°mm'ss")</f>
        <v>15°11'28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-0.045498391095046</v>
      </c>
      <c r="N32" s="13"/>
      <c r="O32" s="12" t="str">
        <f>TEXT(ABS((M32)/24),"[hh]°mm'ss")</f>
        <v>00°02'44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18.251373291353236</v>
      </c>
      <c r="N33" s="13"/>
      <c r="O33" s="12" t="str">
        <f>TEXT(ABS((M33)/24),"[hh]°mm'ss")</f>
        <v>18°15'05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-0.31961588876749203</v>
      </c>
      <c r="N34" s="13"/>
      <c r="O34" s="12" t="str">
        <f>TEXT(ABS((M34)/24),"[hh]°mm'ss")</f>
        <v>00°19'11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19.320168693057436</v>
      </c>
      <c r="N35" s="13"/>
      <c r="O35" s="12" t="str">
        <f>TEXT(ABS((M35)/24),"[hh]°mm'ss")</f>
        <v>19°19'13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-0.352619037718214</v>
      </c>
      <c r="N36" s="13"/>
      <c r="O36" s="12" t="str">
        <f>TEXT(ABS((M36)/24),"[hh]°mm'ss")</f>
        <v>00°21'09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4.534349483430763</v>
      </c>
      <c r="N37" s="13"/>
      <c r="O37" s="12" t="str">
        <f>TEXT(ABS((M37)/24),"[hh]°mm'ss")</f>
        <v>04°32'04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4.701016150097433</v>
      </c>
      <c r="N38" s="13"/>
      <c r="O38" s="12" t="str">
        <f>TEXT(ABS((M38)/24),"[hh]°mm'ss")</f>
        <v>04°42'04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-0.0280513008298285</v>
      </c>
      <c r="N39" s="13"/>
      <c r="O39" s="12" t="str">
        <f>TEXT(ABS((M39)/24),"[hh]°mm'ss")</f>
        <v>00°01'41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5.93702675538511</v>
      </c>
      <c r="N40" s="13"/>
      <c r="O40" s="12" t="str">
        <f>TEXT(ABS((M40)/24),"[hh]°mm'ss")</f>
        <v>05°56'13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0.06786020133529991</v>
      </c>
      <c r="N41" s="13"/>
      <c r="O41" s="12" t="str">
        <f>TEXT(ABS((M41)/24),"[hh]°mm'ss")</f>
        <v>00°04'04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6.336928452750673</v>
      </c>
      <c r="N42" s="13"/>
      <c r="O42" s="12" t="str">
        <f>TEXT(ABS((M42)/24),"[hh]°mm'ss")</f>
        <v>06°20'13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0.154448711468133</v>
      </c>
      <c r="N43" s="13"/>
      <c r="O43" s="12" t="str">
        <f>TEXT(ABS((M43)/24),"[hh]°mm'ss")</f>
        <v>00°09'16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6.669843871226973</v>
      </c>
      <c r="N44" s="13"/>
      <c r="O44" s="12" t="str">
        <f>TEXT(ABS((M44)/24),"[hh]°mm'ss")</f>
        <v>06°40'11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12:6</v>
      </c>
      <c r="C48" s="27"/>
      <c r="D48" s="27"/>
      <c r="E48" s="12" t="str">
        <f>TRUNC(M31)&amp;":"&amp;ROUNDUP((M31-TRUNC(M31))*60,0)</f>
        <v>15:12</v>
      </c>
      <c r="F48" s="12"/>
      <c r="G48" s="12"/>
      <c r="H48" s="12" t="str">
        <f>TRUNC(M33)&amp;":"&amp;ROUNDUP((M33-TRUNC(M33))*60,0)</f>
        <v>18:16</v>
      </c>
      <c r="I48" s="12"/>
      <c r="J48" s="12"/>
      <c r="K48" s="12" t="str">
        <f>TRUNC(M35)&amp;":"&amp;ROUNDUP((M35-TRUNC(M35))*60,0)</f>
        <v>19:20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12:3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23:D23"/>
    <mergeCell ref="O34:P34"/>
    <mergeCell ref="B39:D39"/>
    <mergeCell ref="B14:P15"/>
    <mergeCell ref="K48:M48"/>
    <mergeCell ref="B19:D19"/>
    <mergeCell ref="H12:J12"/>
    <mergeCell ref="K47:M47"/>
    <mergeCell ref="H58:J58"/>
    <mergeCell ref="B36:D36"/>
    <mergeCell ref="K49:M49"/>
    <mergeCell ref="B40:D40"/>
    <mergeCell ref="M19:N19"/>
    <mergeCell ref="H11:J11"/>
    <mergeCell ref="E10:G10"/>
    <mergeCell ref="O39:P39"/>
    <mergeCell ref="B28:D28"/>
    <mergeCell ref="O25:P25"/>
    <mergeCell ref="E36:L36"/>
    <mergeCell ref="M34:N34"/>
    <mergeCell ref="M31:N31"/>
    <mergeCell ref="E34:L34"/>
    <mergeCell ref="B32:D32"/>
    <mergeCell ref="H49:J49"/>
    <mergeCell ref="E59:G59"/>
    <mergeCell ref="B38:D38"/>
    <mergeCell ref="B64:P64"/>
    <mergeCell ref="B65:P65"/>
    <mergeCell ref="B43:D43"/>
    <mergeCell ref="B57:P57"/>
    <mergeCell ref="B47:D47"/>
    <mergeCell ref="B49:D49"/>
    <mergeCell ref="E48:G48"/>
    <mergeCell ref="H55:J55"/>
    <mergeCell ref="B61:P61"/>
    <mergeCell ref="E5:G5"/>
    <mergeCell ref="M27:N27"/>
    <mergeCell ref="N13:P13"/>
    <mergeCell ref="E27:L27"/>
    <mergeCell ref="E55:G55"/>
    <mergeCell ref="B25:D25"/>
    <mergeCell ref="O44:P44"/>
    <mergeCell ref="M37:N37"/>
    <mergeCell ref="E17:L17"/>
    <mergeCell ref="N9:P9"/>
    <mergeCell ref="M35:N35"/>
    <mergeCell ref="B56:D56"/>
    <mergeCell ref="E42:L42"/>
    <mergeCell ref="B27:D27"/>
    <mergeCell ref="E47:G47"/>
    <mergeCell ref="H54:J54"/>
    <mergeCell ref="B44:D44"/>
    <mergeCell ref="B59:D59"/>
    <mergeCell ref="B53:D53"/>
    <mergeCell ref="N12:P12"/>
    <mergeCell ref="E25:L25"/>
    <mergeCell ref="B16:D16"/>
    <mergeCell ref="M26:N26"/>
    <mergeCell ref="B11:D11"/>
    <mergeCell ref="E30:L30"/>
    <mergeCell ref="K11:M11"/>
    <mergeCell ref="O19:P19"/>
    <mergeCell ref="N48:P48"/>
    <mergeCell ref="B24:D24"/>
    <mergeCell ref="E13:G13"/>
    <mergeCell ref="O26:P26"/>
    <mergeCell ref="O24:P24"/>
    <mergeCell ref="M20:N20"/>
    <mergeCell ref="M25:N25"/>
    <mergeCell ref="B31:D31"/>
    <mergeCell ref="O37:P37"/>
    <mergeCell ref="E4:G4"/>
    <mergeCell ref="B29:D29"/>
    <mergeCell ref="N55:P55"/>
    <mergeCell ref="H56:J56"/>
    <mergeCell ref="B45:P46"/>
    <mergeCell ref="E40:L40"/>
    <mergeCell ref="B5:D5"/>
    <mergeCell ref="M33:N33"/>
    <mergeCell ref="K4:M4"/>
    <mergeCell ref="K5:M5"/>
    <mergeCell ref="E8:G8"/>
    <mergeCell ref="M28:N28"/>
    <mergeCell ref="E16:L16"/>
    <mergeCell ref="B2:P3"/>
    <mergeCell ref="E11:G11"/>
    <mergeCell ref="H53:J53"/>
    <mergeCell ref="B50:D50"/>
    <mergeCell ref="E56:G56"/>
    <mergeCell ref="E12:G12"/>
    <mergeCell ref="H5:J5"/>
    <mergeCell ref="K50:M50"/>
    <mergeCell ref="B33:D33"/>
    <mergeCell ref="M29:N29"/>
    <mergeCell ref="M39:N39"/>
    <mergeCell ref="B42:D42"/>
    <mergeCell ref="E50:G50"/>
    <mergeCell ref="O29:P29"/>
    <mergeCell ref="O41:P41"/>
    <mergeCell ref="B30:D30"/>
    <mergeCell ref="M43:N43"/>
    <mergeCell ref="E53:G53"/>
    <mergeCell ref="B54:D54"/>
    <mergeCell ref="K58:M58"/>
    <mergeCell ref="B58:D58"/>
    <mergeCell ref="H59:J59"/>
    <mergeCell ref="E44:L44"/>
    <mergeCell ref="K9:M9"/>
    <mergeCell ref="O23:P23"/>
    <mergeCell ref="M44:N44"/>
    <mergeCell ref="O43:P43"/>
    <mergeCell ref="N47:P47"/>
    <mergeCell ref="O36:P36"/>
    <mergeCell ref="O40:P40"/>
    <mergeCell ref="O31:P31"/>
    <mergeCell ref="H4:J4"/>
    <mergeCell ref="B18:D18"/>
    <mergeCell ref="B4:D4"/>
    <mergeCell ref="B55:D55"/>
    <mergeCell ref="H10:J10"/>
    <mergeCell ref="O16:P16"/>
    <mergeCell ref="K56:M56"/>
    <mergeCell ref="E37:L37"/>
    <mergeCell ref="N58:P58"/>
    <mergeCell ref="B41:D41"/>
    <mergeCell ref="K53:M53"/>
    <mergeCell ref="N50:P50"/>
    <mergeCell ref="E54:G54"/>
    <mergeCell ref="B51:P52"/>
    <mergeCell ref="B37:D37"/>
    <mergeCell ref="N53:P53"/>
    <mergeCell ref="O42:P42"/>
    <mergeCell ref="B9:D9"/>
    <mergeCell ref="E35:L35"/>
    <mergeCell ref="M30:N30"/>
    <mergeCell ref="M40:N40"/>
    <mergeCell ref="H8:J8"/>
    <mergeCell ref="B35:D35"/>
    <mergeCell ref="B12:D12"/>
    <mergeCell ref="O35:P35"/>
    <mergeCell ref="B26:D26"/>
    <mergeCell ref="O18:P18"/>
    <mergeCell ref="E29:L29"/>
    <mergeCell ref="E32:L32"/>
    <mergeCell ref="M24:N24"/>
    <mergeCell ref="B21:P22"/>
    <mergeCell ref="E38:L38"/>
    <mergeCell ref="E18:L18"/>
    <mergeCell ref="B17:D17"/>
    <mergeCell ref="M42:N42"/>
    <mergeCell ref="E20:L20"/>
    <mergeCell ref="B34:D34"/>
    <mergeCell ref="O28:P28"/>
    <mergeCell ref="M17:N17"/>
    <mergeCell ref="E39:L39"/>
    <mergeCell ref="E19:L19"/>
    <mergeCell ref="O33:P33"/>
    <mergeCell ref="E23:L23"/>
    <mergeCell ref="O38:P38"/>
    <mergeCell ref="H50:J50"/>
    <mergeCell ref="B13:D13"/>
    <mergeCell ref="E9:G9"/>
    <mergeCell ref="E49:G49"/>
    <mergeCell ref="H47:J47"/>
    <mergeCell ref="N10:P10"/>
    <mergeCell ref="E31:L31"/>
    <mergeCell ref="M41:N41"/>
    <mergeCell ref="K10:M10"/>
    <mergeCell ref="M32:N32"/>
    <mergeCell ref="O17:P17"/>
    <mergeCell ref="O32:P32"/>
    <mergeCell ref="N59:P59"/>
    <mergeCell ref="M23:N23"/>
    <mergeCell ref="B63:P63"/>
    <mergeCell ref="B60:P60"/>
    <mergeCell ref="B62:P62"/>
    <mergeCell ref="M38:N38"/>
    <mergeCell ref="O27:P27"/>
    <mergeCell ref="E58:G58"/>
    <mergeCell ref="B66:P66"/>
    <mergeCell ref="B67:P67"/>
    <mergeCell ref="E24:L24"/>
    <mergeCell ref="N56:P56"/>
    <mergeCell ref="E43:L43"/>
    <mergeCell ref="B48:D48"/>
    <mergeCell ref="H48:J48"/>
    <mergeCell ref="B8:D8"/>
    <mergeCell ref="M36:N36"/>
    <mergeCell ref="H9:J9"/>
    <mergeCell ref="K13:M13"/>
    <mergeCell ref="M16:N16"/>
    <mergeCell ref="M18:N18"/>
    <mergeCell ref="H13:J13"/>
    <mergeCell ref="N5:P5"/>
    <mergeCell ref="K59:M59"/>
    <mergeCell ref="N49:P49"/>
    <mergeCell ref="N54:P54"/>
    <mergeCell ref="K54:M54"/>
    <mergeCell ref="K55:M55"/>
    <mergeCell ref="B10:D10"/>
    <mergeCell ref="E41:L41"/>
    <mergeCell ref="K12:M12"/>
    <mergeCell ref="E28:L28"/>
    <mergeCell ref="E26:L26"/>
    <mergeCell ref="B20:D20"/>
    <mergeCell ref="E33:L33"/>
    <mergeCell ref="K8:M8"/>
    <mergeCell ref="B6:P7"/>
    <mergeCell ref="O30:P30"/>
    <mergeCell ref="N4:P4"/>
    <mergeCell ref="N11:P11"/>
    <mergeCell ref="N8:P8"/>
    <mergeCell ref="O20:P20"/>
  </mergeCells>
  <pageMargins left="0.7" right="0.7" top="0.75" bottom="0.75" header="0.3" footer="0.3"/>
  <legacy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C67"/>
  <sheetViews>
    <sheetView workbookViewId="0" zoomScale="41">
      <selection activeCell="H5" sqref="H5:J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3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9.0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DATA!K58</f>
        <v>0.1822222222222226</v>
      </c>
      <c r="N18" s="13"/>
      <c r="O18" s="12" t="str">
        <f>TEXT(ABS((M18)/24),"[hh]°mm'ss")</f>
        <v>00°10'56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0.040022222222223014</v>
      </c>
      <c r="N19" s="13"/>
      <c r="O19" s="12" t="str">
        <f>TEXT(ABS((M19)/24),"[hh]°mm'ss")</f>
        <v>00°02'24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12.040022222222198</v>
      </c>
      <c r="N20" s="13"/>
      <c r="O20" s="12" t="str">
        <f>TEXT(ABS((M20)/24),"[hh]°mm'ss")</f>
        <v>12°02'24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DATA!B58</f>
        <v>-4.683333333333333</v>
      </c>
      <c r="N25" s="13"/>
      <c r="O25" s="12" t="str">
        <f>TEXT(ABS((M25)/24),"[hh]°mm'ss")</f>
        <v>04°41'00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87.86633333333332</v>
      </c>
      <c r="N26" s="13"/>
      <c r="O26" s="12" t="str">
        <f>TEXT(ABS((M26)/24),"[hh]°mm'ss")</f>
        <v>87°51'59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1.0372567323752535</v>
      </c>
      <c r="N27" s="13"/>
      <c r="O27" s="12" t="str">
        <f>TEXT(ABS((M27)/24),"[hh]°mm'ss")</f>
        <v>01°02'14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43.95230897200422</v>
      </c>
      <c r="N28" s="13"/>
      <c r="O28" s="12" t="str">
        <f>TEXT(ABS((M28)/24),"[hh]°mm'ss")</f>
        <v>43°57'08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12.090022222222201</v>
      </c>
      <c r="N29" s="13"/>
      <c r="O29" s="12" t="str">
        <f>TEXT(ABS((M29)/24),"[hh]°mm'ss")</f>
        <v>12°05'24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0.6842661018223571</v>
      </c>
      <c r="N30" s="13"/>
      <c r="O30" s="12" t="str">
        <f>TEXT(ABS((M30)/24),"[hh]°mm'ss")</f>
        <v>00°41'03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15.194827721029833</v>
      </c>
      <c r="N31" s="13"/>
      <c r="O31" s="12" t="str">
        <f>TEXT(ABS((M31)/24),"[hh]°mm'ss")</f>
        <v>15°11'41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-0.04469277116205081</v>
      </c>
      <c r="N32" s="13"/>
      <c r="O32" s="12" t="str">
        <f>TEXT(ABS((M32)/24),"[hh]°mm'ss")</f>
        <v>00°02'41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18.244126249395336</v>
      </c>
      <c r="N33" s="13"/>
      <c r="O33" s="12" t="str">
        <f>TEXT(ABS((M33)/24),"[hh]°mm'ss")</f>
        <v>18°14'39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-0.3188102688344968</v>
      </c>
      <c r="N34" s="13"/>
      <c r="O34" s="12" t="str">
        <f>TEXT(ABS((M34)/24),"[hh]°mm'ss")</f>
        <v>00°19'08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19.312754905049434</v>
      </c>
      <c r="N35" s="13"/>
      <c r="O35" s="12" t="str">
        <f>TEXT(ABS((M35)/24),"[hh]°mm'ss")</f>
        <v>19°18'46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-0.3518134177852188</v>
      </c>
      <c r="N36" s="13"/>
      <c r="O36" s="12" t="str">
        <f>TEXT(ABS((M36)/24),"[hh]°mm'ss")</f>
        <v>00°21'07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4.533470753796673</v>
      </c>
      <c r="N37" s="13"/>
      <c r="O37" s="12" t="str">
        <f>TEXT(ABS((M37)/24),"[hh]°mm'ss")</f>
        <v>04°32'00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4.700137420463343</v>
      </c>
      <c r="N38" s="13"/>
      <c r="O38" s="12" t="str">
        <f>TEXT(ABS((M38)/24),"[hh]°mm'ss")</f>
        <v>04°42'00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-0.02724568089683331</v>
      </c>
      <c r="N39" s="13"/>
      <c r="O39" s="12" t="str">
        <f>TEXT(ABS((M39)/24),"[hh]°mm'ss")</f>
        <v>00°01'38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5.935938507128601</v>
      </c>
      <c r="N40" s="13"/>
      <c r="O40" s="12" t="str">
        <f>TEXT(ABS((M40)/24),"[hh]°mm'ss")</f>
        <v>05°56'09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0.0686658212682951</v>
      </c>
      <c r="N41" s="13"/>
      <c r="O41" s="12" t="str">
        <f>TEXT(ABS((M41)/24),"[hh]°mm'ss")</f>
        <v>00°04'07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6.335846222518583</v>
      </c>
      <c r="N42" s="13"/>
      <c r="O42" s="12" t="str">
        <f>TEXT(ABS((M42)/24),"[hh]°mm'ss")</f>
        <v>06°20'09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0.15525433140112818</v>
      </c>
      <c r="N43" s="13"/>
      <c r="O43" s="12" t="str">
        <f>TEXT(ABS((M43)/24),"[hh]°mm'ss")</f>
        <v>00°09'19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6.6687920177642335</v>
      </c>
      <c r="N44" s="13"/>
      <c r="O44" s="12" t="str">
        <f>TEXT(ABS((M44)/24),"[hh]°mm'ss")</f>
        <v>06°40'08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12:6</v>
      </c>
      <c r="C48" s="27"/>
      <c r="D48" s="27"/>
      <c r="E48" s="12" t="str">
        <f>TRUNC(M31)&amp;":"&amp;ROUNDUP((M31-TRUNC(M31))*60,0)</f>
        <v>15:12</v>
      </c>
      <c r="F48" s="12"/>
      <c r="G48" s="12"/>
      <c r="H48" s="12" t="str">
        <f>TRUNC(M33)&amp;":"&amp;ROUNDUP((M33-TRUNC(M33))*60,0)</f>
        <v>18:15</v>
      </c>
      <c r="I48" s="12"/>
      <c r="J48" s="12"/>
      <c r="K48" s="12" t="str">
        <f>TRUNC(M35)&amp;":"&amp;ROUNDUP((M35-TRUNC(M35))*60,0)</f>
        <v>19:19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12:3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4:G4"/>
    <mergeCell ref="M39:N39"/>
    <mergeCell ref="H53:J53"/>
    <mergeCell ref="N56:P56"/>
    <mergeCell ref="M37:N37"/>
    <mergeCell ref="B11:D11"/>
    <mergeCell ref="O17:P17"/>
    <mergeCell ref="K8:M8"/>
    <mergeCell ref="H9:J9"/>
    <mergeCell ref="B62:P62"/>
    <mergeCell ref="K58:M58"/>
    <mergeCell ref="B41:D41"/>
    <mergeCell ref="M16:N16"/>
    <mergeCell ref="K12:M12"/>
    <mergeCell ref="B25:D25"/>
    <mergeCell ref="M42:N42"/>
    <mergeCell ref="B9:D9"/>
    <mergeCell ref="B12:D12"/>
    <mergeCell ref="E12:G12"/>
    <mergeCell ref="M18:N18"/>
    <mergeCell ref="E19:L19"/>
    <mergeCell ref="E10:G10"/>
    <mergeCell ref="E5:G5"/>
    <mergeCell ref="B64:P64"/>
    <mergeCell ref="H10:J10"/>
    <mergeCell ref="B65:P65"/>
    <mergeCell ref="B67:P67"/>
    <mergeCell ref="K11:M11"/>
    <mergeCell ref="B20:D20"/>
    <mergeCell ref="M24:N24"/>
    <mergeCell ref="E28:L28"/>
    <mergeCell ref="O26:P26"/>
    <mergeCell ref="E9:G9"/>
    <mergeCell ref="B8:D8"/>
    <mergeCell ref="H5:J5"/>
    <mergeCell ref="M34:N34"/>
    <mergeCell ref="B55:D55"/>
    <mergeCell ref="K56:M56"/>
    <mergeCell ref="N11:P11"/>
    <mergeCell ref="E20:L20"/>
    <mergeCell ref="O25:P25"/>
    <mergeCell ref="E8:G8"/>
    <mergeCell ref="N49:P49"/>
    <mergeCell ref="E32:L32"/>
    <mergeCell ref="B40:D40"/>
    <mergeCell ref="B47:D47"/>
    <mergeCell ref="B60:P60"/>
    <mergeCell ref="E26:L26"/>
    <mergeCell ref="E41:L41"/>
    <mergeCell ref="M33:N33"/>
    <mergeCell ref="H59:J59"/>
    <mergeCell ref="B4:D4"/>
    <mergeCell ref="K10:M10"/>
    <mergeCell ref="B19:D19"/>
    <mergeCell ref="H8:J8"/>
    <mergeCell ref="H11:J11"/>
    <mergeCell ref="B34:D34"/>
    <mergeCell ref="N53:P53"/>
    <mergeCell ref="H58:J58"/>
    <mergeCell ref="B21:P22"/>
    <mergeCell ref="B61:P61"/>
    <mergeCell ref="B58:D58"/>
    <mergeCell ref="M32:N32"/>
    <mergeCell ref="B31:D31"/>
    <mergeCell ref="E23:L23"/>
    <mergeCell ref="E11:G11"/>
    <mergeCell ref="O18:P18"/>
    <mergeCell ref="B16:D16"/>
    <mergeCell ref="M35:N35"/>
    <mergeCell ref="B14:P15"/>
    <mergeCell ref="K4:M4"/>
    <mergeCell ref="B6:P7"/>
    <mergeCell ref="M17:N17"/>
    <mergeCell ref="N8:P8"/>
    <mergeCell ref="E17:L17"/>
    <mergeCell ref="M23:N23"/>
    <mergeCell ref="B18:D18"/>
    <mergeCell ref="O31:P31"/>
    <mergeCell ref="O24:P24"/>
    <mergeCell ref="B63:P63"/>
    <mergeCell ref="O33:P33"/>
    <mergeCell ref="K47:M47"/>
    <mergeCell ref="H4:J4"/>
    <mergeCell ref="E38:L38"/>
    <mergeCell ref="O30:P30"/>
    <mergeCell ref="N9:P9"/>
    <mergeCell ref="N4:P4"/>
    <mergeCell ref="N10:P10"/>
    <mergeCell ref="B23:D23"/>
    <mergeCell ref="M27:N27"/>
    <mergeCell ref="E30:L30"/>
    <mergeCell ref="K55:M55"/>
    <mergeCell ref="B50:D50"/>
    <mergeCell ref="B26:D26"/>
    <mergeCell ref="O16:P16"/>
    <mergeCell ref="E13:G13"/>
    <mergeCell ref="O29:P29"/>
    <mergeCell ref="E18:L18"/>
    <mergeCell ref="O23:P23"/>
    <mergeCell ref="M25:N25"/>
    <mergeCell ref="B27:D27"/>
    <mergeCell ref="E42:L42"/>
    <mergeCell ref="O35:P35"/>
    <mergeCell ref="N48:P48"/>
    <mergeCell ref="E48:G48"/>
    <mergeCell ref="O43:P43"/>
    <mergeCell ref="B38:D38"/>
    <mergeCell ref="O41:P41"/>
    <mergeCell ref="O40:P40"/>
    <mergeCell ref="B28:D28"/>
    <mergeCell ref="E35:L35"/>
    <mergeCell ref="E33:L33"/>
    <mergeCell ref="B30:D30"/>
    <mergeCell ref="B29:D29"/>
    <mergeCell ref="B49:D49"/>
    <mergeCell ref="B35:D35"/>
    <mergeCell ref="H56:J56"/>
    <mergeCell ref="M43:N43"/>
    <mergeCell ref="E59:G59"/>
    <mergeCell ref="K59:M59"/>
    <mergeCell ref="E34:L34"/>
    <mergeCell ref="B56:D56"/>
    <mergeCell ref="E58:G58"/>
    <mergeCell ref="E40:L40"/>
    <mergeCell ref="O37:P37"/>
    <mergeCell ref="E54:G54"/>
    <mergeCell ref="B51:P52"/>
    <mergeCell ref="B13:D13"/>
    <mergeCell ref="O28:P28"/>
    <mergeCell ref="M29:N29"/>
    <mergeCell ref="K9:M9"/>
    <mergeCell ref="M28:N28"/>
    <mergeCell ref="E56:G56"/>
    <mergeCell ref="E36:L36"/>
    <mergeCell ref="N54:P54"/>
    <mergeCell ref="B43:D43"/>
    <mergeCell ref="N55:P55"/>
    <mergeCell ref="B42:D42"/>
    <mergeCell ref="O39:P39"/>
    <mergeCell ref="B45:P46"/>
    <mergeCell ref="B39:D39"/>
    <mergeCell ref="K54:M54"/>
    <mergeCell ref="M44:N44"/>
    <mergeCell ref="E55:G55"/>
    <mergeCell ref="B54:D54"/>
    <mergeCell ref="H47:J47"/>
    <mergeCell ref="B37:D37"/>
    <mergeCell ref="E43:L43"/>
    <mergeCell ref="M31:N31"/>
    <mergeCell ref="O38:P38"/>
    <mergeCell ref="O44:P44"/>
    <mergeCell ref="M30:N30"/>
    <mergeCell ref="B24:D24"/>
    <mergeCell ref="H12:J12"/>
    <mergeCell ref="M20:N20"/>
    <mergeCell ref="B17:D17"/>
    <mergeCell ref="M19:N19"/>
    <mergeCell ref="E16:L16"/>
    <mergeCell ref="B10:D10"/>
    <mergeCell ref="E25:L25"/>
    <mergeCell ref="N13:P13"/>
    <mergeCell ref="O32:P32"/>
    <mergeCell ref="E39:L39"/>
    <mergeCell ref="M40:N40"/>
    <mergeCell ref="E29:L29"/>
    <mergeCell ref="E37:L37"/>
    <mergeCell ref="M38:N38"/>
    <mergeCell ref="B33:D33"/>
    <mergeCell ref="E27:L27"/>
    <mergeCell ref="K13:M13"/>
    <mergeCell ref="O20:P20"/>
    <mergeCell ref="N12:P12"/>
    <mergeCell ref="B57:P57"/>
    <mergeCell ref="H48:J48"/>
    <mergeCell ref="B59:D59"/>
    <mergeCell ref="B66:P66"/>
    <mergeCell ref="K48:M48"/>
    <mergeCell ref="B32:D32"/>
    <mergeCell ref="H13:J13"/>
    <mergeCell ref="K5:M5"/>
    <mergeCell ref="M36:N36"/>
    <mergeCell ref="H55:J55"/>
    <mergeCell ref="B48:D48"/>
    <mergeCell ref="N59:P59"/>
    <mergeCell ref="B44:D44"/>
    <mergeCell ref="H54:J54"/>
    <mergeCell ref="K49:M49"/>
    <mergeCell ref="E50:G50"/>
    <mergeCell ref="B53:D53"/>
    <mergeCell ref="E49:G49"/>
    <mergeCell ref="H50:J50"/>
    <mergeCell ref="K50:M50"/>
    <mergeCell ref="O27:P27"/>
    <mergeCell ref="E44:L44"/>
    <mergeCell ref="K53:M53"/>
    <mergeCell ref="E24:L24"/>
    <mergeCell ref="N5:P5"/>
    <mergeCell ref="H49:J49"/>
    <mergeCell ref="N50:P50"/>
    <mergeCell ref="B5:D5"/>
    <mergeCell ref="E53:G53"/>
    <mergeCell ref="M26:N26"/>
    <mergeCell ref="N47:P47"/>
    <mergeCell ref="M41:N41"/>
    <mergeCell ref="O42:P42"/>
    <mergeCell ref="O36:P36"/>
    <mergeCell ref="B2:P3"/>
    <mergeCell ref="O19:P19"/>
    <mergeCell ref="O34:P34"/>
    <mergeCell ref="E47:G47"/>
    <mergeCell ref="N58:P58"/>
    <mergeCell ref="B36:D36"/>
    <mergeCell ref="E31:L31"/>
  </mergeCells>
  <pageMargins left="0.7" right="0.7" top="0.75" bottom="0.75" header="0.3" footer="0.3"/>
  <legacy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D1" zoomScale="40">
      <selection activeCell="H5" sqref="H5:J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7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10.0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DATA!L58</f>
        <v>0.17805555555555588</v>
      </c>
      <c r="N18" s="13"/>
      <c r="O18" s="12" t="str">
        <f>TEXT(ABS((M18)/24),"[hh]°mm'ss")</f>
        <v>00°10'41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0.035855555555556</v>
      </c>
      <c r="N19" s="13"/>
      <c r="O19" s="12" t="str">
        <f>TEXT(ABS((M19)/24),"[hh]°mm'ss")</f>
        <v>00°02'09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12.0358555555556</v>
      </c>
      <c r="N20" s="13"/>
      <c r="O20" s="12" t="str">
        <f>TEXT(ABS((M20)/24),"[hh]°mm'ss")</f>
        <v>12°02'09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DATA!C58</f>
        <v>-4.283333333333333</v>
      </c>
      <c r="N25" s="13"/>
      <c r="O25" s="12" t="str">
        <f>TEXT(ABS((M25)/24),"[hh]°mm'ss")</f>
        <v>04°17'00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87.46633333333328</v>
      </c>
      <c r="N26" s="13"/>
      <c r="O26" s="12" t="str">
        <f>TEXT(ABS((M26)/24),"[hh]°mm'ss")</f>
        <v>87°27'59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1.0442496723794026</v>
      </c>
      <c r="N27" s="13"/>
      <c r="O27" s="12" t="str">
        <f>TEXT(ABS((M27)/24),"[hh]°mm'ss")</f>
        <v>01°02'39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43.7599735754237</v>
      </c>
      <c r="N28" s="13"/>
      <c r="O28" s="12" t="str">
        <f>TEXT(ABS((M28)/24),"[hh]°mm'ss")</f>
        <v>43°45'36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12.0858555555556</v>
      </c>
      <c r="N29" s="13"/>
      <c r="O29" s="12" t="str">
        <f>TEXT(ABS((M29)/24),"[hh]°mm'ss")</f>
        <v>12°05'09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0.6826852209727513</v>
      </c>
      <c r="N30" s="13"/>
      <c r="O30" s="12" t="str">
        <f>TEXT(ABS((M30)/24),"[hh]°mm'ss")</f>
        <v>00°40'58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15.198933308039432</v>
      </c>
      <c r="N31" s="13"/>
      <c r="O31" s="12" t="str">
        <f>TEXT(ABS((M31)/24),"[hh]°mm'ss")</f>
        <v>15°11'56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-0.04385306417871562</v>
      </c>
      <c r="N32" s="13"/>
      <c r="O32" s="12" t="str">
        <f>TEXT(ABS((M32)/24),"[hh]°mm'ss")</f>
        <v>00°02'38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18.236748990151636</v>
      </c>
      <c r="N33" s="13"/>
      <c r="O33" s="12" t="str">
        <f>TEXT(ABS((M33)/24),"[hh]°mm'ss")</f>
        <v>18°14'12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-0.3179705618511616</v>
      </c>
      <c r="N34" s="13"/>
      <c r="O34" s="12" t="str">
        <f>TEXT(ABS((M34)/24),"[hh]°mm'ss")</f>
        <v>00°19'05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19.305204714125434</v>
      </c>
      <c r="N35" s="13"/>
      <c r="O35" s="12" t="str">
        <f>TEXT(ABS((M35)/24),"[hh]°mm'ss")</f>
        <v>19°18'19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-0.3509737108018836</v>
      </c>
      <c r="N36" s="13"/>
      <c r="O36" s="12" t="str">
        <f>TEXT(ABS((M36)/24),"[hh]°mm'ss")</f>
        <v>00°21'04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4.532730010219873</v>
      </c>
      <c r="N37" s="13"/>
      <c r="O37" s="12" t="str">
        <f>TEXT(ABS((M37)/24),"[hh]°mm'ss")</f>
        <v>04°31'58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4.699396676886543</v>
      </c>
      <c r="N38" s="13"/>
      <c r="O38" s="12" t="str">
        <f>TEXT(ABS((M38)/24),"[hh]°mm'ss")</f>
        <v>04°41'58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-0.02640597391349813</v>
      </c>
      <c r="N39" s="13"/>
      <c r="O39" s="12" t="str">
        <f>TEXT(ABS((M39)/24),"[hh]°mm'ss")</f>
        <v>00°01'35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5.9349804396699195</v>
      </c>
      <c r="N40" s="13"/>
      <c r="O40" s="12" t="str">
        <f>TEXT(ABS((M40)/24),"[hh]°mm'ss")</f>
        <v>05°56'06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0.06950552825163027</v>
      </c>
      <c r="N41" s="13"/>
      <c r="O41" s="12" t="str">
        <f>TEXT(ABS((M41)/24),"[hh]°mm'ss")</f>
        <v>00°04'10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6.334894682162883</v>
      </c>
      <c r="N42" s="13"/>
      <c r="O42" s="12" t="str">
        <f>TEXT(ABS((M42)/24),"[hh]°mm'ss")</f>
        <v>06°20'06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0.15609403838446337</v>
      </c>
      <c r="N43" s="13"/>
      <c r="O43" s="12" t="str">
        <f>TEXT(ABS((M43)/24),"[hh]°mm'ss")</f>
        <v>00°09'22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6.667872381928203</v>
      </c>
      <c r="N44" s="13"/>
      <c r="O44" s="12" t="str">
        <f>TEXT(ABS((M44)/24),"[hh]°mm'ss")</f>
        <v>06°40'04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12:6</v>
      </c>
      <c r="C48" s="27"/>
      <c r="D48" s="27"/>
      <c r="E48" s="12" t="str">
        <f>TRUNC(M31)&amp;":"&amp;ROUNDUP((M31-TRUNC(M31))*60,0)</f>
        <v>15:12</v>
      </c>
      <c r="F48" s="12"/>
      <c r="G48" s="12"/>
      <c r="H48" s="12" t="str">
        <f>TRUNC(M33)&amp;":"&amp;ROUNDUP((M33-TRUNC(M33))*60,0)</f>
        <v>18:15</v>
      </c>
      <c r="I48" s="12"/>
      <c r="J48" s="12"/>
      <c r="K48" s="12" t="str">
        <f>TRUNC(M35)&amp;":"&amp;ROUNDUP((M35-TRUNC(M35))*60,0)</f>
        <v>19:19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12:3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M26:N26"/>
    <mergeCell ref="E11:G11"/>
    <mergeCell ref="B17:D17"/>
    <mergeCell ref="N13:P13"/>
    <mergeCell ref="H9:J9"/>
    <mergeCell ref="B9:D9"/>
    <mergeCell ref="K5:M5"/>
    <mergeCell ref="B48:D48"/>
    <mergeCell ref="M38:N38"/>
    <mergeCell ref="N49:P49"/>
    <mergeCell ref="E42:L42"/>
    <mergeCell ref="E41:L41"/>
    <mergeCell ref="K47:M47"/>
    <mergeCell ref="O40:P40"/>
    <mergeCell ref="B58:D58"/>
    <mergeCell ref="M30:N30"/>
    <mergeCell ref="B40:D40"/>
    <mergeCell ref="K49:M49"/>
    <mergeCell ref="E36:L36"/>
    <mergeCell ref="B50:D50"/>
    <mergeCell ref="M36:N36"/>
    <mergeCell ref="B34:D34"/>
    <mergeCell ref="B37:D37"/>
    <mergeCell ref="M43:N43"/>
    <mergeCell ref="E35:L35"/>
    <mergeCell ref="E31:L31"/>
    <mergeCell ref="O32:P32"/>
    <mergeCell ref="K8:M8"/>
    <mergeCell ref="H47:J47"/>
    <mergeCell ref="N50:P50"/>
    <mergeCell ref="K50:M50"/>
    <mergeCell ref="H13:J13"/>
    <mergeCell ref="K4:M4"/>
    <mergeCell ref="E29:L29"/>
    <mergeCell ref="B12:D12"/>
    <mergeCell ref="O20:P20"/>
    <mergeCell ref="B67:P67"/>
    <mergeCell ref="E19:L19"/>
    <mergeCell ref="O17:P17"/>
    <mergeCell ref="B27:D27"/>
    <mergeCell ref="B23:D23"/>
    <mergeCell ref="B19:D19"/>
    <mergeCell ref="M18:N18"/>
    <mergeCell ref="M20:N20"/>
    <mergeCell ref="B31:D31"/>
    <mergeCell ref="O29:P29"/>
    <mergeCell ref="N54:P54"/>
    <mergeCell ref="E39:L39"/>
    <mergeCell ref="K56:M56"/>
    <mergeCell ref="N53:P53"/>
    <mergeCell ref="B66:P66"/>
    <mergeCell ref="B62:P62"/>
    <mergeCell ref="N10:P10"/>
    <mergeCell ref="B30:D30"/>
    <mergeCell ref="M23:N23"/>
    <mergeCell ref="B60:P60"/>
    <mergeCell ref="E30:L30"/>
    <mergeCell ref="H48:J48"/>
    <mergeCell ref="H58:J58"/>
    <mergeCell ref="B57:P57"/>
    <mergeCell ref="B59:D59"/>
    <mergeCell ref="B49:D49"/>
    <mergeCell ref="E56:G56"/>
    <mergeCell ref="H49:J49"/>
    <mergeCell ref="N55:P55"/>
    <mergeCell ref="K55:M55"/>
    <mergeCell ref="K54:M54"/>
    <mergeCell ref="K53:M53"/>
    <mergeCell ref="B10:D10"/>
    <mergeCell ref="O25:P25"/>
    <mergeCell ref="E27:L27"/>
    <mergeCell ref="H12:J12"/>
    <mergeCell ref="B5:D5"/>
    <mergeCell ref="B2:P3"/>
    <mergeCell ref="E33:L33"/>
    <mergeCell ref="E5:G5"/>
    <mergeCell ref="O23:P23"/>
    <mergeCell ref="O36:P36"/>
    <mergeCell ref="K58:M58"/>
    <mergeCell ref="E43:L43"/>
    <mergeCell ref="O35:P35"/>
    <mergeCell ref="B47:D47"/>
    <mergeCell ref="E49:G49"/>
    <mergeCell ref="O37:P37"/>
    <mergeCell ref="B41:D41"/>
    <mergeCell ref="B43:D43"/>
    <mergeCell ref="M44:N44"/>
    <mergeCell ref="B33:D33"/>
    <mergeCell ref="M37:N37"/>
    <mergeCell ref="E48:G48"/>
    <mergeCell ref="N56:P56"/>
    <mergeCell ref="O28:P28"/>
    <mergeCell ref="H11:J11"/>
    <mergeCell ref="E23:L23"/>
    <mergeCell ref="E20:L20"/>
    <mergeCell ref="O27:P27"/>
    <mergeCell ref="O19:P19"/>
    <mergeCell ref="K13:M13"/>
    <mergeCell ref="B14:P15"/>
    <mergeCell ref="E28:L28"/>
    <mergeCell ref="K12:M12"/>
    <mergeCell ref="B4:D4"/>
    <mergeCell ref="E18:L18"/>
    <mergeCell ref="K9:M9"/>
    <mergeCell ref="E54:G54"/>
    <mergeCell ref="M41:N41"/>
    <mergeCell ref="B39:D39"/>
    <mergeCell ref="O43:P43"/>
    <mergeCell ref="B54:D54"/>
    <mergeCell ref="M16:N16"/>
    <mergeCell ref="E50:G50"/>
    <mergeCell ref="N58:P58"/>
    <mergeCell ref="E59:G59"/>
    <mergeCell ref="E40:L40"/>
    <mergeCell ref="N48:P48"/>
    <mergeCell ref="K48:M48"/>
    <mergeCell ref="E47:G47"/>
    <mergeCell ref="H55:J55"/>
    <mergeCell ref="O44:P44"/>
    <mergeCell ref="B21:P22"/>
    <mergeCell ref="E8:G8"/>
    <mergeCell ref="O24:P24"/>
    <mergeCell ref="M27:N27"/>
    <mergeCell ref="B6:P7"/>
    <mergeCell ref="O33:P33"/>
    <mergeCell ref="H50:J50"/>
    <mergeCell ref="B35:D35"/>
    <mergeCell ref="N9:P9"/>
    <mergeCell ref="E16:L16"/>
    <mergeCell ref="B11:D11"/>
    <mergeCell ref="M19:N19"/>
    <mergeCell ref="M24:N24"/>
    <mergeCell ref="M25:N25"/>
    <mergeCell ref="B61:P61"/>
    <mergeCell ref="B24:D24"/>
    <mergeCell ref="B51:P52"/>
    <mergeCell ref="B36:D36"/>
    <mergeCell ref="N59:P59"/>
    <mergeCell ref="B63:P63"/>
    <mergeCell ref="O30:P30"/>
    <mergeCell ref="H5:J5"/>
    <mergeCell ref="B28:D28"/>
    <mergeCell ref="E55:G55"/>
    <mergeCell ref="O26:P26"/>
    <mergeCell ref="H10:J10"/>
    <mergeCell ref="N11:P11"/>
    <mergeCell ref="E24:L24"/>
    <mergeCell ref="B20:D20"/>
    <mergeCell ref="M29:N29"/>
    <mergeCell ref="H54:J54"/>
    <mergeCell ref="E34:L34"/>
    <mergeCell ref="B13:D13"/>
    <mergeCell ref="O16:P16"/>
    <mergeCell ref="H8:J8"/>
    <mergeCell ref="E32:L32"/>
    <mergeCell ref="M33:N33"/>
    <mergeCell ref="O42:P42"/>
    <mergeCell ref="E26:L26"/>
    <mergeCell ref="B8:D8"/>
    <mergeCell ref="K11:M11"/>
    <mergeCell ref="E12:G12"/>
    <mergeCell ref="B25:D25"/>
    <mergeCell ref="E9:G9"/>
    <mergeCell ref="B18:D18"/>
    <mergeCell ref="B65:P65"/>
    <mergeCell ref="B64:P64"/>
    <mergeCell ref="N47:P47"/>
    <mergeCell ref="H59:J59"/>
    <mergeCell ref="H56:J56"/>
    <mergeCell ref="B56:D56"/>
    <mergeCell ref="N5:P5"/>
    <mergeCell ref="B26:D26"/>
    <mergeCell ref="O31:P31"/>
    <mergeCell ref="H53:J53"/>
    <mergeCell ref="E37:L37"/>
    <mergeCell ref="E13:G13"/>
    <mergeCell ref="B45:P46"/>
    <mergeCell ref="E58:G58"/>
    <mergeCell ref="B38:D38"/>
    <mergeCell ref="N12:P12"/>
    <mergeCell ref="K10:M10"/>
    <mergeCell ref="O38:P38"/>
    <mergeCell ref="M39:N39"/>
    <mergeCell ref="B42:D42"/>
    <mergeCell ref="B44:D44"/>
    <mergeCell ref="B32:D32"/>
    <mergeCell ref="O18:P18"/>
    <mergeCell ref="E17:L17"/>
    <mergeCell ref="M32:N32"/>
    <mergeCell ref="M28:N28"/>
    <mergeCell ref="B29:D29"/>
    <mergeCell ref="M17:N17"/>
    <mergeCell ref="E10:G10"/>
    <mergeCell ref="N8:P8"/>
    <mergeCell ref="E25:L25"/>
    <mergeCell ref="M31:N31"/>
    <mergeCell ref="B16:D16"/>
    <mergeCell ref="N4:P4"/>
    <mergeCell ref="E4:G4"/>
    <mergeCell ref="H4:J4"/>
    <mergeCell ref="B55:D55"/>
    <mergeCell ref="O34:P34"/>
    <mergeCell ref="E53:G53"/>
    <mergeCell ref="M35:N35"/>
    <mergeCell ref="O41:P41"/>
    <mergeCell ref="B53:D53"/>
    <mergeCell ref="M34:N34"/>
    <mergeCell ref="E44:L44"/>
    <mergeCell ref="O39:P39"/>
    <mergeCell ref="E38:L38"/>
    <mergeCell ref="M40:N40"/>
    <mergeCell ref="M42:N42"/>
    <mergeCell ref="K59:M59"/>
  </mergeCells>
  <pageMargins left="0.7" right="0.7" top="0.75" bottom="0.75" header="0.3" footer="0.3"/>
  <legacy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C1" zoomScale="40">
      <selection activeCell="H5" sqref="H5:J5"/>
    </sheetView>
  </sheetViews>
  <sheetFormatPr defaultRowHeight="16.25" defaultColWidth="10"/>
  <cols>
    <col min="17" max="17" hidden="1" customWidth="1" bestFit="1" width="10.0" style="0"/>
  </cols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7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11.0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DATA!M58</f>
        <v>0.1738888888888892</v>
      </c>
      <c r="N18" s="13"/>
      <c r="O18" s="12" t="str">
        <f>TEXT(ABS((M18)/24),"[hh]°mm'ss")</f>
        <v>00°10'26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0.031688888888889016</v>
      </c>
      <c r="N19" s="13"/>
      <c r="O19" s="12" t="str">
        <f>TEXT(ABS((M19)/24),"[hh]°mm'ss")</f>
        <v>00°01'54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12.0316888888889</v>
      </c>
      <c r="N20" s="13"/>
      <c r="O20" s="12" t="str">
        <f>TEXT(ABS((M20)/24),"[hh]°mm'ss")</f>
        <v>12°01'54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DATA!D58</f>
        <v>-3.9</v>
      </c>
      <c r="N25" s="13"/>
      <c r="O25" s="12" t="str">
        <f>TEXT(ABS((M25)/24),"[hh]°mm'ss")</f>
        <v>03°54'00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87.08299999999994</v>
      </c>
      <c r="N26" s="13"/>
      <c r="O26" s="12" t="str">
        <f>TEXT(ABS((M26)/24),"[hh]°mm'ss")</f>
        <v>87°04'59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1.05095528650689</v>
      </c>
      <c r="N27" s="13"/>
      <c r="O27" s="12" t="str">
        <f>TEXT(ABS((M27)/24),"[hh]°mm'ss")</f>
        <v>01°03'03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43.57679862474829</v>
      </c>
      <c r="N28" s="13"/>
      <c r="O28" s="12" t="str">
        <f>TEXT(ABS((M28)/24),"[hh]°mm'ss")</f>
        <v>43°34'36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12.0816888888889</v>
      </c>
      <c r="N29" s="13"/>
      <c r="O29" s="12" t="str">
        <f>TEXT(ABS((M29)/24),"[hh]°mm'ss")</f>
        <v>12°04'54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0.6811765677979628</v>
      </c>
      <c r="N30" s="13"/>
      <c r="O30" s="12" t="str">
        <f>TEXT(ABS((M30)/24),"[hh]°mm'ss")</f>
        <v>00°40'52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15.202645371855933</v>
      </c>
      <c r="N31" s="13"/>
      <c r="O31" s="12" t="str">
        <f>TEXT(ABS((M31)/24),"[hh]°mm'ss")</f>
        <v>15°12'10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-0.04304916967207824</v>
      </c>
      <c r="N32" s="13"/>
      <c r="O32" s="12" t="str">
        <f>TEXT(ABS((M32)/24),"[hh]°mm'ss")</f>
        <v>00°02'35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18.229508769769836</v>
      </c>
      <c r="N33" s="13"/>
      <c r="O33" s="12" t="str">
        <f>TEXT(ABS((M33)/24),"[hh]°mm'ss")</f>
        <v>18°13'46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-0.31716666734452426</v>
      </c>
      <c r="N34" s="13"/>
      <c r="O34" s="12" t="str">
        <f>TEXT(ABS((M34)/24),"[hh]°mm'ss")</f>
        <v>00°19'02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19.297799767924634</v>
      </c>
      <c r="N35" s="13"/>
      <c r="O35" s="12" t="str">
        <f>TEXT(ABS((M35)/24),"[hh]°mm'ss")</f>
        <v>19°17'52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-0.35016981629524624</v>
      </c>
      <c r="N36" s="13"/>
      <c r="O36" s="12" t="str">
        <f>TEXT(ABS((M36)/24),"[hh]°mm'ss")</f>
        <v>00°21'01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4.531842076439213</v>
      </c>
      <c r="N37" s="13"/>
      <c r="O37" s="12" t="str">
        <f>TEXT(ABS((M37)/24),"[hh]°mm'ss")</f>
        <v>04°31'55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4.698508743105883</v>
      </c>
      <c r="N38" s="13"/>
      <c r="O38" s="12" t="str">
        <f>TEXT(ABS((M38)/24),"[hh]°mm'ss")</f>
        <v>04°41'55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-0.02560207940686074</v>
      </c>
      <c r="N39" s="13"/>
      <c r="O39" s="12" t="str">
        <f>TEXT(ABS((M39)/24),"[hh]°mm'ss")</f>
        <v>00°01'32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5.933885462641399</v>
      </c>
      <c r="N40" s="13"/>
      <c r="O40" s="12" t="str">
        <f>TEXT(ABS((M40)/24),"[hh]°mm'ss")</f>
        <v>05°56'02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0.07030942275826767</v>
      </c>
      <c r="N41" s="13"/>
      <c r="O41" s="12" t="str">
        <f>TEXT(ABS((M41)/24),"[hh]°mm'ss")</f>
        <v>00°04'13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6.333806197241553</v>
      </c>
      <c r="N42" s="13"/>
      <c r="O42" s="12" t="str">
        <f>TEXT(ABS((M42)/24),"[hh]°mm'ss")</f>
        <v>06°20'02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0.15689793289110074</v>
      </c>
      <c r="N43" s="13"/>
      <c r="O43" s="12" t="str">
        <f>TEXT(ABS((M43)/24),"[hh]°mm'ss")</f>
        <v>00°09'25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6.666814672906703</v>
      </c>
      <c r="N44" s="13"/>
      <c r="O44" s="12" t="str">
        <f>TEXT(ABS((M44)/24),"[hh]°mm'ss")</f>
        <v>06°40'01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12:5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18:14</v>
      </c>
      <c r="I48" s="12"/>
      <c r="J48" s="12"/>
      <c r="K48" s="12" t="str">
        <f>TRUNC(M35)&amp;":"&amp;ROUNDUP((M35-TRUNC(M35))*60,0)</f>
        <v>19:18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12:2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24:D24"/>
    <mergeCell ref="K4:M4"/>
    <mergeCell ref="E5:G5"/>
    <mergeCell ref="K5:M5"/>
    <mergeCell ref="K10:M10"/>
    <mergeCell ref="H4:J4"/>
    <mergeCell ref="B4:D4"/>
    <mergeCell ref="M38:N38"/>
    <mergeCell ref="E48:G48"/>
    <mergeCell ref="K56:M56"/>
    <mergeCell ref="E34:L34"/>
    <mergeCell ref="B55:D55"/>
    <mergeCell ref="M44:N44"/>
    <mergeCell ref="M34:N34"/>
    <mergeCell ref="M33:N33"/>
    <mergeCell ref="E25:L25"/>
    <mergeCell ref="B50:D50"/>
    <mergeCell ref="O41:P41"/>
    <mergeCell ref="H54:J54"/>
    <mergeCell ref="O39:P39"/>
    <mergeCell ref="E55:G55"/>
    <mergeCell ref="B45:P46"/>
    <mergeCell ref="B56:D56"/>
    <mergeCell ref="M40:N40"/>
    <mergeCell ref="N5:P5"/>
    <mergeCell ref="B14:P15"/>
    <mergeCell ref="M31:N31"/>
    <mergeCell ref="E4:G4"/>
    <mergeCell ref="E53:G53"/>
    <mergeCell ref="E43:L43"/>
    <mergeCell ref="K55:M55"/>
    <mergeCell ref="E47:G47"/>
    <mergeCell ref="H49:J49"/>
    <mergeCell ref="K49:M49"/>
    <mergeCell ref="B31:D31"/>
    <mergeCell ref="K12:M12"/>
    <mergeCell ref="O19:P19"/>
    <mergeCell ref="B26:D26"/>
    <mergeCell ref="B13:D13"/>
    <mergeCell ref="E42:L42"/>
    <mergeCell ref="K59:M59"/>
    <mergeCell ref="B48:D48"/>
    <mergeCell ref="B32:D32"/>
    <mergeCell ref="O30:P30"/>
    <mergeCell ref="H12:J12"/>
    <mergeCell ref="E24:L24"/>
    <mergeCell ref="N9:P9"/>
    <mergeCell ref="B9:D9"/>
    <mergeCell ref="M28:N28"/>
    <mergeCell ref="O17:P17"/>
    <mergeCell ref="E29:L29"/>
    <mergeCell ref="E13:G13"/>
    <mergeCell ref="M24:N24"/>
    <mergeCell ref="N8:P8"/>
    <mergeCell ref="N11:P11"/>
    <mergeCell ref="K11:M11"/>
    <mergeCell ref="K8:M8"/>
    <mergeCell ref="B8:D8"/>
    <mergeCell ref="B19:D19"/>
    <mergeCell ref="E32:L32"/>
    <mergeCell ref="O18:P18"/>
    <mergeCell ref="E26:L26"/>
    <mergeCell ref="H9:J9"/>
    <mergeCell ref="B37:D37"/>
    <mergeCell ref="H53:J53"/>
    <mergeCell ref="O43:P43"/>
    <mergeCell ref="E54:G54"/>
    <mergeCell ref="B40:D40"/>
    <mergeCell ref="H50:J50"/>
    <mergeCell ref="O44:P44"/>
    <mergeCell ref="M39:N39"/>
    <mergeCell ref="O31:P31"/>
    <mergeCell ref="E20:L20"/>
    <mergeCell ref="B28:D28"/>
    <mergeCell ref="M20:N20"/>
    <mergeCell ref="B29:D29"/>
    <mergeCell ref="M23:N23"/>
    <mergeCell ref="E16:L16"/>
    <mergeCell ref="O26:P26"/>
    <mergeCell ref="H11:J11"/>
    <mergeCell ref="E23:L23"/>
    <mergeCell ref="H13:J13"/>
    <mergeCell ref="M19:N19"/>
    <mergeCell ref="N12:P12"/>
    <mergeCell ref="E38:L38"/>
    <mergeCell ref="O37:P37"/>
    <mergeCell ref="K48:M48"/>
    <mergeCell ref="O40:P40"/>
    <mergeCell ref="H48:J48"/>
    <mergeCell ref="M42:N42"/>
    <mergeCell ref="M43:N43"/>
    <mergeCell ref="H56:J56"/>
    <mergeCell ref="B16:D16"/>
    <mergeCell ref="M27:N27"/>
    <mergeCell ref="B34:D34"/>
    <mergeCell ref="N10:P10"/>
    <mergeCell ref="E17:L17"/>
    <mergeCell ref="M25:N25"/>
    <mergeCell ref="E11:G11"/>
    <mergeCell ref="E10:G10"/>
    <mergeCell ref="H8:J8"/>
    <mergeCell ref="O23:P23"/>
    <mergeCell ref="B58:D58"/>
    <mergeCell ref="E37:L37"/>
    <mergeCell ref="N50:P50"/>
    <mergeCell ref="B53:D53"/>
    <mergeCell ref="E36:L36"/>
    <mergeCell ref="K47:M47"/>
    <mergeCell ref="B54:D54"/>
    <mergeCell ref="B61:P61"/>
    <mergeCell ref="H55:J55"/>
    <mergeCell ref="K53:M53"/>
    <mergeCell ref="N53:P53"/>
    <mergeCell ref="E44:L44"/>
    <mergeCell ref="M41:N41"/>
    <mergeCell ref="E41:L41"/>
    <mergeCell ref="E39:L39"/>
    <mergeCell ref="O34:P34"/>
    <mergeCell ref="B63:P63"/>
    <mergeCell ref="B35:D35"/>
    <mergeCell ref="O20:P20"/>
    <mergeCell ref="M18:N18"/>
    <mergeCell ref="E56:G56"/>
    <mergeCell ref="M36:N36"/>
    <mergeCell ref="N48:P48"/>
    <mergeCell ref="B66:P66"/>
    <mergeCell ref="B67:P67"/>
    <mergeCell ref="O38:P38"/>
    <mergeCell ref="K50:M50"/>
    <mergeCell ref="E40:L40"/>
    <mergeCell ref="N54:P54"/>
    <mergeCell ref="M35:N35"/>
    <mergeCell ref="B62:P62"/>
    <mergeCell ref="B64:P64"/>
    <mergeCell ref="M16:N16"/>
    <mergeCell ref="B27:D27"/>
    <mergeCell ref="O32:P32"/>
    <mergeCell ref="E18:L18"/>
    <mergeCell ref="B18:D18"/>
    <mergeCell ref="B57:P57"/>
    <mergeCell ref="B36:D36"/>
    <mergeCell ref="O25:P25"/>
    <mergeCell ref="E35:L35"/>
    <mergeCell ref="E28:L28"/>
    <mergeCell ref="E30:L30"/>
    <mergeCell ref="O29:P29"/>
    <mergeCell ref="M29:N29"/>
    <mergeCell ref="E33:L33"/>
    <mergeCell ref="O42:P42"/>
    <mergeCell ref="B30:D30"/>
    <mergeCell ref="E27:L27"/>
    <mergeCell ref="B41:D41"/>
    <mergeCell ref="N47:P47"/>
    <mergeCell ref="B39:D39"/>
    <mergeCell ref="O27:P27"/>
    <mergeCell ref="B21:P22"/>
    <mergeCell ref="H10:J10"/>
    <mergeCell ref="E31:L31"/>
    <mergeCell ref="O36:P36"/>
    <mergeCell ref="B47:D47"/>
    <mergeCell ref="N56:P56"/>
    <mergeCell ref="H5:J5"/>
    <mergeCell ref="B25:D25"/>
    <mergeCell ref="M17:N17"/>
    <mergeCell ref="K13:M13"/>
    <mergeCell ref="E12:G12"/>
    <mergeCell ref="B11:D11"/>
    <mergeCell ref="B6:P7"/>
    <mergeCell ref="H47:J47"/>
    <mergeCell ref="N58:P58"/>
    <mergeCell ref="E59:G59"/>
    <mergeCell ref="N55:P55"/>
    <mergeCell ref="K58:M58"/>
    <mergeCell ref="H58:J58"/>
    <mergeCell ref="H59:J59"/>
    <mergeCell ref="O28:P28"/>
    <mergeCell ref="E9:G9"/>
    <mergeCell ref="B17:D17"/>
    <mergeCell ref="B5:D5"/>
    <mergeCell ref="N4:P4"/>
    <mergeCell ref="O35:P35"/>
    <mergeCell ref="E58:G58"/>
    <mergeCell ref="B38:D38"/>
    <mergeCell ref="B10:D10"/>
    <mergeCell ref="M30:N30"/>
    <mergeCell ref="O24:P24"/>
    <mergeCell ref="B33:D33"/>
    <mergeCell ref="M37:N37"/>
    <mergeCell ref="B59:D59"/>
    <mergeCell ref="N59:P59"/>
    <mergeCell ref="B60:P60"/>
    <mergeCell ref="B43:D43"/>
    <mergeCell ref="E50:G50"/>
    <mergeCell ref="B44:D44"/>
    <mergeCell ref="B51:P52"/>
    <mergeCell ref="K54:M54"/>
    <mergeCell ref="B49:D49"/>
    <mergeCell ref="M32:N32"/>
    <mergeCell ref="B12:D12"/>
    <mergeCell ref="K9:M9"/>
    <mergeCell ref="B2:P3"/>
    <mergeCell ref="O16:P16"/>
    <mergeCell ref="E19:L19"/>
    <mergeCell ref="N13:P13"/>
    <mergeCell ref="E8:G8"/>
    <mergeCell ref="B20:D20"/>
    <mergeCell ref="B23:D23"/>
    <mergeCell ref="M26:N26"/>
    <mergeCell ref="E49:G49"/>
    <mergeCell ref="B42:D42"/>
    <mergeCell ref="N49:P49"/>
    <mergeCell ref="B65:P65"/>
    <mergeCell ref="O33:P33"/>
  </mergeCells>
  <pageMargins left="0.7" right="0.7" top="0.75" bottom="0.75" header="0.3" footer="0.3"/>
  <legacy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C1" zoomScale="35">
      <selection activeCell="H5" sqref="H5:J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9.1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12.0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DATA!N58</f>
        <v>0.16944444444444476</v>
      </c>
      <c r="N18" s="13"/>
      <c r="O18" s="12" t="str">
        <f>TEXT(ABS((M18)/24),"[hh]°mm'ss")</f>
        <v>00°10'10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0.027244444444445015</v>
      </c>
      <c r="N19" s="13"/>
      <c r="O19" s="12" t="str">
        <f>TEXT(ABS((M19)/24),"[hh]°mm'ss")</f>
        <v>00°01'38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12.027244444444399</v>
      </c>
      <c r="N20" s="13"/>
      <c r="O20" s="12" t="str">
        <f>TEXT(ABS((M20)/24),"[hh]°mm'ss")</f>
        <v>12°01'38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DATA!E58</f>
        <v>-3.5</v>
      </c>
      <c r="N25" s="13"/>
      <c r="O25" s="12" t="str">
        <f>TEXT(ABS((M25)/24),"[hh]°mm'ss")</f>
        <v>03°30'00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86.683</v>
      </c>
      <c r="N26" s="13"/>
      <c r="O26" s="12" t="str">
        <f>TEXT(ABS((M26)/24),"[hh]°mm'ss")</f>
        <v>86°40'59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1.0579573347253002</v>
      </c>
      <c r="N27" s="13"/>
      <c r="O27" s="12" t="str">
        <f>TEXT(ABS((M27)/24),"[hh]°mm'ss")</f>
        <v>01°03'29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43.386830904945384</v>
      </c>
      <c r="N28" s="13"/>
      <c r="O28" s="12" t="str">
        <f>TEXT(ABS((M28)/24),"[hh]°mm'ss")</f>
        <v>43°23'13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12.077244444444402</v>
      </c>
      <c r="N29" s="13"/>
      <c r="O29" s="12" t="str">
        <f>TEXT(ABS((M29)/24),"[hh]°mm'ss")</f>
        <v>12°04'38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0.6796088868781387</v>
      </c>
      <c r="N30" s="13"/>
      <c r="O30" s="12" t="str">
        <f>TEXT(ABS((M30)/24),"[hh]°mm'ss")</f>
        <v>00°40'47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15.206371935110134</v>
      </c>
      <c r="N31" s="13"/>
      <c r="O31" s="12" t="str">
        <f>TEXT(ABS((M31)/24),"[hh]°mm'ss")</f>
        <v>15°12'23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-0.042211103603189346</v>
      </c>
      <c r="N32" s="13"/>
      <c r="O32" s="12" t="str">
        <f>TEXT(ABS((M32)/24),"[hh]°mm'ss")</f>
        <v>00°02'32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18.221860235885433</v>
      </c>
      <c r="N33" s="13"/>
      <c r="O33" s="12" t="str">
        <f>TEXT(ABS((M33)/24),"[hh]°mm'ss")</f>
        <v>18°13'19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-0.31632860127563533</v>
      </c>
      <c r="N34" s="13"/>
      <c r="O34" s="12" t="str">
        <f>TEXT(ABS((M34)/24),"[hh]°mm'ss")</f>
        <v>00°18'59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19.289980369895936</v>
      </c>
      <c r="N35" s="13"/>
      <c r="O35" s="12" t="str">
        <f>TEXT(ABS((M35)/24),"[hh]°mm'ss")</f>
        <v>19°17'24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-0.3493317502263573</v>
      </c>
      <c r="N36" s="13"/>
      <c r="O36" s="12" t="str">
        <f>TEXT(ABS((M36)/24),"[hh]°mm'ss")</f>
        <v>00°20'58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4.530814615941803</v>
      </c>
      <c r="N37" s="13"/>
      <c r="O37" s="12" t="str">
        <f>TEXT(ABS((M37)/24),"[hh]°mm'ss")</f>
        <v>04°31'51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4.697481282608473</v>
      </c>
      <c r="N38" s="13"/>
      <c r="O38" s="12" t="str">
        <f>TEXT(ABS((M38)/24),"[hh]°mm'ss")</f>
        <v>04°41'51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-0.024764013337971853</v>
      </c>
      <c r="N39" s="13"/>
      <c r="O39" s="12" t="str">
        <f>TEXT(ABS((M39)/24),"[hh]°mm'ss")</f>
        <v>00°01'29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5.9326432104243505</v>
      </c>
      <c r="N40" s="13"/>
      <c r="O40" s="12" t="str">
        <f>TEXT(ABS((M40)/24),"[hh]°mm'ss")</f>
        <v>05°55'58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0.07114748882715655</v>
      </c>
      <c r="N41" s="13"/>
      <c r="O41" s="12" t="str">
        <f>TEXT(ABS((M41)/24),"[hh]°mm'ss")</f>
        <v>00°04'16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6.3325709666059735</v>
      </c>
      <c r="N42" s="13"/>
      <c r="O42" s="12" t="str">
        <f>TEXT(ABS((M42)/24),"[hh]°mm'ss")</f>
        <v>06°19'57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0.15773599895998963</v>
      </c>
      <c r="N43" s="13"/>
      <c r="O43" s="12" t="str">
        <f>TEXT(ABS((M43)/24),"[hh]°mm'ss")</f>
        <v>00°09'28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6.6656117682742835</v>
      </c>
      <c r="N44" s="13"/>
      <c r="O44" s="12" t="str">
        <f>TEXT(ABS((M44)/24),"[hh]°mm'ss")</f>
        <v>06°39'56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12:5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18:14</v>
      </c>
      <c r="I48" s="12"/>
      <c r="J48" s="12"/>
      <c r="K48" s="12" t="str">
        <f>TRUNC(M35)&amp;":"&amp;ROUNDUP((M35-TRUNC(M35))*60,0)</f>
        <v>19:18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12:2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63:P63"/>
    <mergeCell ref="O42:P42"/>
    <mergeCell ref="E24:L24"/>
    <mergeCell ref="N5:P5"/>
    <mergeCell ref="B14:P15"/>
    <mergeCell ref="B56:D56"/>
    <mergeCell ref="M38:N38"/>
    <mergeCell ref="N49:P49"/>
    <mergeCell ref="O38:P38"/>
    <mergeCell ref="E29:L29"/>
    <mergeCell ref="N10:P10"/>
    <mergeCell ref="K8:M8"/>
    <mergeCell ref="B19:D19"/>
    <mergeCell ref="M36:N36"/>
    <mergeCell ref="H56:J56"/>
    <mergeCell ref="B40:D40"/>
    <mergeCell ref="B49:D49"/>
    <mergeCell ref="E32:L32"/>
    <mergeCell ref="B34:D34"/>
    <mergeCell ref="B33:D33"/>
    <mergeCell ref="B27:D27"/>
    <mergeCell ref="M16:N16"/>
    <mergeCell ref="E4:G4"/>
    <mergeCell ref="O19:P19"/>
    <mergeCell ref="M37:N37"/>
    <mergeCell ref="E49:G49"/>
    <mergeCell ref="N55:P55"/>
    <mergeCell ref="K55:M55"/>
    <mergeCell ref="H48:J48"/>
    <mergeCell ref="M43:N43"/>
    <mergeCell ref="B35:D35"/>
    <mergeCell ref="B6:P7"/>
    <mergeCell ref="N13:P13"/>
    <mergeCell ref="N4:P4"/>
    <mergeCell ref="E11:G11"/>
    <mergeCell ref="H8:J8"/>
    <mergeCell ref="K5:M5"/>
    <mergeCell ref="H4:J4"/>
    <mergeCell ref="B2:P3"/>
    <mergeCell ref="K56:M56"/>
    <mergeCell ref="E43:L43"/>
    <mergeCell ref="K49:M49"/>
    <mergeCell ref="E48:G48"/>
    <mergeCell ref="H54:J54"/>
    <mergeCell ref="E50:G50"/>
    <mergeCell ref="O31:P31"/>
    <mergeCell ref="E5:G5"/>
    <mergeCell ref="B20:D20"/>
    <mergeCell ref="O16:P16"/>
    <mergeCell ref="M19:N19"/>
    <mergeCell ref="E19:L19"/>
    <mergeCell ref="B66:P66"/>
    <mergeCell ref="E42:L42"/>
    <mergeCell ref="K54:M54"/>
    <mergeCell ref="E44:L44"/>
    <mergeCell ref="O41:P41"/>
    <mergeCell ref="B48:D48"/>
    <mergeCell ref="B53:D53"/>
    <mergeCell ref="H58:J58"/>
    <mergeCell ref="O33:P33"/>
    <mergeCell ref="E40:L40"/>
    <mergeCell ref="O43:P43"/>
    <mergeCell ref="M34:N34"/>
    <mergeCell ref="E36:L36"/>
    <mergeCell ref="O40:P40"/>
    <mergeCell ref="M27:N27"/>
    <mergeCell ref="M30:N30"/>
    <mergeCell ref="E39:L39"/>
    <mergeCell ref="M40:N40"/>
    <mergeCell ref="E34:L34"/>
    <mergeCell ref="E33:L33"/>
    <mergeCell ref="B29:D29"/>
    <mergeCell ref="E41:L41"/>
    <mergeCell ref="M32:N32"/>
    <mergeCell ref="E30:L30"/>
    <mergeCell ref="O37:P37"/>
    <mergeCell ref="B41:D41"/>
    <mergeCell ref="M33:N33"/>
    <mergeCell ref="O35:P35"/>
    <mergeCell ref="E35:L35"/>
    <mergeCell ref="B44:D44"/>
    <mergeCell ref="B30:D30"/>
    <mergeCell ref="M39:N39"/>
    <mergeCell ref="O30:P30"/>
    <mergeCell ref="B42:D42"/>
    <mergeCell ref="O34:P34"/>
    <mergeCell ref="E31:L31"/>
    <mergeCell ref="N56:P56"/>
    <mergeCell ref="B39:D39"/>
    <mergeCell ref="E38:L38"/>
    <mergeCell ref="E54:G54"/>
    <mergeCell ref="M41:N41"/>
    <mergeCell ref="H47:J47"/>
    <mergeCell ref="E37:L37"/>
    <mergeCell ref="H11:J11"/>
    <mergeCell ref="E27:L27"/>
    <mergeCell ref="B18:D18"/>
    <mergeCell ref="O28:P28"/>
    <mergeCell ref="N11:P11"/>
    <mergeCell ref="H5:J5"/>
    <mergeCell ref="B31:D31"/>
    <mergeCell ref="E16:L16"/>
    <mergeCell ref="M18:N18"/>
    <mergeCell ref="E25:L25"/>
    <mergeCell ref="M28:N28"/>
    <mergeCell ref="B12:D12"/>
    <mergeCell ref="B9:D9"/>
    <mergeCell ref="B4:D4"/>
    <mergeCell ref="B61:P61"/>
    <mergeCell ref="N50:P50"/>
    <mergeCell ref="E53:G53"/>
    <mergeCell ref="E56:G56"/>
    <mergeCell ref="N58:P58"/>
    <mergeCell ref="K50:M50"/>
    <mergeCell ref="N59:P59"/>
    <mergeCell ref="E8:G8"/>
    <mergeCell ref="M26:N26"/>
    <mergeCell ref="E28:L28"/>
    <mergeCell ref="B17:D17"/>
    <mergeCell ref="E9:G9"/>
    <mergeCell ref="O18:P18"/>
    <mergeCell ref="K9:M9"/>
    <mergeCell ref="K13:M13"/>
    <mergeCell ref="K12:M12"/>
    <mergeCell ref="K11:M11"/>
    <mergeCell ref="K4:M4"/>
    <mergeCell ref="K47:M47"/>
    <mergeCell ref="B62:P62"/>
    <mergeCell ref="B57:P57"/>
    <mergeCell ref="N54:P54"/>
    <mergeCell ref="E55:G55"/>
    <mergeCell ref="O27:P27"/>
    <mergeCell ref="H10:J10"/>
    <mergeCell ref="E23:L23"/>
    <mergeCell ref="O36:P36"/>
    <mergeCell ref="E10:G10"/>
    <mergeCell ref="B24:D24"/>
    <mergeCell ref="N9:P9"/>
    <mergeCell ref="B5:D5"/>
    <mergeCell ref="O29:P29"/>
    <mergeCell ref="B32:D32"/>
    <mergeCell ref="O32:P32"/>
    <mergeCell ref="M23:N23"/>
    <mergeCell ref="E13:G13"/>
    <mergeCell ref="B16:D16"/>
    <mergeCell ref="E20:L20"/>
    <mergeCell ref="B26:D26"/>
    <mergeCell ref="B37:D37"/>
    <mergeCell ref="N47:P47"/>
    <mergeCell ref="K48:M48"/>
    <mergeCell ref="B36:D36"/>
    <mergeCell ref="M35:N35"/>
    <mergeCell ref="B47:D47"/>
    <mergeCell ref="M42:N42"/>
    <mergeCell ref="O44:P44"/>
    <mergeCell ref="M44:N44"/>
    <mergeCell ref="B45:P46"/>
    <mergeCell ref="N48:P48"/>
    <mergeCell ref="O39:P39"/>
    <mergeCell ref="E47:G47"/>
    <mergeCell ref="B43:D43"/>
    <mergeCell ref="M31:N31"/>
    <mergeCell ref="B10:D10"/>
    <mergeCell ref="O20:P20"/>
    <mergeCell ref="B13:D13"/>
    <mergeCell ref="M20:N20"/>
    <mergeCell ref="B23:D23"/>
    <mergeCell ref="E17:L17"/>
    <mergeCell ref="H12:J12"/>
    <mergeCell ref="B60:P60"/>
    <mergeCell ref="H53:J53"/>
    <mergeCell ref="B55:D55"/>
    <mergeCell ref="B54:D54"/>
    <mergeCell ref="K58:M58"/>
    <mergeCell ref="K59:M59"/>
    <mergeCell ref="B8:D8"/>
    <mergeCell ref="O25:P25"/>
    <mergeCell ref="E26:L26"/>
    <mergeCell ref="O17:P17"/>
    <mergeCell ref="B64:P64"/>
    <mergeCell ref="H50:J50"/>
    <mergeCell ref="B65:P65"/>
    <mergeCell ref="B28:D28"/>
    <mergeCell ref="H9:J9"/>
    <mergeCell ref="M17:N17"/>
    <mergeCell ref="B25:D25"/>
    <mergeCell ref="B11:D11"/>
    <mergeCell ref="O26:P26"/>
    <mergeCell ref="B21:P22"/>
    <mergeCell ref="N8:P8"/>
    <mergeCell ref="O23:P23"/>
    <mergeCell ref="O24:P24"/>
    <mergeCell ref="H49:J49"/>
    <mergeCell ref="B59:D59"/>
    <mergeCell ref="N53:P53"/>
    <mergeCell ref="B50:D50"/>
    <mergeCell ref="K53:M53"/>
    <mergeCell ref="B58:D58"/>
    <mergeCell ref="M24:N24"/>
    <mergeCell ref="H13:J13"/>
    <mergeCell ref="E18:L18"/>
    <mergeCell ref="N12:P12"/>
    <mergeCell ref="K10:M10"/>
    <mergeCell ref="M29:N29"/>
    <mergeCell ref="E12:G12"/>
    <mergeCell ref="M25:N25"/>
    <mergeCell ref="B51:P52"/>
    <mergeCell ref="B38:D38"/>
    <mergeCell ref="H55:J55"/>
    <mergeCell ref="E59:G59"/>
    <mergeCell ref="H59:J59"/>
    <mergeCell ref="E58:G58"/>
    <mergeCell ref="B67:P67"/>
  </mergeCells>
  <pageMargins left="0.7" right="0.7" top="0.75" bottom="0.75" header="0.3" footer="0.3"/>
  <legacy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C67"/>
  <sheetViews>
    <sheetView workbookViewId="0" zoomScale="32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0.9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13.0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DATA!O58</f>
        <v>0.16499999999999998</v>
      </c>
      <c r="N18" s="13"/>
      <c r="O18" s="12" t="str">
        <f>TEXT(ABS((M18)/24),"[hh]°mm'ss")</f>
        <v>00°09'54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0.022800000000000015</v>
      </c>
      <c r="N19" s="13"/>
      <c r="O19" s="12" t="str">
        <f>TEXT(ABS((M19)/24),"[hh]°mm'ss")</f>
        <v>00°01'22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12.022799999999998</v>
      </c>
      <c r="N20" s="13"/>
      <c r="O20" s="12" t="str">
        <f>TEXT(ABS((M20)/24),"[hh]°mm'ss")</f>
        <v>12°01'22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DATA!F58</f>
        <v>-3.116666666666667</v>
      </c>
      <c r="N25" s="13"/>
      <c r="O25" s="12" t="str">
        <f>TEXT(ABS((M25)/24),"[hh]°mm'ss")</f>
        <v>03°07'00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86.29966666666668</v>
      </c>
      <c r="N26" s="13"/>
      <c r="O26" s="12" t="str">
        <f>TEXT(ABS((M26)/24),"[hh]°mm'ss")</f>
        <v>86°17'59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1.0646729412681586</v>
      </c>
      <c r="N27" s="13"/>
      <c r="O27" s="12" t="str">
        <f>TEXT(ABS((M27)/24),"[hh]°mm'ss")</f>
        <v>01°03'53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43.205877878983785</v>
      </c>
      <c r="N28" s="13"/>
      <c r="O28" s="12" t="str">
        <f>TEXT(ABS((M28)/24),"[hh]°mm'ss")</f>
        <v>43°12'21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12.0728</v>
      </c>
      <c r="N29" s="13"/>
      <c r="O29" s="12" t="str">
        <f>TEXT(ABS((M29)/24),"[hh]°mm'ss")</f>
        <v>12°04'22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0.6781127533667061</v>
      </c>
      <c r="N30" s="13"/>
      <c r="O30" s="12" t="str">
        <f>TEXT(ABS((M30)/24),"[hh]°mm'ss")</f>
        <v>00°40'41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15.209710508002233</v>
      </c>
      <c r="N31" s="13"/>
      <c r="O31" s="12" t="str">
        <f>TEXT(ABS((M31)/24),"[hh]°mm'ss")</f>
        <v>15°12'35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-0.041408629344486886</v>
      </c>
      <c r="N32" s="13"/>
      <c r="O32" s="12" t="str">
        <f>TEXT(ABS((M32)/24),"[hh]°mm'ss")</f>
        <v>00°02'29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18.214347882854135</v>
      </c>
      <c r="N33" s="13"/>
      <c r="O33" s="12" t="str">
        <f>TEXT(ABS((M33)/24),"[hh]°mm'ss")</f>
        <v>18°12'52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-0.3155261270169329</v>
      </c>
      <c r="N34" s="13"/>
      <c r="O34" s="12" t="str">
        <f>TEXT(ABS((M34)/24),"[hh]°mm'ss")</f>
        <v>00°18'56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19.282305234370234</v>
      </c>
      <c r="N35" s="13"/>
      <c r="O35" s="12" t="str">
        <f>TEXT(ABS((M35)/24),"[hh]°mm'ss")</f>
        <v>19°16'56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-0.3485292759676549</v>
      </c>
      <c r="N36" s="13"/>
      <c r="O36" s="12" t="str">
        <f>TEXT(ABS((M36)/24),"[hh]°mm'ss")</f>
        <v>00°20'55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4.5296409718961534</v>
      </c>
      <c r="N37" s="13"/>
      <c r="O37" s="12" t="str">
        <f>TEXT(ABS((M37)/24),"[hh]°mm'ss")</f>
        <v>04°31'47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4.696307638562813</v>
      </c>
      <c r="N38" s="13"/>
      <c r="O38" s="12" t="str">
        <f>TEXT(ABS((M38)/24),"[hh]°mm'ss")</f>
        <v>04°41'47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-0.02396153907926939</v>
      </c>
      <c r="N39" s="13"/>
      <c r="O39" s="12" t="str">
        <f>TEXT(ABS((M39)/24),"[hh]°mm'ss")</f>
        <v>00°01'26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5.93126490202154</v>
      </c>
      <c r="N40" s="13"/>
      <c r="O40" s="12" t="str">
        <f>TEXT(ABS((M40)/24),"[hh]°mm'ss")</f>
        <v>05°55'53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0.071949963085859</v>
      </c>
      <c r="N41" s="13"/>
      <c r="O41" s="12" t="str">
        <f>TEXT(ABS((M41)/24),"[hh]°mm'ss")</f>
        <v>00°04'19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6.331199624160563</v>
      </c>
      <c r="N42" s="13"/>
      <c r="O42" s="12" t="str">
        <f>TEXT(ABS((M42)/24),"[hh]°mm'ss")</f>
        <v>06°19'52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0.1585384732186921</v>
      </c>
      <c r="N43" s="13"/>
      <c r="O43" s="12" t="str">
        <f>TEXT(ABS((M43)/24),"[hh]°mm'ss")</f>
        <v>00°09'31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6.664271610596203</v>
      </c>
      <c r="N44" s="13"/>
      <c r="O44" s="12" t="str">
        <f>TEXT(ABS((M44)/24),"[hh]°mm'ss")</f>
        <v>06°39'51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12:5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18:13</v>
      </c>
      <c r="I48" s="12"/>
      <c r="J48" s="12"/>
      <c r="K48" s="12" t="str">
        <f>TRUNC(M35)&amp;":"&amp;ROUNDUP((M35-TRUNC(M35))*60,0)</f>
        <v>19:17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12:2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K9:M9"/>
    <mergeCell ref="E35:L35"/>
    <mergeCell ref="B17:D17"/>
    <mergeCell ref="E12:G12"/>
    <mergeCell ref="B19:D19"/>
    <mergeCell ref="B33:D33"/>
    <mergeCell ref="E27:L27"/>
    <mergeCell ref="E37:L37"/>
    <mergeCell ref="O35:P35"/>
    <mergeCell ref="E59:G59"/>
    <mergeCell ref="B47:D47"/>
    <mergeCell ref="E40:L40"/>
    <mergeCell ref="E42:L42"/>
    <mergeCell ref="E47:G47"/>
    <mergeCell ref="B41:D41"/>
    <mergeCell ref="B43:D43"/>
    <mergeCell ref="M32:N32"/>
    <mergeCell ref="B60:P60"/>
    <mergeCell ref="N13:P13"/>
    <mergeCell ref="K50:M50"/>
    <mergeCell ref="H50:J50"/>
    <mergeCell ref="O32:P32"/>
    <mergeCell ref="M30:N30"/>
    <mergeCell ref="N48:P48"/>
    <mergeCell ref="M36:N36"/>
    <mergeCell ref="H47:J47"/>
    <mergeCell ref="M33:N33"/>
    <mergeCell ref="M38:N38"/>
    <mergeCell ref="M37:N37"/>
    <mergeCell ref="B35:D35"/>
    <mergeCell ref="N47:P47"/>
    <mergeCell ref="O30:P30"/>
    <mergeCell ref="M44:N44"/>
    <mergeCell ref="E56:G56"/>
    <mergeCell ref="B51:P52"/>
    <mergeCell ref="H53:J53"/>
    <mergeCell ref="K49:M49"/>
    <mergeCell ref="B66:P66"/>
    <mergeCell ref="O38:P38"/>
    <mergeCell ref="E28:L28"/>
    <mergeCell ref="M16:N16"/>
    <mergeCell ref="O24:P24"/>
    <mergeCell ref="O33:P33"/>
    <mergeCell ref="O23:P23"/>
    <mergeCell ref="K8:M8"/>
    <mergeCell ref="B31:D31"/>
    <mergeCell ref="B30:D30"/>
    <mergeCell ref="B9:D9"/>
    <mergeCell ref="B18:D18"/>
    <mergeCell ref="H13:J13"/>
    <mergeCell ref="B27:D27"/>
    <mergeCell ref="N59:P59"/>
    <mergeCell ref="O16:P16"/>
    <mergeCell ref="M34:N34"/>
    <mergeCell ref="O34:P34"/>
    <mergeCell ref="M19:N19"/>
    <mergeCell ref="N53:P53"/>
    <mergeCell ref="M24:N24"/>
    <mergeCell ref="E17:L17"/>
    <mergeCell ref="O37:P37"/>
    <mergeCell ref="M40:N40"/>
    <mergeCell ref="B34:D34"/>
    <mergeCell ref="E10:G10"/>
    <mergeCell ref="E23:L23"/>
    <mergeCell ref="B8:D8"/>
    <mergeCell ref="E31:L31"/>
    <mergeCell ref="B56:D56"/>
    <mergeCell ref="K54:M54"/>
    <mergeCell ref="B49:D49"/>
    <mergeCell ref="B44:D44"/>
    <mergeCell ref="E38:L38"/>
    <mergeCell ref="B40:D40"/>
    <mergeCell ref="B58:D58"/>
    <mergeCell ref="E5:G5"/>
    <mergeCell ref="E26:L26"/>
    <mergeCell ref="N12:P12"/>
    <mergeCell ref="B13:D13"/>
    <mergeCell ref="B4:D4"/>
    <mergeCell ref="E4:G4"/>
    <mergeCell ref="N4:P4"/>
    <mergeCell ref="O19:P19"/>
    <mergeCell ref="K53:M53"/>
    <mergeCell ref="N56:P56"/>
    <mergeCell ref="K11:M11"/>
    <mergeCell ref="H9:J9"/>
    <mergeCell ref="K12:M12"/>
    <mergeCell ref="K5:M5"/>
    <mergeCell ref="B12:D12"/>
    <mergeCell ref="E29:L29"/>
    <mergeCell ref="B32:D32"/>
    <mergeCell ref="B42:D42"/>
    <mergeCell ref="E41:L41"/>
    <mergeCell ref="E9:G9"/>
    <mergeCell ref="B14:P15"/>
    <mergeCell ref="N50:P50"/>
    <mergeCell ref="E13:G13"/>
    <mergeCell ref="N9:P9"/>
    <mergeCell ref="O26:P26"/>
    <mergeCell ref="H55:J55"/>
    <mergeCell ref="N58:P58"/>
    <mergeCell ref="O44:P44"/>
    <mergeCell ref="M31:N31"/>
    <mergeCell ref="B45:P46"/>
    <mergeCell ref="H58:J58"/>
    <mergeCell ref="M26:N26"/>
    <mergeCell ref="O36:P36"/>
    <mergeCell ref="E48:G48"/>
    <mergeCell ref="M27:N27"/>
    <mergeCell ref="M39:N39"/>
    <mergeCell ref="E11:G11"/>
    <mergeCell ref="B25:D25"/>
    <mergeCell ref="O18:P18"/>
    <mergeCell ref="B6:P7"/>
    <mergeCell ref="M29:N29"/>
    <mergeCell ref="E20:L20"/>
    <mergeCell ref="M20:N20"/>
    <mergeCell ref="E16:L16"/>
    <mergeCell ref="B26:D26"/>
    <mergeCell ref="H5:J5"/>
    <mergeCell ref="K13:M13"/>
    <mergeCell ref="E19:L19"/>
    <mergeCell ref="B20:D20"/>
    <mergeCell ref="B5:D5"/>
    <mergeCell ref="K4:M4"/>
    <mergeCell ref="B55:D55"/>
    <mergeCell ref="K47:M47"/>
    <mergeCell ref="N54:P54"/>
    <mergeCell ref="H59:J59"/>
    <mergeCell ref="K48:M48"/>
    <mergeCell ref="E54:G54"/>
    <mergeCell ref="H56:J56"/>
    <mergeCell ref="E50:G50"/>
    <mergeCell ref="H54:J54"/>
    <mergeCell ref="K55:M55"/>
    <mergeCell ref="B64:P64"/>
    <mergeCell ref="O27:P27"/>
    <mergeCell ref="B10:D10"/>
    <mergeCell ref="H4:J4"/>
    <mergeCell ref="O20:P20"/>
    <mergeCell ref="N5:P5"/>
    <mergeCell ref="N55:P55"/>
    <mergeCell ref="O31:P31"/>
    <mergeCell ref="M35:N35"/>
    <mergeCell ref="O42:P42"/>
    <mergeCell ref="M43:N43"/>
    <mergeCell ref="M41:N41"/>
    <mergeCell ref="B28:D28"/>
    <mergeCell ref="H10:J10"/>
    <mergeCell ref="O17:P17"/>
    <mergeCell ref="E32:L32"/>
    <mergeCell ref="B61:P61"/>
    <mergeCell ref="E39:L39"/>
    <mergeCell ref="E43:L43"/>
    <mergeCell ref="E58:G58"/>
    <mergeCell ref="B53:D53"/>
    <mergeCell ref="B50:D50"/>
    <mergeCell ref="B39:D39"/>
    <mergeCell ref="H12:J12"/>
    <mergeCell ref="M28:N28"/>
    <mergeCell ref="B11:D11"/>
    <mergeCell ref="K56:M56"/>
    <mergeCell ref="M23:N23"/>
    <mergeCell ref="O40:P40"/>
    <mergeCell ref="O39:P39"/>
    <mergeCell ref="N49:P49"/>
    <mergeCell ref="M42:N42"/>
    <mergeCell ref="K58:M58"/>
    <mergeCell ref="K59:M59"/>
    <mergeCell ref="E30:L30"/>
    <mergeCell ref="H11:J11"/>
    <mergeCell ref="B29:D29"/>
    <mergeCell ref="B24:D24"/>
    <mergeCell ref="E18:L18"/>
    <mergeCell ref="B23:D23"/>
    <mergeCell ref="B57:P57"/>
    <mergeCell ref="E33:L33"/>
    <mergeCell ref="B37:D37"/>
    <mergeCell ref="E44:L44"/>
    <mergeCell ref="E53:G53"/>
    <mergeCell ref="B54:D54"/>
    <mergeCell ref="K10:M10"/>
    <mergeCell ref="O41:P41"/>
    <mergeCell ref="N8:P8"/>
    <mergeCell ref="M18:N18"/>
    <mergeCell ref="O43:P43"/>
    <mergeCell ref="O28:P28"/>
    <mergeCell ref="N11:P11"/>
    <mergeCell ref="O29:P29"/>
    <mergeCell ref="O25:P25"/>
    <mergeCell ref="B16:D16"/>
    <mergeCell ref="B36:D36"/>
    <mergeCell ref="E34:L34"/>
    <mergeCell ref="B59:D59"/>
    <mergeCell ref="B48:D48"/>
    <mergeCell ref="E55:G55"/>
    <mergeCell ref="H48:J48"/>
    <mergeCell ref="B38:D38"/>
    <mergeCell ref="E49:G49"/>
    <mergeCell ref="E8:G8"/>
    <mergeCell ref="M25:N25"/>
    <mergeCell ref="B21:P22"/>
    <mergeCell ref="H8:J8"/>
    <mergeCell ref="B63:P63"/>
    <mergeCell ref="E36:L36"/>
    <mergeCell ref="B62:P62"/>
    <mergeCell ref="H49:J49"/>
    <mergeCell ref="B65:P65"/>
    <mergeCell ref="B67:P67"/>
    <mergeCell ref="B2:P3"/>
    <mergeCell ref="E25:L25"/>
    <mergeCell ref="E24:L24"/>
    <mergeCell ref="M17:N17"/>
    <mergeCell ref="N10:P10"/>
  </mergeCells>
  <pageMargins left="0.7" right="0.7" top="0.75" bottom="0.75" header="0.3" footer="0.3"/>
  <legacy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F1" zoomScale="40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7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14.0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DATA!P58</f>
        <v>0.1605555555555556</v>
      </c>
      <c r="N18" s="13"/>
      <c r="O18" s="12" t="str">
        <f>TEXT(ABS((M18)/24),"[hh]°mm'ss")</f>
        <v>00°09'38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0.018355555555556013</v>
      </c>
      <c r="N19" s="13"/>
      <c r="O19" s="12" t="str">
        <f>TEXT(ABS((M19)/24),"[hh]°mm'ss")</f>
        <v>00°01'06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12.0183555555556</v>
      </c>
      <c r="N20" s="13"/>
      <c r="O20" s="12" t="str">
        <f>TEXT(ABS((M20)/24),"[hh]°mm'ss")</f>
        <v>12°01'06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DATA!G58</f>
        <v>-2.716666666666667</v>
      </c>
      <c r="N25" s="13"/>
      <c r="O25" s="12" t="str">
        <f>TEXT(ABS((M25)/24),"[hh]°mm'ss")</f>
        <v>02°43'00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85.8996666666667</v>
      </c>
      <c r="N26" s="13"/>
      <c r="O26" s="12" t="str">
        <f>TEXT(ABS((M26)/24),"[hh]°mm'ss")</f>
        <v>85°53'59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1.071686738952366</v>
      </c>
      <c r="N27" s="13"/>
      <c r="O27" s="12" t="str">
        <f>TEXT(ABS((M27)/24),"[hh]°mm'ss")</f>
        <v>01°04'18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43.01818038116639</v>
      </c>
      <c r="N28" s="13"/>
      <c r="O28" s="12" t="str">
        <f>TEXT(ABS((M28)/24),"[hh]°mm'ss")</f>
        <v>43°01'05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12.0683555555556</v>
      </c>
      <c r="N29" s="13"/>
      <c r="O29" s="12" t="str">
        <f>TEXT(ABS((M29)/24),"[hh]°mm'ss")</f>
        <v>12°04'06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0.6765579995319897</v>
      </c>
      <c r="N30" s="13"/>
      <c r="O30" s="12" t="str">
        <f>TEXT(ABS((M30)/24),"[hh]°mm'ss")</f>
        <v>00°40'36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15.213338556364333</v>
      </c>
      <c r="N31" s="13"/>
      <c r="O31" s="12" t="str">
        <f>TEXT(ABS((M31)/24),"[hh]°mm'ss")</f>
        <v>15°12'48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-0.040571886918379235</v>
      </c>
      <c r="N32" s="13"/>
      <c r="O32" s="12" t="str">
        <f>TEXT(ABS((M32)/24),"[hh]°mm'ss")</f>
        <v>00°02'26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18.206704629227534</v>
      </c>
      <c r="N33" s="13"/>
      <c r="O33" s="12" t="str">
        <f>TEXT(ABS((M33)/24),"[hh]°mm'ss")</f>
        <v>18°12'24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-0.31468938459082524</v>
      </c>
      <c r="N34" s="13"/>
      <c r="O34" s="12" t="str">
        <f>TEXT(ABS((M34)/24),"[hh]°mm'ss")</f>
        <v>00°18'53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19.274493105500536</v>
      </c>
      <c r="N35" s="13"/>
      <c r="O35" s="12" t="str">
        <f>TEXT(ABS((M35)/24),"[hh]°mm'ss")</f>
        <v>19°16'28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-0.3476925335415472</v>
      </c>
      <c r="N36" s="13"/>
      <c r="O36" s="12" t="str">
        <f>TEXT(ABS((M36)/24),"[hh]°mm'ss")</f>
        <v>00°20'52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4.528605892579663</v>
      </c>
      <c r="N37" s="13"/>
      <c r="O37" s="12" t="str">
        <f>TEXT(ABS((M37)/24),"[hh]°mm'ss")</f>
        <v>04°31'43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4.695272559246323</v>
      </c>
      <c r="N38" s="13"/>
      <c r="O38" s="12" t="str">
        <f>TEXT(ABS((M38)/24),"[hh]°mm'ss")</f>
        <v>04°41'43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-0.023124796653161743</v>
      </c>
      <c r="N39" s="13"/>
      <c r="O39" s="12" t="str">
        <f>TEXT(ABS((M39)/24),"[hh]°mm'ss")</f>
        <v>00°01'23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5.93001746445012</v>
      </c>
      <c r="N40" s="13"/>
      <c r="O40" s="12" t="str">
        <f>TEXT(ABS((M40)/24),"[hh]°mm'ss")</f>
        <v>05°55'48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0.07278670551196666</v>
      </c>
      <c r="N41" s="13"/>
      <c r="O41" s="12" t="str">
        <f>TEXT(ABS((M41)/24),"[hh]°mm'ss")</f>
        <v>00°04'22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6.329959702789343</v>
      </c>
      <c r="N42" s="13"/>
      <c r="O42" s="12" t="str">
        <f>TEXT(ABS((M42)/24),"[hh]°mm'ss")</f>
        <v>06°19'48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0.15937521564479976</v>
      </c>
      <c r="N43" s="13"/>
      <c r="O43" s="12" t="str">
        <f>TEXT(ABS((M43)/24),"[hh]°mm'ss")</f>
        <v>00°09'34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6.663064447198353</v>
      </c>
      <c r="N44" s="13"/>
      <c r="O44" s="12" t="str">
        <f>TEXT(ABS((M44)/24),"[hh]°mm'ss")</f>
        <v>06°39'47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12:5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18:13</v>
      </c>
      <c r="I48" s="12"/>
      <c r="J48" s="12"/>
      <c r="K48" s="12" t="str">
        <f>TRUNC(M35)&amp;":"&amp;ROUNDUP((M35-TRUNC(M35))*60,0)</f>
        <v>19:17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12:2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5:G5"/>
    <mergeCell ref="K53:M53"/>
    <mergeCell ref="E54:G54"/>
    <mergeCell ref="H54:J54"/>
    <mergeCell ref="E37:L37"/>
    <mergeCell ref="E53:G53"/>
    <mergeCell ref="B44:D44"/>
    <mergeCell ref="K13:M13"/>
    <mergeCell ref="O40:P40"/>
    <mergeCell ref="B63:P63"/>
    <mergeCell ref="B64:P64"/>
    <mergeCell ref="B66:P66"/>
    <mergeCell ref="B67:P67"/>
    <mergeCell ref="E8:G8"/>
    <mergeCell ref="M34:N34"/>
    <mergeCell ref="M33:N33"/>
    <mergeCell ref="M24:N24"/>
    <mergeCell ref="H9:J9"/>
    <mergeCell ref="H11:J11"/>
    <mergeCell ref="B24:D24"/>
    <mergeCell ref="B21:P22"/>
    <mergeCell ref="M38:N38"/>
    <mergeCell ref="E11:G11"/>
    <mergeCell ref="K9:M9"/>
    <mergeCell ref="O26:P26"/>
    <mergeCell ref="O23:P23"/>
    <mergeCell ref="O28:P28"/>
    <mergeCell ref="M40:N40"/>
    <mergeCell ref="M41:N41"/>
    <mergeCell ref="E12:G12"/>
    <mergeCell ref="K8:M8"/>
    <mergeCell ref="O17:P17"/>
    <mergeCell ref="N13:P13"/>
    <mergeCell ref="B23:D23"/>
    <mergeCell ref="N53:P53"/>
    <mergeCell ref="B49:D49"/>
    <mergeCell ref="K10:M10"/>
    <mergeCell ref="N47:P47"/>
    <mergeCell ref="E27:L27"/>
    <mergeCell ref="N8:P8"/>
    <mergeCell ref="O35:P35"/>
    <mergeCell ref="M25:N25"/>
    <mergeCell ref="M19:N19"/>
    <mergeCell ref="M16:N16"/>
    <mergeCell ref="M31:N31"/>
    <mergeCell ref="B56:D56"/>
    <mergeCell ref="N59:P59"/>
    <mergeCell ref="H55:J55"/>
    <mergeCell ref="E48:G48"/>
    <mergeCell ref="K55:M55"/>
    <mergeCell ref="E34:L34"/>
    <mergeCell ref="N11:P11"/>
    <mergeCell ref="B17:D17"/>
    <mergeCell ref="E20:L20"/>
    <mergeCell ref="N10:P10"/>
    <mergeCell ref="O30:P30"/>
    <mergeCell ref="E31:L31"/>
    <mergeCell ref="O34:P34"/>
    <mergeCell ref="O41:P41"/>
    <mergeCell ref="E43:L43"/>
    <mergeCell ref="B29:D29"/>
    <mergeCell ref="B45:P46"/>
    <mergeCell ref="E59:G59"/>
    <mergeCell ref="B9:D9"/>
    <mergeCell ref="E30:L30"/>
    <mergeCell ref="O16:P16"/>
    <mergeCell ref="E36:L36"/>
    <mergeCell ref="N4:P4"/>
    <mergeCell ref="E19:L19"/>
    <mergeCell ref="M35:N35"/>
    <mergeCell ref="B47:D47"/>
    <mergeCell ref="M26:N26"/>
    <mergeCell ref="E24:L24"/>
    <mergeCell ref="O29:P29"/>
    <mergeCell ref="E41:L41"/>
    <mergeCell ref="M44:N44"/>
    <mergeCell ref="E18:L18"/>
    <mergeCell ref="M42:N42"/>
    <mergeCell ref="B34:D34"/>
    <mergeCell ref="O33:P33"/>
    <mergeCell ref="H50:J50"/>
    <mergeCell ref="N9:P9"/>
    <mergeCell ref="E35:L35"/>
    <mergeCell ref="B18:D18"/>
    <mergeCell ref="M37:N37"/>
    <mergeCell ref="O37:P37"/>
    <mergeCell ref="B41:D41"/>
    <mergeCell ref="O32:P32"/>
    <mergeCell ref="B30:D30"/>
    <mergeCell ref="B43:D43"/>
    <mergeCell ref="O44:P44"/>
    <mergeCell ref="K56:M56"/>
    <mergeCell ref="B65:P65"/>
    <mergeCell ref="B38:D38"/>
    <mergeCell ref="O31:P31"/>
    <mergeCell ref="B10:D10"/>
    <mergeCell ref="E32:L32"/>
    <mergeCell ref="M29:N29"/>
    <mergeCell ref="E47:G47"/>
    <mergeCell ref="B40:D40"/>
    <mergeCell ref="O38:P38"/>
    <mergeCell ref="B53:D53"/>
    <mergeCell ref="M20:N20"/>
    <mergeCell ref="B37:D37"/>
    <mergeCell ref="E40:L40"/>
    <mergeCell ref="B26:D26"/>
    <mergeCell ref="E39:L39"/>
    <mergeCell ref="H8:J8"/>
    <mergeCell ref="B31:D31"/>
    <mergeCell ref="H13:J13"/>
    <mergeCell ref="H12:J12"/>
    <mergeCell ref="B28:D28"/>
    <mergeCell ref="E13:G13"/>
    <mergeCell ref="B20:D20"/>
    <mergeCell ref="B2:P3"/>
    <mergeCell ref="O39:P39"/>
    <mergeCell ref="E56:G56"/>
    <mergeCell ref="H59:J59"/>
    <mergeCell ref="M36:N36"/>
    <mergeCell ref="O36:P36"/>
    <mergeCell ref="E28:L28"/>
    <mergeCell ref="E25:L25"/>
    <mergeCell ref="E23:L23"/>
    <mergeCell ref="K54:M54"/>
    <mergeCell ref="H5:J5"/>
    <mergeCell ref="B25:D25"/>
    <mergeCell ref="H4:J4"/>
    <mergeCell ref="K4:M4"/>
    <mergeCell ref="N5:P5"/>
    <mergeCell ref="B13:D13"/>
    <mergeCell ref="M27:N27"/>
    <mergeCell ref="B6:P7"/>
    <mergeCell ref="B5:D5"/>
    <mergeCell ref="K5:M5"/>
    <mergeCell ref="E4:G4"/>
    <mergeCell ref="B4:D4"/>
    <mergeCell ref="K47:M47"/>
    <mergeCell ref="H58:J58"/>
    <mergeCell ref="B50:D50"/>
    <mergeCell ref="K59:M59"/>
    <mergeCell ref="N54:P54"/>
    <mergeCell ref="M30:N30"/>
    <mergeCell ref="E9:G9"/>
    <mergeCell ref="O20:P20"/>
    <mergeCell ref="M28:N28"/>
    <mergeCell ref="O27:P27"/>
    <mergeCell ref="M39:N39"/>
    <mergeCell ref="B57:P57"/>
    <mergeCell ref="K58:M58"/>
    <mergeCell ref="B54:D54"/>
    <mergeCell ref="N48:P48"/>
    <mergeCell ref="B36:D36"/>
    <mergeCell ref="H56:J56"/>
    <mergeCell ref="E55:G55"/>
    <mergeCell ref="B61:P61"/>
    <mergeCell ref="B32:D32"/>
    <mergeCell ref="B11:D11"/>
    <mergeCell ref="M23:N23"/>
    <mergeCell ref="O18:P18"/>
    <mergeCell ref="H10:J10"/>
    <mergeCell ref="E17:L17"/>
    <mergeCell ref="K11:M11"/>
    <mergeCell ref="O19:P19"/>
    <mergeCell ref="E58:G58"/>
    <mergeCell ref="E33:L33"/>
    <mergeCell ref="E50:G50"/>
    <mergeCell ref="H49:J49"/>
    <mergeCell ref="H47:J47"/>
    <mergeCell ref="E42:L42"/>
    <mergeCell ref="N50:P50"/>
    <mergeCell ref="O43:P43"/>
    <mergeCell ref="B19:D19"/>
    <mergeCell ref="B14:P15"/>
    <mergeCell ref="E10:G10"/>
    <mergeCell ref="E16:L16"/>
    <mergeCell ref="M18:N18"/>
    <mergeCell ref="M17:N17"/>
    <mergeCell ref="M32:N32"/>
    <mergeCell ref="B33:D33"/>
    <mergeCell ref="B59:D59"/>
    <mergeCell ref="N49:P49"/>
    <mergeCell ref="K48:M48"/>
    <mergeCell ref="N58:P58"/>
    <mergeCell ref="B39:D39"/>
    <mergeCell ref="B62:P62"/>
    <mergeCell ref="N55:P55"/>
    <mergeCell ref="E49:G49"/>
    <mergeCell ref="M43:N43"/>
    <mergeCell ref="O42:P42"/>
    <mergeCell ref="B35:D35"/>
    <mergeCell ref="E26:L26"/>
    <mergeCell ref="H53:J53"/>
    <mergeCell ref="K49:M49"/>
    <mergeCell ref="E38:L38"/>
    <mergeCell ref="K50:M50"/>
    <mergeCell ref="B16:D16"/>
    <mergeCell ref="O24:P24"/>
    <mergeCell ref="K12:M12"/>
    <mergeCell ref="E44:L44"/>
    <mergeCell ref="B12:D12"/>
    <mergeCell ref="O25:P25"/>
    <mergeCell ref="B58:D58"/>
    <mergeCell ref="H48:J48"/>
    <mergeCell ref="B42:D42"/>
    <mergeCell ref="N56:P56"/>
    <mergeCell ref="B48:D48"/>
    <mergeCell ref="B55:D55"/>
    <mergeCell ref="B51:P52"/>
    <mergeCell ref="B27:D27"/>
    <mergeCell ref="N12:P12"/>
    <mergeCell ref="B8:D8"/>
    <mergeCell ref="B60:P60"/>
    <mergeCell ref="E29:L29"/>
  </mergeCells>
  <pageMargins left="0.7" right="0.7" top="0.75" bottom="0.75" header="0.3" footer="0.3"/>
  <legacy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B1" zoomScale="40">
      <selection activeCell="E25" sqref="E25:L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75">
      <c r="A5" s="1"/>
      <c r="B5" s="11" t="s">
        <v>198</v>
      </c>
      <c r="C5" s="12"/>
      <c r="D5" s="12"/>
      <c r="E5" s="12">
        <f>Lembar1!E5</f>
        <v>107.133</v>
      </c>
      <c r="F5" s="12"/>
      <c r="G5" s="12"/>
      <c r="H5" s="12">
        <f>Lembar1!H5</f>
        <v>6.817</v>
      </c>
      <c r="I5" s="12"/>
      <c r="J5" s="12"/>
      <c r="K5" s="12">
        <v>15.0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DATA!J61</f>
        <v>0.15583333333333332</v>
      </c>
      <c r="N18" s="13"/>
      <c r="O18" s="12" t="str">
        <f>TEXT(ABS((M18)/24),"[hh]°mm'ss")</f>
        <v>00°09'21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0.013633333333332998</v>
      </c>
      <c r="N19" s="13"/>
      <c r="O19" s="12" t="str">
        <f>TEXT(ABS((M19)/24),"[hh]°mm'ss")</f>
        <v>00°00'49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12.0136333333333</v>
      </c>
      <c r="N20" s="13"/>
      <c r="O20" s="12" t="str">
        <f>TEXT(ABS((M20)/24),"[hh]°mm'ss")</f>
        <v>12°00'49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DATA!A61</f>
        <v>-2.316666666666667</v>
      </c>
      <c r="N25" s="13"/>
      <c r="O25" s="12" t="str">
        <f>TEXT(ABS((M25)/24),"[hh]°mm'ss")</f>
        <v>02°19'00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85.49966666666667</v>
      </c>
      <c r="N26" s="13"/>
      <c r="O26" s="12" t="str">
        <f>TEXT(ABS((M26)/24),"[hh]°mm'ss")</f>
        <v>85°29'59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1.078707560626463</v>
      </c>
      <c r="N27" s="13"/>
      <c r="O27" s="12" t="str">
        <f>TEXT(ABS((M27)/24),"[hh]°mm'ss")</f>
        <v>01°04'43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42.83160561195641</v>
      </c>
      <c r="N28" s="13"/>
      <c r="O28" s="12" t="str">
        <f>TEXT(ABS((M28)/24),"[hh]°mm'ss")</f>
        <v>42°49'54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12.0636333333333</v>
      </c>
      <c r="N29" s="13"/>
      <c r="O29" s="12" t="str">
        <f>TEXT(ABS((M29)/24),"[hh]°mm'ss")</f>
        <v>12°03'49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0.6750097404133826</v>
      </c>
      <c r="N30" s="13"/>
      <c r="O30" s="12" t="str">
        <f>TEXT(ABS((M30)/24),"[hh]°mm'ss")</f>
        <v>00°40'30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15.216639559470034</v>
      </c>
      <c r="N31" s="13"/>
      <c r="O31" s="12" t="str">
        <f>TEXT(ABS((M31)/24),"[hh]°mm'ss")</f>
        <v>15°13'00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-0.0397356986861215</v>
      </c>
      <c r="N32" s="13"/>
      <c r="O32" s="12" t="str">
        <f>TEXT(ABS((M32)/24),"[hh]°mm'ss")</f>
        <v>00°02'23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18.198785825131736</v>
      </c>
      <c r="N33" s="13"/>
      <c r="O33" s="12" t="str">
        <f>TEXT(ABS((M33)/24),"[hh]°mm'ss")</f>
        <v>18°11'56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-0.3138531963585675</v>
      </c>
      <c r="N34" s="13"/>
      <c r="O34" s="12" t="str">
        <f>TEXT(ABS((M34)/24),"[hh]°mm'ss")</f>
        <v>00°18'50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19.266406412453836</v>
      </c>
      <c r="N35" s="13"/>
      <c r="O35" s="12" t="str">
        <f>TEXT(ABS((M35)/24),"[hh]°mm'ss")</f>
        <v>19°15'59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-0.3468563453092895</v>
      </c>
      <c r="N36" s="13"/>
      <c r="O36" s="12" t="str">
        <f>TEXT(ABS((M36)/24),"[hh]°mm'ss")</f>
        <v>00°20'49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4.527289650408063</v>
      </c>
      <c r="N37" s="13"/>
      <c r="O37" s="12" t="str">
        <f>TEXT(ABS((M37)/24),"[hh]°mm'ss")</f>
        <v>04°31'38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4.693956317074734</v>
      </c>
      <c r="N38" s="13"/>
      <c r="O38" s="12" t="str">
        <f>TEXT(ABS((M38)/24),"[hh]°mm'ss")</f>
        <v>04°41'38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-0.022288608420904</v>
      </c>
      <c r="N39" s="13"/>
      <c r="O39" s="12" t="str">
        <f>TEXT(ABS((M39)/24),"[hh]°mm'ss")</f>
        <v>00°01'20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5.928490069817229</v>
      </c>
      <c r="N40" s="13"/>
      <c r="O40" s="12" t="str">
        <f>TEXT(ABS((M40)/24),"[hh]°mm'ss")</f>
        <v>05°55'43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0.0736228937442244</v>
      </c>
      <c r="N41" s="13"/>
      <c r="O41" s="12" t="str">
        <f>TEXT(ABS((M41)/24),"[hh]°mm'ss")</f>
        <v>00°04'25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6.328440077228093</v>
      </c>
      <c r="N42" s="13"/>
      <c r="O42" s="12" t="str">
        <f>TEXT(ABS((M42)/24),"[hh]°mm'ss")</f>
        <v>06°19'42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0.16021140387705748</v>
      </c>
      <c r="N43" s="13"/>
      <c r="O43" s="12" t="str">
        <f>TEXT(ABS((M43)/24),"[hh]°mm'ss")</f>
        <v>00°09'37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6.6615778044487834</v>
      </c>
      <c r="N44" s="13"/>
      <c r="O44" s="12" t="str">
        <f>TEXT(ABS((M44)/24),"[hh]°mm'ss")</f>
        <v>06°39'42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12:4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18:12</v>
      </c>
      <c r="I48" s="12"/>
      <c r="J48" s="12"/>
      <c r="K48" s="12" t="str">
        <f>TRUNC(M35)&amp;":"&amp;ROUNDUP((M35-TRUNC(M35))*60,0)</f>
        <v>19:16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12:1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H59:J59"/>
    <mergeCell ref="O38:P38"/>
    <mergeCell ref="H9:J9"/>
    <mergeCell ref="N12:P12"/>
    <mergeCell ref="B25:D25"/>
    <mergeCell ref="M31:N31"/>
    <mergeCell ref="O36:P36"/>
    <mergeCell ref="B27:D27"/>
    <mergeCell ref="K13:M13"/>
    <mergeCell ref="B30:D30"/>
    <mergeCell ref="B42:D42"/>
    <mergeCell ref="E10:G10"/>
    <mergeCell ref="M35:N35"/>
    <mergeCell ref="E48:G48"/>
    <mergeCell ref="E41:L41"/>
    <mergeCell ref="O26:P26"/>
    <mergeCell ref="E31:L31"/>
    <mergeCell ref="O27:P27"/>
    <mergeCell ref="O39:P39"/>
    <mergeCell ref="O35:P35"/>
    <mergeCell ref="B6:P7"/>
    <mergeCell ref="B5:D5"/>
    <mergeCell ref="N55:P55"/>
    <mergeCell ref="E40:L40"/>
    <mergeCell ref="M30:N30"/>
    <mergeCell ref="E32:L32"/>
    <mergeCell ref="O37:P37"/>
    <mergeCell ref="B51:P52"/>
    <mergeCell ref="B55:D55"/>
    <mergeCell ref="H55:J55"/>
    <mergeCell ref="N9:P9"/>
    <mergeCell ref="M41:N41"/>
    <mergeCell ref="K4:M4"/>
    <mergeCell ref="O43:P43"/>
    <mergeCell ref="H5:J5"/>
    <mergeCell ref="E5:G5"/>
    <mergeCell ref="K5:M5"/>
    <mergeCell ref="M43:N43"/>
    <mergeCell ref="O28:P28"/>
    <mergeCell ref="M42:N42"/>
    <mergeCell ref="M34:N34"/>
    <mergeCell ref="N13:P13"/>
    <mergeCell ref="M25:N25"/>
    <mergeCell ref="M20:N20"/>
    <mergeCell ref="B43:D43"/>
    <mergeCell ref="N49:P49"/>
    <mergeCell ref="B60:P60"/>
    <mergeCell ref="N54:P54"/>
    <mergeCell ref="K9:M9"/>
    <mergeCell ref="K56:M56"/>
    <mergeCell ref="B13:D13"/>
    <mergeCell ref="O32:P32"/>
    <mergeCell ref="B38:D38"/>
    <mergeCell ref="M38:N38"/>
    <mergeCell ref="O17:P17"/>
    <mergeCell ref="E33:L33"/>
    <mergeCell ref="M33:N33"/>
    <mergeCell ref="M32:N32"/>
    <mergeCell ref="M23:N23"/>
    <mergeCell ref="E17:L17"/>
    <mergeCell ref="E56:G56"/>
    <mergeCell ref="B14:P15"/>
    <mergeCell ref="M37:N37"/>
    <mergeCell ref="H11:J11"/>
    <mergeCell ref="B28:D28"/>
    <mergeCell ref="E23:L23"/>
    <mergeCell ref="B26:D26"/>
    <mergeCell ref="H12:J12"/>
    <mergeCell ref="N5:P5"/>
    <mergeCell ref="N48:P48"/>
    <mergeCell ref="M28:N28"/>
    <mergeCell ref="N58:P58"/>
    <mergeCell ref="N4:P4"/>
    <mergeCell ref="O33:P33"/>
    <mergeCell ref="B40:D40"/>
    <mergeCell ref="K58:M58"/>
    <mergeCell ref="N47:P47"/>
    <mergeCell ref="E59:G59"/>
    <mergeCell ref="H50:J50"/>
    <mergeCell ref="E50:G50"/>
    <mergeCell ref="E55:G55"/>
    <mergeCell ref="B67:P67"/>
    <mergeCell ref="B32:D32"/>
    <mergeCell ref="B66:P66"/>
    <mergeCell ref="B29:D29"/>
    <mergeCell ref="E25:L25"/>
    <mergeCell ref="B16:D16"/>
    <mergeCell ref="M27:N27"/>
    <mergeCell ref="B18:D18"/>
    <mergeCell ref="E26:L26"/>
    <mergeCell ref="N10:P10"/>
    <mergeCell ref="H54:J54"/>
    <mergeCell ref="N56:P56"/>
    <mergeCell ref="K50:M50"/>
    <mergeCell ref="O44:P44"/>
    <mergeCell ref="H49:J49"/>
    <mergeCell ref="K47:M47"/>
    <mergeCell ref="H58:J58"/>
    <mergeCell ref="B31:D31"/>
    <mergeCell ref="M16:N16"/>
    <mergeCell ref="B9:D9"/>
    <mergeCell ref="B37:D37"/>
    <mergeCell ref="E43:L43"/>
    <mergeCell ref="B12:D12"/>
    <mergeCell ref="K11:M11"/>
    <mergeCell ref="E49:G49"/>
    <mergeCell ref="B11:D11"/>
    <mergeCell ref="E35:L35"/>
    <mergeCell ref="B53:D53"/>
    <mergeCell ref="B56:D56"/>
    <mergeCell ref="B58:D58"/>
    <mergeCell ref="B33:D33"/>
    <mergeCell ref="B21:P22"/>
    <mergeCell ref="B8:D8"/>
    <mergeCell ref="K10:M10"/>
    <mergeCell ref="B41:D41"/>
    <mergeCell ref="E42:L42"/>
    <mergeCell ref="K12:M12"/>
    <mergeCell ref="O18:P18"/>
    <mergeCell ref="E38:L38"/>
    <mergeCell ref="M44:N44"/>
    <mergeCell ref="O31:P31"/>
    <mergeCell ref="E28:L28"/>
    <mergeCell ref="E20:L20"/>
    <mergeCell ref="H53:J53"/>
    <mergeCell ref="E54:G54"/>
    <mergeCell ref="O42:P42"/>
    <mergeCell ref="K8:M8"/>
    <mergeCell ref="E30:L30"/>
    <mergeCell ref="E47:G47"/>
    <mergeCell ref="O24:P24"/>
    <mergeCell ref="E18:L18"/>
    <mergeCell ref="M24:N24"/>
    <mergeCell ref="O34:P34"/>
    <mergeCell ref="E29:L29"/>
    <mergeCell ref="N53:P53"/>
    <mergeCell ref="E53:G53"/>
    <mergeCell ref="O16:P16"/>
    <mergeCell ref="K49:M49"/>
    <mergeCell ref="E24:L24"/>
    <mergeCell ref="E37:L37"/>
    <mergeCell ref="H13:J13"/>
    <mergeCell ref="O29:P29"/>
    <mergeCell ref="E19:L19"/>
    <mergeCell ref="O23:P23"/>
    <mergeCell ref="B45:P46"/>
    <mergeCell ref="H48:J48"/>
    <mergeCell ref="B44:D44"/>
    <mergeCell ref="M40:N40"/>
    <mergeCell ref="B20:D20"/>
    <mergeCell ref="B47:D47"/>
    <mergeCell ref="B23:D23"/>
    <mergeCell ref="M39:N39"/>
    <mergeCell ref="H47:J47"/>
    <mergeCell ref="B36:D36"/>
    <mergeCell ref="B35:D35"/>
    <mergeCell ref="B34:D34"/>
    <mergeCell ref="N59:P59"/>
    <mergeCell ref="H10:J10"/>
    <mergeCell ref="H56:J56"/>
    <mergeCell ref="M17:N17"/>
    <mergeCell ref="K54:M54"/>
    <mergeCell ref="N11:P11"/>
    <mergeCell ref="E13:G13"/>
    <mergeCell ref="M18:N18"/>
    <mergeCell ref="E36:L36"/>
    <mergeCell ref="N8:P8"/>
    <mergeCell ref="E34:L34"/>
    <mergeCell ref="M36:N36"/>
    <mergeCell ref="E39:L39"/>
    <mergeCell ref="B10:D10"/>
    <mergeCell ref="B50:D50"/>
    <mergeCell ref="M26:N26"/>
    <mergeCell ref="N50:P50"/>
    <mergeCell ref="K48:M48"/>
    <mergeCell ref="B59:D59"/>
    <mergeCell ref="O40:P40"/>
    <mergeCell ref="B24:D24"/>
    <mergeCell ref="B49:D49"/>
    <mergeCell ref="M29:N29"/>
    <mergeCell ref="E11:G11"/>
    <mergeCell ref="B19:D19"/>
    <mergeCell ref="E12:G12"/>
    <mergeCell ref="M19:N19"/>
    <mergeCell ref="H4:J4"/>
    <mergeCell ref="K53:M53"/>
    <mergeCell ref="O25:P25"/>
    <mergeCell ref="O30:P30"/>
    <mergeCell ref="E58:G58"/>
    <mergeCell ref="B54:D54"/>
    <mergeCell ref="B57:P57"/>
    <mergeCell ref="K59:M59"/>
    <mergeCell ref="B64:P64"/>
    <mergeCell ref="E44:L44"/>
    <mergeCell ref="B39:D39"/>
    <mergeCell ref="B48:D48"/>
    <mergeCell ref="B61:P61"/>
    <mergeCell ref="B63:P63"/>
    <mergeCell ref="B62:P62"/>
    <mergeCell ref="B65:P65"/>
    <mergeCell ref="O41:P41"/>
    <mergeCell ref="E9:G9"/>
    <mergeCell ref="H8:J8"/>
    <mergeCell ref="E8:G8"/>
    <mergeCell ref="E27:L27"/>
    <mergeCell ref="O19:P19"/>
    <mergeCell ref="B17:D17"/>
    <mergeCell ref="B2:P3"/>
    <mergeCell ref="E4:G4"/>
    <mergeCell ref="B4:D4"/>
    <mergeCell ref="E16:L16"/>
    <mergeCell ref="K55:M55"/>
    <mergeCell ref="O20:P20"/>
  </mergeCells>
  <pageMargins left="0.7" right="0.7" top="0.75" bottom="0.75" header="0.3" footer="0.3"/>
  <legacy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D1" zoomScale="37">
      <selection activeCell="E5" sqref="E5:G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8.1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19.0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DATA!K61</f>
        <v>0.1511111111111111</v>
      </c>
      <c r="N18" s="13"/>
      <c r="O18" s="12" t="str">
        <f>TEXT(ABS((M18)/24),"[hh]°mm'ss")</f>
        <v>00°09'04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0.008911111111111009</v>
      </c>
      <c r="N19" s="13"/>
      <c r="O19" s="12" t="str">
        <f>TEXT(ABS((M19)/24),"[hh]°mm'ss")</f>
        <v>00°00'32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12.008911111111098</v>
      </c>
      <c r="N20" s="13"/>
      <c r="O20" s="12" t="str">
        <f>TEXT(ABS((M20)/24),"[hh]°mm'ss")</f>
        <v>12°00'32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DATA!B61</f>
        <v>-1.9333333333333331</v>
      </c>
      <c r="N25" s="13"/>
      <c r="O25" s="12" t="str">
        <f>TEXT(ABS((M25)/24),"[hh]°mm'ss")</f>
        <v>01°56'00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85.11633333333332</v>
      </c>
      <c r="N26" s="13"/>
      <c r="O26" s="12" t="str">
        <f>TEXT(ABS((M26)/24),"[hh]°mm'ss")</f>
        <v>85°06'59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1.0854430831692585</v>
      </c>
      <c r="N27" s="13"/>
      <c r="O27" s="12" t="str">
        <f>TEXT(ABS((M27)/24),"[hh]°mm'ss")</f>
        <v>01°05'08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42.65383597585943</v>
      </c>
      <c r="N28" s="13"/>
      <c r="O28" s="12" t="str">
        <f>TEXT(ABS((M28)/24),"[hh]°mm'ss")</f>
        <v>42°39'14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12.058911111111101</v>
      </c>
      <c r="N29" s="13"/>
      <c r="O29" s="12" t="str">
        <f>TEXT(ABS((M29)/24),"[hh]°mm'ss")</f>
        <v>12°03'32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0.6735320195726684</v>
      </c>
      <c r="N30" s="13"/>
      <c r="O30" s="12" t="str">
        <f>TEXT(ABS((M30)/24),"[hh]°mm'ss")</f>
        <v>00°40'25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15.219560671821434</v>
      </c>
      <c r="N31" s="13"/>
      <c r="O31" s="12" t="str">
        <f>TEXT(ABS((M31)/24),"[hh]°mm'ss")</f>
        <v>15°13'10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-0.03893479580193659</v>
      </c>
      <c r="N32" s="13"/>
      <c r="O32" s="12" t="str">
        <f>TEXT(ABS((M32)/24),"[hh]°mm'ss")</f>
        <v>00°02'20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18.191002009696536</v>
      </c>
      <c r="N33" s="13"/>
      <c r="O33" s="12" t="str">
        <f>TEXT(ABS((M33)/24),"[hh]°mm'ss")</f>
        <v>18°11'28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-0.31305229347438257</v>
      </c>
      <c r="N34" s="13"/>
      <c r="O34" s="12" t="str">
        <f>TEXT(ABS((M34)/24),"[hh]°mm'ss")</f>
        <v>00°18'47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19.258462611093336</v>
      </c>
      <c r="N35" s="13"/>
      <c r="O35" s="12" t="str">
        <f>TEXT(ABS((M35)/24),"[hh]°mm'ss")</f>
        <v>19°15'30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-0.34605544242510455</v>
      </c>
      <c r="N36" s="13"/>
      <c r="O36" s="12" t="str">
        <f>TEXT(ABS((M36)/24),"[hh]°mm'ss")</f>
        <v>00°20'46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4.525828630430113</v>
      </c>
      <c r="N37" s="13"/>
      <c r="O37" s="12" t="str">
        <f>TEXT(ABS((M37)/24),"[hh]°mm'ss")</f>
        <v>04°31'33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4.692495297096783</v>
      </c>
      <c r="N38" s="13"/>
      <c r="O38" s="12" t="str">
        <f>TEXT(ABS((M38)/24),"[hh]°mm'ss")</f>
        <v>04°41'33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-0.021487705536719092</v>
      </c>
      <c r="N39" s="13"/>
      <c r="O39" s="12" t="str">
        <f>TEXT(ABS((M39)/24),"[hh]°mm'ss")</f>
        <v>00°01'17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5.9268278044352005</v>
      </c>
      <c r="N40" s="13"/>
      <c r="O40" s="12" t="str">
        <f>TEXT(ABS((M40)/24),"[hh]°mm'ss")</f>
        <v>05°55'37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0.07442379662840931</v>
      </c>
      <c r="N41" s="13"/>
      <c r="O41" s="12" t="str">
        <f>TEXT(ABS((M41)/24),"[hh]°mm'ss")</f>
        <v>00°04'28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6.326785494803123</v>
      </c>
      <c r="N42" s="13"/>
      <c r="O42" s="12" t="str">
        <f>TEXT(ABS((M42)/24),"[hh]°mm'ss")</f>
        <v>06°19'36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0.1610123067612424</v>
      </c>
      <c r="N43" s="13"/>
      <c r="O43" s="12" t="str">
        <f>TEXT(ABS((M43)/24),"[hh]°mm'ss")</f>
        <v>00°09'40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6.659955044304473</v>
      </c>
      <c r="N44" s="13"/>
      <c r="O44" s="12" t="str">
        <f>TEXT(ABS((M44)/24),"[hh]°mm'ss")</f>
        <v>06°39'36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12:4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18:12</v>
      </c>
      <c r="I48" s="12"/>
      <c r="J48" s="12"/>
      <c r="K48" s="12" t="str">
        <f>TRUNC(M35)&amp;":"&amp;ROUNDUP((M35-TRUNC(M35))*60,0)</f>
        <v>19:16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12:1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4:D4"/>
    <mergeCell ref="O19:P19"/>
    <mergeCell ref="H4:J4"/>
    <mergeCell ref="O18:P18"/>
    <mergeCell ref="O16:P16"/>
    <mergeCell ref="N5:P5"/>
    <mergeCell ref="H5:J5"/>
    <mergeCell ref="N4:P4"/>
    <mergeCell ref="K53:M53"/>
    <mergeCell ref="B65:P65"/>
    <mergeCell ref="E56:G56"/>
    <mergeCell ref="N55:P55"/>
    <mergeCell ref="B62:P62"/>
    <mergeCell ref="M33:N33"/>
    <mergeCell ref="B66:P66"/>
    <mergeCell ref="E27:L27"/>
    <mergeCell ref="E4:G4"/>
    <mergeCell ref="N8:P8"/>
    <mergeCell ref="B11:D11"/>
    <mergeCell ref="B35:D35"/>
    <mergeCell ref="K9:M9"/>
    <mergeCell ref="M19:N19"/>
    <mergeCell ref="E55:G55"/>
    <mergeCell ref="M36:N36"/>
    <mergeCell ref="N48:P48"/>
    <mergeCell ref="O31:P31"/>
    <mergeCell ref="O33:P33"/>
    <mergeCell ref="B49:D49"/>
    <mergeCell ref="K58:M58"/>
    <mergeCell ref="N10:P10"/>
    <mergeCell ref="B30:D30"/>
    <mergeCell ref="E34:L34"/>
    <mergeCell ref="K5:M5"/>
    <mergeCell ref="E29:L29"/>
    <mergeCell ref="E18:L18"/>
    <mergeCell ref="E12:G12"/>
    <mergeCell ref="K12:M12"/>
    <mergeCell ref="E16:L16"/>
    <mergeCell ref="B16:D16"/>
    <mergeCell ref="E39:L39"/>
    <mergeCell ref="M31:N31"/>
    <mergeCell ref="N11:P11"/>
    <mergeCell ref="B8:D8"/>
    <mergeCell ref="B6:P7"/>
    <mergeCell ref="E5:G5"/>
    <mergeCell ref="B5:D5"/>
    <mergeCell ref="E58:G58"/>
    <mergeCell ref="E37:L37"/>
    <mergeCell ref="N54:P54"/>
    <mergeCell ref="B48:D48"/>
    <mergeCell ref="B56:D56"/>
    <mergeCell ref="O35:P35"/>
    <mergeCell ref="H49:J49"/>
    <mergeCell ref="E36:L36"/>
    <mergeCell ref="O44:P44"/>
    <mergeCell ref="M44:N44"/>
    <mergeCell ref="B43:D43"/>
    <mergeCell ref="O30:P30"/>
    <mergeCell ref="E47:G47"/>
    <mergeCell ref="B39:D39"/>
    <mergeCell ref="N50:P50"/>
    <mergeCell ref="O42:P42"/>
    <mergeCell ref="B28:D28"/>
    <mergeCell ref="M27:N27"/>
    <mergeCell ref="E26:L26"/>
    <mergeCell ref="O24:P24"/>
    <mergeCell ref="O29:P29"/>
    <mergeCell ref="O20:P20"/>
    <mergeCell ref="O23:P23"/>
    <mergeCell ref="B47:D47"/>
    <mergeCell ref="E35:L35"/>
    <mergeCell ref="O39:P39"/>
    <mergeCell ref="K49:M49"/>
    <mergeCell ref="B61:P61"/>
    <mergeCell ref="E38:L38"/>
    <mergeCell ref="B63:P63"/>
    <mergeCell ref="E17:L17"/>
    <mergeCell ref="M41:N41"/>
    <mergeCell ref="E44:L44"/>
    <mergeCell ref="K13:M13"/>
    <mergeCell ref="N13:P13"/>
    <mergeCell ref="B60:P60"/>
    <mergeCell ref="O41:P41"/>
    <mergeCell ref="N53:P53"/>
    <mergeCell ref="K48:M48"/>
    <mergeCell ref="B45:P46"/>
    <mergeCell ref="E49:G49"/>
    <mergeCell ref="M42:N42"/>
    <mergeCell ref="E9:G9"/>
    <mergeCell ref="B18:D18"/>
    <mergeCell ref="O27:P27"/>
    <mergeCell ref="H8:J8"/>
    <mergeCell ref="E8:G8"/>
    <mergeCell ref="M30:N30"/>
    <mergeCell ref="M29:N29"/>
    <mergeCell ref="K8:M8"/>
    <mergeCell ref="H11:J11"/>
    <mergeCell ref="K11:M11"/>
    <mergeCell ref="E59:G59"/>
    <mergeCell ref="M23:N23"/>
    <mergeCell ref="O43:P43"/>
    <mergeCell ref="M26:N26"/>
    <mergeCell ref="O17:P17"/>
    <mergeCell ref="M18:N18"/>
    <mergeCell ref="M17:N17"/>
    <mergeCell ref="E20:L20"/>
    <mergeCell ref="H50:J50"/>
    <mergeCell ref="M38:N38"/>
    <mergeCell ref="H13:J13"/>
    <mergeCell ref="E54:G54"/>
    <mergeCell ref="H48:J48"/>
    <mergeCell ref="E11:G11"/>
    <mergeCell ref="B12:D12"/>
    <mergeCell ref="O40:P40"/>
    <mergeCell ref="B32:D32"/>
    <mergeCell ref="B50:D50"/>
    <mergeCell ref="B44:D44"/>
    <mergeCell ref="B34:D34"/>
    <mergeCell ref="M24:N24"/>
    <mergeCell ref="E25:L25"/>
    <mergeCell ref="B57:P57"/>
    <mergeCell ref="O37:P37"/>
    <mergeCell ref="K55:M55"/>
    <mergeCell ref="B55:D55"/>
    <mergeCell ref="O32:P32"/>
    <mergeCell ref="H58:J58"/>
    <mergeCell ref="B37:D37"/>
    <mergeCell ref="B31:D31"/>
    <mergeCell ref="B27:D27"/>
    <mergeCell ref="B26:D26"/>
    <mergeCell ref="O25:P25"/>
    <mergeCell ref="M25:N25"/>
    <mergeCell ref="O36:P36"/>
    <mergeCell ref="B53:D53"/>
    <mergeCell ref="H59:J59"/>
    <mergeCell ref="B13:D13"/>
    <mergeCell ref="M37:N37"/>
    <mergeCell ref="B42:D42"/>
    <mergeCell ref="E48:G48"/>
    <mergeCell ref="K10:M10"/>
    <mergeCell ref="M16:N16"/>
    <mergeCell ref="K4:M4"/>
    <mergeCell ref="N56:P56"/>
    <mergeCell ref="E40:L40"/>
    <mergeCell ref="M40:N40"/>
    <mergeCell ref="E41:L41"/>
    <mergeCell ref="E50:G50"/>
    <mergeCell ref="M35:N35"/>
    <mergeCell ref="M34:N34"/>
    <mergeCell ref="B33:D33"/>
    <mergeCell ref="K56:M56"/>
    <mergeCell ref="B51:P52"/>
    <mergeCell ref="B21:P22"/>
    <mergeCell ref="B23:D23"/>
    <mergeCell ref="B14:P15"/>
    <mergeCell ref="M20:N20"/>
    <mergeCell ref="B29:D29"/>
    <mergeCell ref="M39:N39"/>
    <mergeCell ref="E24:L24"/>
    <mergeCell ref="B24:D24"/>
    <mergeCell ref="B20:D20"/>
    <mergeCell ref="B40:D40"/>
    <mergeCell ref="N49:P49"/>
    <mergeCell ref="H54:J54"/>
    <mergeCell ref="O38:P38"/>
    <mergeCell ref="E53:G53"/>
    <mergeCell ref="K54:M54"/>
    <mergeCell ref="B38:D38"/>
    <mergeCell ref="N47:P47"/>
    <mergeCell ref="B17:D17"/>
    <mergeCell ref="E33:L33"/>
    <mergeCell ref="B36:D36"/>
    <mergeCell ref="E31:L31"/>
    <mergeCell ref="B25:D25"/>
    <mergeCell ref="E30:L30"/>
    <mergeCell ref="O34:P34"/>
    <mergeCell ref="O26:P26"/>
    <mergeCell ref="B41:D41"/>
    <mergeCell ref="E19:L19"/>
    <mergeCell ref="M28:N28"/>
    <mergeCell ref="B67:P67"/>
    <mergeCell ref="H55:J55"/>
    <mergeCell ref="B64:P64"/>
    <mergeCell ref="H56:J56"/>
    <mergeCell ref="B59:D59"/>
    <mergeCell ref="K50:M50"/>
    <mergeCell ref="H53:J53"/>
    <mergeCell ref="B58:D58"/>
    <mergeCell ref="M43:N43"/>
    <mergeCell ref="H9:J9"/>
    <mergeCell ref="E23:L23"/>
    <mergeCell ref="O28:P28"/>
    <mergeCell ref="B54:D54"/>
    <mergeCell ref="E42:L42"/>
    <mergeCell ref="N59:P59"/>
    <mergeCell ref="K59:M59"/>
    <mergeCell ref="H47:J47"/>
    <mergeCell ref="E43:L43"/>
    <mergeCell ref="N58:P58"/>
    <mergeCell ref="H12:J12"/>
    <mergeCell ref="E32:L32"/>
    <mergeCell ref="K47:M47"/>
    <mergeCell ref="B10:D10"/>
    <mergeCell ref="N12:P12"/>
    <mergeCell ref="M32:N32"/>
    <mergeCell ref="B9:D9"/>
    <mergeCell ref="N9:P9"/>
    <mergeCell ref="E13:G13"/>
    <mergeCell ref="E10:G10"/>
    <mergeCell ref="B19:D19"/>
    <mergeCell ref="H10:J10"/>
    <mergeCell ref="B2:P3"/>
    <mergeCell ref="E28:L28"/>
  </mergeCells>
  <pageMargins left="0.7" right="0.7" top="0.75" bottom="0.75" header="0.3" footer="0.3"/>
  <legacy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B1" zoomScale="38">
      <selection activeCell="K5" sqref="K5:M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7.6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17.0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DATA!L61</f>
        <v>0.1466666666666663</v>
      </c>
      <c r="N18" s="13"/>
      <c r="O18" s="12" t="str">
        <f>TEXT(ABS((M18)/24),"[hh]°mm'ss")</f>
        <v>00°08'48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0.004466666666666008</v>
      </c>
      <c r="N19" s="13"/>
      <c r="O19" s="12" t="str">
        <f>TEXT(ABS((M19)/24),"[hh]°mm'ss")</f>
        <v>00°00'16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12.0044666666667</v>
      </c>
      <c r="N20" s="13"/>
      <c r="O20" s="12" t="str">
        <f>TEXT(ABS((M20)/24),"[hh]°mm'ss")</f>
        <v>12°00'16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DATA!C61</f>
        <v>-1.533333333333333</v>
      </c>
      <c r="N25" s="13"/>
      <c r="O25" s="12" t="str">
        <f>TEXT(ABS((M25)/24),"[hh]°mm'ss")</f>
        <v>01°32'00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84.71633333333331</v>
      </c>
      <c r="N26" s="13"/>
      <c r="O26" s="12" t="str">
        <f>TEXT(ABS((M26)/24),"[hh]°mm'ss")</f>
        <v>84°42'59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1.0924796791100753</v>
      </c>
      <c r="N27" s="13"/>
      <c r="O27" s="12" t="str">
        <f>TEXT(ABS((M27)/24),"[hh]°mm'ss")</f>
        <v>01°05'33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42.469390310258895</v>
      </c>
      <c r="N28" s="13"/>
      <c r="O28" s="12" t="str">
        <f>TEXT(ABS((M28)/24),"[hh]°mm'ss")</f>
        <v>42°28'10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12.0544666666667</v>
      </c>
      <c r="N29" s="13"/>
      <c r="O29" s="12" t="str">
        <f>TEXT(ABS((M29)/24),"[hh]°mm'ss")</f>
        <v>12°03'16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0.6719962694291592</v>
      </c>
      <c r="N30" s="13"/>
      <c r="O30" s="12" t="str">
        <f>TEXT(ABS((M30)/24),"[hh]°mm'ss")</f>
        <v>00°40'19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15.223044971674833</v>
      </c>
      <c r="N31" s="13"/>
      <c r="O31" s="12" t="str">
        <f>TEXT(ABS((M31)/24),"[hh]°mm'ss")</f>
        <v>15°13'23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-0.038099455549052794</v>
      </c>
      <c r="N32" s="13"/>
      <c r="O32" s="12" t="str">
        <f>TEXT(ABS((M32)/24),"[hh]°mm'ss")</f>
        <v>00°02'17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18.183364430932336</v>
      </c>
      <c r="N33" s="13"/>
      <c r="O33" s="12" t="str">
        <f>TEXT(ABS((M33)/24),"[hh]°mm'ss")</f>
        <v>18°11'00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-0.3122169532214988</v>
      </c>
      <c r="N34" s="13"/>
      <c r="O34" s="12" t="str">
        <f>TEXT(ABS((M34)/24),"[hh]°mm'ss")</f>
        <v>00°18'44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19.250659019355734</v>
      </c>
      <c r="N35" s="13"/>
      <c r="O35" s="12" t="str">
        <f>TEXT(ABS((M35)/24),"[hh]°mm'ss")</f>
        <v>19°15'02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-0.34522010217222077</v>
      </c>
      <c r="N36" s="13"/>
      <c r="O36" s="12" t="str">
        <f>TEXT(ABS((M36)/24),"[hh]°mm'ss")</f>
        <v>00°20'43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4.524784520214163</v>
      </c>
      <c r="N37" s="13"/>
      <c r="O37" s="12" t="str">
        <f>TEXT(ABS((M37)/24),"[hh]°mm'ss")</f>
        <v>04°31'29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4.6914511868808235</v>
      </c>
      <c r="N38" s="13"/>
      <c r="O38" s="12" t="str">
        <f>TEXT(ABS((M38)/24),"[hh]°mm'ss")</f>
        <v>04°41'29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-0.0206523652838353</v>
      </c>
      <c r="N39" s="13"/>
      <c r="O39" s="12" t="str">
        <f>TEXT(ABS((M39)/24),"[hh]°mm'ss")</f>
        <v>00°01'14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5.92557483331375</v>
      </c>
      <c r="N40" s="13"/>
      <c r="O40" s="12" t="str">
        <f>TEXT(ABS((M40)/24),"[hh]°mm'ss")</f>
        <v>05°55'32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0.0752591368812931</v>
      </c>
      <c r="N41" s="13"/>
      <c r="O41" s="12" t="str">
        <f>TEXT(ABS((M41)/24),"[hh]°mm'ss")</f>
        <v>00°04'31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6.325540789027603</v>
      </c>
      <c r="N42" s="13"/>
      <c r="O42" s="12" t="str">
        <f>TEXT(ABS((M42)/24),"[hh]°mm'ss")</f>
        <v>06°19'32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0.16184764701412618</v>
      </c>
      <c r="N43" s="13"/>
      <c r="O43" s="12" t="str">
        <f>TEXT(ABS((M43)/24),"[hh]°mm'ss")</f>
        <v>00°09'43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6.6587437704121335</v>
      </c>
      <c r="N44" s="13"/>
      <c r="O44" s="12" t="str">
        <f>TEXT(ABS((M44)/24),"[hh]°mm'ss")</f>
        <v>06°39'31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12:4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18:12</v>
      </c>
      <c r="I48" s="12"/>
      <c r="J48" s="12"/>
      <c r="K48" s="12" t="str">
        <f>TRUNC(M35)&amp;":"&amp;ROUNDUP((M35-TRUNC(M35))*60,0)</f>
        <v>19:16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12:1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O35:P35"/>
    <mergeCell ref="B53:D53"/>
    <mergeCell ref="H58:J58"/>
    <mergeCell ref="E36:L36"/>
    <mergeCell ref="N48:P48"/>
    <mergeCell ref="B49:D49"/>
    <mergeCell ref="M30:N30"/>
    <mergeCell ref="B18:D18"/>
    <mergeCell ref="O41:P41"/>
    <mergeCell ref="N47:P47"/>
    <mergeCell ref="E18:L18"/>
    <mergeCell ref="B41:D41"/>
    <mergeCell ref="O16:P16"/>
    <mergeCell ref="N11:P11"/>
    <mergeCell ref="K13:M13"/>
    <mergeCell ref="H11:J11"/>
    <mergeCell ref="O28:P28"/>
    <mergeCell ref="H50:J50"/>
    <mergeCell ref="B38:D38"/>
    <mergeCell ref="B20:D20"/>
    <mergeCell ref="E20:L20"/>
    <mergeCell ref="O20:P20"/>
    <mergeCell ref="E59:G59"/>
    <mergeCell ref="O30:P30"/>
    <mergeCell ref="N54:P54"/>
    <mergeCell ref="M43:N43"/>
    <mergeCell ref="N50:P50"/>
    <mergeCell ref="E48:G48"/>
    <mergeCell ref="K8:M8"/>
    <mergeCell ref="B35:D35"/>
    <mergeCell ref="K47:M47"/>
    <mergeCell ref="M36:N36"/>
    <mergeCell ref="B2:P3"/>
    <mergeCell ref="H53:J53"/>
    <mergeCell ref="B9:D9"/>
    <mergeCell ref="E4:G4"/>
    <mergeCell ref="E10:G10"/>
    <mergeCell ref="B17:D17"/>
    <mergeCell ref="H4:J4"/>
    <mergeCell ref="B44:D44"/>
    <mergeCell ref="N55:P55"/>
    <mergeCell ref="B33:D33"/>
    <mergeCell ref="E27:L27"/>
    <mergeCell ref="O37:P37"/>
    <mergeCell ref="B66:P66"/>
    <mergeCell ref="B57:P57"/>
    <mergeCell ref="B55:D55"/>
    <mergeCell ref="M31:N31"/>
    <mergeCell ref="O44:P44"/>
    <mergeCell ref="B31:D31"/>
    <mergeCell ref="O26:P26"/>
    <mergeCell ref="N53:P53"/>
    <mergeCell ref="E31:L31"/>
    <mergeCell ref="N5:P5"/>
    <mergeCell ref="K4:M4"/>
    <mergeCell ref="N4:P4"/>
    <mergeCell ref="H5:J5"/>
    <mergeCell ref="H8:J8"/>
    <mergeCell ref="M19:N19"/>
    <mergeCell ref="E30:L30"/>
    <mergeCell ref="O33:P33"/>
    <mergeCell ref="B12:D12"/>
    <mergeCell ref="E25:L25"/>
    <mergeCell ref="E29:L29"/>
    <mergeCell ref="B21:P22"/>
    <mergeCell ref="N49:P49"/>
    <mergeCell ref="M28:N28"/>
    <mergeCell ref="B26:D26"/>
    <mergeCell ref="M17:N17"/>
    <mergeCell ref="O17:P17"/>
    <mergeCell ref="B14:P15"/>
    <mergeCell ref="E16:L16"/>
    <mergeCell ref="O43:P43"/>
    <mergeCell ref="M44:N44"/>
    <mergeCell ref="O38:P38"/>
    <mergeCell ref="O36:P36"/>
    <mergeCell ref="O34:P34"/>
    <mergeCell ref="B58:D58"/>
    <mergeCell ref="E23:L23"/>
    <mergeCell ref="M42:N42"/>
    <mergeCell ref="H59:J59"/>
    <mergeCell ref="E9:G9"/>
    <mergeCell ref="E5:G5"/>
    <mergeCell ref="E37:L37"/>
    <mergeCell ref="H47:J47"/>
    <mergeCell ref="H10:J10"/>
    <mergeCell ref="E19:L19"/>
    <mergeCell ref="N8:P8"/>
    <mergeCell ref="E54:G54"/>
    <mergeCell ref="E34:L34"/>
    <mergeCell ref="B32:D32"/>
    <mergeCell ref="K50:M50"/>
    <mergeCell ref="H48:J48"/>
    <mergeCell ref="E38:L38"/>
    <mergeCell ref="B59:D59"/>
    <mergeCell ref="B48:D48"/>
    <mergeCell ref="E17:L17"/>
    <mergeCell ref="E11:G11"/>
    <mergeCell ref="M20:N20"/>
    <mergeCell ref="B30:D30"/>
    <mergeCell ref="B11:D11"/>
    <mergeCell ref="O18:P18"/>
    <mergeCell ref="B13:D13"/>
    <mergeCell ref="E39:L39"/>
    <mergeCell ref="M26:N26"/>
    <mergeCell ref="E47:G47"/>
    <mergeCell ref="B39:D39"/>
    <mergeCell ref="B5:D5"/>
    <mergeCell ref="B45:P46"/>
    <mergeCell ref="B27:D27"/>
    <mergeCell ref="B25:D25"/>
    <mergeCell ref="K59:M59"/>
    <mergeCell ref="N58:P58"/>
    <mergeCell ref="E13:G13"/>
    <mergeCell ref="M39:N39"/>
    <mergeCell ref="B43:D43"/>
    <mergeCell ref="E41:L41"/>
    <mergeCell ref="B34:D34"/>
    <mergeCell ref="M37:N37"/>
    <mergeCell ref="B56:D56"/>
    <mergeCell ref="O39:P39"/>
    <mergeCell ref="E50:G50"/>
    <mergeCell ref="K58:M58"/>
    <mergeCell ref="K53:M53"/>
    <mergeCell ref="H55:J55"/>
    <mergeCell ref="B63:P63"/>
    <mergeCell ref="B65:P65"/>
    <mergeCell ref="B50:D50"/>
    <mergeCell ref="H13:J13"/>
    <mergeCell ref="M41:N41"/>
    <mergeCell ref="B37:D37"/>
    <mergeCell ref="B24:D24"/>
    <mergeCell ref="K49:M49"/>
    <mergeCell ref="O27:P27"/>
    <mergeCell ref="B42:D42"/>
    <mergeCell ref="H54:J54"/>
    <mergeCell ref="M27:N27"/>
    <mergeCell ref="B16:D16"/>
    <mergeCell ref="B6:P7"/>
    <mergeCell ref="E55:G55"/>
    <mergeCell ref="M32:N32"/>
    <mergeCell ref="E32:L32"/>
    <mergeCell ref="M34:N34"/>
    <mergeCell ref="K55:M55"/>
    <mergeCell ref="E44:L44"/>
    <mergeCell ref="E12:G12"/>
    <mergeCell ref="N12:P12"/>
    <mergeCell ref="E53:G53"/>
    <mergeCell ref="K12:M12"/>
    <mergeCell ref="M35:N35"/>
    <mergeCell ref="K54:M54"/>
    <mergeCell ref="N9:P9"/>
    <mergeCell ref="N13:P13"/>
    <mergeCell ref="M16:N16"/>
    <mergeCell ref="E43:L43"/>
    <mergeCell ref="K56:M56"/>
    <mergeCell ref="B19:D19"/>
    <mergeCell ref="M29:N29"/>
    <mergeCell ref="B54:D54"/>
    <mergeCell ref="N56:P56"/>
    <mergeCell ref="B61:P61"/>
    <mergeCell ref="O31:P31"/>
    <mergeCell ref="N59:P59"/>
    <mergeCell ref="E49:G49"/>
    <mergeCell ref="M38:N38"/>
    <mergeCell ref="B67:P67"/>
    <mergeCell ref="B4:D4"/>
    <mergeCell ref="E58:G58"/>
    <mergeCell ref="H9:J9"/>
    <mergeCell ref="B51:P52"/>
    <mergeCell ref="B29:D29"/>
    <mergeCell ref="H49:J49"/>
    <mergeCell ref="B28:D28"/>
    <mergeCell ref="B60:P60"/>
    <mergeCell ref="O40:P40"/>
    <mergeCell ref="B64:P64"/>
    <mergeCell ref="K11:M11"/>
    <mergeCell ref="B47:D47"/>
    <mergeCell ref="M40:N40"/>
    <mergeCell ref="E8:G8"/>
    <mergeCell ref="B8:D8"/>
    <mergeCell ref="E56:G56"/>
    <mergeCell ref="O25:P25"/>
    <mergeCell ref="B23:D23"/>
    <mergeCell ref="B62:P62"/>
    <mergeCell ref="O23:P23"/>
    <mergeCell ref="E40:L40"/>
    <mergeCell ref="B36:D36"/>
    <mergeCell ref="O42:P42"/>
    <mergeCell ref="H12:J12"/>
    <mergeCell ref="K10:M10"/>
    <mergeCell ref="N10:P10"/>
    <mergeCell ref="E33:L33"/>
    <mergeCell ref="K5:M5"/>
    <mergeCell ref="M23:N23"/>
    <mergeCell ref="H56:J56"/>
    <mergeCell ref="B40:D40"/>
    <mergeCell ref="K48:M48"/>
    <mergeCell ref="E28:L28"/>
    <mergeCell ref="M24:N24"/>
    <mergeCell ref="M18:N18"/>
    <mergeCell ref="E26:L26"/>
    <mergeCell ref="O32:P32"/>
    <mergeCell ref="M33:N33"/>
    <mergeCell ref="E35:L35"/>
    <mergeCell ref="O24:P24"/>
    <mergeCell ref="M25:N25"/>
    <mergeCell ref="E24:L24"/>
    <mergeCell ref="O29:P29"/>
    <mergeCell ref="E42:L42"/>
    <mergeCell ref="B10:D10"/>
    <mergeCell ref="O19:P19"/>
    <mergeCell ref="K9:M9"/>
  </mergeCells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N74"/>
  <sheetViews>
    <sheetView workbookViewId="0" zoomScale="52">
      <selection activeCell="J26" sqref="J26"/>
    </sheetView>
  </sheetViews>
  <sheetFormatPr defaultRowHeight="14.25" defaultColWidth="10"/>
  <cols>
    <col min="1" max="1" customWidth="1" width="7.7109375" style="0"/>
    <col min="2" max="2" customWidth="1" width="7.7109375" style="0"/>
    <col min="3" max="3" customWidth="1" width="7.7109375" style="0"/>
    <col min="4" max="4" customWidth="1" width="7.7109375" style="0"/>
    <col min="5" max="5" customWidth="1" width="7.7109375" style="0"/>
    <col min="6" max="6" customWidth="1" width="7.7109375" style="0"/>
    <col min="7" max="7" customWidth="1" width="7.7109375" style="0"/>
    <col min="8" max="8" customWidth="1" width="5.8320312" style="0"/>
    <col min="9" max="9" customWidth="1" width="5.8320312" style="0"/>
    <col min="10" max="10" customWidth="1" width="7.7109375" style="0"/>
    <col min="11" max="11" customWidth="1" width="7.7109375" style="0"/>
    <col min="12" max="12" customWidth="1" width="7.7109375" style="0"/>
    <col min="13" max="13" customWidth="1" width="7.7109375" style="0"/>
    <col min="14" max="14" customWidth="1" width="7.7109375" style="0"/>
    <col min="15" max="15" customWidth="1" width="7.7109375" style="0"/>
    <col min="16" max="16" customWidth="1" width="7.7109375" style="0"/>
    <col min="17" max="17" customWidth="1" width="5.8320312" style="0"/>
    <col min="18" max="18" customWidth="1" width="5.8320312" style="0"/>
    <col min="19" max="19" customWidth="1" width="5.8320312" style="0"/>
    <col min="20" max="20" customWidth="1" width="5.8320312" style="0"/>
    <col min="21" max="21" customWidth="1" width="5.8320312" style="0"/>
    <col min="22" max="22" customWidth="1" width="5.8320312" style="0"/>
    <col min="23" max="23" customWidth="1" width="5.8320312" style="0"/>
    <col min="24" max="24" customWidth="1" width="5.8320312" style="0"/>
    <col min="25" max="25" customWidth="1" width="5.8320312" style="0"/>
    <col min="26" max="26" customWidth="1" width="5.8320312" style="0"/>
    <col min="27" max="27" customWidth="1" width="5.8320312" style="0"/>
    <col min="28" max="28" customWidth="1" width="5.8320312" style="0"/>
    <col min="29" max="29" customWidth="1" width="5.8320312" style="0"/>
    <col min="30" max="30" customWidth="1" width="5.8320312" style="0"/>
    <col min="31" max="31" customWidth="1" width="5.8320312" style="0"/>
    <col min="32" max="32" customWidth="1" width="5.8320312" style="0"/>
    <col min="33" max="33" customWidth="1" width="5.8320312" style="0"/>
    <col min="34" max="34" customWidth="1" width="5.8320312" style="0"/>
    <col min="35" max="35" customWidth="1" width="5.8320312" style="0"/>
    <col min="37" max="37" customWidth="1" width="5.375" style="0"/>
    <col min="38" max="38" customWidth="1" width="5.7539062" style="0"/>
    <col min="39" max="39" customWidth="1" width="5.2539062" style="0"/>
    <col min="40" max="40" customWidth="1" width="4.375" style="0"/>
    <col min="41" max="41" customWidth="1" width="6.0039062" style="0"/>
    <col min="42" max="42" customWidth="1" width="5.625" style="0"/>
    <col min="43" max="43" customWidth="1" width="5.2539062" style="0"/>
    <col min="44" max="44" customWidth="1" width="6.625" style="0"/>
    <col min="45" max="45" customWidth="1" width="5.7109375" style="0"/>
    <col min="46" max="46" customWidth="1" width="5.7109375" style="0"/>
    <col min="47" max="47" customWidth="1" width="5.7109375" style="0"/>
    <col min="48" max="48" customWidth="1" width="5.7109375" style="0"/>
    <col min="49" max="49" customWidth="1" width="5.7109375" style="0"/>
    <col min="50" max="50" customWidth="1" width="8.7109375" style="0"/>
    <col min="51" max="51" customWidth="1" width="5.7109375" style="0"/>
    <col min="52" max="52" customWidth="1" width="5.7109375" style="0"/>
    <col min="53" max="53" customWidth="1" width="7.0039062" style="0"/>
    <col min="54" max="54" customWidth="1" width="5.7109375" style="0"/>
    <col min="55" max="55" customWidth="1" width="6.0" style="0"/>
    <col min="56" max="56" customWidth="1" width="9.140625" style="0"/>
    <col min="57" max="57" customWidth="1" width="6.0" style="0"/>
    <col min="58" max="58" customWidth="1" width="6.0" style="0"/>
    <col min="59" max="59" customWidth="1" width="6.7226562" style="0"/>
    <col min="60" max="60" customWidth="1" width="6.0" style="0"/>
    <col min="61" max="61" customWidth="1" width="6.0" style="0"/>
    <col min="62" max="62" customWidth="1" width="6.09375" style="0"/>
    <col min="63" max="63" customWidth="1" width="5.625" style="0"/>
    <col min="64" max="64" customWidth="1" width="5.8515625" style="0"/>
    <col min="65" max="65" customWidth="1" width="6.09375" style="0"/>
    <col min="66" max="66" customWidth="1" width="5.625" style="0"/>
    <col min="67" max="67" customWidth="1" width="5.28125" style="0"/>
    <col min="68" max="68" customWidth="1" width="6.453125" style="0"/>
    <col min="69" max="69" customWidth="1" width="5.625" style="0"/>
    <col min="70" max="70" customWidth="1" width="5.625" style="0"/>
    <col min="71" max="71" customWidth="1" width="6.9023438" style="0"/>
  </cols>
  <sheetData>
    <row r="1" spans="8:8" ht="19.25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K1" s="40" t="s">
        <v>199</v>
      </c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</row>
    <row r="2" spans="8:8" ht="18.4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</row>
    <row r="3" spans="8:8" ht="14.75" customHeight="1">
      <c r="A3" s="41" t="s">
        <v>2</v>
      </c>
      <c r="B3" s="41" t="s">
        <v>3</v>
      </c>
      <c r="C3" s="41"/>
      <c r="D3" s="41" t="s">
        <v>4</v>
      </c>
      <c r="E3" s="41" t="s">
        <v>5</v>
      </c>
      <c r="F3" s="41"/>
      <c r="G3" s="41" t="s">
        <v>4</v>
      </c>
      <c r="H3" s="41" t="s">
        <v>6</v>
      </c>
      <c r="I3" s="41"/>
      <c r="J3" s="41" t="s">
        <v>4</v>
      </c>
      <c r="K3" s="41" t="s">
        <v>7</v>
      </c>
      <c r="L3" s="41"/>
      <c r="M3" s="41" t="s">
        <v>4</v>
      </c>
      <c r="N3" s="41" t="s">
        <v>8</v>
      </c>
      <c r="O3" s="41" t="s">
        <v>9</v>
      </c>
      <c r="P3" s="41"/>
      <c r="Q3" s="41" t="s">
        <v>4</v>
      </c>
      <c r="R3" s="41" t="s">
        <v>10</v>
      </c>
      <c r="S3" s="41"/>
      <c r="T3" s="41" t="s">
        <v>4</v>
      </c>
      <c r="U3" s="41" t="s">
        <v>11</v>
      </c>
      <c r="V3" s="41"/>
      <c r="W3" s="41" t="s">
        <v>4</v>
      </c>
      <c r="X3" s="41" t="s">
        <v>12</v>
      </c>
      <c r="Y3" s="41"/>
      <c r="Z3" s="41" t="s">
        <v>4</v>
      </c>
      <c r="AA3" s="41" t="s">
        <v>13</v>
      </c>
      <c r="AB3" s="41"/>
      <c r="AC3" s="41" t="s">
        <v>4</v>
      </c>
      <c r="AD3" s="41" t="s">
        <v>14</v>
      </c>
      <c r="AE3" s="41"/>
      <c r="AF3" s="41" t="s">
        <v>4</v>
      </c>
      <c r="AG3" s="41" t="s">
        <v>4</v>
      </c>
      <c r="AH3" s="41"/>
      <c r="AI3" s="41" t="s">
        <v>4</v>
      </c>
      <c r="AK3" s="42" t="s">
        <v>2</v>
      </c>
      <c r="AL3" s="42" t="s">
        <v>3</v>
      </c>
      <c r="AM3" s="42" t="s">
        <v>5</v>
      </c>
      <c r="AN3" s="42"/>
      <c r="AO3" s="42" t="s">
        <v>4</v>
      </c>
      <c r="AP3" s="42" t="s">
        <v>6</v>
      </c>
      <c r="AQ3" s="42"/>
      <c r="AR3" s="42" t="s">
        <v>4</v>
      </c>
      <c r="AS3" s="43" t="s">
        <v>7</v>
      </c>
      <c r="AT3" s="43"/>
      <c r="AU3" s="43" t="s">
        <v>4</v>
      </c>
      <c r="AV3" s="43" t="s">
        <v>8</v>
      </c>
      <c r="AW3" s="43"/>
      <c r="AX3" s="43" t="s">
        <v>4</v>
      </c>
      <c r="AY3" s="43" t="s">
        <v>9</v>
      </c>
      <c r="AZ3" s="43"/>
      <c r="BA3" s="43" t="s">
        <v>4</v>
      </c>
      <c r="BB3" s="43" t="s">
        <v>10</v>
      </c>
      <c r="BC3" s="43"/>
      <c r="BD3" s="43" t="s">
        <v>4</v>
      </c>
      <c r="BE3" s="43" t="s">
        <v>11</v>
      </c>
      <c r="BF3" s="43"/>
      <c r="BG3" s="43" t="s">
        <v>4</v>
      </c>
      <c r="BH3" s="43" t="s">
        <v>12</v>
      </c>
      <c r="BI3" s="44"/>
      <c r="BJ3" s="43" t="s">
        <v>4</v>
      </c>
      <c r="BK3" s="43" t="s">
        <v>13</v>
      </c>
      <c r="BL3" s="43"/>
      <c r="BM3" s="43" t="s">
        <v>4</v>
      </c>
      <c r="BN3" s="43" t="s">
        <v>14</v>
      </c>
      <c r="BO3" s="43"/>
      <c r="BP3" s="43" t="s">
        <v>4</v>
      </c>
      <c r="BQ3" s="43" t="s">
        <v>159</v>
      </c>
      <c r="BR3" s="43"/>
      <c r="BS3" s="43" t="s">
        <v>4</v>
      </c>
    </row>
    <row r="4" spans="8:8" ht="15.3">
      <c r="A4" s="41">
        <v>1.0</v>
      </c>
      <c r="B4" s="41">
        <v>-23.0</v>
      </c>
      <c r="C4" s="41">
        <v>-3.0</v>
      </c>
      <c r="D4" s="41">
        <f>B4+C4/60</f>
        <v>-23.05</v>
      </c>
      <c r="E4" s="41">
        <v>-17.0</v>
      </c>
      <c r="F4" s="41">
        <v>-14.0</v>
      </c>
      <c r="G4" s="41">
        <f>E4+F4/60</f>
        <v>-17.233333333333334</v>
      </c>
      <c r="H4" s="41">
        <v>-7.0</v>
      </c>
      <c r="I4" s="41">
        <v>-46.0</v>
      </c>
      <c r="J4" s="41">
        <f>H4+I4/60</f>
        <v>-7.7666666666666675</v>
      </c>
      <c r="K4" s="41">
        <v>4.0</v>
      </c>
      <c r="L4" s="41">
        <v>21.0</v>
      </c>
      <c r="M4" s="41">
        <f>K4+L4/60</f>
        <v>4.35</v>
      </c>
      <c r="N4" s="41">
        <f>14+55/60</f>
        <v>14.916666666666668</v>
      </c>
      <c r="O4" s="41">
        <v>21.0</v>
      </c>
      <c r="P4" s="41">
        <v>59.0</v>
      </c>
      <c r="Q4" s="41">
        <f>O4+P4/60</f>
        <v>21.983333333333334</v>
      </c>
      <c r="R4" s="41">
        <v>23.0</v>
      </c>
      <c r="S4" s="41">
        <v>8.0</v>
      </c>
      <c r="T4" s="41">
        <f>R4+S4/60</f>
        <v>23.133333333333333</v>
      </c>
      <c r="U4" s="41">
        <v>18.0</v>
      </c>
      <c r="V4" s="41">
        <v>8.0</v>
      </c>
      <c r="W4" s="41">
        <f>U4+V4/60</f>
        <v>18.133333333333333</v>
      </c>
      <c r="X4" s="41">
        <v>8.0</v>
      </c>
      <c r="Y4" s="41">
        <v>27.0</v>
      </c>
      <c r="Z4" s="41">
        <f>X4+Y4/60</f>
        <v>8.45</v>
      </c>
      <c r="AA4" s="41">
        <v>-2.0</v>
      </c>
      <c r="AB4" s="41">
        <v>-59.0</v>
      </c>
      <c r="AC4" s="41">
        <f>AA4+AB4/60</f>
        <v>-2.983333333333333</v>
      </c>
      <c r="AD4" s="41">
        <v>-14.0</v>
      </c>
      <c r="AE4" s="41">
        <v>-16.0</v>
      </c>
      <c r="AF4" s="41">
        <f>AD4+AE4/60</f>
        <v>-14.266666666666667</v>
      </c>
      <c r="AG4" s="41">
        <v>-21.0</v>
      </c>
      <c r="AH4" s="41">
        <v>-43.0</v>
      </c>
      <c r="AI4" s="41">
        <f>AG4+AH4/60</f>
        <v>-21.71666666666667</v>
      </c>
      <c r="AK4" s="42">
        <v>1.0</v>
      </c>
      <c r="AL4" s="45">
        <f>3/60+16/3600</f>
        <v>0.05444444444444444</v>
      </c>
      <c r="AM4" s="42">
        <v>13.0</v>
      </c>
      <c r="AN4" s="42">
        <v>38.0</v>
      </c>
      <c r="AO4" s="45">
        <f>AM4/60+AN4/3600</f>
        <v>0.2272222222222226</v>
      </c>
      <c r="AP4" s="42">
        <v>12.0</v>
      </c>
      <c r="AQ4" s="42">
        <v>42.0</v>
      </c>
      <c r="AR4" s="45">
        <f>AP4/60+AQ4/3600</f>
        <v>0.21166666666666673</v>
      </c>
      <c r="AS4" s="43">
        <v>4.0</v>
      </c>
      <c r="AT4" s="43">
        <v>10.0</v>
      </c>
      <c r="AU4" s="43">
        <f>AS4/60+AT4/3600</f>
        <v>0.06944444444444448</v>
      </c>
      <c r="AV4" s="43">
        <v>-2.0</v>
      </c>
      <c r="AW4" s="43">
        <v>-54.0</v>
      </c>
      <c r="AX4" s="45">
        <f>AV4/60+AW4/3600</f>
        <v>-0.0483333333333333</v>
      </c>
      <c r="AY4" s="43">
        <v>-2.0</v>
      </c>
      <c r="AZ4" s="43">
        <v>-33.0</v>
      </c>
      <c r="BA4" s="45">
        <f>AY4/60+AZ4/3600</f>
        <v>-0.04249999999999997</v>
      </c>
      <c r="BB4" s="43">
        <v>3.0</v>
      </c>
      <c r="BC4" s="43">
        <v>25.0</v>
      </c>
      <c r="BD4" s="45">
        <f>BB4/60+BC4/3600</f>
        <v>0.05694444444444444</v>
      </c>
      <c r="BE4" s="43">
        <v>6.0</v>
      </c>
      <c r="BF4" s="43">
        <v>10.0</v>
      </c>
      <c r="BG4" s="45">
        <f>BE4/60+BF4/3600</f>
        <v>0.10277777777777779</v>
      </c>
      <c r="BH4" s="43">
        <v>0.0</v>
      </c>
      <c r="BI4" s="44">
        <v>-11.0</v>
      </c>
      <c r="BJ4" s="45">
        <f>BH4/60+BI4/3600</f>
        <v>-0.00305555555555556</v>
      </c>
      <c r="BK4" s="43">
        <v>-10.0</v>
      </c>
      <c r="BL4" s="43">
        <v>-3.0</v>
      </c>
      <c r="BM4" s="45">
        <f>BK4/60+BL4/3600</f>
        <v>-0.16750000000000032</v>
      </c>
      <c r="BN4" s="43">
        <v>-16.0</v>
      </c>
      <c r="BO4" s="43">
        <v>-18.0</v>
      </c>
      <c r="BP4" s="45">
        <f>BN4/60+BO4/3600</f>
        <v>-0.271666666666667</v>
      </c>
      <c r="BQ4" s="43">
        <v>-11.0</v>
      </c>
      <c r="BR4" s="43">
        <v>-9.0</v>
      </c>
      <c r="BS4" s="45">
        <f>BQ4/60+BR4/3600</f>
        <v>-0.185833333333333</v>
      </c>
    </row>
    <row r="5" spans="8:8" ht="15.05">
      <c r="A5" s="41">
        <v>2.0</v>
      </c>
      <c r="B5" s="41">
        <v>-22.0</v>
      </c>
      <c r="C5" s="41">
        <v>-57.0</v>
      </c>
      <c r="D5" s="41">
        <f>B5+C5/60</f>
        <v>-22.95</v>
      </c>
      <c r="E5" s="41">
        <v>-16.0</v>
      </c>
      <c r="F5" s="41">
        <v>-56.0</v>
      </c>
      <c r="G5" s="41">
        <f>E5+F5/60</f>
        <v>-16.933333333333334</v>
      </c>
      <c r="H5" s="41">
        <v>-7.0</v>
      </c>
      <c r="I5" s="41">
        <v>-23.0</v>
      </c>
      <c r="J5" s="41">
        <f>H5+I5/60</f>
        <v>-7.383333333333333</v>
      </c>
      <c r="K5" s="41">
        <v>4.0</v>
      </c>
      <c r="L5" s="41">
        <v>44.0</v>
      </c>
      <c r="M5" s="41">
        <f>K5+L5/60</f>
        <v>4.7333333333333325</v>
      </c>
      <c r="N5" s="41">
        <f>15+13/60</f>
        <v>15.216666666666667</v>
      </c>
      <c r="O5" s="41">
        <v>22.0</v>
      </c>
      <c r="P5" s="41">
        <v>7.0</v>
      </c>
      <c r="Q5" s="41">
        <f>O5+P5/60</f>
        <v>22.116666666666667</v>
      </c>
      <c r="R5" s="41">
        <v>23.0</v>
      </c>
      <c r="S5" s="41">
        <v>4.0</v>
      </c>
      <c r="T5" s="41">
        <f>R5+S5/60</f>
        <v>23.066666666666666</v>
      </c>
      <c r="U5" s="41">
        <v>17.0</v>
      </c>
      <c r="V5" s="41">
        <v>53.0</v>
      </c>
      <c r="W5" s="41">
        <f>U5+V5/60</f>
        <v>17.883333333333333</v>
      </c>
      <c r="X5" s="41">
        <v>8.0</v>
      </c>
      <c r="Y5" s="41">
        <v>5.0</v>
      </c>
      <c r="Z5" s="41">
        <f>X5+Y5/60</f>
        <v>8.083333333333334</v>
      </c>
      <c r="AA5" s="41">
        <v>-3.0</v>
      </c>
      <c r="AB5" s="41">
        <v>-23.0</v>
      </c>
      <c r="AC5" s="41">
        <f>AA5+AB5/60</f>
        <v>-3.383333333333333</v>
      </c>
      <c r="AD5" s="41">
        <v>-14.0</v>
      </c>
      <c r="AE5" s="41">
        <v>-35.0</v>
      </c>
      <c r="AF5" s="41">
        <f>AD5+AE5/60</f>
        <v>-14.583333333333332</v>
      </c>
      <c r="AG5" s="41">
        <v>-21.0</v>
      </c>
      <c r="AH5" s="41">
        <v>-52.0</v>
      </c>
      <c r="AI5" s="41">
        <f>AG5+AH5/60</f>
        <v>-21.866666666666667</v>
      </c>
      <c r="AK5" s="42">
        <v>2.0</v>
      </c>
      <c r="AL5" s="45">
        <f>3/60+44/3600</f>
        <v>0.06222222222222221</v>
      </c>
      <c r="AM5" s="42">
        <v>13.0</v>
      </c>
      <c r="AN5" s="42">
        <v>46.0</v>
      </c>
      <c r="AO5" s="45">
        <f>AM5/60+AN5/3600</f>
        <v>0.2294444444444448</v>
      </c>
      <c r="AP5" s="42">
        <v>12.0</v>
      </c>
      <c r="AQ5" s="42">
        <v>31.0</v>
      </c>
      <c r="AR5" s="45">
        <f>AP5/60+AQ5/3600</f>
        <v>0.2086111111111111</v>
      </c>
      <c r="AS5" s="43">
        <v>3.0</v>
      </c>
      <c r="AT5" s="43">
        <v>52.0</v>
      </c>
      <c r="AU5" s="43">
        <f>AS5/60+AT5/3600</f>
        <v>0.0644444444444444</v>
      </c>
      <c r="AV5" s="43">
        <v>-3.0</v>
      </c>
      <c r="AW5" s="43">
        <v>-2.0</v>
      </c>
      <c r="AX5" s="45">
        <f>AV5/60+AW5/3600</f>
        <v>-0.05055555555555556</v>
      </c>
      <c r="AY5" s="43">
        <v>-2.0</v>
      </c>
      <c r="AZ5" s="43">
        <v>-24.0</v>
      </c>
      <c r="BA5" s="45">
        <f>AY5/60+AZ5/3600</f>
        <v>-0.039999999999999966</v>
      </c>
      <c r="BB5" s="43">
        <v>3.0</v>
      </c>
      <c r="BC5" s="43">
        <v>36.0</v>
      </c>
      <c r="BD5" s="45">
        <f>BB5/60+BC5/3600</f>
        <v>0.060000000000000005</v>
      </c>
      <c r="BE5" s="43">
        <v>6.0</v>
      </c>
      <c r="BF5" s="43">
        <v>7.0</v>
      </c>
      <c r="BG5" s="45">
        <f>BE5/60+BF5/3600</f>
        <v>0.10194444444444445</v>
      </c>
      <c r="BH5" s="43">
        <v>0.0</v>
      </c>
      <c r="BI5" s="44">
        <v>-8.0</v>
      </c>
      <c r="BJ5" s="45">
        <f>BH5/60+BI5/3600</f>
        <v>-0.00222222222222222</v>
      </c>
      <c r="BK5" s="43">
        <v>-10.0</v>
      </c>
      <c r="BL5" s="43">
        <v>-23.0</v>
      </c>
      <c r="BM5" s="45">
        <f>BK5/60+BL5/3600</f>
        <v>-0.17305555555555588</v>
      </c>
      <c r="BN5" s="43">
        <v>-16.0</v>
      </c>
      <c r="BO5" s="43">
        <v>-20.0</v>
      </c>
      <c r="BP5" s="45">
        <f>BN5/60+BO5/3600</f>
        <v>-0.27222222222222253</v>
      </c>
      <c r="BQ5" s="43">
        <v>-10.0</v>
      </c>
      <c r="BR5" s="43">
        <v>-46.0</v>
      </c>
      <c r="BS5" s="45">
        <f>BQ5/60+BR5/3600</f>
        <v>-0.1794444444444448</v>
      </c>
    </row>
    <row r="6" spans="8:8" ht="15.05">
      <c r="A6" s="41">
        <v>3.0</v>
      </c>
      <c r="B6" s="41">
        <v>-22.0</v>
      </c>
      <c r="C6" s="41">
        <v>-52.0</v>
      </c>
      <c r="D6" s="41">
        <f>B6+C6/60</f>
        <v>-22.866666666666667</v>
      </c>
      <c r="E6" s="41">
        <v>-16.0</v>
      </c>
      <c r="F6" s="41">
        <v>-39.0</v>
      </c>
      <c r="G6" s="41">
        <f>E6+F6/60</f>
        <v>-16.65</v>
      </c>
      <c r="H6" s="41">
        <v>-7.0</v>
      </c>
      <c r="I6" s="41">
        <v>0.0</v>
      </c>
      <c r="J6" s="41">
        <f>H6+I6/60</f>
        <v>-7.0</v>
      </c>
      <c r="K6" s="41">
        <v>5.0</v>
      </c>
      <c r="L6" s="41">
        <v>7.0</v>
      </c>
      <c r="M6" s="41">
        <f>K6+L6/60</f>
        <v>5.116666666666667</v>
      </c>
      <c r="N6" s="41">
        <f>15+31/60</f>
        <v>15.516666666666667</v>
      </c>
      <c r="O6" s="41">
        <v>22.0</v>
      </c>
      <c r="P6" s="41">
        <v>15.0</v>
      </c>
      <c r="Q6" s="41">
        <f>O6+P6/60</f>
        <v>22.25</v>
      </c>
      <c r="R6" s="41">
        <v>22.0</v>
      </c>
      <c r="S6" s="41">
        <v>60.0</v>
      </c>
      <c r="T6" s="41">
        <f>R6+S6/60</f>
        <v>23.0</v>
      </c>
      <c r="U6" s="41">
        <v>17.0</v>
      </c>
      <c r="V6" s="41">
        <v>38.0</v>
      </c>
      <c r="W6" s="41">
        <f>U6+V6/60</f>
        <v>17.633333333333333</v>
      </c>
      <c r="X6" s="41">
        <v>7.0</v>
      </c>
      <c r="Y6" s="41">
        <v>43.0</v>
      </c>
      <c r="Z6" s="41">
        <f>X6+Y6/60</f>
        <v>7.716666666666667</v>
      </c>
      <c r="AA6" s="41">
        <v>-3.0</v>
      </c>
      <c r="AB6" s="41">
        <v>-46.0</v>
      </c>
      <c r="AC6" s="41">
        <f>AA6+AB6/60</f>
        <v>-3.766666666666667</v>
      </c>
      <c r="AD6" s="41">
        <v>-14.0</v>
      </c>
      <c r="AE6" s="41">
        <v>-54.0</v>
      </c>
      <c r="AF6" s="41">
        <f>AD6+AE6/60</f>
        <v>-14.9</v>
      </c>
      <c r="AG6" s="41">
        <v>-22.0</v>
      </c>
      <c r="AH6" s="41">
        <v>-1.0</v>
      </c>
      <c r="AI6" s="41">
        <f>AG6+AH6/60</f>
        <v>-22.016666666666666</v>
      </c>
      <c r="AK6" s="42">
        <v>3.0</v>
      </c>
      <c r="AL6" s="45">
        <f>4/60+12/3600</f>
        <v>0.07000000000000002</v>
      </c>
      <c r="AM6" s="42">
        <v>13.0</v>
      </c>
      <c r="AN6" s="42">
        <v>54.0</v>
      </c>
      <c r="AO6" s="45">
        <f>AM6/60+AN6/3600</f>
        <v>0.23166666666666702</v>
      </c>
      <c r="AP6" s="42">
        <v>12.0</v>
      </c>
      <c r="AQ6" s="42">
        <v>18.0</v>
      </c>
      <c r="AR6" s="45">
        <f>AP6/60+AQ6/3600</f>
        <v>0.20500000000000002</v>
      </c>
      <c r="AS6" s="43">
        <v>3.0</v>
      </c>
      <c r="AT6" s="43">
        <v>34.0</v>
      </c>
      <c r="AU6" s="43">
        <f>AS6/60+AT6/3600</f>
        <v>0.05944444444444445</v>
      </c>
      <c r="AV6" s="43">
        <v>-3.0</v>
      </c>
      <c r="AW6" s="43">
        <v>-9.0</v>
      </c>
      <c r="AX6" s="45">
        <f>AV6/60+AW6/3600</f>
        <v>-0.052500000000000005</v>
      </c>
      <c r="AY6" s="43">
        <v>-2.0</v>
      </c>
      <c r="AZ6" s="43">
        <v>-15.0</v>
      </c>
      <c r="BA6" s="45">
        <f>AY6/60+AZ6/3600</f>
        <v>-0.03749999999999997</v>
      </c>
      <c r="BB6" s="43">
        <v>3.0</v>
      </c>
      <c r="BC6" s="43">
        <v>48.0</v>
      </c>
      <c r="BD6" s="45">
        <f>BB6/60+BC6/3600</f>
        <v>0.0633333333333333</v>
      </c>
      <c r="BE6" s="43">
        <v>6.0</v>
      </c>
      <c r="BF6" s="43">
        <v>3.0</v>
      </c>
      <c r="BG6" s="45">
        <f>BE6/60+BF6/3600</f>
        <v>0.10083333333333334</v>
      </c>
      <c r="BH6" s="43">
        <v>0.0</v>
      </c>
      <c r="BI6" s="44">
        <v>-27.0</v>
      </c>
      <c r="BJ6" s="45">
        <f>BH6/60+BI6/3600</f>
        <v>-0.0075</v>
      </c>
      <c r="BK6" s="43">
        <v>-10.0</v>
      </c>
      <c r="BL6" s="43">
        <v>-42.0</v>
      </c>
      <c r="BM6" s="45">
        <f>BK6/60+BL6/3600</f>
        <v>-0.17833333333333368</v>
      </c>
      <c r="BN6" s="43">
        <v>-16.0</v>
      </c>
      <c r="BO6" s="43">
        <v>-21.0</v>
      </c>
      <c r="BP6" s="45">
        <f>BN6/60+BO6/3600</f>
        <v>-0.27250000000000035</v>
      </c>
      <c r="BQ6" s="43">
        <v>-10.0</v>
      </c>
      <c r="BR6" s="43">
        <v>-12.0</v>
      </c>
      <c r="BS6" s="45">
        <f>BQ6/60+BR6/3600</f>
        <v>-0.17000000000000032</v>
      </c>
    </row>
    <row r="7" spans="8:8" ht="15.05">
      <c r="A7" s="41">
        <v>4.0</v>
      </c>
      <c r="B7" s="41">
        <v>-22.0</v>
      </c>
      <c r="C7" s="41">
        <v>-46.0</v>
      </c>
      <c r="D7" s="41">
        <f>B7+C7/60</f>
        <v>-22.766666666666666</v>
      </c>
      <c r="E7" s="41">
        <v>-16.0</v>
      </c>
      <c r="F7" s="41">
        <v>-21.0</v>
      </c>
      <c r="G7" s="41">
        <f>E7+F7/60</f>
        <v>-16.35</v>
      </c>
      <c r="H7" s="41">
        <v>-6.0</v>
      </c>
      <c r="I7" s="41">
        <v>-37.0</v>
      </c>
      <c r="J7" s="41">
        <f>H7+I7/60</f>
        <v>-6.616666666666667</v>
      </c>
      <c r="K7" s="41">
        <v>5.0</v>
      </c>
      <c r="L7" s="41">
        <v>30.0</v>
      </c>
      <c r="M7" s="41">
        <f>K7+L7/60</f>
        <v>5.5</v>
      </c>
      <c r="N7" s="41">
        <f>15+49/60</f>
        <v>15.816666666666666</v>
      </c>
      <c r="O7" s="41">
        <v>22.0</v>
      </c>
      <c r="P7" s="41">
        <v>22.0</v>
      </c>
      <c r="Q7" s="41">
        <f>O7+P7/60</f>
        <v>22.366666666666667</v>
      </c>
      <c r="R7" s="41">
        <v>22.0</v>
      </c>
      <c r="S7" s="41">
        <v>55.0</v>
      </c>
      <c r="T7" s="41">
        <f>R7+S7/60</f>
        <v>22.916666666666668</v>
      </c>
      <c r="U7" s="41">
        <v>17.0</v>
      </c>
      <c r="V7" s="41">
        <v>22.0</v>
      </c>
      <c r="W7" s="41">
        <f>U7+V7/60</f>
        <v>17.366666666666667</v>
      </c>
      <c r="X7" s="41">
        <v>7.0</v>
      </c>
      <c r="Y7" s="41">
        <v>21.0</v>
      </c>
      <c r="Z7" s="41">
        <f>X7+Y7/60</f>
        <v>7.35</v>
      </c>
      <c r="AA7" s="41">
        <v>-4.0</v>
      </c>
      <c r="AB7" s="41">
        <v>-9.0</v>
      </c>
      <c r="AC7" s="41">
        <f>AA7+AB7/60</f>
        <v>-4.15</v>
      </c>
      <c r="AD7" s="41">
        <v>-15.0</v>
      </c>
      <c r="AE7" s="41">
        <v>-13.0</v>
      </c>
      <c r="AF7" s="41">
        <f>AD7+AE7/60</f>
        <v>-15.216666666666667</v>
      </c>
      <c r="AG7" s="41">
        <v>-22.0</v>
      </c>
      <c r="AH7" s="41">
        <v>-10.0</v>
      </c>
      <c r="AI7" s="41">
        <f>AG7+AH7/60</f>
        <v>-22.166666666666668</v>
      </c>
      <c r="AK7" s="42">
        <v>4.0</v>
      </c>
      <c r="AL7" s="45">
        <f>4/60+10/3600</f>
        <v>0.06944444444444448</v>
      </c>
      <c r="AM7" s="42">
        <v>14.0</v>
      </c>
      <c r="AN7" s="42">
        <v>1.0</v>
      </c>
      <c r="AO7" s="45">
        <f>AM7/60+AN7/3600</f>
        <v>0.23361111111111077</v>
      </c>
      <c r="AP7" s="42">
        <v>12.0</v>
      </c>
      <c r="AQ7" s="42">
        <v>6.0</v>
      </c>
      <c r="AR7" s="45">
        <f>AP7/60+AQ7/3600</f>
        <v>0.2016666666666667</v>
      </c>
      <c r="AS7" s="43">
        <v>3.0</v>
      </c>
      <c r="AT7" s="43">
        <v>16.0</v>
      </c>
      <c r="AU7" s="43">
        <f>AS7/60+AT7/3600</f>
        <v>0.05444444444444444</v>
      </c>
      <c r="AV7" s="43">
        <v>-3.0</v>
      </c>
      <c r="AW7" s="43">
        <v>-15.0</v>
      </c>
      <c r="AX7" s="45">
        <f>AV7/60+AW7/3600</f>
        <v>-0.054166666666666675</v>
      </c>
      <c r="AY7" s="43">
        <v>-2.0</v>
      </c>
      <c r="AZ7" s="43">
        <v>-5.0</v>
      </c>
      <c r="BA7" s="45">
        <f>AY7/60+AZ7/3600</f>
        <v>-0.03472222222222219</v>
      </c>
      <c r="BB7" s="43">
        <v>3.0</v>
      </c>
      <c r="BC7" s="43">
        <v>59.0</v>
      </c>
      <c r="BD7" s="45">
        <f>BB7/60+BC7/3600</f>
        <v>0.0663888888888889</v>
      </c>
      <c r="BE7" s="43">
        <v>5.0</v>
      </c>
      <c r="BF7" s="43">
        <v>58.0</v>
      </c>
      <c r="BG7" s="45">
        <f>BE7/60+BF7/3600</f>
        <v>0.0994444444444444</v>
      </c>
      <c r="BH7" s="43">
        <v>0.0</v>
      </c>
      <c r="BI7" s="44">
        <v>-47.0</v>
      </c>
      <c r="BJ7" s="45">
        <f>BH7/60+BI7/3600</f>
        <v>-0.0130555555555556</v>
      </c>
      <c r="BK7" s="43">
        <v>-11.0</v>
      </c>
      <c r="BL7" s="43">
        <v>-1.0</v>
      </c>
      <c r="BM7" s="45">
        <f>BK7/60+BL7/3600</f>
        <v>-0.18361111111111075</v>
      </c>
      <c r="BN7" s="43">
        <v>-16.0</v>
      </c>
      <c r="BO7" s="43">
        <v>-21.0</v>
      </c>
      <c r="BP7" s="45">
        <f>BN7/60+BO7/3600</f>
        <v>-0.27250000000000035</v>
      </c>
      <c r="BQ7" s="43">
        <v>-10.0</v>
      </c>
      <c r="BR7" s="43">
        <v>-1.0</v>
      </c>
      <c r="BS7" s="45">
        <f>BQ7/60+BR7/3600</f>
        <v>-0.16694444444444476</v>
      </c>
    </row>
    <row r="8" spans="8:8" ht="15.05">
      <c r="A8" s="41">
        <v>5.0</v>
      </c>
      <c r="B8" s="41">
        <v>-22.0</v>
      </c>
      <c r="C8" s="41">
        <v>-39.0</v>
      </c>
      <c r="D8" s="41">
        <f>B8+C8/60</f>
        <v>-22.65</v>
      </c>
      <c r="E8" s="41">
        <v>-16.0</v>
      </c>
      <c r="F8" s="41">
        <v>-4.0</v>
      </c>
      <c r="G8" s="41">
        <f>E8+F8/60</f>
        <v>-16.066666666666666</v>
      </c>
      <c r="H8" s="41">
        <v>-6.0</v>
      </c>
      <c r="I8" s="41">
        <v>-14.0</v>
      </c>
      <c r="J8" s="41">
        <f>H8+I8/60</f>
        <v>-6.233333333333333</v>
      </c>
      <c r="K8" s="41">
        <v>5.0</v>
      </c>
      <c r="L8" s="41">
        <v>53.0</v>
      </c>
      <c r="M8" s="41">
        <f>K8+L8/60</f>
        <v>5.883333333333333</v>
      </c>
      <c r="N8" s="41">
        <f>16+6/60</f>
        <v>16.1</v>
      </c>
      <c r="O8" s="41">
        <v>22.0</v>
      </c>
      <c r="P8" s="41">
        <v>29.0</v>
      </c>
      <c r="Q8" s="41">
        <f>O8+P8/60</f>
        <v>22.483333333333334</v>
      </c>
      <c r="R8" s="41">
        <v>22.0</v>
      </c>
      <c r="S8" s="41">
        <v>49.0</v>
      </c>
      <c r="T8" s="41">
        <f>R8+S8/60</f>
        <v>22.816666666666666</v>
      </c>
      <c r="U8" s="41">
        <v>17.0</v>
      </c>
      <c r="V8" s="41">
        <v>6.0</v>
      </c>
      <c r="W8" s="41">
        <f>U8+V8/60</f>
        <v>17.1</v>
      </c>
      <c r="X8" s="41">
        <v>6.0</v>
      </c>
      <c r="Y8" s="41">
        <v>59.0</v>
      </c>
      <c r="Z8" s="41">
        <f>X8+Y8/60</f>
        <v>6.9833333333333325</v>
      </c>
      <c r="AA8" s="41">
        <v>-4.0</v>
      </c>
      <c r="AB8" s="41">
        <v>-32.0</v>
      </c>
      <c r="AC8" s="41">
        <f>AA8+AB8/60</f>
        <v>-4.533333333333333</v>
      </c>
      <c r="AD8" s="41">
        <v>-15.0</v>
      </c>
      <c r="AE8" s="41">
        <v>-31.0</v>
      </c>
      <c r="AF8" s="41">
        <f>AD8+AE8/60</f>
        <v>-15.516666666666667</v>
      </c>
      <c r="AG8" s="41">
        <v>-22.0</v>
      </c>
      <c r="AH8" s="41">
        <v>-18.0</v>
      </c>
      <c r="AI8" s="41">
        <f>AG8+AH8/60</f>
        <v>-22.3</v>
      </c>
      <c r="AK8" s="42">
        <v>5.0</v>
      </c>
      <c r="AL8" s="45">
        <f>5/60+8/3600</f>
        <v>0.08555555555555552</v>
      </c>
      <c r="AM8" s="42">
        <v>14.0</v>
      </c>
      <c r="AN8" s="42">
        <v>6.0</v>
      </c>
      <c r="AO8" s="45">
        <f>AM8/60+AN8/3600</f>
        <v>0.23499999999999968</v>
      </c>
      <c r="AP8" s="42">
        <v>11.0</v>
      </c>
      <c r="AQ8" s="42">
        <v>53.0</v>
      </c>
      <c r="AR8" s="45">
        <f>AP8/60+AQ8/3600</f>
        <v>0.19805555555555518</v>
      </c>
      <c r="AS8" s="43">
        <v>2.0</v>
      </c>
      <c r="AT8" s="43">
        <v>59.0</v>
      </c>
      <c r="AU8" s="43">
        <f>AS8/60+AT8/3600</f>
        <v>0.049722222222222195</v>
      </c>
      <c r="AV8" s="43">
        <v>-3.0</v>
      </c>
      <c r="AW8" s="43">
        <v>-22.0</v>
      </c>
      <c r="AX8" s="45">
        <f>AV8/60+AW8/3600</f>
        <v>-0.05611111111111111</v>
      </c>
      <c r="AY8" s="43">
        <v>-1.0</v>
      </c>
      <c r="AZ8" s="43">
        <v>-55.0</v>
      </c>
      <c r="BA8" s="45">
        <f>AY8/60+AZ8/3600</f>
        <v>-0.0319444444444445</v>
      </c>
      <c r="BB8" s="43">
        <v>4.0</v>
      </c>
      <c r="BC8" s="43">
        <v>10.0</v>
      </c>
      <c r="BD8" s="45">
        <f>BB8/60+BC8/3600</f>
        <v>0.06944444444444448</v>
      </c>
      <c r="BE8" s="43">
        <v>5.0</v>
      </c>
      <c r="BF8" s="43">
        <v>53.0</v>
      </c>
      <c r="BG8" s="45">
        <f>BE8/60+BF8/3600</f>
        <v>0.09805555555555551</v>
      </c>
      <c r="BH8" s="43">
        <v>-1.0</v>
      </c>
      <c r="BI8" s="44">
        <v>-6.0</v>
      </c>
      <c r="BJ8" s="45">
        <f>BH8/60+BI8/3600</f>
        <v>-0.01833333333333337</v>
      </c>
      <c r="BK8" s="43">
        <v>-11.0</v>
      </c>
      <c r="BL8" s="43">
        <v>-19.0</v>
      </c>
      <c r="BM8" s="45">
        <f>BK8/60+BL8/3600</f>
        <v>-0.18861111111111076</v>
      </c>
      <c r="BN8" s="43">
        <v>-16.0</v>
      </c>
      <c r="BO8" s="43">
        <v>-20.0</v>
      </c>
      <c r="BP8" s="45">
        <f>BN8/60+BO8/3600</f>
        <v>-0.27222222222222253</v>
      </c>
      <c r="BQ8" s="43">
        <v>-9.0</v>
      </c>
      <c r="BR8" s="43">
        <v>-34.0</v>
      </c>
      <c r="BS8" s="45">
        <f>BQ8/60+BR8/3600</f>
        <v>-0.15944444444444444</v>
      </c>
    </row>
    <row r="9" spans="8:8" ht="15.25" customHeight="1">
      <c r="A9" s="41">
        <v>6.0</v>
      </c>
      <c r="B9" s="41">
        <v>-22.0</v>
      </c>
      <c r="C9" s="41">
        <v>-33.0</v>
      </c>
      <c r="D9" s="41">
        <f>B9+C9/60</f>
        <v>-22.55</v>
      </c>
      <c r="E9" s="41">
        <v>-15.0</v>
      </c>
      <c r="F9" s="41">
        <v>-45.0</v>
      </c>
      <c r="G9" s="41">
        <f>E9+F9/60</f>
        <v>-15.75</v>
      </c>
      <c r="H9" s="41">
        <v>-5.0</v>
      </c>
      <c r="I9" s="41">
        <v>-51.0</v>
      </c>
      <c r="J9" s="41">
        <f>H9+I9/60</f>
        <v>-5.85</v>
      </c>
      <c r="K9" s="41">
        <v>6.0</v>
      </c>
      <c r="L9" s="41">
        <v>15.0</v>
      </c>
      <c r="M9" s="41">
        <f>K9+L9/60</f>
        <v>6.25</v>
      </c>
      <c r="N9" s="41">
        <f>16+23/60</f>
        <v>16.383333333333333</v>
      </c>
      <c r="O9" s="41">
        <v>22.0</v>
      </c>
      <c r="P9" s="41">
        <v>35.0</v>
      </c>
      <c r="Q9" s="41">
        <f>O9+P9/60</f>
        <v>22.583333333333332</v>
      </c>
      <c r="R9" s="41">
        <v>22.0</v>
      </c>
      <c r="S9" s="41">
        <v>44.0</v>
      </c>
      <c r="T9" s="41">
        <f>R9+S9/60</f>
        <v>22.733333333333334</v>
      </c>
      <c r="U9" s="41">
        <v>16.0</v>
      </c>
      <c r="V9" s="41">
        <v>50.0</v>
      </c>
      <c r="W9" s="41">
        <f>U9+V9/60</f>
        <v>16.833333333333332</v>
      </c>
      <c r="X9" s="41">
        <v>6.0</v>
      </c>
      <c r="Y9" s="41">
        <v>37.0</v>
      </c>
      <c r="Z9" s="41">
        <f>X9+Y9/60</f>
        <v>6.616666666666667</v>
      </c>
      <c r="AA9" s="41">
        <v>-4.0</v>
      </c>
      <c r="AB9" s="41">
        <v>-55.0</v>
      </c>
      <c r="AC9" s="41">
        <f>AA9+AB9/60</f>
        <v>-4.916666666666667</v>
      </c>
      <c r="AD9" s="41">
        <v>-15.0</v>
      </c>
      <c r="AE9" s="41">
        <v>-49.0</v>
      </c>
      <c r="AF9" s="41">
        <f>AD9+AE9/60</f>
        <v>-15.816666666666666</v>
      </c>
      <c r="AG9" s="41">
        <v>-22.0</v>
      </c>
      <c r="AH9" s="41">
        <v>-25.0</v>
      </c>
      <c r="AI9" s="41">
        <f>AG9+AH9/60</f>
        <v>-22.416666666666668</v>
      </c>
      <c r="AK9" s="42">
        <v>6.0</v>
      </c>
      <c r="AL9" s="45">
        <f>5/60+35/3600</f>
        <v>0.09305555555555552</v>
      </c>
      <c r="AM9" s="42">
        <v>14.0</v>
      </c>
      <c r="AN9" s="42">
        <v>11.0</v>
      </c>
      <c r="AO9" s="45">
        <f>AM9/60+AN9/3600</f>
        <v>0.23638888888888857</v>
      </c>
      <c r="AP9" s="42">
        <v>11.0</v>
      </c>
      <c r="AQ9" s="42">
        <v>29.0</v>
      </c>
      <c r="AR9" s="45">
        <f>AP9/60+AQ9/3600</f>
        <v>0.19138888888888855</v>
      </c>
      <c r="AS9" s="43">
        <v>2.0</v>
      </c>
      <c r="AT9" s="43">
        <v>41.0</v>
      </c>
      <c r="AU9" s="43">
        <f>AS9/60+AT9/3600</f>
        <v>0.0447222222222222</v>
      </c>
      <c r="AV9" s="43">
        <v>-3.0</v>
      </c>
      <c r="AW9" s="43">
        <v>-28.0</v>
      </c>
      <c r="AX9" s="45">
        <f>AV9/60+AW9/3600</f>
        <v>-0.05777777777777778</v>
      </c>
      <c r="AY9" s="43">
        <v>-1.0</v>
      </c>
      <c r="AZ9" s="43">
        <v>-45.0</v>
      </c>
      <c r="BA9" s="45">
        <f>AY9/60+AZ9/3600</f>
        <v>-0.029166666666666702</v>
      </c>
      <c r="BB9" s="43">
        <v>4.0</v>
      </c>
      <c r="BC9" s="43">
        <v>21.0</v>
      </c>
      <c r="BD9" s="45">
        <f>BB9/60+BC9/3600</f>
        <v>0.07250000000000002</v>
      </c>
      <c r="BE9" s="43">
        <v>5.0</v>
      </c>
      <c r="BF9" s="43">
        <v>47.0</v>
      </c>
      <c r="BG9" s="45">
        <f>BE9/60+BF9/3600</f>
        <v>0.0963888888888889</v>
      </c>
      <c r="BH9" s="43">
        <v>-1.0</v>
      </c>
      <c r="BI9" s="44">
        <v>-26.0</v>
      </c>
      <c r="BJ9" s="45">
        <f>BH9/60+BI9/3600</f>
        <v>-0.02388888888888892</v>
      </c>
      <c r="BK9" s="43">
        <v>-11.0</v>
      </c>
      <c r="BL9" s="43">
        <v>-37.0</v>
      </c>
      <c r="BM9" s="45">
        <f>BK9/60+BL9/3600</f>
        <v>-0.1936111111111108</v>
      </c>
      <c r="BN9" s="43">
        <v>-16.0</v>
      </c>
      <c r="BO9" s="43">
        <v>-19.0</v>
      </c>
      <c r="BP9" s="45">
        <f>BN9/60+BO9/3600</f>
        <v>-0.27194444444444477</v>
      </c>
      <c r="BQ9" s="43">
        <v>-9.0</v>
      </c>
      <c r="BR9" s="43">
        <v>-11.0</v>
      </c>
      <c r="BS9" s="45">
        <f>BQ9/60+BR9/3600</f>
        <v>-0.15305555555555556</v>
      </c>
    </row>
    <row r="10" spans="8:8" ht="15.25" customHeight="1">
      <c r="A10" s="41">
        <v>7.0</v>
      </c>
      <c r="B10" s="41">
        <v>-22.0</v>
      </c>
      <c r="C10" s="41">
        <v>-25.0</v>
      </c>
      <c r="D10" s="41">
        <f>B10+C10/60</f>
        <v>-22.416666666666668</v>
      </c>
      <c r="E10" s="41">
        <v>-15.0</v>
      </c>
      <c r="F10" s="41">
        <v>-27.0</v>
      </c>
      <c r="G10" s="41">
        <f>E10+F10/60</f>
        <v>-15.45</v>
      </c>
      <c r="H10" s="41">
        <v>-5.0</v>
      </c>
      <c r="I10" s="41">
        <v>-27.0</v>
      </c>
      <c r="J10" s="41">
        <f>H10+I10/60</f>
        <v>-5.45</v>
      </c>
      <c r="K10" s="41">
        <v>6.0</v>
      </c>
      <c r="L10" s="41">
        <v>38.0</v>
      </c>
      <c r="M10" s="41">
        <f>K10+L10/60</f>
        <v>6.633333333333333</v>
      </c>
      <c r="N10" s="41">
        <f>16+40/60</f>
        <v>16.666666666666668</v>
      </c>
      <c r="O10" s="41">
        <v>22.0</v>
      </c>
      <c r="P10" s="41">
        <v>42.0</v>
      </c>
      <c r="Q10" s="41">
        <f>O10+P10/60</f>
        <v>22.7</v>
      </c>
      <c r="R10" s="41">
        <v>22.0</v>
      </c>
      <c r="S10" s="41">
        <v>38.0</v>
      </c>
      <c r="T10" s="41">
        <f>R10+S10/60</f>
        <v>22.633333333333333</v>
      </c>
      <c r="U10" s="41">
        <v>16.0</v>
      </c>
      <c r="V10" s="41">
        <v>33.0</v>
      </c>
      <c r="W10" s="41">
        <f>U10+V10/60</f>
        <v>16.55</v>
      </c>
      <c r="X10" s="41">
        <v>6.0</v>
      </c>
      <c r="Y10" s="41">
        <v>15.0</v>
      </c>
      <c r="Z10" s="41">
        <f>X10+Y10/60</f>
        <v>6.25</v>
      </c>
      <c r="AA10" s="41">
        <v>-5.0</v>
      </c>
      <c r="AB10" s="41">
        <v>-18.0</v>
      </c>
      <c r="AC10" s="41">
        <f>AA10+AB10/60</f>
        <v>-5.3</v>
      </c>
      <c r="AD10" s="41">
        <v>-16.0</v>
      </c>
      <c r="AE10" s="41">
        <v>-7.0</v>
      </c>
      <c r="AF10" s="41">
        <f>AD10+AE10/60</f>
        <v>-16.116666666666667</v>
      </c>
      <c r="AG10" s="41">
        <v>-22.0</v>
      </c>
      <c r="AH10" s="41">
        <v>-33.0</v>
      </c>
      <c r="AI10" s="41">
        <f>AG10+AH10/60</f>
        <v>-22.55</v>
      </c>
      <c r="AK10" s="42">
        <v>7.0</v>
      </c>
      <c r="AL10" s="45">
        <f>6/60+1/3600</f>
        <v>0.10027777777777779</v>
      </c>
      <c r="AM10" s="42">
        <v>14.0</v>
      </c>
      <c r="AN10" s="42">
        <v>16.0</v>
      </c>
      <c r="AO10" s="45">
        <f>AM10/60+AN10/3600</f>
        <v>0.23777777777777745</v>
      </c>
      <c r="AP10" s="42">
        <v>11.0</v>
      </c>
      <c r="AQ10" s="42">
        <v>25.0</v>
      </c>
      <c r="AR10" s="45">
        <f>AP10/60+AQ10/3600</f>
        <v>0.19027777777777743</v>
      </c>
      <c r="AS10" s="43">
        <v>2.0</v>
      </c>
      <c r="AT10" s="43">
        <v>23.0</v>
      </c>
      <c r="AU10" s="43">
        <f>AS10/60+AT10/3600</f>
        <v>0.03972222222222219</v>
      </c>
      <c r="AV10" s="43">
        <v>-3.0</v>
      </c>
      <c r="AW10" s="43">
        <v>-32.0</v>
      </c>
      <c r="AX10" s="45">
        <f>AV10/60+AW10/3600</f>
        <v>-0.05888888888888889</v>
      </c>
      <c r="AY10" s="43">
        <v>-1.0</v>
      </c>
      <c r="AZ10" s="43">
        <v>-34.0</v>
      </c>
      <c r="BA10" s="45">
        <f>AY10/60+AZ10/3600</f>
        <v>-0.02611111111111115</v>
      </c>
      <c r="BB10" s="43">
        <v>4.0</v>
      </c>
      <c r="BC10" s="43">
        <v>30.0</v>
      </c>
      <c r="BD10" s="45">
        <f>BB10/60+BC10/3600</f>
        <v>0.07500000000000002</v>
      </c>
      <c r="BE10" s="43">
        <v>5.0</v>
      </c>
      <c r="BF10" s="43">
        <v>41.0</v>
      </c>
      <c r="BG10" s="45">
        <f>BE10/60+BF10/3600</f>
        <v>0.09472222222222221</v>
      </c>
      <c r="BH10" s="43">
        <v>-1.0</v>
      </c>
      <c r="BI10" s="44">
        <v>-46.0</v>
      </c>
      <c r="BJ10" s="45">
        <f>BH10/60+BI10/3600</f>
        <v>-0.029444444444444502</v>
      </c>
      <c r="BK10" s="43">
        <v>-11.0</v>
      </c>
      <c r="BL10" s="43">
        <v>-55.0</v>
      </c>
      <c r="BM10" s="45">
        <f>BK10/60+BL10/3600</f>
        <v>-0.1986111111111108</v>
      </c>
      <c r="BN10" s="43">
        <v>-16.0</v>
      </c>
      <c r="BO10" s="43">
        <v>-16.0</v>
      </c>
      <c r="BP10" s="45">
        <f>BN10/60+BO10/3600</f>
        <v>-0.2711111111111114</v>
      </c>
      <c r="BQ10" s="43">
        <v>-8.0</v>
      </c>
      <c r="BR10" s="43">
        <v>-46.0</v>
      </c>
      <c r="BS10" s="45">
        <f>BQ10/60+BR10/3600</f>
        <v>-0.1461111111111108</v>
      </c>
    </row>
    <row r="11" spans="8:8" ht="15.25" customHeight="1">
      <c r="A11" s="41">
        <v>8.0</v>
      </c>
      <c r="B11" s="41">
        <v>-21.0</v>
      </c>
      <c r="C11" s="41">
        <v>-18.0</v>
      </c>
      <c r="D11" s="41">
        <f>B11+C11/60</f>
        <v>-21.3</v>
      </c>
      <c r="E11" s="41">
        <v>-15.0</v>
      </c>
      <c r="F11" s="41">
        <v>-8.0</v>
      </c>
      <c r="G11" s="41">
        <f>E11+F11/60</f>
        <v>-15.133333333333333</v>
      </c>
      <c r="H11" s="41">
        <v>-5.0</v>
      </c>
      <c r="I11" s="41">
        <v>-4.0</v>
      </c>
      <c r="J11" s="41">
        <f>H11+I11/60</f>
        <v>-5.066666666666666</v>
      </c>
      <c r="K11" s="41">
        <v>7.0</v>
      </c>
      <c r="L11" s="41">
        <v>1.0</v>
      </c>
      <c r="M11" s="41">
        <f>K11+L11/60</f>
        <v>7.016666666666667</v>
      </c>
      <c r="N11" s="41">
        <f>16+57/60</f>
        <v>16.95</v>
      </c>
      <c r="O11" s="41">
        <v>23.0</v>
      </c>
      <c r="P11" s="41">
        <v>47.0</v>
      </c>
      <c r="Q11" s="41">
        <f>O11+P11/60</f>
        <v>23.78333333333333</v>
      </c>
      <c r="R11" s="41">
        <v>22.0</v>
      </c>
      <c r="S11" s="41">
        <v>31.0</v>
      </c>
      <c r="T11" s="41">
        <f>R11+S11/60</f>
        <v>22.516666666666666</v>
      </c>
      <c r="U11" s="41">
        <v>16.0</v>
      </c>
      <c r="V11" s="41">
        <v>16.0</v>
      </c>
      <c r="W11" s="41">
        <f>U11+V11/60</f>
        <v>16.266666666666666</v>
      </c>
      <c r="X11" s="41">
        <v>5.0</v>
      </c>
      <c r="Y11" s="41">
        <v>52.0</v>
      </c>
      <c r="Z11" s="41">
        <f>X11+Y11/60</f>
        <v>5.866666666666667</v>
      </c>
      <c r="AA11" s="41">
        <v>-5.0</v>
      </c>
      <c r="AB11" s="41">
        <v>-41.0</v>
      </c>
      <c r="AC11" s="41">
        <f>AA11+AB11/60</f>
        <v>-5.683333333333333</v>
      </c>
      <c r="AD11" s="41">
        <v>-16.0</v>
      </c>
      <c r="AE11" s="41">
        <v>-25.0</v>
      </c>
      <c r="AF11" s="41">
        <f>AD11+AE11/60</f>
        <v>-16.416666666666668</v>
      </c>
      <c r="AG11" s="41">
        <v>-22.0</v>
      </c>
      <c r="AH11" s="41">
        <v>-39.0</v>
      </c>
      <c r="AI11" s="41">
        <f>AG11+AH11/60</f>
        <v>-22.65</v>
      </c>
      <c r="AK11" s="42">
        <v>8.0</v>
      </c>
      <c r="AL11" s="45">
        <f>6/60+27/3600</f>
        <v>0.10750000000000001</v>
      </c>
      <c r="AM11" s="42">
        <v>14.0</v>
      </c>
      <c r="AN11" s="42">
        <v>19.0</v>
      </c>
      <c r="AO11" s="45">
        <f>AM11/60+AN11/3600</f>
        <v>0.23861111111111077</v>
      </c>
      <c r="AP11" s="42">
        <v>11.0</v>
      </c>
      <c r="AQ11" s="42">
        <v>11.0</v>
      </c>
      <c r="AR11" s="45">
        <f>AP11/60+AQ11/3600</f>
        <v>0.18638888888888855</v>
      </c>
      <c r="AS11" s="43">
        <v>2.0</v>
      </c>
      <c r="AT11" s="43">
        <v>6.0</v>
      </c>
      <c r="AU11" s="43">
        <f>AS11/60+AT11/3600</f>
        <v>0.03499999999999997</v>
      </c>
      <c r="AV11" s="43">
        <v>-3.0</v>
      </c>
      <c r="AW11" s="43">
        <v>-36.0</v>
      </c>
      <c r="AX11" s="45">
        <f>AV11/60+AW11/3600</f>
        <v>-0.060000000000000005</v>
      </c>
      <c r="AY11" s="43">
        <v>-1.0</v>
      </c>
      <c r="AZ11" s="43">
        <v>-23.0</v>
      </c>
      <c r="BA11" s="45">
        <f>AY11/60+AZ11/3600</f>
        <v>-0.023055555555555593</v>
      </c>
      <c r="BB11" s="43">
        <v>4.0</v>
      </c>
      <c r="BC11" s="43">
        <v>40.0</v>
      </c>
      <c r="BD11" s="45">
        <f>BB11/60+BC11/3600</f>
        <v>0.07777777777777779</v>
      </c>
      <c r="BE11" s="43">
        <v>5.0</v>
      </c>
      <c r="BF11" s="43">
        <v>34.0</v>
      </c>
      <c r="BG11" s="45">
        <f>BE11/60+BF11/3600</f>
        <v>0.09277777777777775</v>
      </c>
      <c r="BH11" s="43">
        <v>-2.0</v>
      </c>
      <c r="BI11" s="44">
        <v>-7.0</v>
      </c>
      <c r="BJ11" s="45">
        <f>BH11/60+BI11/3600</f>
        <v>-0.03527777777777774</v>
      </c>
      <c r="BK11" s="43">
        <v>-12.0</v>
      </c>
      <c r="BL11" s="43">
        <v>-12.0</v>
      </c>
      <c r="BM11" s="45">
        <f>BK11/60+BL11/3600</f>
        <v>-0.20333333333333334</v>
      </c>
      <c r="BN11" s="43">
        <v>-16.0</v>
      </c>
      <c r="BO11" s="43">
        <v>-13.0</v>
      </c>
      <c r="BP11" s="45">
        <f>BN11/60+BO11/3600</f>
        <v>-0.2702777777777781</v>
      </c>
      <c r="BQ11" s="43">
        <v>-8.0</v>
      </c>
      <c r="BR11" s="43">
        <v>-21.0</v>
      </c>
      <c r="BS11" s="45">
        <f>BQ11/60+BR11/3600</f>
        <v>-0.13916666666666633</v>
      </c>
    </row>
    <row r="12" spans="8:8" ht="15.25" customHeight="1">
      <c r="A12" s="41">
        <v>9.0</v>
      </c>
      <c r="B12" s="41">
        <v>-21.0</v>
      </c>
      <c r="C12" s="41">
        <v>-10.0</v>
      </c>
      <c r="D12" s="41">
        <f>B12+C12/60</f>
        <v>-21.166666666666668</v>
      </c>
      <c r="E12" s="41">
        <v>-14.0</v>
      </c>
      <c r="F12" s="41">
        <v>-49.0</v>
      </c>
      <c r="G12" s="41">
        <f>E12+F12/60</f>
        <v>-14.816666666666666</v>
      </c>
      <c r="H12" s="41">
        <v>-4.0</v>
      </c>
      <c r="I12" s="41">
        <v>-41.0</v>
      </c>
      <c r="J12" s="41">
        <f>H12+I12/60</f>
        <v>-4.683333333333333</v>
      </c>
      <c r="K12" s="41">
        <v>7.0</v>
      </c>
      <c r="L12" s="41">
        <v>23.0</v>
      </c>
      <c r="M12" s="41">
        <f>K12+L12/60</f>
        <v>7.383333333333333</v>
      </c>
      <c r="N12" s="41">
        <f>17+13/60</f>
        <v>17.21666666666667</v>
      </c>
      <c r="O12" s="41">
        <v>23.0</v>
      </c>
      <c r="P12" s="41">
        <v>53.0</v>
      </c>
      <c r="Q12" s="41">
        <f>O12+P12/60</f>
        <v>23.883333333333333</v>
      </c>
      <c r="R12" s="41">
        <v>22.0</v>
      </c>
      <c r="S12" s="41">
        <v>25.0</v>
      </c>
      <c r="T12" s="41">
        <f>R12+S12/60</f>
        <v>22.416666666666668</v>
      </c>
      <c r="U12" s="41">
        <v>15.0</v>
      </c>
      <c r="V12" s="41">
        <v>59.0</v>
      </c>
      <c r="W12" s="41">
        <f>U12+V12/60</f>
        <v>15.983333333333333</v>
      </c>
      <c r="X12" s="41">
        <v>5.0</v>
      </c>
      <c r="Y12" s="41">
        <v>30.0</v>
      </c>
      <c r="Z12" s="41">
        <f>X12+Y12/60</f>
        <v>5.5</v>
      </c>
      <c r="AA12" s="41">
        <v>-6.0</v>
      </c>
      <c r="AB12" s="41">
        <v>-4.0</v>
      </c>
      <c r="AC12" s="41">
        <f>AA12+AB12/60</f>
        <v>-6.066666666666666</v>
      </c>
      <c r="AD12" s="41">
        <v>-16.0</v>
      </c>
      <c r="AE12" s="41">
        <v>-43.0</v>
      </c>
      <c r="AF12" s="41">
        <f>AD12+AE12/60</f>
        <v>-16.71666666666667</v>
      </c>
      <c r="AG12" s="41">
        <v>-22.0</v>
      </c>
      <c r="AH12" s="41">
        <v>-46.0</v>
      </c>
      <c r="AI12" s="41">
        <f>AG12+AH12/60</f>
        <v>-22.766666666666666</v>
      </c>
      <c r="AK12" s="42">
        <v>9.0</v>
      </c>
      <c r="AL12" s="45">
        <f>6/60+53/3600</f>
        <v>0.11472222222222221</v>
      </c>
      <c r="AM12" s="42">
        <v>14.0</v>
      </c>
      <c r="AN12" s="42">
        <v>22.0</v>
      </c>
      <c r="AO12" s="45">
        <f>AM12/60+AN12/3600</f>
        <v>0.23944444444444413</v>
      </c>
      <c r="AP12" s="42">
        <v>10.0</v>
      </c>
      <c r="AQ12" s="42">
        <v>56.0</v>
      </c>
      <c r="AR12" s="45">
        <f>AP12/60+AQ12/3600</f>
        <v>0.1822222222222226</v>
      </c>
      <c r="AS12" s="43">
        <v>1.0</v>
      </c>
      <c r="AT12" s="43">
        <v>49.0</v>
      </c>
      <c r="AU12" s="43">
        <f>AS12/60+AT12/3600</f>
        <v>0.0302777777777778</v>
      </c>
      <c r="AV12" s="43">
        <v>-3.0</v>
      </c>
      <c r="AW12" s="43">
        <v>-40.0</v>
      </c>
      <c r="AX12" s="45">
        <f>AV12/60+AW12/3600</f>
        <v>-0.0611111111111111</v>
      </c>
      <c r="AY12" s="43">
        <v>-1.0</v>
      </c>
      <c r="AZ12" s="43">
        <v>-12.0</v>
      </c>
      <c r="BA12" s="45">
        <f>AY12/60+AZ12/3600</f>
        <v>-0.02000000000000003</v>
      </c>
      <c r="BB12" s="43">
        <v>4.0</v>
      </c>
      <c r="BC12" s="43">
        <v>49.0</v>
      </c>
      <c r="BD12" s="45">
        <f>BB12/60+BC12/3600</f>
        <v>0.0802777777777778</v>
      </c>
      <c r="BE12" s="43">
        <v>5.0</v>
      </c>
      <c r="BF12" s="43">
        <v>26.0</v>
      </c>
      <c r="BG12" s="45">
        <f>BE12/60+BF12/3600</f>
        <v>0.09055555555555553</v>
      </c>
      <c r="BH12" s="43">
        <v>-2.0</v>
      </c>
      <c r="BI12" s="44">
        <v>-27.0</v>
      </c>
      <c r="BJ12" s="45">
        <f>BH12/60+BI12/3600</f>
        <v>-0.0408333333333333</v>
      </c>
      <c r="BK12" s="43">
        <v>-12.0</v>
      </c>
      <c r="BL12" s="43">
        <v>-29.0</v>
      </c>
      <c r="BM12" s="45">
        <f>BK12/60+BL12/3600</f>
        <v>-0.20805555555555558</v>
      </c>
      <c r="BN12" s="43">
        <v>-16.0</v>
      </c>
      <c r="BO12" s="43">
        <v>-8.0</v>
      </c>
      <c r="BP12" s="45">
        <f>BN12/60+BO12/3600</f>
        <v>-0.26888888888888923</v>
      </c>
      <c r="BQ12" s="43">
        <v>-7.0</v>
      </c>
      <c r="BR12" s="43">
        <v>-53.0</v>
      </c>
      <c r="BS12" s="45">
        <f>BQ12/60+BR12/3600</f>
        <v>-0.1313888888888892</v>
      </c>
    </row>
    <row r="13" spans="8:8" ht="15.05">
      <c r="A13" s="41">
        <v>10.0</v>
      </c>
      <c r="B13" s="41">
        <v>-21.0</v>
      </c>
      <c r="C13" s="41">
        <v>-1.0</v>
      </c>
      <c r="D13" s="41">
        <f>B13+C13/60</f>
        <v>-21.016666666666666</v>
      </c>
      <c r="E13" s="41">
        <v>-14.0</v>
      </c>
      <c r="F13" s="41">
        <v>-30.0</v>
      </c>
      <c r="G13" s="41">
        <f>E13+F13/60</f>
        <v>-14.5</v>
      </c>
      <c r="H13" s="41">
        <v>-4.0</v>
      </c>
      <c r="I13" s="41">
        <v>-17.0</v>
      </c>
      <c r="J13" s="41">
        <f>H13+I13/60</f>
        <v>-4.283333333333333</v>
      </c>
      <c r="K13" s="41">
        <v>7.0</v>
      </c>
      <c r="L13" s="41">
        <v>45.0</v>
      </c>
      <c r="M13" s="41">
        <f>K13+L13/60</f>
        <v>7.75</v>
      </c>
      <c r="N13" s="41">
        <f>17+29/60</f>
        <v>17.483333333333334</v>
      </c>
      <c r="O13" s="41">
        <v>23.0</v>
      </c>
      <c r="P13" s="41">
        <v>58.0</v>
      </c>
      <c r="Q13" s="41">
        <f>O13+P13/60</f>
        <v>23.96666666666667</v>
      </c>
      <c r="R13" s="41">
        <v>22.0</v>
      </c>
      <c r="S13" s="41">
        <v>17.0</v>
      </c>
      <c r="T13" s="41">
        <f>R13+S13/60</f>
        <v>22.28333333333333</v>
      </c>
      <c r="U13" s="41">
        <v>15.0</v>
      </c>
      <c r="V13" s="41">
        <v>42.0</v>
      </c>
      <c r="W13" s="41">
        <f>U13+V13/60</f>
        <v>15.7</v>
      </c>
      <c r="X13" s="41">
        <v>5.0</v>
      </c>
      <c r="Y13" s="41">
        <v>7.0</v>
      </c>
      <c r="Z13" s="41">
        <f>X13+Y13/60</f>
        <v>5.116666666666667</v>
      </c>
      <c r="AA13" s="41">
        <v>-6.0</v>
      </c>
      <c r="AB13" s="41">
        <v>-27.0</v>
      </c>
      <c r="AC13" s="41">
        <f>AA13+AB13/60</f>
        <v>-6.45</v>
      </c>
      <c r="AD13" s="41">
        <v>-17.0</v>
      </c>
      <c r="AE13" s="41">
        <v>0.0</v>
      </c>
      <c r="AF13" s="41">
        <f>AD13+AE13/60</f>
        <v>-17.0</v>
      </c>
      <c r="AG13" s="41">
        <v>-22.0</v>
      </c>
      <c r="AH13" s="41">
        <v>-52.0</v>
      </c>
      <c r="AI13" s="41">
        <f>AG13+AH13/60</f>
        <v>-22.866666666666667</v>
      </c>
      <c r="AK13" s="42">
        <v>10.0</v>
      </c>
      <c r="AL13" s="45">
        <f>7/60+18/3600</f>
        <v>0.121666666666667</v>
      </c>
      <c r="AM13" s="42">
        <v>14.0</v>
      </c>
      <c r="AN13" s="42">
        <v>24.0</v>
      </c>
      <c r="AO13" s="45">
        <f>AM13/60+AN13/3600</f>
        <v>0.23999999999999969</v>
      </c>
      <c r="AP13" s="42">
        <v>10.0</v>
      </c>
      <c r="AQ13" s="42">
        <v>41.0</v>
      </c>
      <c r="AR13" s="45">
        <f>AP13/60+AQ13/3600</f>
        <v>0.17805555555555588</v>
      </c>
      <c r="AS13" s="43">
        <v>1.0</v>
      </c>
      <c r="AT13" s="43">
        <v>22.0</v>
      </c>
      <c r="AU13" s="43">
        <f>AS13/60+AT13/3600</f>
        <v>0.02277777777777781</v>
      </c>
      <c r="AV13" s="43">
        <v>-3.0</v>
      </c>
      <c r="AW13" s="43">
        <v>-44.0</v>
      </c>
      <c r="AX13" s="45">
        <f>AV13/60+AW13/3600</f>
        <v>-0.06222222222222221</v>
      </c>
      <c r="AY13" s="43">
        <v>-1.0</v>
      </c>
      <c r="AZ13" s="43">
        <v>-1.0</v>
      </c>
      <c r="BA13" s="45">
        <f>AY13/60+AZ13/3600</f>
        <v>-0.01694444444444448</v>
      </c>
      <c r="BB13" s="43">
        <v>4.0</v>
      </c>
      <c r="BC13" s="43">
        <v>58.0</v>
      </c>
      <c r="BD13" s="45">
        <f>BB13/60+BC13/3600</f>
        <v>0.0827777777777778</v>
      </c>
      <c r="BE13" s="43">
        <v>5.0</v>
      </c>
      <c r="BF13" s="43">
        <v>18.0</v>
      </c>
      <c r="BG13" s="45">
        <f>BE13/60+BF13/3600</f>
        <v>0.0883333333333333</v>
      </c>
      <c r="BH13" s="43">
        <v>-2.0</v>
      </c>
      <c r="BI13" s="44">
        <v>-48.0</v>
      </c>
      <c r="BJ13" s="45">
        <f>BH13/60+BI13/3600</f>
        <v>-0.0466666666666666</v>
      </c>
      <c r="BK13" s="43">
        <v>-12.0</v>
      </c>
      <c r="BL13" s="43">
        <v>-45.0</v>
      </c>
      <c r="BM13" s="45">
        <f>BK13/60+BL13/3600</f>
        <v>-0.21250000000000002</v>
      </c>
      <c r="BN13" s="43">
        <v>-16.0</v>
      </c>
      <c r="BO13" s="43">
        <v>-4.0</v>
      </c>
      <c r="BP13" s="45">
        <f>BN13/60+BO13/3600</f>
        <v>-0.2677777777777781</v>
      </c>
      <c r="BQ13" s="43">
        <v>-7.0</v>
      </c>
      <c r="BR13" s="43">
        <v>-27.0</v>
      </c>
      <c r="BS13" s="45">
        <f>BQ13/60+BR13/3600</f>
        <v>-0.12416666666666701</v>
      </c>
    </row>
    <row r="14" spans="8:8" ht="15.05">
      <c r="A14" s="41">
        <v>11.0</v>
      </c>
      <c r="B14" s="41">
        <v>-21.0</v>
      </c>
      <c r="C14" s="41">
        <v>-52.0</v>
      </c>
      <c r="D14" s="41">
        <f>B14+C14/60</f>
        <v>-21.866666666666667</v>
      </c>
      <c r="E14" s="41">
        <v>-14.0</v>
      </c>
      <c r="F14" s="41">
        <v>-10.0</v>
      </c>
      <c r="G14" s="41">
        <f>E14+F14/60</f>
        <v>-14.166666666666668</v>
      </c>
      <c r="H14" s="41">
        <v>-3.0</v>
      </c>
      <c r="I14" s="41">
        <v>-54.0</v>
      </c>
      <c r="J14" s="41">
        <f>H14+I14/60</f>
        <v>-3.9</v>
      </c>
      <c r="K14" s="41">
        <v>8.0</v>
      </c>
      <c r="L14" s="41">
        <v>6.0</v>
      </c>
      <c r="M14" s="41">
        <f>K14+L14/60</f>
        <v>8.1</v>
      </c>
      <c r="N14" s="41">
        <f>17+45/60</f>
        <v>17.75</v>
      </c>
      <c r="O14" s="41">
        <v>23.0</v>
      </c>
      <c r="P14" s="41">
        <v>2.0</v>
      </c>
      <c r="Q14" s="41">
        <f>O14+P14/60</f>
        <v>23.033333333333335</v>
      </c>
      <c r="R14" s="41">
        <v>22.0</v>
      </c>
      <c r="S14" s="41">
        <v>10.0</v>
      </c>
      <c r="T14" s="41">
        <f>R14+S14/60</f>
        <v>22.166666666666668</v>
      </c>
      <c r="U14" s="41">
        <v>15.0</v>
      </c>
      <c r="V14" s="41">
        <v>25.0</v>
      </c>
      <c r="W14" s="41">
        <f>U14+V14/60</f>
        <v>15.416666666666668</v>
      </c>
      <c r="X14" s="41">
        <v>4.0</v>
      </c>
      <c r="Y14" s="41">
        <v>44.0</v>
      </c>
      <c r="Z14" s="41">
        <f>X14+Y14/60</f>
        <v>4.7333333333333325</v>
      </c>
      <c r="AA14" s="41">
        <v>-6.0</v>
      </c>
      <c r="AB14" s="41">
        <v>-50.0</v>
      </c>
      <c r="AC14" s="41">
        <f>AA14+AB14/60</f>
        <v>-6.833333333333333</v>
      </c>
      <c r="AD14" s="41">
        <v>-17.0</v>
      </c>
      <c r="AE14" s="41">
        <v>-17.0</v>
      </c>
      <c r="AF14" s="41">
        <f>AD14+AE14/60</f>
        <v>-17.28333333333333</v>
      </c>
      <c r="AG14" s="41">
        <v>-22.0</v>
      </c>
      <c r="AH14" s="41">
        <v>-57.0</v>
      </c>
      <c r="AI14" s="41">
        <f>AG14+AH14/60</f>
        <v>-22.95</v>
      </c>
      <c r="AK14" s="42">
        <v>11.0</v>
      </c>
      <c r="AL14" s="45">
        <f>7/60+43/3600</f>
        <v>0.1286111111111114</v>
      </c>
      <c r="AM14" s="42">
        <v>14.0</v>
      </c>
      <c r="AN14" s="42">
        <v>25.0</v>
      </c>
      <c r="AO14" s="45">
        <f>AM14/60+AN14/3600</f>
        <v>0.24027777777777745</v>
      </c>
      <c r="AP14" s="42">
        <v>10.0</v>
      </c>
      <c r="AQ14" s="42">
        <v>26.0</v>
      </c>
      <c r="AR14" s="45">
        <f>AP14/60+AQ14/3600</f>
        <v>0.1738888888888892</v>
      </c>
      <c r="AS14" s="43">
        <v>1.0</v>
      </c>
      <c r="AT14" s="43">
        <v>16.0</v>
      </c>
      <c r="AU14" s="43">
        <f>AS14/60+AT14/3600</f>
        <v>0.021111111111111143</v>
      </c>
      <c r="AV14" s="43">
        <v>-3.0</v>
      </c>
      <c r="AW14" s="43">
        <v>-46.0</v>
      </c>
      <c r="AX14" s="45">
        <f>AV14/60+AW14/3600</f>
        <v>-0.06277777777777781</v>
      </c>
      <c r="AY14" s="43">
        <v>0.0</v>
      </c>
      <c r="AZ14" s="43">
        <v>-49.0</v>
      </c>
      <c r="BA14" s="45">
        <f>AY14/60+AZ14/3600</f>
        <v>-0.0136111111111111</v>
      </c>
      <c r="BB14" s="43">
        <v>5.0</v>
      </c>
      <c r="BC14" s="43">
        <v>7.0</v>
      </c>
      <c r="BD14" s="45">
        <f>BB14/60+BC14/3600</f>
        <v>0.08527777777777774</v>
      </c>
      <c r="BE14" s="43">
        <v>5.0</v>
      </c>
      <c r="BF14" s="43">
        <v>1.0</v>
      </c>
      <c r="BG14" s="45">
        <f>BE14/60+BF14/3600</f>
        <v>0.08361111111111108</v>
      </c>
      <c r="BH14" s="43">
        <v>-3.0</v>
      </c>
      <c r="BI14" s="44">
        <v>-8.0</v>
      </c>
      <c r="BJ14" s="45">
        <f>BH14/60+BI14/3600</f>
        <v>-0.052222222222222225</v>
      </c>
      <c r="BK14" s="43">
        <v>-13.0</v>
      </c>
      <c r="BL14" s="43">
        <v>-1.0</v>
      </c>
      <c r="BM14" s="45">
        <f>BK14/60+BL14/3600</f>
        <v>-0.21694444444444477</v>
      </c>
      <c r="BN14" s="43">
        <v>-15.0</v>
      </c>
      <c r="BO14" s="43">
        <v>-58.0</v>
      </c>
      <c r="BP14" s="45">
        <f>BN14/60+BO14/3600</f>
        <v>-0.2661111111111111</v>
      </c>
      <c r="BQ14" s="43">
        <v>-6.0</v>
      </c>
      <c r="BR14" s="43">
        <v>-59.0</v>
      </c>
      <c r="BS14" s="45">
        <f>BQ14/60+BR14/3600</f>
        <v>-0.1163888888888889</v>
      </c>
    </row>
    <row r="15" spans="8:8" ht="15.05">
      <c r="A15" s="41">
        <v>12.0</v>
      </c>
      <c r="B15" s="41">
        <v>-21.0</v>
      </c>
      <c r="C15" s="41">
        <v>-43.0</v>
      </c>
      <c r="D15" s="41">
        <f>B15+C15/60</f>
        <v>-21.71666666666667</v>
      </c>
      <c r="E15" s="41">
        <v>-13.0</v>
      </c>
      <c r="F15" s="41">
        <v>-51.0</v>
      </c>
      <c r="G15" s="41">
        <f>E15+F15/60</f>
        <v>-13.85</v>
      </c>
      <c r="H15" s="41">
        <v>-3.0</v>
      </c>
      <c r="I15" s="41">
        <v>-30.0</v>
      </c>
      <c r="J15" s="41">
        <f>H15+I15/60</f>
        <v>-3.5</v>
      </c>
      <c r="K15" s="41">
        <v>8.0</v>
      </c>
      <c r="L15" s="41">
        <v>30.0</v>
      </c>
      <c r="M15" s="41">
        <f>K15+L15/60</f>
        <v>8.5</v>
      </c>
      <c r="N15" s="41">
        <f>18+0/60</f>
        <v>18.0</v>
      </c>
      <c r="O15" s="41">
        <v>23.0</v>
      </c>
      <c r="P15" s="41">
        <v>7.0</v>
      </c>
      <c r="Q15" s="41">
        <f>O15+P15/60</f>
        <v>23.116666666666667</v>
      </c>
      <c r="R15" s="41">
        <v>22.0</v>
      </c>
      <c r="S15" s="41">
        <v>1.0</v>
      </c>
      <c r="T15" s="41">
        <f>R15+S15/60</f>
        <v>22.016666666666666</v>
      </c>
      <c r="U15" s="41">
        <v>15.0</v>
      </c>
      <c r="V15" s="41">
        <v>7.0</v>
      </c>
      <c r="W15" s="41">
        <f>U15+V15/60</f>
        <v>15.116666666666667</v>
      </c>
      <c r="X15" s="41">
        <v>4.0</v>
      </c>
      <c r="Y15" s="41">
        <v>22.0</v>
      </c>
      <c r="Z15" s="41">
        <f>X15+Y15/60</f>
        <v>4.366666666666667</v>
      </c>
      <c r="AA15" s="41">
        <v>-7.0</v>
      </c>
      <c r="AB15" s="41">
        <v>-12.0</v>
      </c>
      <c r="AC15" s="41">
        <f>AA15+AB15/60</f>
        <v>-7.2</v>
      </c>
      <c r="AD15" s="41">
        <v>-17.0</v>
      </c>
      <c r="AE15" s="41">
        <v>-33.0</v>
      </c>
      <c r="AF15" s="41">
        <f>AD15+AE15/60</f>
        <v>-17.55</v>
      </c>
      <c r="AG15" s="41">
        <v>-23.0</v>
      </c>
      <c r="AH15" s="41">
        <v>-2.0</v>
      </c>
      <c r="AI15" s="41">
        <f>AG15+AH15/60</f>
        <v>-23.033333333333335</v>
      </c>
      <c r="AK15" s="42">
        <v>12.0</v>
      </c>
      <c r="AL15" s="45">
        <f>8/60+7/3600</f>
        <v>0.13527777777777744</v>
      </c>
      <c r="AM15" s="42">
        <v>14.0</v>
      </c>
      <c r="AN15" s="42">
        <v>25.0</v>
      </c>
      <c r="AO15" s="45">
        <f>AM15/60+AN15/3600</f>
        <v>0.24027777777777745</v>
      </c>
      <c r="AP15" s="42">
        <v>10.0</v>
      </c>
      <c r="AQ15" s="42">
        <v>10.0</v>
      </c>
      <c r="AR15" s="45">
        <f>AP15/60+AQ15/3600</f>
        <v>0.16944444444444476</v>
      </c>
      <c r="AS15" s="43">
        <v>1.0</v>
      </c>
      <c r="AT15" s="43">
        <v>0.0</v>
      </c>
      <c r="AU15" s="43">
        <f>AS15/60+AT15/3600</f>
        <v>0.0166666666666667</v>
      </c>
      <c r="AV15" s="43">
        <v>-3.0</v>
      </c>
      <c r="AW15" s="43">
        <v>-48.0</v>
      </c>
      <c r="AX15" s="45">
        <f>AV15/60+AW15/3600</f>
        <v>-0.0633333333333333</v>
      </c>
      <c r="AY15" s="43">
        <v>0.0</v>
      </c>
      <c r="AZ15" s="43">
        <v>-37.0</v>
      </c>
      <c r="BA15" s="45">
        <f>AY15/60+AZ15/3600</f>
        <v>-0.0102777777777778</v>
      </c>
      <c r="BB15" s="43">
        <v>5.0</v>
      </c>
      <c r="BC15" s="43">
        <v>15.0</v>
      </c>
      <c r="BD15" s="45">
        <f>BB15/60+BC15/3600</f>
        <v>0.08749999999999997</v>
      </c>
      <c r="BE15" s="43">
        <v>5.0</v>
      </c>
      <c r="BF15" s="43">
        <v>0.0</v>
      </c>
      <c r="BG15" s="45">
        <f>BE15/60+BF15/3600</f>
        <v>0.0833333333333333</v>
      </c>
      <c r="BH15" s="43">
        <v>-3.0</v>
      </c>
      <c r="BI15" s="44">
        <v>-29.0</v>
      </c>
      <c r="BJ15" s="45">
        <f>BH15/60+BI15/3600</f>
        <v>-0.05805555555555556</v>
      </c>
      <c r="BK15" s="43">
        <v>-13.0</v>
      </c>
      <c r="BL15" s="43">
        <v>-15.0</v>
      </c>
      <c r="BM15" s="45">
        <f>BK15/60+BL15/3600</f>
        <v>-0.2208333333333337</v>
      </c>
      <c r="BN15" s="43">
        <v>-15.0</v>
      </c>
      <c r="BO15" s="43">
        <v>-51.0</v>
      </c>
      <c r="BP15" s="45">
        <f>BN15/60+BO15/3600</f>
        <v>-0.2641666666666667</v>
      </c>
      <c r="BQ15" s="43">
        <v>-6.0</v>
      </c>
      <c r="BR15" s="43">
        <v>-32.0</v>
      </c>
      <c r="BS15" s="45">
        <f>BQ15/60+BR15/3600</f>
        <v>-0.1088888888888889</v>
      </c>
    </row>
    <row r="16" spans="8:8" ht="15.05">
      <c r="A16" s="41">
        <v>13.0</v>
      </c>
      <c r="B16" s="41">
        <v>-21.0</v>
      </c>
      <c r="C16" s="41">
        <v>-33.0</v>
      </c>
      <c r="D16" s="41">
        <f>B16+C16/60</f>
        <v>-21.55</v>
      </c>
      <c r="E16" s="41">
        <v>-13.0</v>
      </c>
      <c r="F16" s="41">
        <v>-31.0</v>
      </c>
      <c r="G16" s="41">
        <f>E16+F16/60</f>
        <v>-13.516666666666667</v>
      </c>
      <c r="H16" s="41">
        <v>-3.0</v>
      </c>
      <c r="I16" s="41">
        <v>-7.0</v>
      </c>
      <c r="J16" s="41">
        <f>H16+I16/60</f>
        <v>-3.116666666666667</v>
      </c>
      <c r="K16" s="41">
        <v>8.0</v>
      </c>
      <c r="L16" s="41">
        <v>52.0</v>
      </c>
      <c r="M16" s="41">
        <f>K16+L16/60</f>
        <v>8.866666666666667</v>
      </c>
      <c r="N16" s="41">
        <f>18+15/60</f>
        <v>18.25</v>
      </c>
      <c r="O16" s="41">
        <v>23.0</v>
      </c>
      <c r="P16" s="41">
        <v>10.0</v>
      </c>
      <c r="Q16" s="41">
        <f>O16+P16/60</f>
        <v>23.166666666666668</v>
      </c>
      <c r="R16" s="41">
        <v>21.0</v>
      </c>
      <c r="S16" s="41">
        <v>53.0</v>
      </c>
      <c r="T16" s="41">
        <f>R16+S16/60</f>
        <v>21.883333333333333</v>
      </c>
      <c r="U16" s="41">
        <v>14.0</v>
      </c>
      <c r="V16" s="41">
        <v>49.0</v>
      </c>
      <c r="W16" s="41">
        <f>U16+V16/60</f>
        <v>14.816666666666666</v>
      </c>
      <c r="X16" s="41">
        <v>3.0</v>
      </c>
      <c r="Y16" s="41">
        <v>59.0</v>
      </c>
      <c r="Z16" s="41">
        <f>X16+Y16/60</f>
        <v>3.983333333333333</v>
      </c>
      <c r="AA16" s="41">
        <v>-7.0</v>
      </c>
      <c r="AB16" s="41">
        <v>-35.0</v>
      </c>
      <c r="AC16" s="41">
        <f>AA16+AB16/60</f>
        <v>-7.583333333333333</v>
      </c>
      <c r="AD16" s="41">
        <v>-17.0</v>
      </c>
      <c r="AE16" s="41">
        <v>-49.0</v>
      </c>
      <c r="AF16" s="41">
        <f>AD16+AE16/60</f>
        <v>-17.816666666666666</v>
      </c>
      <c r="AG16" s="41">
        <v>-23.0</v>
      </c>
      <c r="AH16" s="41">
        <v>-6.0</v>
      </c>
      <c r="AI16" s="41">
        <f>AG16+AH16/60</f>
        <v>-23.1</v>
      </c>
      <c r="AK16" s="42">
        <v>13.0</v>
      </c>
      <c r="AL16" s="45">
        <f>8/60+30/3600</f>
        <v>0.14166666666666633</v>
      </c>
      <c r="AM16" s="42">
        <v>14.0</v>
      </c>
      <c r="AN16" s="42">
        <v>25.0</v>
      </c>
      <c r="AO16" s="45">
        <f>AM16/60+AN16/3600</f>
        <v>0.24027777777777745</v>
      </c>
      <c r="AP16" s="42">
        <v>9.0</v>
      </c>
      <c r="AQ16" s="42">
        <v>54.0</v>
      </c>
      <c r="AR16" s="45">
        <f>AP16/60+AQ16/3600</f>
        <v>0.16499999999999998</v>
      </c>
      <c r="AS16" s="43">
        <v>0.0</v>
      </c>
      <c r="AT16" s="43">
        <v>44.0</v>
      </c>
      <c r="AU16" s="43">
        <f>AS16/60+AT16/3600</f>
        <v>0.0122222222222222</v>
      </c>
      <c r="AV16" s="43">
        <v>-3.0</v>
      </c>
      <c r="AW16" s="43">
        <v>-50.0</v>
      </c>
      <c r="AX16" s="45">
        <f>AV16/60+AW16/3600</f>
        <v>-0.0638888888888889</v>
      </c>
      <c r="AY16" s="43">
        <v>0.0</v>
      </c>
      <c r="AZ16" s="43">
        <v>-24.0</v>
      </c>
      <c r="BA16" s="45">
        <f>AY16/60+AZ16/3600</f>
        <v>-0.00666666666666667</v>
      </c>
      <c r="BB16" s="43">
        <v>5.0</v>
      </c>
      <c r="BC16" s="43">
        <v>23.0</v>
      </c>
      <c r="BD16" s="45">
        <f>BB16/60+BC16/3600</f>
        <v>0.08972222222222219</v>
      </c>
      <c r="BE16" s="43">
        <v>4.0</v>
      </c>
      <c r="BF16" s="43">
        <v>50.0</v>
      </c>
      <c r="BG16" s="45">
        <f>BE16/60+BF16/3600</f>
        <v>0.08055555555555559</v>
      </c>
      <c r="BH16" s="43">
        <v>-3.0</v>
      </c>
      <c r="BI16" s="44">
        <v>-50.0</v>
      </c>
      <c r="BJ16" s="45">
        <f>BH16/60+BI16/3600</f>
        <v>-0.0638888888888889</v>
      </c>
      <c r="BK16" s="43">
        <v>-13.0</v>
      </c>
      <c r="BL16" s="43">
        <v>-31.0</v>
      </c>
      <c r="BM16" s="45">
        <f>BK16/60+BL16/3600</f>
        <v>-0.2252777777777781</v>
      </c>
      <c r="BN16" s="43">
        <v>-15.0</v>
      </c>
      <c r="BO16" s="43">
        <v>-44.0</v>
      </c>
      <c r="BP16" s="45">
        <f>BN16/60+BO16/3600</f>
        <v>-0.2622222222222222</v>
      </c>
      <c r="BQ16" s="43">
        <v>-6.0</v>
      </c>
      <c r="BR16" s="43">
        <v>-4.0</v>
      </c>
      <c r="BS16" s="45">
        <f>BQ16/60+BR16/3600</f>
        <v>-0.10111111111111111</v>
      </c>
    </row>
    <row r="17" spans="8:8" ht="15.05">
      <c r="A17" s="41">
        <v>14.0</v>
      </c>
      <c r="B17" s="41">
        <v>-21.0</v>
      </c>
      <c r="C17" s="41">
        <v>-23.0</v>
      </c>
      <c r="D17" s="41">
        <f>B17+C17/60</f>
        <v>-21.383333333333333</v>
      </c>
      <c r="E17" s="41">
        <v>-13.0</v>
      </c>
      <c r="F17" s="41">
        <v>-11.0</v>
      </c>
      <c r="G17" s="41">
        <f>E17+F17/60</f>
        <v>-13.183333333333334</v>
      </c>
      <c r="H17" s="41">
        <v>-2.0</v>
      </c>
      <c r="I17" s="41">
        <v>-43.0</v>
      </c>
      <c r="J17" s="41">
        <f>H17+I17/60</f>
        <v>-2.716666666666667</v>
      </c>
      <c r="K17" s="41">
        <v>9.0</v>
      </c>
      <c r="L17" s="41">
        <v>13.0</v>
      </c>
      <c r="M17" s="41">
        <f>K17+L17/60</f>
        <v>9.216666666666667</v>
      </c>
      <c r="N17" s="41">
        <f>18+30/60</f>
        <v>18.5</v>
      </c>
      <c r="O17" s="41">
        <v>23.0</v>
      </c>
      <c r="P17" s="41">
        <v>14.0</v>
      </c>
      <c r="Q17" s="41">
        <f>O17+P17/60</f>
        <v>23.233333333333334</v>
      </c>
      <c r="R17" s="41">
        <v>21.0</v>
      </c>
      <c r="S17" s="41">
        <v>45.0</v>
      </c>
      <c r="T17" s="41">
        <f>R17+S17/60</f>
        <v>21.75</v>
      </c>
      <c r="U17" s="41">
        <v>14.0</v>
      </c>
      <c r="V17" s="41">
        <v>30.0</v>
      </c>
      <c r="W17" s="41">
        <f>U17+V17/60</f>
        <v>14.5</v>
      </c>
      <c r="X17" s="41">
        <v>3.0</v>
      </c>
      <c r="Y17" s="41">
        <v>36.0</v>
      </c>
      <c r="Z17" s="41">
        <f>X17+Y17/60</f>
        <v>3.6</v>
      </c>
      <c r="AA17" s="41">
        <v>-7.0</v>
      </c>
      <c r="AB17" s="41">
        <v>-57.0</v>
      </c>
      <c r="AC17" s="41">
        <f>AA17+AB17/60</f>
        <v>-7.95</v>
      </c>
      <c r="AD17" s="41">
        <v>-18.0</v>
      </c>
      <c r="AE17" s="41">
        <v>-5.0</v>
      </c>
      <c r="AF17" s="41">
        <f>AD17+AE17/60</f>
        <v>-18.083333333333332</v>
      </c>
      <c r="AG17" s="41">
        <v>-23.0</v>
      </c>
      <c r="AH17" s="41">
        <v>-10.0</v>
      </c>
      <c r="AI17" s="41">
        <f>AG17+AH17/60</f>
        <v>-23.166666666666668</v>
      </c>
      <c r="AK17" s="42">
        <v>14.0</v>
      </c>
      <c r="AL17" s="45">
        <f>8/60+53/3600</f>
        <v>0.1480555555555552</v>
      </c>
      <c r="AM17" s="42">
        <v>14.0</v>
      </c>
      <c r="AN17" s="42">
        <v>24.0</v>
      </c>
      <c r="AO17" s="45">
        <f>AM17/60+AN17/3600</f>
        <v>0.23999999999999969</v>
      </c>
      <c r="AP17" s="42">
        <v>9.0</v>
      </c>
      <c r="AQ17" s="42">
        <v>38.0</v>
      </c>
      <c r="AR17" s="45">
        <f>AP17/60+AQ17/3600</f>
        <v>0.1605555555555556</v>
      </c>
      <c r="AS17" s="43">
        <v>0.0</v>
      </c>
      <c r="AT17" s="43">
        <v>28.0</v>
      </c>
      <c r="AU17" s="43">
        <f>AS17/60+AT17/3600</f>
        <v>0.00777777777777778</v>
      </c>
      <c r="AV17" s="43">
        <v>-3.0</v>
      </c>
      <c r="AW17" s="43">
        <v>-51.0</v>
      </c>
      <c r="AX17" s="45">
        <f>AV17/60+AW17/3600</f>
        <v>-0.0641666666666667</v>
      </c>
      <c r="AY17" s="43">
        <v>0.0</v>
      </c>
      <c r="AZ17" s="43">
        <v>-12.0</v>
      </c>
      <c r="BA17" s="45">
        <f>AY17/60+AZ17/3600</f>
        <v>-0.00333333333333333</v>
      </c>
      <c r="BB17" s="43">
        <v>5.0</v>
      </c>
      <c r="BC17" s="43">
        <v>30.0</v>
      </c>
      <c r="BD17" s="45">
        <f>BB17/60+BC17/3600</f>
        <v>0.09166666666666663</v>
      </c>
      <c r="BE17" s="43">
        <v>4.0</v>
      </c>
      <c r="BF17" s="43">
        <v>40.0</v>
      </c>
      <c r="BG17" s="45">
        <f>BE17/60+BF17/3600</f>
        <v>0.07777777777777779</v>
      </c>
      <c r="BH17" s="43">
        <v>-4.0</v>
      </c>
      <c r="BI17" s="44">
        <v>-11.0</v>
      </c>
      <c r="BJ17" s="45">
        <f>BH17/60+BI17/3600</f>
        <v>-0.06972222222222225</v>
      </c>
      <c r="BK17" s="43">
        <v>-13.0</v>
      </c>
      <c r="BL17" s="43">
        <v>-45.0</v>
      </c>
      <c r="BM17" s="45">
        <f>BK17/60+BL17/3600</f>
        <v>-0.22916666666666702</v>
      </c>
      <c r="BN17" s="43">
        <v>-15.0</v>
      </c>
      <c r="BO17" s="43">
        <v>-35.0</v>
      </c>
      <c r="BP17" s="45">
        <f>BN17/60+BO17/3600</f>
        <v>-0.25972222222222224</v>
      </c>
      <c r="BQ17" s="43">
        <v>-5.0</v>
      </c>
      <c r="BR17" s="43">
        <v>-35.0</v>
      </c>
      <c r="BS17" s="45">
        <f>BQ17/60+BR17/3600</f>
        <v>-0.09305555555555552</v>
      </c>
    </row>
    <row r="18" spans="8:8" ht="15.25" customHeight="1">
      <c r="A18" s="41">
        <v>15.0</v>
      </c>
      <c r="B18" s="41">
        <v>-21.0</v>
      </c>
      <c r="C18" s="41">
        <v>-12.0</v>
      </c>
      <c r="D18" s="41">
        <f>B18+C18/60</f>
        <v>-21.2</v>
      </c>
      <c r="E18" s="41">
        <v>-12.0</v>
      </c>
      <c r="F18" s="41">
        <v>-50.0</v>
      </c>
      <c r="G18" s="41">
        <f>E18+F18/60</f>
        <v>-12.833333333333332</v>
      </c>
      <c r="H18" s="41">
        <v>-2.0</v>
      </c>
      <c r="I18" s="41">
        <v>-19.0</v>
      </c>
      <c r="J18" s="41">
        <f>H18+I18/60</f>
        <v>-2.316666666666667</v>
      </c>
      <c r="K18" s="41">
        <v>9.0</v>
      </c>
      <c r="L18" s="41">
        <v>35.0</v>
      </c>
      <c r="M18" s="41">
        <f>K18+L18/60</f>
        <v>9.583333333333332</v>
      </c>
      <c r="N18" s="41">
        <f>18+44/60</f>
        <v>18.733333333333334</v>
      </c>
      <c r="O18" s="41">
        <v>23.0</v>
      </c>
      <c r="P18" s="41">
        <v>17.0</v>
      </c>
      <c r="Q18" s="41">
        <f>O18+P18/60</f>
        <v>23.28333333333333</v>
      </c>
      <c r="R18" s="41">
        <v>21.0</v>
      </c>
      <c r="S18" s="41">
        <v>36.0</v>
      </c>
      <c r="T18" s="41">
        <f>R18+S18/60</f>
        <v>21.6</v>
      </c>
      <c r="U18" s="41">
        <v>14.0</v>
      </c>
      <c r="V18" s="41">
        <v>12.0</v>
      </c>
      <c r="W18" s="41">
        <f>U18+V18/60</f>
        <v>14.2</v>
      </c>
      <c r="X18" s="41">
        <v>3.0</v>
      </c>
      <c r="Y18" s="41">
        <v>13.0</v>
      </c>
      <c r="Z18" s="41">
        <f>X18+Y18/60</f>
        <v>3.216666666666667</v>
      </c>
      <c r="AA18" s="41">
        <v>-8.0</v>
      </c>
      <c r="AB18" s="41">
        <v>-20.0</v>
      </c>
      <c r="AC18" s="41">
        <f>AA18+AB18/60</f>
        <v>-8.333333333333332</v>
      </c>
      <c r="AD18" s="41">
        <v>-18.0</v>
      </c>
      <c r="AE18" s="41">
        <v>-21.0</v>
      </c>
      <c r="AF18" s="41">
        <f>AD18+AE18/60</f>
        <v>-18.35</v>
      </c>
      <c r="AG18" s="41">
        <v>-23.0</v>
      </c>
      <c r="AH18" s="41">
        <v>-14.0</v>
      </c>
      <c r="AI18" s="41">
        <f>AG18+AH18/60</f>
        <v>-23.233333333333334</v>
      </c>
      <c r="AK18" s="42">
        <v>15.0</v>
      </c>
      <c r="AL18" s="45">
        <f>9/60+15/3600</f>
        <v>0.15416666666666667</v>
      </c>
      <c r="AM18" s="42">
        <v>14.0</v>
      </c>
      <c r="AN18" s="42">
        <v>24.0</v>
      </c>
      <c r="AO18" s="45">
        <f>AM18/60+AN18/3600</f>
        <v>0.23999999999999969</v>
      </c>
      <c r="AP18" s="42">
        <v>9.0</v>
      </c>
      <c r="AQ18" s="42">
        <v>21.0</v>
      </c>
      <c r="AR18" s="45">
        <f>AP18/60+AQ18/3600</f>
        <v>0.15583333333333332</v>
      </c>
      <c r="AS18" s="43">
        <v>0.0</v>
      </c>
      <c r="AT18" s="43">
        <v>13.0</v>
      </c>
      <c r="AU18" s="43">
        <f>AS18/60+AT18/3600</f>
        <v>0.00361111111111111</v>
      </c>
      <c r="AV18" s="43">
        <v>-3.0</v>
      </c>
      <c r="AW18" s="43">
        <v>-51.0</v>
      </c>
      <c r="AX18" s="45">
        <f>AV18/60+AW18/3600</f>
        <v>-0.0641666666666667</v>
      </c>
      <c r="AY18" s="43">
        <v>0.0</v>
      </c>
      <c r="AZ18" s="43">
        <v>0.0</v>
      </c>
      <c r="BA18" s="45">
        <f>AY18/60+AZ18/3600</f>
        <v>0.0</v>
      </c>
      <c r="BB18" s="43">
        <v>5.0</v>
      </c>
      <c r="BC18" s="43">
        <v>37.0</v>
      </c>
      <c r="BD18" s="45">
        <f>BB18/60+BC18/3600</f>
        <v>0.0936111111111111</v>
      </c>
      <c r="BE18" s="43">
        <v>4.0</v>
      </c>
      <c r="BF18" s="43">
        <v>29.0</v>
      </c>
      <c r="BG18" s="45">
        <f>BE18/60+BF18/3600</f>
        <v>0.07472222222222226</v>
      </c>
      <c r="BH18" s="43">
        <v>-4.0</v>
      </c>
      <c r="BI18" s="44">
        <v>-32.0</v>
      </c>
      <c r="BJ18" s="45">
        <f>BH18/60+BI18/3600</f>
        <v>-0.07555555555555558</v>
      </c>
      <c r="BK18" s="43">
        <v>-13.0</v>
      </c>
      <c r="BL18" s="43">
        <v>-59.0</v>
      </c>
      <c r="BM18" s="45">
        <f>BK18/60+BL18/3600</f>
        <v>-0.2330555555555559</v>
      </c>
      <c r="BN18" s="43">
        <v>-15.0</v>
      </c>
      <c r="BO18" s="43">
        <v>-26.0</v>
      </c>
      <c r="BP18" s="45">
        <f>BN18/60+BO18/3600</f>
        <v>-0.25722222222222224</v>
      </c>
      <c r="BQ18" s="43">
        <v>-5.0</v>
      </c>
      <c r="BR18" s="43">
        <v>-6.0</v>
      </c>
      <c r="BS18" s="45">
        <f>BQ18/60+BR18/3600</f>
        <v>-0.08499999999999996</v>
      </c>
    </row>
    <row r="19" spans="8:8" ht="15.25" customHeight="1">
      <c r="A19" s="41">
        <v>16.0</v>
      </c>
      <c r="B19" s="41">
        <v>-21.0</v>
      </c>
      <c r="C19" s="41">
        <v>-1.0</v>
      </c>
      <c r="D19" s="41">
        <f>B19+C19/60</f>
        <v>-21.016666666666666</v>
      </c>
      <c r="E19" s="41">
        <v>-12.0</v>
      </c>
      <c r="F19" s="41">
        <v>-29.0</v>
      </c>
      <c r="G19" s="41">
        <f>E19+F19/60</f>
        <v>-12.483333333333333</v>
      </c>
      <c r="H19" s="41">
        <v>-1.0</v>
      </c>
      <c r="I19" s="41">
        <v>-56.0</v>
      </c>
      <c r="J19" s="41">
        <f>H19+I19/60</f>
        <v>-1.9333333333333331</v>
      </c>
      <c r="K19" s="41">
        <v>9.0</v>
      </c>
      <c r="L19" s="41">
        <v>57.0</v>
      </c>
      <c r="M19" s="41">
        <f>K19+L19/60</f>
        <v>9.95</v>
      </c>
      <c r="N19" s="41">
        <f>18+59/60</f>
        <v>18.983333333333334</v>
      </c>
      <c r="O19" s="41">
        <v>23.0</v>
      </c>
      <c r="P19" s="41">
        <v>19.0</v>
      </c>
      <c r="Q19" s="41">
        <f>O19+P19/60</f>
        <v>23.316666666666666</v>
      </c>
      <c r="R19" s="41">
        <v>21.0</v>
      </c>
      <c r="S19" s="41">
        <v>23.0</v>
      </c>
      <c r="T19" s="41">
        <f>R19+S19/60</f>
        <v>21.383333333333333</v>
      </c>
      <c r="U19" s="41">
        <v>13.0</v>
      </c>
      <c r="V19" s="41">
        <v>53.0</v>
      </c>
      <c r="W19" s="41">
        <f>U19+V19/60</f>
        <v>13.883333333333333</v>
      </c>
      <c r="X19" s="41">
        <v>2.0</v>
      </c>
      <c r="Y19" s="41">
        <v>50.0</v>
      </c>
      <c r="Z19" s="41">
        <f>X19+Y19/60</f>
        <v>2.833333333333333</v>
      </c>
      <c r="AA19" s="41">
        <v>-8.0</v>
      </c>
      <c r="AB19" s="41">
        <v>-42.0</v>
      </c>
      <c r="AC19" s="41">
        <f>AA19+AB19/60</f>
        <v>-8.7</v>
      </c>
      <c r="AD19" s="41">
        <v>-18.0</v>
      </c>
      <c r="AE19" s="41">
        <v>-36.0</v>
      </c>
      <c r="AF19" s="41">
        <f>AD19+AE19/60</f>
        <v>-18.6</v>
      </c>
      <c r="AG19" s="41">
        <v>-23.0</v>
      </c>
      <c r="AH19" s="41">
        <v>-17.0</v>
      </c>
      <c r="AI19" s="41">
        <f>AG19+AH19/60</f>
        <v>-23.28333333333333</v>
      </c>
      <c r="AK19" s="42">
        <v>16.0</v>
      </c>
      <c r="AL19" s="45">
        <f>9/60+37/3600</f>
        <v>0.1602777777777778</v>
      </c>
      <c r="AM19" s="42">
        <v>14.0</v>
      </c>
      <c r="AN19" s="42">
        <v>19.0</v>
      </c>
      <c r="AO19" s="45">
        <f>AM19/60+AN19/3600</f>
        <v>0.23861111111111077</v>
      </c>
      <c r="AP19" s="42">
        <v>9.0</v>
      </c>
      <c r="AQ19" s="42">
        <v>4.0</v>
      </c>
      <c r="AR19" s="45">
        <f>AP19/60+AQ19/3600</f>
        <v>0.1511111111111111</v>
      </c>
      <c r="AS19" s="43">
        <v>0.0</v>
      </c>
      <c r="AT19" s="43">
        <v>2.0</v>
      </c>
      <c r="AU19" s="43">
        <f>AS19/60+AT19/3600</f>
        <v>5.55555555555556E-4</v>
      </c>
      <c r="AV19" s="43">
        <v>-3.0</v>
      </c>
      <c r="AW19" s="43">
        <v>-51.0</v>
      </c>
      <c r="AX19" s="45">
        <f>AV19/60+AW19/3600</f>
        <v>-0.0641666666666667</v>
      </c>
      <c r="AY19" s="43">
        <v>0.0</v>
      </c>
      <c r="AZ19" s="43">
        <v>13.0</v>
      </c>
      <c r="BA19" s="45">
        <f>AY19/60+AZ19/3600</f>
        <v>0.00361111111111111</v>
      </c>
      <c r="BB19" s="43">
        <v>5.0</v>
      </c>
      <c r="BC19" s="43">
        <v>43.0</v>
      </c>
      <c r="BD19" s="45">
        <f>BB19/60+BC19/3600</f>
        <v>0.0952777777777777</v>
      </c>
      <c r="BE19" s="43">
        <v>4.0</v>
      </c>
      <c r="BF19" s="43">
        <v>17.0</v>
      </c>
      <c r="BG19" s="45">
        <f>BE19/60+BF19/3600</f>
        <v>0.07138888888888892</v>
      </c>
      <c r="BH19" s="43">
        <v>-4.0</v>
      </c>
      <c r="BI19" s="44">
        <v>-53.0</v>
      </c>
      <c r="BJ19" s="45">
        <f>BH19/60+BI19/3600</f>
        <v>-0.0813888888888889</v>
      </c>
      <c r="BK19" s="43">
        <v>-14.0</v>
      </c>
      <c r="BL19" s="43">
        <v>-13.0</v>
      </c>
      <c r="BM19" s="45">
        <f>BK19/60+BL19/3600</f>
        <v>-0.23694444444444412</v>
      </c>
      <c r="BN19" s="43">
        <v>-15.0</v>
      </c>
      <c r="BO19" s="43">
        <v>-16.0</v>
      </c>
      <c r="BP19" s="45">
        <f>BN19/60+BO19/3600</f>
        <v>-0.2544444444444444</v>
      </c>
      <c r="BQ19" s="43">
        <v>-4.0</v>
      </c>
      <c r="BR19" s="43">
        <v>-37.0</v>
      </c>
      <c r="BS19" s="45">
        <f>BQ19/60+BR19/3600</f>
        <v>-0.0769444444444445</v>
      </c>
    </row>
    <row r="20" spans="8:8" ht="15.25" customHeight="1">
      <c r="A20" s="41">
        <v>17.0</v>
      </c>
      <c r="B20" s="41">
        <v>-20.0</v>
      </c>
      <c r="C20" s="41">
        <v>-50.0</v>
      </c>
      <c r="D20" s="41">
        <f>B20+C20/60</f>
        <v>-20.833333333333332</v>
      </c>
      <c r="E20" s="41">
        <v>-12.0</v>
      </c>
      <c r="F20" s="41">
        <v>-9.0</v>
      </c>
      <c r="G20" s="41">
        <f>E20+F20/60</f>
        <v>-12.15</v>
      </c>
      <c r="H20" s="41">
        <v>-1.0</v>
      </c>
      <c r="I20" s="41">
        <v>-32.0</v>
      </c>
      <c r="J20" s="41">
        <f>H20+I20/60</f>
        <v>-1.533333333333333</v>
      </c>
      <c r="K20" s="41">
        <v>10.0</v>
      </c>
      <c r="L20" s="41">
        <v>18.0</v>
      </c>
      <c r="M20" s="41">
        <f>K20+L20/60</f>
        <v>10.3</v>
      </c>
      <c r="N20" s="41">
        <f>19+12/60</f>
        <v>19.2</v>
      </c>
      <c r="O20" s="41">
        <v>23.0</v>
      </c>
      <c r="P20" s="41">
        <v>21.0</v>
      </c>
      <c r="Q20" s="41">
        <f>O20+P20/60</f>
        <v>23.35</v>
      </c>
      <c r="R20" s="41">
        <v>21.0</v>
      </c>
      <c r="S20" s="41">
        <v>16.0</v>
      </c>
      <c r="T20" s="41">
        <f>R20+S20/60</f>
        <v>21.266666666666666</v>
      </c>
      <c r="U20" s="41">
        <v>13.0</v>
      </c>
      <c r="V20" s="41">
        <v>34.0</v>
      </c>
      <c r="W20" s="41">
        <f>U20+V20/60</f>
        <v>13.566666666666666</v>
      </c>
      <c r="X20" s="41">
        <v>2.0</v>
      </c>
      <c r="Y20" s="41">
        <v>26.0</v>
      </c>
      <c r="Z20" s="41">
        <f>X20+Y20/60</f>
        <v>2.433333333333333</v>
      </c>
      <c r="AA20" s="41">
        <v>-9.0</v>
      </c>
      <c r="AB20" s="41">
        <v>-4.0</v>
      </c>
      <c r="AC20" s="41">
        <f>AA20+AB20/60</f>
        <v>-9.066666666666666</v>
      </c>
      <c r="AD20" s="41">
        <v>-18.0</v>
      </c>
      <c r="AE20" s="41">
        <v>-57.0</v>
      </c>
      <c r="AF20" s="41">
        <f>AD20+AE20/60</f>
        <v>-18.95</v>
      </c>
      <c r="AG20" s="41">
        <v>-23.0</v>
      </c>
      <c r="AH20" s="41">
        <v>-20.0</v>
      </c>
      <c r="AI20" s="41">
        <f>AG20+AH20/60</f>
        <v>-23.333333333333332</v>
      </c>
      <c r="AK20" s="42">
        <v>17.0</v>
      </c>
      <c r="AL20" s="45">
        <f>9/60+58/3600</f>
        <v>0.1661111111111111</v>
      </c>
      <c r="AM20" s="42">
        <v>14.0</v>
      </c>
      <c r="AN20" s="42">
        <v>16.0</v>
      </c>
      <c r="AO20" s="45">
        <f>AM20/60+AN20/3600</f>
        <v>0.23777777777777745</v>
      </c>
      <c r="AP20" s="42">
        <v>8.0</v>
      </c>
      <c r="AQ20" s="42">
        <v>48.0</v>
      </c>
      <c r="AR20" s="45">
        <f>AP20/60+AQ20/3600</f>
        <v>0.1466666666666663</v>
      </c>
      <c r="AS20" s="43">
        <v>0.0</v>
      </c>
      <c r="AT20" s="43">
        <v>17.0</v>
      </c>
      <c r="AU20" s="43">
        <f>AS20/60+AT20/3600</f>
        <v>0.00472222222222222</v>
      </c>
      <c r="AV20" s="43">
        <v>-3.0</v>
      </c>
      <c r="AW20" s="43">
        <v>-50.0</v>
      </c>
      <c r="AX20" s="45">
        <f>AV20/60+AW20/3600</f>
        <v>-0.0638888888888889</v>
      </c>
      <c r="AY20" s="43">
        <v>0.0</v>
      </c>
      <c r="AZ20" s="43">
        <v>26.0</v>
      </c>
      <c r="BA20" s="45">
        <f>AY20/60+AZ20/3600</f>
        <v>0.00722222222222222</v>
      </c>
      <c r="BB20" s="43">
        <v>5.0</v>
      </c>
      <c r="BC20" s="43">
        <v>49.0</v>
      </c>
      <c r="BD20" s="45">
        <f>BB20/60+BC20/3600</f>
        <v>0.0969444444444444</v>
      </c>
      <c r="BE20" s="43">
        <v>4.0</v>
      </c>
      <c r="BF20" s="43">
        <v>6.0</v>
      </c>
      <c r="BG20" s="45">
        <f>BE20/60+BF20/3600</f>
        <v>0.06833333333333336</v>
      </c>
      <c r="BH20" s="43">
        <v>-5.0</v>
      </c>
      <c r="BI20" s="44">
        <v>-15.0</v>
      </c>
      <c r="BJ20" s="45">
        <f>BH20/60+BI20/3600</f>
        <v>-0.08749999999999997</v>
      </c>
      <c r="BK20" s="43">
        <v>-14.0</v>
      </c>
      <c r="BL20" s="43">
        <v>-25.0</v>
      </c>
      <c r="BM20" s="45">
        <f>BK20/60+BL20/3600</f>
        <v>-0.24027777777777745</v>
      </c>
      <c r="BN20" s="43">
        <v>-15.0</v>
      </c>
      <c r="BO20" s="43">
        <v>-5.0</v>
      </c>
      <c r="BP20" s="45">
        <f>BN20/60+BO20/3600</f>
        <v>-0.2513888888888889</v>
      </c>
      <c r="BQ20" s="43">
        <v>-4.0</v>
      </c>
      <c r="BR20" s="43">
        <v>-8.0</v>
      </c>
      <c r="BS20" s="45">
        <f>BQ20/60+BR20/3600</f>
        <v>-0.06888888888888892</v>
      </c>
    </row>
    <row r="21" spans="8:8" ht="15.05">
      <c r="A21" s="41">
        <v>18.0</v>
      </c>
      <c r="B21" s="41">
        <v>-20.0</v>
      </c>
      <c r="C21" s="41">
        <v>-38.0</v>
      </c>
      <c r="D21" s="41">
        <f>B21+C21/60</f>
        <v>-20.633333333333333</v>
      </c>
      <c r="E21" s="41">
        <v>-11.0</v>
      </c>
      <c r="F21" s="41">
        <v>-48.0</v>
      </c>
      <c r="G21" s="41">
        <f>E21+F21/60</f>
        <v>-11.8</v>
      </c>
      <c r="H21" s="41">
        <v>-1.0</v>
      </c>
      <c r="I21" s="41">
        <v>-18.0</v>
      </c>
      <c r="J21" s="41">
        <f>H21+I21/60</f>
        <v>-1.3</v>
      </c>
      <c r="K21" s="41">
        <v>10.0</v>
      </c>
      <c r="L21" s="41">
        <v>36.0</v>
      </c>
      <c r="M21" s="41">
        <f>K21+L21/60</f>
        <v>10.6</v>
      </c>
      <c r="N21" s="41">
        <f>19+26/60</f>
        <v>19.433333333333334</v>
      </c>
      <c r="O21" s="41">
        <v>23.0</v>
      </c>
      <c r="P21" s="41">
        <v>23.0</v>
      </c>
      <c r="Q21" s="41">
        <f>O21+P21/60</f>
        <v>23.383333333333333</v>
      </c>
      <c r="R21" s="41">
        <v>21.0</v>
      </c>
      <c r="S21" s="41">
        <v>6.0</v>
      </c>
      <c r="T21" s="41">
        <f>R21+S21/60</f>
        <v>21.1</v>
      </c>
      <c r="U21" s="41">
        <v>13.0</v>
      </c>
      <c r="V21" s="41">
        <v>15.0</v>
      </c>
      <c r="W21" s="41">
        <f>U21+V21/60</f>
        <v>13.25</v>
      </c>
      <c r="X21" s="41">
        <v>2.0</v>
      </c>
      <c r="Y21" s="41">
        <v>3.0</v>
      </c>
      <c r="Z21" s="41">
        <f>X21+Y21/60</f>
        <v>2.05</v>
      </c>
      <c r="AA21" s="41">
        <v>-9.0</v>
      </c>
      <c r="AB21" s="41">
        <v>-26.0</v>
      </c>
      <c r="AC21" s="41">
        <f>AA21+AB21/60</f>
        <v>-9.433333333333334</v>
      </c>
      <c r="AD21" s="41">
        <v>-19.0</v>
      </c>
      <c r="AE21" s="41">
        <v>-6.0</v>
      </c>
      <c r="AF21" s="41">
        <f>AD21+AE21/60</f>
        <v>-19.1</v>
      </c>
      <c r="AG21" s="41">
        <v>-23.0</v>
      </c>
      <c r="AH21" s="41">
        <v>-22.0</v>
      </c>
      <c r="AI21" s="41">
        <f>AG21+AH21/60</f>
        <v>-23.366666666666667</v>
      </c>
      <c r="AK21" s="42">
        <v>18.0</v>
      </c>
      <c r="AL21" s="45">
        <f>10/60+37/3600</f>
        <v>0.1769444444444448</v>
      </c>
      <c r="AM21" s="42">
        <v>14.0</v>
      </c>
      <c r="AN21" s="42">
        <v>12.0</v>
      </c>
      <c r="AO21" s="45">
        <f>AM21/60+AN21/3600</f>
        <v>0.23666666666666633</v>
      </c>
      <c r="AP21" s="42">
        <v>8.0</v>
      </c>
      <c r="AQ21" s="42">
        <v>30.0</v>
      </c>
      <c r="AR21" s="45">
        <f>AP21/60+AQ21/3600</f>
        <v>0.14166666666666633</v>
      </c>
      <c r="AS21" s="43">
        <v>0.0</v>
      </c>
      <c r="AT21" s="43">
        <v>31.0</v>
      </c>
      <c r="AU21" s="43">
        <f>AS21/60+AT21/3600</f>
        <v>0.00861111111111111</v>
      </c>
      <c r="AV21" s="43">
        <v>-3.0</v>
      </c>
      <c r="AW21" s="43">
        <v>-48.0</v>
      </c>
      <c r="AX21" s="45">
        <f>AV21/60+AW21/3600</f>
        <v>-0.0633333333333333</v>
      </c>
      <c r="AY21" s="43">
        <v>0.0</v>
      </c>
      <c r="AZ21" s="43">
        <v>39.0</v>
      </c>
      <c r="BA21" s="45">
        <f>AY21/60+AZ21/3600</f>
        <v>0.0108333333333333</v>
      </c>
      <c r="BB21" s="43">
        <v>5.0</v>
      </c>
      <c r="BC21" s="43">
        <v>55.0</v>
      </c>
      <c r="BD21" s="45">
        <f>BB21/60+BC21/3600</f>
        <v>0.0986111111111111</v>
      </c>
      <c r="BE21" s="43">
        <v>3.0</v>
      </c>
      <c r="BF21" s="43">
        <v>53.0</v>
      </c>
      <c r="BG21" s="45">
        <f>BE21/60+BF21/3600</f>
        <v>0.06472222222222221</v>
      </c>
      <c r="BH21" s="43">
        <v>-5.0</v>
      </c>
      <c r="BI21" s="44">
        <v>-36.0</v>
      </c>
      <c r="BJ21" s="45">
        <f>BH21/60+BI21/3600</f>
        <v>-0.0933333333333333</v>
      </c>
      <c r="BK21" s="43">
        <v>-14.0</v>
      </c>
      <c r="BL21" s="43">
        <v>-37.0</v>
      </c>
      <c r="BM21" s="45">
        <f>BK21/60+BL21/3600</f>
        <v>-0.2436111111111108</v>
      </c>
      <c r="BN21" s="43">
        <v>-14.0</v>
      </c>
      <c r="BO21" s="43">
        <v>-53.0</v>
      </c>
      <c r="BP21" s="45">
        <f>BN21/60+BO21/3600</f>
        <v>-0.2480555555555552</v>
      </c>
      <c r="BQ21" s="43">
        <v>-3.0</v>
      </c>
      <c r="BR21" s="43">
        <v>-39.0</v>
      </c>
      <c r="BS21" s="45">
        <f>BQ21/60+BR21/3600</f>
        <v>-0.0608333333333333</v>
      </c>
    </row>
    <row r="22" spans="8:8" ht="15.05">
      <c r="A22" s="41">
        <v>19.0</v>
      </c>
      <c r="B22" s="41">
        <v>-20.0</v>
      </c>
      <c r="C22" s="41">
        <v>-25.0</v>
      </c>
      <c r="D22" s="41">
        <f>B22+C22/60</f>
        <v>-20.416666666666668</v>
      </c>
      <c r="E22" s="41">
        <v>-11.0</v>
      </c>
      <c r="F22" s="41">
        <v>-26.0</v>
      </c>
      <c r="G22" s="41">
        <f>E22+F22/60</f>
        <v>-11.433333333333334</v>
      </c>
      <c r="H22" s="41">
        <v>0.0</v>
      </c>
      <c r="I22" s="41">
        <v>-44.0</v>
      </c>
      <c r="J22" s="41">
        <f>H22+I22/60</f>
        <v>-0.733333333333333</v>
      </c>
      <c r="K22" s="41">
        <v>11.0</v>
      </c>
      <c r="L22" s="41">
        <v>0.0</v>
      </c>
      <c r="M22" s="41">
        <f>K22+L22/60</f>
        <v>11.0</v>
      </c>
      <c r="N22" s="41">
        <f>19+36/60</f>
        <v>19.6</v>
      </c>
      <c r="O22" s="41">
        <v>23.0</v>
      </c>
      <c r="P22" s="41">
        <v>24.0</v>
      </c>
      <c r="Q22" s="41">
        <f>O22+P22/60</f>
        <v>23.4</v>
      </c>
      <c r="R22" s="41">
        <v>20.0</v>
      </c>
      <c r="S22" s="41">
        <v>56.0</v>
      </c>
      <c r="T22" s="41">
        <f>R22+S22/60</f>
        <v>20.933333333333334</v>
      </c>
      <c r="U22" s="41">
        <v>12.0</v>
      </c>
      <c r="V22" s="41">
        <v>56.0</v>
      </c>
      <c r="W22" s="41">
        <f>U22+V22/60</f>
        <v>12.933333333333334</v>
      </c>
      <c r="X22" s="41">
        <v>1.0</v>
      </c>
      <c r="Y22" s="41">
        <v>40.0</v>
      </c>
      <c r="Z22" s="41">
        <f>X22+Y22/60</f>
        <v>1.666666666666667</v>
      </c>
      <c r="AA22" s="41">
        <v>-9.0</v>
      </c>
      <c r="AB22" s="41">
        <v>-40.0</v>
      </c>
      <c r="AC22" s="41">
        <f>AA22+AB22/60</f>
        <v>-9.666666666666668</v>
      </c>
      <c r="AD22" s="41">
        <v>-19.0</v>
      </c>
      <c r="AE22" s="41">
        <v>-20.0</v>
      </c>
      <c r="AF22" s="41">
        <f>AD22+AE22/60</f>
        <v>-19.333333333333332</v>
      </c>
      <c r="AG22" s="41">
        <v>-23.0</v>
      </c>
      <c r="AH22" s="41">
        <v>-24.0</v>
      </c>
      <c r="AI22" s="41">
        <f>AG22+AH22/60</f>
        <v>-23.4</v>
      </c>
      <c r="AK22" s="42">
        <v>19.0</v>
      </c>
      <c r="AL22" s="45">
        <f>10/60+37/3600</f>
        <v>0.1769444444444448</v>
      </c>
      <c r="AM22" s="42">
        <v>14.0</v>
      </c>
      <c r="AN22" s="42">
        <v>7.0</v>
      </c>
      <c r="AO22" s="45">
        <f>AM22/60+AN22/3600</f>
        <v>0.23527777777777745</v>
      </c>
      <c r="AP22" s="42">
        <v>8.0</v>
      </c>
      <c r="AQ22" s="42">
        <v>12.0</v>
      </c>
      <c r="AR22" s="45">
        <f>AP22/60+AQ22/3600</f>
        <v>0.13666666666666633</v>
      </c>
      <c r="AS22" s="43">
        <v>0.0</v>
      </c>
      <c r="AT22" s="43">
        <v>44.0</v>
      </c>
      <c r="AU22" s="43">
        <f>AS22/60+AT22/3600</f>
        <v>0.0122222222222222</v>
      </c>
      <c r="AV22" s="43">
        <v>-3.0</v>
      </c>
      <c r="AW22" s="43">
        <v>-46.0</v>
      </c>
      <c r="AX22" s="45">
        <f>AV22/60+AW22/3600</f>
        <v>-0.06277777777777781</v>
      </c>
      <c r="AY22" s="43">
        <v>0.0</v>
      </c>
      <c r="AZ22" s="43">
        <v>52.0</v>
      </c>
      <c r="BA22" s="45">
        <f>AY22/60+AZ22/3600</f>
        <v>0.0144444444444444</v>
      </c>
      <c r="BB22" s="43">
        <v>6.0</v>
      </c>
      <c r="BC22" s="43">
        <v>59.0</v>
      </c>
      <c r="BD22" s="45">
        <f>BB22/60+BC22/3600</f>
        <v>0.1163888888888889</v>
      </c>
      <c r="BE22" s="43">
        <v>3.0</v>
      </c>
      <c r="BF22" s="43">
        <v>40.0</v>
      </c>
      <c r="BG22" s="45">
        <f>BE22/60+BF22/3600</f>
        <v>0.0611111111111111</v>
      </c>
      <c r="BH22" s="43">
        <v>-5.0</v>
      </c>
      <c r="BI22" s="44">
        <v>-57.0</v>
      </c>
      <c r="BJ22" s="45">
        <f>BH22/60+BI22/3600</f>
        <v>-0.0991666666666666</v>
      </c>
      <c r="BK22" s="43">
        <v>-14.0</v>
      </c>
      <c r="BL22" s="43">
        <v>-49.0</v>
      </c>
      <c r="BM22" s="45">
        <f>BK22/60+BL22/3600</f>
        <v>-0.2469444444444441</v>
      </c>
      <c r="BN22" s="43">
        <v>-14.0</v>
      </c>
      <c r="BO22" s="43">
        <v>-40.0</v>
      </c>
      <c r="BP22" s="45">
        <f>BN22/60+BO22/3600</f>
        <v>-0.2444444444444441</v>
      </c>
      <c r="BQ22" s="43">
        <v>-3.0</v>
      </c>
      <c r="BR22" s="43">
        <v>-9.0</v>
      </c>
      <c r="BS22" s="45">
        <f>BQ22/60+BR22/3600</f>
        <v>-0.052500000000000005</v>
      </c>
    </row>
    <row r="23" spans="8:8" ht="15.05">
      <c r="A23" s="41">
        <v>20.0</v>
      </c>
      <c r="B23" s="41">
        <v>-20.0</v>
      </c>
      <c r="C23" s="41">
        <v>-13.0</v>
      </c>
      <c r="D23" s="41">
        <f>B23+C23/60</f>
        <v>-20.21666666666667</v>
      </c>
      <c r="E23" s="41">
        <v>-11.0</v>
      </c>
      <c r="F23" s="41">
        <v>-5.0</v>
      </c>
      <c r="G23" s="41">
        <f>E23+F23/60</f>
        <v>-11.083333333333334</v>
      </c>
      <c r="H23" s="41">
        <v>0.0</v>
      </c>
      <c r="I23" s="41">
        <v>-21.0</v>
      </c>
      <c r="J23" s="41">
        <f>H23+I23/60</f>
        <v>-0.35</v>
      </c>
      <c r="K23" s="41">
        <v>11.0</v>
      </c>
      <c r="L23" s="41">
        <v>20.0</v>
      </c>
      <c r="M23" s="41">
        <f>K23+L23/60</f>
        <v>11.333333333333332</v>
      </c>
      <c r="N23" s="41">
        <f>19+52/60</f>
        <v>19.866666666666667</v>
      </c>
      <c r="O23" s="41">
        <v>23.0</v>
      </c>
      <c r="P23" s="41">
        <v>25.0</v>
      </c>
      <c r="Q23" s="41">
        <f>O23+P23/60</f>
        <v>23.416666666666668</v>
      </c>
      <c r="R23" s="41">
        <v>20.0</v>
      </c>
      <c r="S23" s="41">
        <v>45.0</v>
      </c>
      <c r="T23" s="41">
        <f>R23+S23/60</f>
        <v>20.75</v>
      </c>
      <c r="U23" s="41">
        <v>12.0</v>
      </c>
      <c r="V23" s="41">
        <v>36.0</v>
      </c>
      <c r="W23" s="41">
        <f>U23+V23/60</f>
        <v>12.6</v>
      </c>
      <c r="X23" s="41">
        <v>1.0</v>
      </c>
      <c r="Y23" s="41">
        <v>17.0</v>
      </c>
      <c r="Z23" s="41">
        <f>X23+Y23/60</f>
        <v>1.283333333333333</v>
      </c>
      <c r="AA23" s="41">
        <v>-10.0</v>
      </c>
      <c r="AB23" s="41">
        <v>-9.0</v>
      </c>
      <c r="AC23" s="41">
        <f>AA23+AB23/60</f>
        <v>-10.15</v>
      </c>
      <c r="AD23" s="41">
        <v>-19.0</v>
      </c>
      <c r="AE23" s="41">
        <v>-34.0</v>
      </c>
      <c r="AF23" s="41">
        <f>AD23+AE23/60</f>
        <v>-19.566666666666666</v>
      </c>
      <c r="AG23" s="41">
        <v>-23.0</v>
      </c>
      <c r="AH23" s="41">
        <v>-25.0</v>
      </c>
      <c r="AI23" s="41">
        <f>AG23+AH23/60</f>
        <v>-23.416666666666668</v>
      </c>
      <c r="AK23" s="42">
        <v>20.0</v>
      </c>
      <c r="AL23" s="45">
        <f>10/60+56/3600</f>
        <v>0.1822222222222226</v>
      </c>
      <c r="AM23" s="42">
        <v>14.0</v>
      </c>
      <c r="AN23" s="42">
        <v>1.0</v>
      </c>
      <c r="AO23" s="45">
        <f>AM23/60+AN23/3600</f>
        <v>0.23361111111111077</v>
      </c>
      <c r="AP23" s="42">
        <v>7.0</v>
      </c>
      <c r="AQ23" s="42">
        <v>55.0</v>
      </c>
      <c r="AR23" s="45">
        <f>AP23/60+AQ23/3600</f>
        <v>0.1319444444444448</v>
      </c>
      <c r="AS23" s="43">
        <v>-1.0</v>
      </c>
      <c r="AT23" s="43">
        <v>-58.0</v>
      </c>
      <c r="AU23" s="43">
        <f>AS23/60+AT23/3600</f>
        <v>-0.0327777777777778</v>
      </c>
      <c r="AV23" s="43">
        <v>-3.0</v>
      </c>
      <c r="AW23" s="43">
        <v>-44.0</v>
      </c>
      <c r="AX23" s="45">
        <f>AV23/60+AW23/3600</f>
        <v>-0.06222222222222221</v>
      </c>
      <c r="AY23" s="43">
        <v>1.0</v>
      </c>
      <c r="AZ23" s="43">
        <v>5.0</v>
      </c>
      <c r="BA23" s="45">
        <f>AY23/60+AZ23/3600</f>
        <v>0.018055555555555592</v>
      </c>
      <c r="BB23" s="43">
        <v>6.0</v>
      </c>
      <c r="BC23" s="43">
        <v>4.0</v>
      </c>
      <c r="BD23" s="45">
        <f>BB23/60+BC23/3600</f>
        <v>0.10111111111111111</v>
      </c>
      <c r="BE23" s="43">
        <v>3.0</v>
      </c>
      <c r="BF23" s="43">
        <v>27.0</v>
      </c>
      <c r="BG23" s="45">
        <f>BE23/60+BF23/3600</f>
        <v>0.0575</v>
      </c>
      <c r="BH23" s="43">
        <v>-6.0</v>
      </c>
      <c r="BI23" s="44">
        <v>-18.0</v>
      </c>
      <c r="BJ23" s="45">
        <f>BH23/60+BI23/3600</f>
        <v>-0.10500000000000001</v>
      </c>
      <c r="BK23" s="43">
        <v>-15.0</v>
      </c>
      <c r="BL23" s="43">
        <v>0.0</v>
      </c>
      <c r="BM23" s="45">
        <f>BK23/60+BL23/3600</f>
        <v>-0.25</v>
      </c>
      <c r="BN23" s="43">
        <v>-14.0</v>
      </c>
      <c r="BO23" s="43">
        <v>-27.0</v>
      </c>
      <c r="BP23" s="45">
        <f>BN23/60+BO23/3600</f>
        <v>-0.240833333333333</v>
      </c>
      <c r="BQ23" s="43">
        <v>-2.0</v>
      </c>
      <c r="BR23" s="43">
        <v>-39.0</v>
      </c>
      <c r="BS23" s="45">
        <f>BQ23/60+BR23/3600</f>
        <v>-0.0441666666666666</v>
      </c>
    </row>
    <row r="24" spans="8:8" ht="15.05">
      <c r="A24" s="41">
        <v>21.0</v>
      </c>
      <c r="B24" s="41">
        <v>-20.0</v>
      </c>
      <c r="C24" s="41">
        <v>0.0</v>
      </c>
      <c r="D24" s="41">
        <f>B24+C24/60</f>
        <v>-20.0</v>
      </c>
      <c r="E24" s="41">
        <v>-10.0</v>
      </c>
      <c r="F24" s="41">
        <v>-43.0</v>
      </c>
      <c r="G24" s="41">
        <f>E24+F24/60</f>
        <v>-10.716666666666667</v>
      </c>
      <c r="H24" s="41">
        <v>0.0</v>
      </c>
      <c r="I24" s="41">
        <v>-2.0</v>
      </c>
      <c r="J24" s="41">
        <f>H24+I24/60</f>
        <v>-0.0333333333333333</v>
      </c>
      <c r="K24" s="41">
        <v>11.0</v>
      </c>
      <c r="L24" s="41">
        <v>41.0</v>
      </c>
      <c r="M24" s="41">
        <f>K24+L24/60</f>
        <v>11.683333333333334</v>
      </c>
      <c r="N24" s="41">
        <f>20+4/60</f>
        <v>20.066666666666666</v>
      </c>
      <c r="O24" s="41">
        <v>23.0</v>
      </c>
      <c r="P24" s="41">
        <v>26.0</v>
      </c>
      <c r="Q24" s="41">
        <f>O24+P24/60</f>
        <v>23.433333333333334</v>
      </c>
      <c r="R24" s="41">
        <v>20.0</v>
      </c>
      <c r="S24" s="41">
        <v>34.0</v>
      </c>
      <c r="T24" s="41">
        <f>R24+S24/60</f>
        <v>20.566666666666666</v>
      </c>
      <c r="U24" s="41">
        <v>12.0</v>
      </c>
      <c r="V24" s="41">
        <v>16.0</v>
      </c>
      <c r="W24" s="41">
        <f>U24+V24/60</f>
        <v>12.266666666666667</v>
      </c>
      <c r="X24" s="41">
        <v>0.0</v>
      </c>
      <c r="Y24" s="41">
        <v>52.0</v>
      </c>
      <c r="Z24" s="41">
        <f>X24+Y24/60</f>
        <v>0.866666666666667</v>
      </c>
      <c r="AA24" s="41">
        <v>-10.0</v>
      </c>
      <c r="AB24" s="41">
        <v>-31.0</v>
      </c>
      <c r="AC24" s="41">
        <f>AA24+AB24/60</f>
        <v>-10.516666666666667</v>
      </c>
      <c r="AD24" s="41">
        <v>-19.0</v>
      </c>
      <c r="AE24" s="41">
        <v>-48.0</v>
      </c>
      <c r="AF24" s="41">
        <f>AD24+AE24/60</f>
        <v>-19.8</v>
      </c>
      <c r="AG24" s="41">
        <v>-23.0</v>
      </c>
      <c r="AH24" s="41">
        <v>-26.0</v>
      </c>
      <c r="AI24" s="41">
        <f>AG24+AH24/60</f>
        <v>-23.433333333333334</v>
      </c>
      <c r="AK24" s="42">
        <v>21.0</v>
      </c>
      <c r="AL24" s="45">
        <f>11/60+14/3600</f>
        <v>0.18722222222222187</v>
      </c>
      <c r="AM24" s="42">
        <v>13.0</v>
      </c>
      <c r="AN24" s="42">
        <v>55.0</v>
      </c>
      <c r="AO24" s="45">
        <f>AM24/60+AN24/3600</f>
        <v>0.23194444444444481</v>
      </c>
      <c r="AP24" s="42">
        <v>7.0</v>
      </c>
      <c r="AQ24" s="42">
        <v>37.0</v>
      </c>
      <c r="AR24" s="45">
        <f>AP24/60+AQ24/3600</f>
        <v>0.1269444444444448</v>
      </c>
      <c r="AS24" s="43">
        <v>-1.0</v>
      </c>
      <c r="AT24" s="43">
        <v>-11.0</v>
      </c>
      <c r="AU24" s="43">
        <f>AS24/60+AT24/3600</f>
        <v>-0.019722222222222262</v>
      </c>
      <c r="AV24" s="43">
        <v>-3.0</v>
      </c>
      <c r="AW24" s="43">
        <v>-41.0</v>
      </c>
      <c r="AX24" s="45">
        <f>AV24/60+AW24/3600</f>
        <v>-0.0613888888888889</v>
      </c>
      <c r="AY24" s="43">
        <v>1.0</v>
      </c>
      <c r="AZ24" s="43">
        <v>18.0</v>
      </c>
      <c r="BA24" s="45">
        <f>AY24/60+AZ24/3600</f>
        <v>0.021666666666666702</v>
      </c>
      <c r="BB24" s="43">
        <v>6.0</v>
      </c>
      <c r="BC24" s="43">
        <v>73.0</v>
      </c>
      <c r="BD24" s="45">
        <f>BB24/60+BC24/3600</f>
        <v>0.1202777777777778</v>
      </c>
      <c r="BE24" s="43">
        <v>3.0</v>
      </c>
      <c r="BF24" s="43">
        <v>13.0</v>
      </c>
      <c r="BG24" s="45">
        <f>BE24/60+BF24/3600</f>
        <v>0.05361111111111111</v>
      </c>
      <c r="BH24" s="43">
        <v>-6.0</v>
      </c>
      <c r="BI24" s="44">
        <v>-29.0</v>
      </c>
      <c r="BJ24" s="45">
        <f>BH24/60+BI24/3600</f>
        <v>-0.10805555555555557</v>
      </c>
      <c r="BK24" s="43">
        <v>-15.0</v>
      </c>
      <c r="BL24" s="43">
        <v>-10.0</v>
      </c>
      <c r="BM24" s="45">
        <f>BK24/60+BL24/3600</f>
        <v>-0.25277777777777777</v>
      </c>
      <c r="BN24" s="43">
        <v>-14.0</v>
      </c>
      <c r="BO24" s="43">
        <v>-13.0</v>
      </c>
      <c r="BP24" s="45">
        <f>BN24/60+BO24/3600</f>
        <v>-0.23694444444444412</v>
      </c>
      <c r="BQ24" s="43">
        <v>-2.0</v>
      </c>
      <c r="BR24" s="43">
        <v>-9.0</v>
      </c>
      <c r="BS24" s="45">
        <f>BQ24/60+BR24/3600</f>
        <v>-0.0358333333333333</v>
      </c>
    </row>
    <row r="25" spans="8:8" ht="15.05">
      <c r="A25" s="41">
        <v>22.0</v>
      </c>
      <c r="B25" s="41">
        <v>-19.0</v>
      </c>
      <c r="C25" s="41">
        <v>-41.0</v>
      </c>
      <c r="D25" s="41">
        <f>B25+C25/60</f>
        <v>-19.683333333333334</v>
      </c>
      <c r="E25" s="41">
        <v>-10.0</v>
      </c>
      <c r="F25" s="41">
        <v>-22.0</v>
      </c>
      <c r="G25" s="41">
        <f>E25+F25/60</f>
        <v>-10.366666666666667</v>
      </c>
      <c r="H25" s="41">
        <v>0.0</v>
      </c>
      <c r="I25" s="41">
        <v>26.0</v>
      </c>
      <c r="J25" s="41">
        <f>H25+I25/60</f>
        <v>0.433333333333333</v>
      </c>
      <c r="K25" s="41">
        <v>12.0</v>
      </c>
      <c r="L25" s="41">
        <v>1.0</v>
      </c>
      <c r="M25" s="41">
        <f>K25+L25/60</f>
        <v>12.016666666666667</v>
      </c>
      <c r="N25" s="41">
        <f>20+17/60</f>
        <v>20.28333333333333</v>
      </c>
      <c r="O25" s="41">
        <v>23.0</v>
      </c>
      <c r="P25" s="41">
        <v>26.0</v>
      </c>
      <c r="Q25" s="41">
        <f>O25+P25/60</f>
        <v>23.433333333333334</v>
      </c>
      <c r="R25" s="41">
        <v>20.0</v>
      </c>
      <c r="S25" s="41">
        <v>22.0</v>
      </c>
      <c r="T25" s="41">
        <f>R25+S25/60</f>
        <v>20.366666666666667</v>
      </c>
      <c r="U25" s="41">
        <v>11.0</v>
      </c>
      <c r="V25" s="41">
        <v>55.0</v>
      </c>
      <c r="W25" s="41">
        <f>U25+V25/60</f>
        <v>11.916666666666668</v>
      </c>
      <c r="X25" s="41">
        <v>0.0</v>
      </c>
      <c r="Y25" s="41">
        <v>30.0</v>
      </c>
      <c r="Z25" s="41">
        <f>X25+Y25/60</f>
        <v>0.5</v>
      </c>
      <c r="AA25" s="41">
        <v>-10.0</v>
      </c>
      <c r="AB25" s="41">
        <v>-52.0</v>
      </c>
      <c r="AC25" s="41">
        <f>AA25+AB25/60</f>
        <v>-10.866666666666667</v>
      </c>
      <c r="AD25" s="41">
        <v>-20.0</v>
      </c>
      <c r="AE25" s="41">
        <v>-1.0</v>
      </c>
      <c r="AF25" s="41">
        <f>AD25+AE25/60</f>
        <v>-20.016666666666666</v>
      </c>
      <c r="AG25" s="41">
        <v>-23.0</v>
      </c>
      <c r="AH25" s="41">
        <v>-26.0</v>
      </c>
      <c r="AI25" s="41">
        <f>AG25+AH25/60</f>
        <v>-23.433333333333334</v>
      </c>
      <c r="AK25" s="42">
        <v>22.0</v>
      </c>
      <c r="AL25" s="45">
        <f>11/60+31/3600</f>
        <v>0.19194444444444408</v>
      </c>
      <c r="AM25" s="42">
        <v>13.0</v>
      </c>
      <c r="AN25" s="42">
        <v>48.0</v>
      </c>
      <c r="AO25" s="45">
        <f>AM25/60+AN25/3600</f>
        <v>0.23000000000000032</v>
      </c>
      <c r="AP25" s="42">
        <v>7.0</v>
      </c>
      <c r="AQ25" s="42">
        <v>15.0</v>
      </c>
      <c r="AR25" s="45">
        <f>AP25/60+AQ25/3600</f>
        <v>0.12083333333333367</v>
      </c>
      <c r="AS25" s="43">
        <v>-1.0</v>
      </c>
      <c r="AT25" s="43">
        <v>-23.0</v>
      </c>
      <c r="AU25" s="43">
        <f>AS25/60+AT25/3600</f>
        <v>-0.023055555555555593</v>
      </c>
      <c r="AV25" s="43">
        <v>-3.0</v>
      </c>
      <c r="AW25" s="43">
        <v>-37.0</v>
      </c>
      <c r="AX25" s="45">
        <f>AV25/60+AW25/3600</f>
        <v>-0.060277777777777805</v>
      </c>
      <c r="AY25" s="43">
        <v>1.0</v>
      </c>
      <c r="AZ25" s="43">
        <v>31.0</v>
      </c>
      <c r="BA25" s="45">
        <f>AY25/60+AZ25/3600</f>
        <v>0.02527777777777781</v>
      </c>
      <c r="BB25" s="43">
        <v>6.0</v>
      </c>
      <c r="BC25" s="43">
        <v>11.0</v>
      </c>
      <c r="BD25" s="45">
        <f>BB25/60+BC25/3600</f>
        <v>0.10305555555555557</v>
      </c>
      <c r="BE25" s="43">
        <v>2.0</v>
      </c>
      <c r="BF25" s="43">
        <v>58.0</v>
      </c>
      <c r="BG25" s="45">
        <f>BE25/60+BF25/3600</f>
        <v>0.0494444444444444</v>
      </c>
      <c r="BH25" s="43">
        <v>-6.0</v>
      </c>
      <c r="BI25" s="44">
        <v>-1.0</v>
      </c>
      <c r="BJ25" s="45">
        <f>BH25/60+BI25/3600</f>
        <v>-0.10027777777777779</v>
      </c>
      <c r="BK25" s="43">
        <v>-15.0</v>
      </c>
      <c r="BL25" s="43">
        <v>-20.0</v>
      </c>
      <c r="BM25" s="45">
        <f>BK25/60+BL25/3600</f>
        <v>-0.25555555555555554</v>
      </c>
      <c r="BN25" s="43">
        <v>-13.0</v>
      </c>
      <c r="BO25" s="43">
        <v>-58.0</v>
      </c>
      <c r="BP25" s="45">
        <f>BN25/60+BO25/3600</f>
        <v>-0.2327777777777781</v>
      </c>
      <c r="BQ25" s="43">
        <v>-1.0</v>
      </c>
      <c r="BR25" s="43">
        <v>-39.0</v>
      </c>
      <c r="BS25" s="45">
        <f>BQ25/60+BR25/3600</f>
        <v>-0.027500000000000004</v>
      </c>
    </row>
    <row r="26" spans="8:8" ht="15.05">
      <c r="A26" s="41">
        <v>23.0</v>
      </c>
      <c r="B26" s="41">
        <v>-19.0</v>
      </c>
      <c r="C26" s="41">
        <v>-33.0</v>
      </c>
      <c r="D26" s="41">
        <f>B26+C26/60</f>
        <v>-19.55</v>
      </c>
      <c r="E26" s="41">
        <v>-10.0</v>
      </c>
      <c r="F26" s="41">
        <v>0.0</v>
      </c>
      <c r="G26" s="41">
        <f>E26+F26/60</f>
        <v>-10.0</v>
      </c>
      <c r="H26" s="41">
        <v>0.0</v>
      </c>
      <c r="I26" s="41">
        <v>49.0</v>
      </c>
      <c r="J26" s="41">
        <f>H26+I26/60</f>
        <v>0.816666666666667</v>
      </c>
      <c r="K26" s="41">
        <v>12.0</v>
      </c>
      <c r="L26" s="41">
        <v>22.0</v>
      </c>
      <c r="M26" s="41">
        <f>K26+L26/60</f>
        <v>12.366666666666667</v>
      </c>
      <c r="N26" s="41">
        <f>12+28/60</f>
        <v>12.466666666666667</v>
      </c>
      <c r="O26" s="41">
        <v>23.0</v>
      </c>
      <c r="P26" s="41">
        <v>26.0</v>
      </c>
      <c r="Q26" s="41">
        <f>O26+P26/60</f>
        <v>23.433333333333334</v>
      </c>
      <c r="R26" s="41">
        <v>20.0</v>
      </c>
      <c r="S26" s="41">
        <v>10.0</v>
      </c>
      <c r="T26" s="41">
        <f>R26+S26/60</f>
        <v>20.166666666666668</v>
      </c>
      <c r="U26" s="41">
        <v>11.0</v>
      </c>
      <c r="V26" s="41">
        <v>36.0</v>
      </c>
      <c r="W26" s="41">
        <f>U26+V26/60</f>
        <v>11.6</v>
      </c>
      <c r="X26" s="41">
        <v>0.0</v>
      </c>
      <c r="Y26" s="41">
        <v>7.0</v>
      </c>
      <c r="Z26" s="41">
        <f>X26+Y26/60</f>
        <v>0.116666666666667</v>
      </c>
      <c r="AA26" s="41">
        <v>-11.0</v>
      </c>
      <c r="AB26" s="41">
        <v>-13.0</v>
      </c>
      <c r="AC26" s="41">
        <f>AA26+AB26/60</f>
        <v>-11.216666666666667</v>
      </c>
      <c r="AD26" s="41">
        <v>-20.0</v>
      </c>
      <c r="AE26" s="41">
        <v>-14.0</v>
      </c>
      <c r="AF26" s="41">
        <f>AD26+AE26/60</f>
        <v>-20.233333333333334</v>
      </c>
      <c r="AG26" s="41">
        <v>-23.0</v>
      </c>
      <c r="AH26" s="41">
        <v>-26.0</v>
      </c>
      <c r="AI26" s="41">
        <f>AG26+AH26/60</f>
        <v>-23.433333333333334</v>
      </c>
      <c r="AK26" s="42">
        <v>23.0</v>
      </c>
      <c r="AL26" s="45">
        <f>11/60+41/3600</f>
        <v>0.19472222222222188</v>
      </c>
      <c r="AM26" s="42">
        <v>13.0</v>
      </c>
      <c r="AN26" s="42">
        <v>40.0</v>
      </c>
      <c r="AO26" s="45">
        <f>AM26/60+AN26/3600</f>
        <v>0.2277777777777781</v>
      </c>
      <c r="AP26" s="42">
        <v>6.0</v>
      </c>
      <c r="AQ26" s="42">
        <v>57.0</v>
      </c>
      <c r="AR26" s="45">
        <f>AP26/60+AQ26/3600</f>
        <v>0.1158333333333333</v>
      </c>
      <c r="AS26" s="43">
        <v>-1.0</v>
      </c>
      <c r="AT26" s="43">
        <v>-36.0</v>
      </c>
      <c r="AU26" s="43">
        <f>AS26/60+AT26/3600</f>
        <v>-0.0266666666666667</v>
      </c>
      <c r="AV26" s="43">
        <v>-3.0</v>
      </c>
      <c r="AW26" s="43">
        <v>-33.0</v>
      </c>
      <c r="AX26" s="45">
        <f>AV26/60+AW26/3600</f>
        <v>-0.05916666666666667</v>
      </c>
      <c r="AY26" s="43">
        <v>1.0</v>
      </c>
      <c r="AZ26" s="43">
        <v>44.0</v>
      </c>
      <c r="BA26" s="45">
        <f>AY26/60+AZ26/3600</f>
        <v>0.0288888888888889</v>
      </c>
      <c r="BB26" s="43">
        <v>6.0</v>
      </c>
      <c r="BC26" s="43">
        <v>13.0</v>
      </c>
      <c r="BD26" s="45">
        <f>BB26/60+BC26/3600</f>
        <v>0.10361111111111111</v>
      </c>
      <c r="BE26" s="43">
        <v>2.0</v>
      </c>
      <c r="BF26" s="43">
        <v>44.0</v>
      </c>
      <c r="BG26" s="45">
        <f>BE26/60+BF26/3600</f>
        <v>0.0455555555555555</v>
      </c>
      <c r="BH26" s="43">
        <v>-7.0</v>
      </c>
      <c r="BI26" s="44">
        <v>-21.0</v>
      </c>
      <c r="BJ26" s="45">
        <f>BH26/60+BI26/3600</f>
        <v>-0.12250000000000033</v>
      </c>
      <c r="BK26" s="43">
        <v>-15.0</v>
      </c>
      <c r="BL26" s="43">
        <v>-29.0</v>
      </c>
      <c r="BM26" s="45">
        <f>BK26/60+BL26/3600</f>
        <v>-0.25805555555555554</v>
      </c>
      <c r="BN26" s="43">
        <v>-13.0</v>
      </c>
      <c r="BO26" s="43">
        <v>-42.0</v>
      </c>
      <c r="BP26" s="45">
        <f>BN26/60+BO26/3600</f>
        <v>-0.22833333333333372</v>
      </c>
      <c r="BQ26" s="43">
        <v>-1.0</v>
      </c>
      <c r="BR26" s="43">
        <v>-9.0</v>
      </c>
      <c r="BS26" s="45">
        <f>BQ26/60+BR26/3600</f>
        <v>-0.0191666666666667</v>
      </c>
    </row>
    <row r="27" spans="8:8" ht="15.05">
      <c r="A27" s="41">
        <v>24.0</v>
      </c>
      <c r="B27" s="41">
        <v>-19.0</v>
      </c>
      <c r="C27" s="41">
        <v>-19.0</v>
      </c>
      <c r="D27" s="41">
        <f>B27+C27/60</f>
        <v>-19.316666666666666</v>
      </c>
      <c r="E27" s="41">
        <v>-9.0</v>
      </c>
      <c r="F27" s="41">
        <v>-38.0</v>
      </c>
      <c r="G27" s="41">
        <f>E27+F27/60</f>
        <v>-9.633333333333333</v>
      </c>
      <c r="H27" s="41">
        <v>1.0</v>
      </c>
      <c r="I27" s="41">
        <v>13.0</v>
      </c>
      <c r="J27" s="41">
        <f>H27+I27/60</f>
        <v>1.216666666666667</v>
      </c>
      <c r="K27" s="41">
        <v>12.0</v>
      </c>
      <c r="L27" s="41">
        <v>42.0</v>
      </c>
      <c r="M27" s="41">
        <f>K27+L27/60</f>
        <v>12.7</v>
      </c>
      <c r="N27" s="41">
        <f>20+40/60</f>
        <v>20.666666666666668</v>
      </c>
      <c r="O27" s="41">
        <v>23.0</v>
      </c>
      <c r="P27" s="41">
        <v>25.0</v>
      </c>
      <c r="Q27" s="41">
        <f>O27+P27/60</f>
        <v>23.416666666666668</v>
      </c>
      <c r="R27" s="41">
        <v>19.0</v>
      </c>
      <c r="S27" s="41">
        <v>52.0</v>
      </c>
      <c r="T27" s="41">
        <f>R27+S27/60</f>
        <v>19.866666666666667</v>
      </c>
      <c r="U27" s="41">
        <v>11.0</v>
      </c>
      <c r="V27" s="41">
        <v>16.0</v>
      </c>
      <c r="W27" s="41">
        <f>U27+V27/60</f>
        <v>11.266666666666667</v>
      </c>
      <c r="X27" s="41">
        <v>0.0</v>
      </c>
      <c r="Y27" s="41">
        <v>-16.0</v>
      </c>
      <c r="Z27" s="41">
        <f>X27+Y27/60</f>
        <v>-0.266666666666667</v>
      </c>
      <c r="AA27" s="41">
        <v>-11.0</v>
      </c>
      <c r="AB27" s="41">
        <v>-34.0</v>
      </c>
      <c r="AC27" s="41">
        <f>AA27+AB27/60</f>
        <v>-11.566666666666666</v>
      </c>
      <c r="AD27" s="41">
        <v>-20.0</v>
      </c>
      <c r="AE27" s="41">
        <v>-26.0</v>
      </c>
      <c r="AF27" s="41">
        <f>AD27+AE27/60</f>
        <v>-20.433333333333334</v>
      </c>
      <c r="AG27" s="41">
        <v>-23.0</v>
      </c>
      <c r="AH27" s="41">
        <v>-25.0</v>
      </c>
      <c r="AI27" s="41">
        <f>AG27+AH27/60</f>
        <v>-23.416666666666668</v>
      </c>
      <c r="AK27" s="42">
        <v>24.0</v>
      </c>
      <c r="AL27" s="45">
        <f>12/60+3/3600</f>
        <v>0.20083333333333334</v>
      </c>
      <c r="AM27" s="42">
        <v>13.0</v>
      </c>
      <c r="AN27" s="42">
        <v>32.0</v>
      </c>
      <c r="AO27" s="45">
        <f>AM27/60+AN27/3600</f>
        <v>0.2255555555555559</v>
      </c>
      <c r="AP27" s="42">
        <v>6.0</v>
      </c>
      <c r="AQ27" s="42">
        <v>39.0</v>
      </c>
      <c r="AR27" s="45">
        <f>AP27/60+AQ27/3600</f>
        <v>0.11083333333333331</v>
      </c>
      <c r="AS27" s="43">
        <v>-1.0</v>
      </c>
      <c r="AT27" s="43">
        <v>-47.0</v>
      </c>
      <c r="AU27" s="43">
        <f>AS27/60+AT27/3600</f>
        <v>-0.029722222222222303</v>
      </c>
      <c r="AV27" s="43">
        <v>-3.0</v>
      </c>
      <c r="AW27" s="43">
        <v>-28.0</v>
      </c>
      <c r="AX27" s="45">
        <f>AV27/60+AW27/3600</f>
        <v>-0.05777777777777778</v>
      </c>
      <c r="AY27" s="43">
        <v>2.0</v>
      </c>
      <c r="AZ27" s="43">
        <v>57.0</v>
      </c>
      <c r="BA27" s="45">
        <f>AY27/60+AZ27/3600</f>
        <v>0.049166666666666595</v>
      </c>
      <c r="BB27" s="43">
        <v>6.0</v>
      </c>
      <c r="BC27" s="43">
        <v>16.0</v>
      </c>
      <c r="BD27" s="45">
        <f>BB27/60+BC27/3600</f>
        <v>0.10444444444444445</v>
      </c>
      <c r="BE27" s="43">
        <v>2.0</v>
      </c>
      <c r="BF27" s="43">
        <v>28.0</v>
      </c>
      <c r="BG27" s="45">
        <f>BE27/60+BF27/3600</f>
        <v>0.04111111111111108</v>
      </c>
      <c r="BH27" s="43">
        <v>-7.0</v>
      </c>
      <c r="BI27" s="44">
        <v>-42.0</v>
      </c>
      <c r="BJ27" s="45">
        <f>BH27/60+BI27/3600</f>
        <v>-0.1283333333333337</v>
      </c>
      <c r="BK27" s="43">
        <v>-15.0</v>
      </c>
      <c r="BL27" s="43">
        <v>-37.0</v>
      </c>
      <c r="BM27" s="45">
        <f>BK27/60+BL27/3600</f>
        <v>-0.2602777777777778</v>
      </c>
      <c r="BN27" s="43">
        <v>-13.0</v>
      </c>
      <c r="BO27" s="43">
        <v>-25.0</v>
      </c>
      <c r="BP27" s="45">
        <f>BN27/60+BO27/3600</f>
        <v>-0.22361111111111145</v>
      </c>
      <c r="BQ27" s="43">
        <v>0.0</v>
      </c>
      <c r="BR27" s="43">
        <v>-39.0</v>
      </c>
      <c r="BS27" s="45">
        <f>BQ27/60+BR27/3600</f>
        <v>-0.0108333333333333</v>
      </c>
    </row>
    <row r="28" spans="8:8" ht="15.05">
      <c r="A28" s="41">
        <v>25.0</v>
      </c>
      <c r="B28" s="41">
        <v>-19.0</v>
      </c>
      <c r="C28" s="41">
        <v>-4.0</v>
      </c>
      <c r="D28" s="41">
        <f>B28+C28/60</f>
        <v>-19.066666666666666</v>
      </c>
      <c r="E28" s="41">
        <v>-9.0</v>
      </c>
      <c r="F28" s="41">
        <v>-16.0</v>
      </c>
      <c r="G28" s="41">
        <f>E28+F28/60</f>
        <v>-9.266666666666667</v>
      </c>
      <c r="H28" s="41">
        <v>1.0</v>
      </c>
      <c r="I28" s="41">
        <v>37.0</v>
      </c>
      <c r="J28" s="41">
        <f>H28+I28/60</f>
        <v>1.6166666666666671</v>
      </c>
      <c r="K28" s="41">
        <v>13.0</v>
      </c>
      <c r="L28" s="41">
        <v>1.0</v>
      </c>
      <c r="M28" s="41">
        <f>K28+L28/60</f>
        <v>13.016666666666667</v>
      </c>
      <c r="N28" s="41">
        <f>20+51/60</f>
        <v>20.85</v>
      </c>
      <c r="O28" s="41">
        <v>23.0</v>
      </c>
      <c r="P28" s="41">
        <v>24.0</v>
      </c>
      <c r="Q28" s="41">
        <f>O28+P28/60</f>
        <v>23.4</v>
      </c>
      <c r="R28" s="41">
        <v>19.0</v>
      </c>
      <c r="S28" s="41">
        <v>45.0</v>
      </c>
      <c r="T28" s="41">
        <f>R28+S28/60</f>
        <v>19.75</v>
      </c>
      <c r="U28" s="41">
        <v>10.0</v>
      </c>
      <c r="V28" s="41">
        <v>55.0</v>
      </c>
      <c r="W28" s="41">
        <f>U28+V28/60</f>
        <v>10.916666666666668</v>
      </c>
      <c r="X28" s="41">
        <v>0.0</v>
      </c>
      <c r="Y28" s="41">
        <v>-39.0</v>
      </c>
      <c r="Z28" s="41">
        <f>X28+Y28/60</f>
        <v>-0.65</v>
      </c>
      <c r="AA28" s="41">
        <v>-11.0</v>
      </c>
      <c r="AB28" s="41">
        <v>-55.0</v>
      </c>
      <c r="AC28" s="41">
        <f>AA28+AB28/60</f>
        <v>-11.916666666666668</v>
      </c>
      <c r="AD28" s="41">
        <v>-20.0</v>
      </c>
      <c r="AE28" s="41">
        <v>-39.0</v>
      </c>
      <c r="AF28" s="41">
        <f>AD28+AE28/60</f>
        <v>-20.65</v>
      </c>
      <c r="AG28" s="41">
        <v>-23.0</v>
      </c>
      <c r="AH28" s="41">
        <v>-24.0</v>
      </c>
      <c r="AI28" s="41">
        <f>AG28+AH28/60</f>
        <v>-23.4</v>
      </c>
      <c r="AK28" s="42">
        <v>25.0</v>
      </c>
      <c r="AL28" s="45">
        <f>12/60+18/3600</f>
        <v>0.20500000000000002</v>
      </c>
      <c r="AM28" s="42">
        <v>13.0</v>
      </c>
      <c r="AN28" s="42">
        <v>24.0</v>
      </c>
      <c r="AO28" s="45">
        <f>AM28/60+AN28/3600</f>
        <v>0.2233333333333337</v>
      </c>
      <c r="AP28" s="42">
        <v>6.0</v>
      </c>
      <c r="AQ28" s="42">
        <v>19.0</v>
      </c>
      <c r="AR28" s="45">
        <f>AP28/60+AQ28/3600</f>
        <v>0.10527777777777779</v>
      </c>
      <c r="AS28" s="43">
        <v>-1.0</v>
      </c>
      <c r="AT28" s="43">
        <v>-58.0</v>
      </c>
      <c r="AU28" s="43">
        <f>AS28/60+AT28/3600</f>
        <v>-0.0327777777777778</v>
      </c>
      <c r="AV28" s="43">
        <v>-3.0</v>
      </c>
      <c r="AW28" s="43">
        <v>-23.0</v>
      </c>
      <c r="AX28" s="45">
        <f>AV28/60+AW28/3600</f>
        <v>-0.05638888888888889</v>
      </c>
      <c r="AY28" s="43">
        <v>2.0</v>
      </c>
      <c r="AZ28" s="43">
        <v>10.0</v>
      </c>
      <c r="BA28" s="45">
        <f>AY28/60+AZ28/3600</f>
        <v>0.03611111111111108</v>
      </c>
      <c r="BB28" s="43">
        <v>6.0</v>
      </c>
      <c r="BC28" s="43">
        <v>17.0</v>
      </c>
      <c r="BD28" s="45">
        <f>BB28/60+BC28/3600</f>
        <v>0.10472222222222223</v>
      </c>
      <c r="BE28" s="43">
        <v>2.0</v>
      </c>
      <c r="BF28" s="43">
        <v>16.0</v>
      </c>
      <c r="BG28" s="45">
        <f>BE28/60+BF28/3600</f>
        <v>0.03777777777777774</v>
      </c>
      <c r="BH28" s="43">
        <v>-8.0</v>
      </c>
      <c r="BI28" s="44">
        <v>-3.0</v>
      </c>
      <c r="BJ28" s="45">
        <f>BH28/60+BI28/3600</f>
        <v>-0.13416666666666632</v>
      </c>
      <c r="BK28" s="43">
        <v>-15.0</v>
      </c>
      <c r="BL28" s="43">
        <v>-45.0</v>
      </c>
      <c r="BM28" s="45">
        <f>BK28/60+BL28/3600</f>
        <v>-0.2625</v>
      </c>
      <c r="BN28" s="43">
        <v>-13.0</v>
      </c>
      <c r="BO28" s="43">
        <v>-8.0</v>
      </c>
      <c r="BP28" s="45">
        <f>BN28/60+BO28/3600</f>
        <v>-0.21888888888888922</v>
      </c>
      <c r="BQ28" s="43">
        <v>0.0</v>
      </c>
      <c r="BR28" s="43">
        <v>-9.0</v>
      </c>
      <c r="BS28" s="45">
        <f>BQ28/60+BR28/3600</f>
        <v>-0.0025</v>
      </c>
    </row>
    <row r="29" spans="8:8" ht="15.05">
      <c r="A29" s="41">
        <v>26.0</v>
      </c>
      <c r="B29" s="41">
        <v>-18.0</v>
      </c>
      <c r="C29" s="41">
        <v>-49.0</v>
      </c>
      <c r="D29" s="41">
        <f>B29+C29/60</f>
        <v>-18.816666666666666</v>
      </c>
      <c r="E29" s="41">
        <v>-8.0</v>
      </c>
      <c r="F29" s="41">
        <v>-53.0</v>
      </c>
      <c r="G29" s="41">
        <f>E29+F29/60</f>
        <v>-8.883333333333333</v>
      </c>
      <c r="H29" s="41">
        <v>2.0</v>
      </c>
      <c r="I29" s="41">
        <v>0.0</v>
      </c>
      <c r="J29" s="41">
        <f>H29+I29/60</f>
        <v>2.0</v>
      </c>
      <c r="K29" s="41">
        <v>13.0</v>
      </c>
      <c r="L29" s="41">
        <v>21.0</v>
      </c>
      <c r="M29" s="41">
        <f>K29+L29/60</f>
        <v>13.35</v>
      </c>
      <c r="N29" s="41">
        <f>21+2/60</f>
        <v>21.033333333333335</v>
      </c>
      <c r="O29" s="41">
        <v>23.0</v>
      </c>
      <c r="P29" s="41">
        <v>22.0</v>
      </c>
      <c r="Q29" s="41">
        <f>O29+P29/60</f>
        <v>23.366666666666667</v>
      </c>
      <c r="R29" s="41">
        <v>19.0</v>
      </c>
      <c r="S29" s="41">
        <v>32.0</v>
      </c>
      <c r="T29" s="41">
        <f>R29+S29/60</f>
        <v>19.53333333333333</v>
      </c>
      <c r="U29" s="41">
        <v>10.0</v>
      </c>
      <c r="V29" s="41">
        <v>35.0</v>
      </c>
      <c r="W29" s="41">
        <f>U29+V29/60</f>
        <v>10.583333333333332</v>
      </c>
      <c r="X29" s="41">
        <v>-1.0</v>
      </c>
      <c r="Y29" s="41">
        <v>-3.0</v>
      </c>
      <c r="Z29" s="41">
        <f>X29+Y29/60</f>
        <v>-1.05</v>
      </c>
      <c r="AA29" s="41">
        <v>-12.0</v>
      </c>
      <c r="AB29" s="41">
        <v>-16.0</v>
      </c>
      <c r="AC29" s="41">
        <f>AA29+AB29/60</f>
        <v>-12.266666666666667</v>
      </c>
      <c r="AD29" s="41">
        <v>-20.0</v>
      </c>
      <c r="AE29" s="41">
        <v>-50.0</v>
      </c>
      <c r="AF29" s="41">
        <f>AD29+AE29/60</f>
        <v>-20.833333333333332</v>
      </c>
      <c r="AG29" s="41">
        <v>-23.0</v>
      </c>
      <c r="AH29" s="41">
        <v>-22.0</v>
      </c>
      <c r="AI29" s="41">
        <f>AG29+AH29/60</f>
        <v>-23.366666666666667</v>
      </c>
      <c r="AK29" s="42">
        <v>26.0</v>
      </c>
      <c r="AL29" s="45">
        <f>12/60+32/3600</f>
        <v>0.2088888888888889</v>
      </c>
      <c r="AM29" s="42">
        <v>13.0</v>
      </c>
      <c r="AN29" s="42">
        <v>14.0</v>
      </c>
      <c r="AO29" s="45">
        <f>AM29/60+AN29/3600</f>
        <v>0.2205555555555559</v>
      </c>
      <c r="AP29" s="42">
        <v>6.0</v>
      </c>
      <c r="AQ29" s="42">
        <v>1.0</v>
      </c>
      <c r="AR29" s="45">
        <f>AP29/60+AQ29/3600</f>
        <v>0.10027777777777779</v>
      </c>
      <c r="AS29" s="43">
        <v>-2.0</v>
      </c>
      <c r="AT29" s="43">
        <v>-8.0</v>
      </c>
      <c r="AU29" s="43">
        <f>AS29/60+AT29/3600</f>
        <v>-0.03555555555555552</v>
      </c>
      <c r="AV29" s="43">
        <v>-3.0</v>
      </c>
      <c r="AW29" s="43">
        <v>-17.0</v>
      </c>
      <c r="AX29" s="45">
        <f>AV29/60+AW29/3600</f>
        <v>-0.05472222222222222</v>
      </c>
      <c r="AY29" s="43">
        <v>2.0</v>
      </c>
      <c r="AZ29" s="43">
        <v>23.0</v>
      </c>
      <c r="BA29" s="45">
        <f>AY29/60+AZ29/3600</f>
        <v>0.03972222222222219</v>
      </c>
      <c r="BB29" s="43">
        <v>6.0</v>
      </c>
      <c r="BC29" s="43">
        <v>18.0</v>
      </c>
      <c r="BD29" s="45">
        <f>BB29/60+BC29/3600</f>
        <v>0.10500000000000001</v>
      </c>
      <c r="BE29" s="43">
        <v>1.0</v>
      </c>
      <c r="BF29" s="43">
        <v>56.0</v>
      </c>
      <c r="BG29" s="45">
        <f>BE29/60+BF29/3600</f>
        <v>0.032222222222222305</v>
      </c>
      <c r="BH29" s="43">
        <v>-8.0</v>
      </c>
      <c r="BI29" s="44">
        <v>-23.0</v>
      </c>
      <c r="BJ29" s="45">
        <f>BH29/60+BI29/3600</f>
        <v>-0.1397222222222219</v>
      </c>
      <c r="BK29" s="43">
        <v>-15.0</v>
      </c>
      <c r="BL29" s="43">
        <v>-52.0</v>
      </c>
      <c r="BM29" s="45">
        <f>BK29/60+BL29/3600</f>
        <v>-0.2644444444444444</v>
      </c>
      <c r="BN29" s="43">
        <v>-12.0</v>
      </c>
      <c r="BO29" s="43">
        <v>-50.0</v>
      </c>
      <c r="BP29" s="45">
        <f>BN29/60+BO29/3600</f>
        <v>-0.2138888888888889</v>
      </c>
      <c r="BQ29" s="43">
        <v>0.0</v>
      </c>
      <c r="BR29" s="43">
        <v>20.0</v>
      </c>
      <c r="BS29" s="45">
        <f>BQ29/60+BR29/3600</f>
        <v>0.00555555555555556</v>
      </c>
    </row>
    <row r="30" spans="8:8" ht="15.05">
      <c r="A30" s="41">
        <v>27.0</v>
      </c>
      <c r="B30" s="41">
        <v>-18.0</v>
      </c>
      <c r="C30" s="41">
        <v>-34.0</v>
      </c>
      <c r="D30" s="41">
        <f>B30+C30/60</f>
        <v>-18.566666666666666</v>
      </c>
      <c r="E30" s="41">
        <v>-8.0</v>
      </c>
      <c r="F30" s="41">
        <v>-31.0</v>
      </c>
      <c r="G30" s="41">
        <f>E30+F30/60</f>
        <v>-8.516666666666667</v>
      </c>
      <c r="H30" s="41">
        <v>2.0</v>
      </c>
      <c r="I30" s="41">
        <v>24.0</v>
      </c>
      <c r="J30" s="41">
        <f>H30+I30/60</f>
        <v>2.4</v>
      </c>
      <c r="K30" s="41">
        <v>13.0</v>
      </c>
      <c r="L30" s="41">
        <v>40.0</v>
      </c>
      <c r="M30" s="41">
        <f>K30+L30/60</f>
        <v>13.666666666666668</v>
      </c>
      <c r="N30" s="41">
        <f>21+12/60</f>
        <v>21.2</v>
      </c>
      <c r="O30" s="41">
        <v>23.0</v>
      </c>
      <c r="P30" s="41">
        <v>20.0</v>
      </c>
      <c r="Q30" s="41">
        <f>O30+P30/60</f>
        <v>23.333333333333332</v>
      </c>
      <c r="R30" s="41">
        <v>19.0</v>
      </c>
      <c r="S30" s="41">
        <v>19.0</v>
      </c>
      <c r="T30" s="41">
        <f>R30+S30/60</f>
        <v>19.316666666666666</v>
      </c>
      <c r="U30" s="41">
        <v>10.0</v>
      </c>
      <c r="V30" s="41">
        <v>14.0</v>
      </c>
      <c r="W30" s="41">
        <f>U30+V30/60</f>
        <v>10.233333333333333</v>
      </c>
      <c r="X30" s="41">
        <v>-1.0</v>
      </c>
      <c r="Y30" s="41">
        <v>-26.0</v>
      </c>
      <c r="Z30" s="41">
        <f>X30+Y30/60</f>
        <v>-1.4333333333333331</v>
      </c>
      <c r="AA30" s="41">
        <v>-12.0</v>
      </c>
      <c r="AB30" s="41">
        <v>-36.0</v>
      </c>
      <c r="AC30" s="41">
        <f>AA30+AB30/60</f>
        <v>-12.6</v>
      </c>
      <c r="AD30" s="41">
        <v>-20.0</v>
      </c>
      <c r="AE30" s="41">
        <v>-58.0</v>
      </c>
      <c r="AF30" s="41">
        <f>AD30+AE30/60</f>
        <v>-20.96666666666667</v>
      </c>
      <c r="AG30" s="41">
        <v>-23.0</v>
      </c>
      <c r="AH30" s="41">
        <v>-20.0</v>
      </c>
      <c r="AI30" s="41">
        <f>AG30+AH30/60</f>
        <v>-23.333333333333332</v>
      </c>
      <c r="AK30" s="42">
        <v>27.0</v>
      </c>
      <c r="AL30" s="45">
        <f>12/60+45/3600</f>
        <v>0.21250000000000002</v>
      </c>
      <c r="AM30" s="42">
        <v>13.0</v>
      </c>
      <c r="AN30" s="42">
        <v>4.0</v>
      </c>
      <c r="AO30" s="45">
        <f>AM30/60+AN30/3600</f>
        <v>0.21777777777777813</v>
      </c>
      <c r="AP30" s="42">
        <v>5.0</v>
      </c>
      <c r="AQ30" s="42">
        <v>43.0</v>
      </c>
      <c r="AR30" s="45">
        <f>AP30/60+AQ30/3600</f>
        <v>0.0952777777777777</v>
      </c>
      <c r="AS30" s="43">
        <v>-2.0</v>
      </c>
      <c r="AT30" s="43">
        <v>-18.0</v>
      </c>
      <c r="AU30" s="43">
        <f>AS30/60+AT30/3600</f>
        <v>-0.038333333333333296</v>
      </c>
      <c r="AV30" s="43">
        <v>-3.0</v>
      </c>
      <c r="AW30" s="43">
        <v>-11.0</v>
      </c>
      <c r="AX30" s="45">
        <f>AV30/60+AW30/3600</f>
        <v>-0.053055555555555564</v>
      </c>
      <c r="AY30" s="43">
        <v>2.0</v>
      </c>
      <c r="AZ30" s="43">
        <v>36.0</v>
      </c>
      <c r="BA30" s="45">
        <f>AY30/60+AZ30/3600</f>
        <v>0.0433333333333333</v>
      </c>
      <c r="BB30" s="43">
        <v>6.0</v>
      </c>
      <c r="BC30" s="43">
        <v>18.0</v>
      </c>
      <c r="BD30" s="45">
        <f>BB30/60+BC30/3600</f>
        <v>0.10500000000000001</v>
      </c>
      <c r="BE30" s="43">
        <v>1.0</v>
      </c>
      <c r="BF30" s="43">
        <v>40.0</v>
      </c>
      <c r="BG30" s="45">
        <f>BE30/60+BF30/3600</f>
        <v>0.0277777777777778</v>
      </c>
      <c r="BH30" s="43">
        <v>-8.0</v>
      </c>
      <c r="BI30" s="44">
        <v>-44.0</v>
      </c>
      <c r="BJ30" s="45">
        <f>BH30/60+BI30/3600</f>
        <v>-0.1455555555555552</v>
      </c>
      <c r="BK30" s="43">
        <v>-15.0</v>
      </c>
      <c r="BL30" s="43">
        <v>-58.0</v>
      </c>
      <c r="BM30" s="45">
        <f>BK30/60+BL30/3600</f>
        <v>-0.2661111111111111</v>
      </c>
      <c r="BN30" s="43">
        <v>-12.0</v>
      </c>
      <c r="BO30" s="43">
        <v>-31.0</v>
      </c>
      <c r="BP30" s="45">
        <f>BN30/60+BO30/3600</f>
        <v>-0.2086111111111111</v>
      </c>
      <c r="BQ30" s="43">
        <v>0.0</v>
      </c>
      <c r="BR30" s="43">
        <v>50.0</v>
      </c>
      <c r="BS30" s="45">
        <f>BQ30/60+BR30/3600</f>
        <v>0.0138888888888889</v>
      </c>
    </row>
    <row r="31" spans="8:8" ht="15.3">
      <c r="A31" s="41">
        <v>28.0</v>
      </c>
      <c r="B31" s="41">
        <v>-18.0</v>
      </c>
      <c r="C31" s="41">
        <v>-19.0</v>
      </c>
      <c r="D31" s="41">
        <f>B31+C31/60</f>
        <v>-18.316666666666666</v>
      </c>
      <c r="E31" s="41">
        <v>-8.0</v>
      </c>
      <c r="F31" s="41">
        <v>-8.0</v>
      </c>
      <c r="G31" s="41">
        <f>E31+F31/60</f>
        <v>-8.133333333333333</v>
      </c>
      <c r="H31" s="41">
        <v>2.0</v>
      </c>
      <c r="I31" s="41">
        <v>47.0</v>
      </c>
      <c r="J31" s="41">
        <f>H31+I31/60</f>
        <v>2.783333333333333</v>
      </c>
      <c r="K31" s="41">
        <v>13.0</v>
      </c>
      <c r="L31" s="41">
        <v>59.0</v>
      </c>
      <c r="M31" s="41">
        <f>K31+L31/60</f>
        <v>13.983333333333333</v>
      </c>
      <c r="N31" s="41">
        <f>21+22/60</f>
        <v>21.366666666666667</v>
      </c>
      <c r="O31" s="41">
        <v>23.0</v>
      </c>
      <c r="P31" s="41">
        <v>18.0</v>
      </c>
      <c r="Q31" s="41">
        <f>O31+P31/60</f>
        <v>23.3</v>
      </c>
      <c r="R31" s="41">
        <v>19.0</v>
      </c>
      <c r="S31" s="41">
        <v>5.0</v>
      </c>
      <c r="T31" s="41">
        <f>R31+S31/60</f>
        <v>19.083333333333332</v>
      </c>
      <c r="U31" s="41">
        <v>9.0</v>
      </c>
      <c r="V31" s="41">
        <v>53.0</v>
      </c>
      <c r="W31" s="41">
        <f>U31+V31/60</f>
        <v>9.883333333333333</v>
      </c>
      <c r="X31" s="41">
        <v>-1.0</v>
      </c>
      <c r="Y31" s="41">
        <v>-49.0</v>
      </c>
      <c r="Z31" s="41">
        <f>X31+Y31/60</f>
        <v>-1.8166666666666669</v>
      </c>
      <c r="AA31" s="41">
        <v>-12.0</v>
      </c>
      <c r="AB31" s="41">
        <v>-57.0</v>
      </c>
      <c r="AC31" s="41">
        <f>AA31+AB31/60</f>
        <v>-12.95</v>
      </c>
      <c r="AD31" s="41">
        <v>-21.0</v>
      </c>
      <c r="AE31" s="41">
        <v>-13.0</v>
      </c>
      <c r="AF31" s="41">
        <f>AD31+AE31/60</f>
        <v>-21.21666666666667</v>
      </c>
      <c r="AG31" s="41">
        <v>-23.0</v>
      </c>
      <c r="AH31" s="41">
        <v>-18.0</v>
      </c>
      <c r="AI31" s="41">
        <f>AG31+AH31/60</f>
        <v>-23.3</v>
      </c>
      <c r="AK31" s="42">
        <v>28.0</v>
      </c>
      <c r="AL31" s="45">
        <f>12/60+57/3600</f>
        <v>0.21583333333333332</v>
      </c>
      <c r="AM31" s="42">
        <v>12.0</v>
      </c>
      <c r="AN31" s="42">
        <v>53.0</v>
      </c>
      <c r="AO31" s="45">
        <f>AM31/60+AN31/3600</f>
        <v>0.2147222222222222</v>
      </c>
      <c r="AP31" s="42">
        <v>5.0</v>
      </c>
      <c r="AQ31" s="42">
        <v>24.0</v>
      </c>
      <c r="AR31" s="45">
        <f>AP31/60+AQ31/3600</f>
        <v>0.08999999999999997</v>
      </c>
      <c r="AS31" s="43">
        <v>-2.0</v>
      </c>
      <c r="AT31" s="43">
        <v>-28.0</v>
      </c>
      <c r="AU31" s="43">
        <f>AS31/60+AT31/3600</f>
        <v>-0.04111111111111108</v>
      </c>
      <c r="AV31" s="43">
        <v>-3.0</v>
      </c>
      <c r="AW31" s="43">
        <v>-4.0</v>
      </c>
      <c r="AX31" s="45">
        <f>AV31/60+AW31/3600</f>
        <v>-0.051111111111111114</v>
      </c>
      <c r="AY31" s="43">
        <v>2.0</v>
      </c>
      <c r="AZ31" s="43">
        <v>48.0</v>
      </c>
      <c r="BA31" s="45">
        <f>AY31/60+AZ31/3600</f>
        <v>0.0466666666666666</v>
      </c>
      <c r="BB31" s="43">
        <v>6.0</v>
      </c>
      <c r="BC31" s="43">
        <v>18.0</v>
      </c>
      <c r="BD31" s="45">
        <f>BB31/60+BC31/3600</f>
        <v>0.10500000000000001</v>
      </c>
      <c r="BE31" s="43">
        <v>1.0</v>
      </c>
      <c r="BF31" s="43">
        <v>23.0</v>
      </c>
      <c r="BG31" s="45">
        <f>BE31/60+BF31/3600</f>
        <v>0.023055555555555593</v>
      </c>
      <c r="BH31" s="43">
        <v>-9.0</v>
      </c>
      <c r="BI31" s="44">
        <v>-4.0</v>
      </c>
      <c r="BJ31" s="45">
        <f>BH31/60+BI31/3600</f>
        <v>-0.1511111111111111</v>
      </c>
      <c r="BK31" s="43">
        <v>-16.0</v>
      </c>
      <c r="BL31" s="43">
        <v>-2.0</v>
      </c>
      <c r="BM31" s="45">
        <f>BK31/60+BL31/3600</f>
        <v>-0.2672222222222225</v>
      </c>
      <c r="BN31" s="43">
        <v>-12.0</v>
      </c>
      <c r="BO31" s="43">
        <v>-11.0</v>
      </c>
      <c r="BP31" s="45">
        <f>BN31/60+BO31/3600</f>
        <v>-0.20305555555555557</v>
      </c>
      <c r="BQ31" s="43">
        <v>1.0</v>
      </c>
      <c r="BR31" s="43">
        <v>20.0</v>
      </c>
      <c r="BS31" s="45">
        <f>BQ31/60+BR31/3600</f>
        <v>0.02222222222222226</v>
      </c>
    </row>
    <row r="32" spans="8:8" ht="15.3">
      <c r="A32" s="41">
        <v>29.0</v>
      </c>
      <c r="B32" s="41">
        <v>-18.0</v>
      </c>
      <c r="C32" s="41">
        <v>-3.0</v>
      </c>
      <c r="D32" s="41">
        <f>B32+C32/60</f>
        <v>-18.05</v>
      </c>
      <c r="E32" s="41" t="str">
        <f>F49</f>
        <v>-7</v>
      </c>
      <c r="F32" s="41" t="str">
        <f>G49</f>
        <v>-58</v>
      </c>
      <c r="G32" s="41">
        <f>E32+F32/60</f>
        <v>-7.966666666666667</v>
      </c>
      <c r="H32" s="41">
        <v>3.0</v>
      </c>
      <c r="I32" s="41">
        <v>11.0</v>
      </c>
      <c r="J32" s="41">
        <f>H32+I32/60</f>
        <v>3.183333333333333</v>
      </c>
      <c r="K32" s="41">
        <v>14.0</v>
      </c>
      <c r="L32" s="41">
        <v>18.0</v>
      </c>
      <c r="M32" s="41">
        <f>K32+L32/60</f>
        <v>14.3</v>
      </c>
      <c r="N32" s="41">
        <f>21+32/60</f>
        <v>21.53333333333333</v>
      </c>
      <c r="O32" s="41">
        <v>23.0</v>
      </c>
      <c r="P32" s="41">
        <v>15.0</v>
      </c>
      <c r="Q32" s="41">
        <f>O32+P32/60</f>
        <v>23.25</v>
      </c>
      <c r="R32" s="41">
        <v>18.0</v>
      </c>
      <c r="S32" s="41">
        <v>52.0</v>
      </c>
      <c r="T32" s="41">
        <f>R32+S32/60</f>
        <v>18.866666666666667</v>
      </c>
      <c r="U32" s="41">
        <v>9.0</v>
      </c>
      <c r="V32" s="41">
        <v>22.0</v>
      </c>
      <c r="W32" s="41">
        <f>U32+V32/60</f>
        <v>9.366666666666667</v>
      </c>
      <c r="X32" s="41">
        <v>-2.0</v>
      </c>
      <c r="Y32" s="41">
        <v>-13.0</v>
      </c>
      <c r="Z32" s="41">
        <f>X32+Y32/60</f>
        <v>-2.216666666666667</v>
      </c>
      <c r="AA32" s="41">
        <v>-13.0</v>
      </c>
      <c r="AB32" s="41">
        <v>-17.0</v>
      </c>
      <c r="AC32" s="41">
        <f>AA32+AB32/60</f>
        <v>-13.283333333333333</v>
      </c>
      <c r="AD32" s="41">
        <v>-21.0</v>
      </c>
      <c r="AE32" s="41">
        <v>-23.0</v>
      </c>
      <c r="AF32" s="41">
        <f>AD32+AE32/60</f>
        <v>-21.383333333333333</v>
      </c>
      <c r="AG32" s="41">
        <v>-23.0</v>
      </c>
      <c r="AH32" s="41">
        <v>-15.0</v>
      </c>
      <c r="AI32" s="41">
        <f>AG32+AH32/60</f>
        <v>-23.25</v>
      </c>
      <c r="AK32" s="42">
        <v>29.0</v>
      </c>
      <c r="AL32" s="45">
        <f>13/60+9/3600</f>
        <v>0.219166666666667</v>
      </c>
      <c r="AM32" s="42">
        <v>12.0</v>
      </c>
      <c r="AN32" s="42" t="str">
        <f>P49</f>
        <v>48</v>
      </c>
      <c r="AO32" s="45">
        <f>AM32/60+AN32/3600</f>
        <v>0.21333333333333332</v>
      </c>
      <c r="AP32" s="42">
        <v>5.0</v>
      </c>
      <c r="AQ32" s="42">
        <v>6.0</v>
      </c>
      <c r="AR32" s="45">
        <f>AP32/60+AQ32/3600</f>
        <v>0.08499999999999996</v>
      </c>
      <c r="AS32" s="43">
        <v>-2.0</v>
      </c>
      <c r="AT32" s="43">
        <v>-37.0</v>
      </c>
      <c r="AU32" s="43">
        <f>AS32/60+AT32/3600</f>
        <v>-0.0436111111111111</v>
      </c>
      <c r="AV32" s="43">
        <v>-2.0</v>
      </c>
      <c r="AW32" s="43">
        <v>-57.0</v>
      </c>
      <c r="AX32" s="45">
        <f>AV32/60+AW32/3600</f>
        <v>-0.049166666666666595</v>
      </c>
      <c r="AY32" s="43">
        <v>3.0</v>
      </c>
      <c r="AZ32" s="43">
        <v>1.0</v>
      </c>
      <c r="BA32" s="45">
        <f>AY32/60+AZ32/3600</f>
        <v>0.05027777777777778</v>
      </c>
      <c r="BB32" s="43">
        <v>6.0</v>
      </c>
      <c r="BC32" s="43">
        <v>17.0</v>
      </c>
      <c r="BD32" s="45">
        <f>BB32/60+BC32/3600</f>
        <v>0.10472222222222223</v>
      </c>
      <c r="BE32" s="43">
        <v>1.0</v>
      </c>
      <c r="BF32" s="43">
        <v>5.0</v>
      </c>
      <c r="BG32" s="45">
        <f>BE32/60+BF32/3600</f>
        <v>0.018055555555555592</v>
      </c>
      <c r="BH32" s="43">
        <v>-9.0</v>
      </c>
      <c r="BI32" s="44">
        <v>-24.0</v>
      </c>
      <c r="BJ32" s="45">
        <f>BH32/60+BI32/3600</f>
        <v>-0.15666666666666668</v>
      </c>
      <c r="BK32" s="43">
        <v>-16.0</v>
      </c>
      <c r="BL32" s="43">
        <v>-8.0</v>
      </c>
      <c r="BM32" s="45">
        <f>BK32/60+BL32/3600</f>
        <v>-0.26888888888888923</v>
      </c>
      <c r="BN32" s="43">
        <v>-11.0</v>
      </c>
      <c r="BO32" s="43">
        <v>-51.0</v>
      </c>
      <c r="BP32" s="45">
        <f>BN32/60+BO32/3600</f>
        <v>-0.19749999999999968</v>
      </c>
      <c r="BQ32" s="43">
        <v>1.0</v>
      </c>
      <c r="BR32" s="43">
        <v>49.0</v>
      </c>
      <c r="BS32" s="45">
        <f>BQ32/60+BR32/3600</f>
        <v>0.0302777777777778</v>
      </c>
    </row>
    <row r="33" spans="8:8" ht="15.3">
      <c r="A33" s="41">
        <v>30.0</v>
      </c>
      <c r="B33" s="41">
        <v>-17.0</v>
      </c>
      <c r="C33" s="41">
        <v>-47.0</v>
      </c>
      <c r="D33" s="41">
        <f>B33+C33/60</f>
        <v>-17.78333333333333</v>
      </c>
      <c r="E33" s="41" t="s">
        <v>234</v>
      </c>
      <c r="F33" s="41" t="s">
        <v>234</v>
      </c>
      <c r="G33" s="41"/>
      <c r="H33" s="41">
        <v>3.0</v>
      </c>
      <c r="I33" s="41">
        <v>34.0</v>
      </c>
      <c r="J33" s="41">
        <f>H33+I33/60</f>
        <v>3.566666666666667</v>
      </c>
      <c r="K33" s="41">
        <v>14.0</v>
      </c>
      <c r="L33" s="41">
        <v>37.0</v>
      </c>
      <c r="M33" s="41">
        <f>K33+L33/60</f>
        <v>14.616666666666667</v>
      </c>
      <c r="N33" s="41">
        <f>21+41/60</f>
        <v>21.683333333333334</v>
      </c>
      <c r="O33" s="41">
        <v>23.0</v>
      </c>
      <c r="P33" s="41">
        <v>12.0</v>
      </c>
      <c r="Q33" s="41">
        <f>O33+P33/60</f>
        <v>23.2</v>
      </c>
      <c r="R33" s="41">
        <v>18.0</v>
      </c>
      <c r="S33" s="41">
        <v>37.0</v>
      </c>
      <c r="T33" s="41">
        <f>R33+S33/60</f>
        <v>18.616666666666667</v>
      </c>
      <c r="U33" s="41">
        <v>9.0</v>
      </c>
      <c r="V33" s="41">
        <v>10.0</v>
      </c>
      <c r="W33" s="41">
        <f>U33+V33/60</f>
        <v>9.166666666666668</v>
      </c>
      <c r="X33" s="41">
        <v>-2.0</v>
      </c>
      <c r="Y33" s="41">
        <v>-36.0</v>
      </c>
      <c r="Z33" s="41">
        <f>X33+Y33/60</f>
        <v>-2.6</v>
      </c>
      <c r="AA33" s="41">
        <v>-13.0</v>
      </c>
      <c r="AB33" s="41">
        <v>-37.0</v>
      </c>
      <c r="AC33" s="41">
        <f>AA33+AB33/60</f>
        <v>-13.616666666666667</v>
      </c>
      <c r="AD33" s="41">
        <v>-21.0</v>
      </c>
      <c r="AE33" s="41">
        <v>-33.0</v>
      </c>
      <c r="AF33" s="41">
        <f>AD33+AE33/60</f>
        <v>-21.55</v>
      </c>
      <c r="AG33" s="41">
        <v>-23.0</v>
      </c>
      <c r="AH33" s="41">
        <v>-11.0</v>
      </c>
      <c r="AI33" s="41">
        <f>AG33+AH33/60</f>
        <v>-23.183333333333334</v>
      </c>
      <c r="AK33" s="42">
        <v>30.0</v>
      </c>
      <c r="AL33" s="45">
        <f>13/60+19/3600</f>
        <v>0.22194444444444478</v>
      </c>
      <c r="AM33" s="42"/>
      <c r="AN33" s="42"/>
      <c r="AO33" s="42"/>
      <c r="AP33" s="42">
        <v>5.0</v>
      </c>
      <c r="AQ33" s="42">
        <v>4.0</v>
      </c>
      <c r="AR33" s="45">
        <f>AP33/60+AQ33/3600</f>
        <v>0.0844444444444444</v>
      </c>
      <c r="AS33" s="43">
        <v>-2.0</v>
      </c>
      <c r="AT33" s="43">
        <v>-46.0</v>
      </c>
      <c r="AU33" s="43">
        <f>AS33/60+AT33/3600</f>
        <v>-0.046111111111111096</v>
      </c>
      <c r="AV33" s="43">
        <v>-2.0</v>
      </c>
      <c r="AW33" s="43">
        <v>-49.0</v>
      </c>
      <c r="AX33" s="46">
        <f>AV33/60+AW33/3600</f>
        <v>-0.0469444444444444</v>
      </c>
      <c r="AY33" s="43">
        <v>3.0</v>
      </c>
      <c r="AZ33" s="43">
        <v>13.0</v>
      </c>
      <c r="BA33" s="45">
        <f>AY33/60+AZ33/3600</f>
        <v>0.05361111111111111</v>
      </c>
      <c r="BB33" s="43">
        <v>6.0</v>
      </c>
      <c r="BC33" s="43">
        <v>15.0</v>
      </c>
      <c r="BD33" s="45">
        <f>BB33/60+BC33/3600</f>
        <v>0.10416666666666667</v>
      </c>
      <c r="BE33" s="43">
        <v>0.0</v>
      </c>
      <c r="BF33" s="43">
        <v>47.0</v>
      </c>
      <c r="BG33" s="45">
        <f>BE33/60+BF33/3600</f>
        <v>0.0130555555555556</v>
      </c>
      <c r="BH33" s="43">
        <v>-9.0</v>
      </c>
      <c r="BI33" s="44">
        <v>-44.0</v>
      </c>
      <c r="BJ33" s="45">
        <f>BH33/60+BI33/3600</f>
        <v>-0.16222222222222218</v>
      </c>
      <c r="BK33" s="43">
        <v>-16.0</v>
      </c>
      <c r="BL33" s="43">
        <v>-12.0</v>
      </c>
      <c r="BM33" s="45">
        <f>BK33/60+BL33/3600</f>
        <v>-0.27000000000000035</v>
      </c>
      <c r="BN33" s="43">
        <v>-11.0</v>
      </c>
      <c r="BO33" s="43">
        <v>-30.0</v>
      </c>
      <c r="BP33" s="45">
        <f>BN33/60+BO33/3600</f>
        <v>-0.19166666666666632</v>
      </c>
      <c r="BQ33" s="43">
        <v>2.0</v>
      </c>
      <c r="BR33" s="43">
        <v>19.0</v>
      </c>
      <c r="BS33" s="45">
        <f>BQ33/60+BR33/3600</f>
        <v>0.038611111111111075</v>
      </c>
    </row>
    <row r="34" spans="8:8" ht="15.3">
      <c r="A34" s="41">
        <v>31.0</v>
      </c>
      <c r="B34" s="41">
        <v>-17.0</v>
      </c>
      <c r="C34" s="41">
        <v>-30.0</v>
      </c>
      <c r="D34" s="41">
        <f>B34+C34/60</f>
        <v>-17.5</v>
      </c>
      <c r="E34" s="41"/>
      <c r="F34" s="41"/>
      <c r="G34" s="41"/>
      <c r="H34" s="41">
        <v>3.0</v>
      </c>
      <c r="I34" s="41">
        <v>57.0</v>
      </c>
      <c r="J34" s="41">
        <f>H34+I34/60</f>
        <v>3.95</v>
      </c>
      <c r="K34" s="41"/>
      <c r="L34" s="41"/>
      <c r="M34" s="41">
        <v>0.0</v>
      </c>
      <c r="N34" s="41">
        <f>21+50/60</f>
        <v>21.833333333333332</v>
      </c>
      <c r="O34" s="41"/>
      <c r="P34" s="41"/>
      <c r="Q34" s="41">
        <v>0.0</v>
      </c>
      <c r="R34" s="41">
        <v>18.0</v>
      </c>
      <c r="S34" s="41">
        <v>23.0</v>
      </c>
      <c r="T34" s="41">
        <f>R34+S34/60</f>
        <v>18.383333333333333</v>
      </c>
      <c r="U34" s="41">
        <v>8.0</v>
      </c>
      <c r="V34" s="41">
        <v>49.0</v>
      </c>
      <c r="W34" s="41">
        <f>U34+V34/60</f>
        <v>8.816666666666666</v>
      </c>
      <c r="X34" s="41"/>
      <c r="Y34" s="41"/>
      <c r="Z34" s="41">
        <v>0.0</v>
      </c>
      <c r="AA34" s="41">
        <v>-13.0</v>
      </c>
      <c r="AB34" s="41">
        <v>-57.0</v>
      </c>
      <c r="AC34" s="41">
        <f>AA34+AB34/60</f>
        <v>-13.95</v>
      </c>
      <c r="AD34" s="41"/>
      <c r="AE34" s="41"/>
      <c r="AF34" s="41">
        <v>0.0</v>
      </c>
      <c r="AG34" s="41">
        <v>-23.0</v>
      </c>
      <c r="AH34" s="41">
        <v>-7.0</v>
      </c>
      <c r="AI34" s="41">
        <f>AG34+AH34/60</f>
        <v>-23.116666666666667</v>
      </c>
      <c r="AK34" s="42">
        <v>31.0</v>
      </c>
      <c r="AL34" s="45">
        <f>13/60+29/3600</f>
        <v>0.22472222222222257</v>
      </c>
      <c r="AM34" s="42"/>
      <c r="AN34" s="42"/>
      <c r="AO34" s="42"/>
      <c r="AP34" s="42">
        <v>4.0</v>
      </c>
      <c r="AQ34" s="42">
        <v>29.0</v>
      </c>
      <c r="AR34" s="45">
        <f>AP34/60+AQ34/3600</f>
        <v>0.07472222222222226</v>
      </c>
      <c r="AS34" s="43"/>
      <c r="AT34" s="43"/>
      <c r="AU34" s="43"/>
      <c r="AV34" s="43">
        <v>-2.0</v>
      </c>
      <c r="AW34" s="44">
        <v>-41.0</v>
      </c>
      <c r="AX34" s="45">
        <f>AV34/60+AW34/3600</f>
        <v>-0.0447222222222222</v>
      </c>
      <c r="AY34" s="47"/>
      <c r="AZ34" s="43"/>
      <c r="BA34" s="43"/>
      <c r="BB34" s="43">
        <v>6.0</v>
      </c>
      <c r="BC34" s="43">
        <v>13.0</v>
      </c>
      <c r="BD34" s="45">
        <f>BB34/60+BC34/3600</f>
        <v>0.10361111111111111</v>
      </c>
      <c r="BE34" s="43">
        <v>0.0</v>
      </c>
      <c r="BF34" s="43">
        <v>29.0</v>
      </c>
      <c r="BG34" s="45">
        <f>BE34/60+BF34/3600</f>
        <v>0.00805555555555556</v>
      </c>
      <c r="BH34" s="43"/>
      <c r="BI34" s="44"/>
      <c r="BJ34" s="43"/>
      <c r="BK34" s="43">
        <v>-16.0</v>
      </c>
      <c r="BL34" s="43">
        <v>-16.0</v>
      </c>
      <c r="BM34" s="45">
        <f>BK34/60+BL34/3600</f>
        <v>-0.2711111111111114</v>
      </c>
      <c r="BN34" s="43"/>
      <c r="BO34" s="43"/>
      <c r="BP34" s="43"/>
      <c r="BQ34" s="43">
        <v>2.0</v>
      </c>
      <c r="BR34" s="43">
        <v>47.0</v>
      </c>
      <c r="BS34" s="45">
        <f>BQ34/60+BR34/3600</f>
        <v>0.046388888888888896</v>
      </c>
    </row>
    <row r="35" spans="8:8">
      <c r="AS35" s="48"/>
      <c r="AT35" s="48"/>
      <c r="AU35" s="48"/>
      <c r="AV35" s="48"/>
      <c r="AW35" s="48"/>
      <c r="AX35" s="49"/>
      <c r="AY35" s="48"/>
      <c r="AZ35" s="48"/>
      <c r="BA35" s="48"/>
      <c r="BB35" s="48"/>
      <c r="BC35" s="48"/>
      <c r="BD35" s="48"/>
      <c r="BE35" s="48"/>
      <c r="BF35" s="48"/>
      <c r="BG35" s="50"/>
      <c r="BH35" s="48"/>
      <c r="BI35" s="48"/>
    </row>
    <row r="36" spans="8:8" ht="14.8">
      <c r="E36"/>
      <c r="F36">
        <f>I4-F31</f>
        <v>-38.0</v>
      </c>
      <c r="G36">
        <f>F36/2</f>
        <v>-19.0</v>
      </c>
      <c r="H36">
        <f>-68--46</f>
        <v>-22.0</v>
      </c>
      <c r="I36">
        <f>68-46</f>
        <v>22.0</v>
      </c>
      <c r="J36">
        <f>46+12</f>
        <v>58.0</v>
      </c>
      <c r="S36" s="51">
        <v>0.001</v>
      </c>
      <c r="W36" t="s">
        <v>243</v>
      </c>
      <c r="AS36" s="52"/>
      <c r="AT36" s="52"/>
      <c r="AU36" s="52"/>
      <c r="AV36" s="52"/>
      <c r="AW36" s="52"/>
      <c r="AX36" s="48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</row>
    <row r="37" spans="8:8" ht="14.8">
      <c r="U37" s="53">
        <v>-0.001</v>
      </c>
      <c r="V37" t="str">
        <f>IF(U37&lt;&gt;0,"A","B")</f>
        <v>A</v>
      </c>
      <c r="W37" t="s">
        <v>241</v>
      </c>
      <c r="AL37">
        <f>53-42</f>
        <v>11.0</v>
      </c>
      <c r="AM37">
        <f>AL37/2</f>
        <v>5.5</v>
      </c>
      <c r="AN37">
        <f>42+6</f>
        <v>48.0</v>
      </c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</row>
    <row r="38" spans="8:8" ht="15.8">
      <c r="A38" s="41" t="s">
        <v>15</v>
      </c>
      <c r="B38" s="41"/>
      <c r="C38" s="41"/>
      <c r="D38" s="54">
        <v>1.0</v>
      </c>
      <c r="E38" s="54">
        <v>4.0</v>
      </c>
      <c r="F38" s="54"/>
      <c r="G38" s="54"/>
      <c r="H38" s="55"/>
      <c r="I38" s="55"/>
      <c r="J38" s="41" t="s">
        <v>15</v>
      </c>
      <c r="K38" s="41"/>
      <c r="L38" s="41"/>
      <c r="M38" s="54">
        <v>1.0</v>
      </c>
      <c r="N38" s="54">
        <v>2.0</v>
      </c>
      <c r="O38" s="54"/>
      <c r="P38" s="54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</row>
    <row r="39" spans="8:8" ht="15.35">
      <c r="A39" s="41" t="s">
        <v>16</v>
      </c>
      <c r="B39" s="41"/>
      <c r="C39" s="41"/>
      <c r="D39" s="54">
        <v>2.0</v>
      </c>
      <c r="E39" s="54">
        <v>7.0</v>
      </c>
      <c r="F39" s="54"/>
      <c r="G39" s="54"/>
      <c r="H39" s="55"/>
      <c r="I39" s="55"/>
      <c r="J39" s="41" t="s">
        <v>16</v>
      </c>
      <c r="K39" s="41"/>
      <c r="L39" s="41"/>
      <c r="M39" s="54">
        <v>2.0</v>
      </c>
      <c r="N39" s="54">
        <v>5.0</v>
      </c>
      <c r="O39" s="54"/>
      <c r="P39" s="54"/>
      <c r="R39" s="43" t="s">
        <v>2</v>
      </c>
      <c r="S39" s="43" t="s">
        <v>82</v>
      </c>
      <c r="T39" s="43" t="s">
        <v>83</v>
      </c>
      <c r="U39" s="43" t="s">
        <v>115</v>
      </c>
      <c r="V39" s="43" t="s">
        <v>117</v>
      </c>
      <c r="W39" s="43" t="s">
        <v>128</v>
      </c>
      <c r="X39" s="43" t="s">
        <v>122</v>
      </c>
      <c r="Y39" s="43" t="s">
        <v>129</v>
      </c>
      <c r="Z39" s="43" t="s">
        <v>44</v>
      </c>
      <c r="AA39" s="43" t="s">
        <v>134</v>
      </c>
      <c r="AB39" s="43" t="s">
        <v>225</v>
      </c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</row>
    <row r="40" spans="8:8" ht="14.9">
      <c r="A40" s="41" t="s">
        <v>6</v>
      </c>
      <c r="B40" s="41"/>
      <c r="C40" s="41"/>
      <c r="D40" s="54">
        <v>3.0</v>
      </c>
      <c r="E40" s="54">
        <v>10.0</v>
      </c>
      <c r="F40" s="54"/>
      <c r="G40" s="41" t="s">
        <v>17</v>
      </c>
      <c r="H40" s="55"/>
      <c r="I40" s="55"/>
      <c r="J40" s="41" t="s">
        <v>6</v>
      </c>
      <c r="K40" s="41"/>
      <c r="L40" s="41"/>
      <c r="M40" s="54">
        <v>3.0</v>
      </c>
      <c r="N40" s="54">
        <v>8.0</v>
      </c>
      <c r="O40" s="41" t="s">
        <v>18</v>
      </c>
      <c r="P40" s="54"/>
      <c r="R40" s="43">
        <v>29.0</v>
      </c>
      <c r="S40" s="43" t="str">
        <f>IF(A67&lt;&gt;0,Lembar22!B48,"☆")</f>
        <v>11:60</v>
      </c>
      <c r="T40" s="43" t="str">
        <f>IF(A67&lt;&gt;0,Lembar22!E48,"N")</f>
        <v>15:16</v>
      </c>
      <c r="U40" s="43" t="str">
        <f>IF(A67&lt;&gt;0,Lembar22!H48,"O")</f>
        <v>18:6</v>
      </c>
      <c r="V40" s="43" t="str">
        <f>IF(A67&lt;&gt;0,Lembar22!K48,"☕️")</f>
        <v>19:9</v>
      </c>
      <c r="W40" s="43" t="str">
        <f>IF(A67&lt;&gt;0,Lembar22!N48,"☕️")</f>
        <v>4:31</v>
      </c>
      <c r="X40" s="43" t="str">
        <f>IF(A67&lt;&gt;0,Lembar22!B50,"D")</f>
        <v>4:41</v>
      </c>
      <c r="Y40" s="43" t="str">
        <f>IF(A67&lt;&gt;0,Lembar22!E50,"A")</f>
        <v>5:55</v>
      </c>
      <c r="Z40" s="43" t="str">
        <f>IF(A67&lt;&gt;0,Lembar22!H50,"T")</f>
        <v>6:19</v>
      </c>
      <c r="AA40" s="43" t="str">
        <f>IF(A67&lt;&gt;0,Lembar22!K50,"A")</f>
        <v>6:39</v>
      </c>
      <c r="AB40" s="43" t="str">
        <f>IF(A67&lt;&gt;0,Lembar22!N50,"☆")</f>
        <v>11:57</v>
      </c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</row>
    <row r="41" spans="8:8" ht="14.9">
      <c r="A41" s="41" t="s">
        <v>19</v>
      </c>
      <c r="B41" s="41"/>
      <c r="C41" s="41"/>
      <c r="D41" s="54">
        <v>4.0</v>
      </c>
      <c r="E41" s="54">
        <v>13.0</v>
      </c>
      <c r="F41" s="54"/>
      <c r="G41" s="41"/>
      <c r="H41" s="55"/>
      <c r="I41" s="55"/>
      <c r="J41" s="41" t="s">
        <v>19</v>
      </c>
      <c r="K41" s="41"/>
      <c r="L41" s="41"/>
      <c r="M41" s="54">
        <v>4.0</v>
      </c>
      <c r="N41" s="54">
        <v>11.0</v>
      </c>
      <c r="O41" s="41"/>
      <c r="P41" s="54"/>
      <c r="R41" s="43">
        <v>30.0</v>
      </c>
      <c r="S41" s="43" t="str">
        <f>IF(B67&lt;&gt;0,Lembar23!B48,"☆")</f>
        <v>11:60</v>
      </c>
      <c r="T41" s="43" t="str">
        <f>IF(B67&lt;&gt;0,Lembar23!E48,"N")</f>
        <v>15:16</v>
      </c>
      <c r="U41" s="43" t="str">
        <f>IF(B67&lt;&gt;0,Lembar23!H48,"O")</f>
        <v>18:5</v>
      </c>
      <c r="V41" s="43" t="str">
        <f>IF(B67&lt;&gt;0,Lembar23!K48,"☕️")</f>
        <v>19:9</v>
      </c>
      <c r="W41" s="43" t="str">
        <f>IF(B67&lt;&gt;0,Lembar23!N48,"☕️")</f>
        <v>4:31</v>
      </c>
      <c r="X41" s="43" t="str">
        <f>IF(B67&lt;&gt;0,Lembar23!B50,"D")</f>
        <v>4:41</v>
      </c>
      <c r="Y41" s="43" t="str">
        <f>IF(B67&lt;&gt;0,Lembar23!E50,"A")</f>
        <v>5:55</v>
      </c>
      <c r="Z41" s="43" t="str">
        <f>IF(B67&lt;&gt;0,Lembar23!H50,"T")</f>
        <v>6:19</v>
      </c>
      <c r="AA41" s="43" t="str">
        <f>IF(B67&lt;&gt;0,Lembar23!K50,"A")</f>
        <v>6:39</v>
      </c>
      <c r="AB41" s="43" t="str">
        <f>IF(B67&lt;&gt;0,Lembar23!N50,"☆")</f>
        <v>11:57</v>
      </c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</row>
    <row r="42" spans="8:8" ht="15.3">
      <c r="A42" s="41" t="s">
        <v>8</v>
      </c>
      <c r="B42" s="41"/>
      <c r="C42" s="41"/>
      <c r="D42" s="54">
        <v>5.0</v>
      </c>
      <c r="E42" s="54">
        <v>14.0</v>
      </c>
      <c r="F42" s="54"/>
      <c r="G42" s="54">
        <f>VLOOKUP(Ulugbeik!N5,A38:E49,5)</f>
        <v>10.0</v>
      </c>
      <c r="J42" s="41" t="s">
        <v>8</v>
      </c>
      <c r="K42" s="41"/>
      <c r="L42" s="41"/>
      <c r="M42" s="54">
        <v>5.0</v>
      </c>
      <c r="N42" s="54">
        <v>14.0</v>
      </c>
      <c r="O42" s="54">
        <f>VLOOKUP(Ulugbeik!N5,J38:N49,5)</f>
        <v>8.0</v>
      </c>
      <c r="P42" s="54"/>
      <c r="R42" s="43">
        <v>31.0</v>
      </c>
      <c r="S42" s="43" t="str">
        <f>IF(C67&lt;&gt;0,Lembar24!B48,"☆")</f>
        <v>11:59</v>
      </c>
      <c r="T42" s="43" t="str">
        <f>IF(C67&lt;&gt;0,Lembar24!E48,"N")</f>
        <v>15:16</v>
      </c>
      <c r="U42" s="43" t="str">
        <f>IF(C67&lt;&gt;0,Lembar24!H48,"O")</f>
        <v>18:5</v>
      </c>
      <c r="V42" s="43" t="str">
        <f>IF(C67&lt;&gt;0,Lembar23!K48,"☕️")</f>
        <v>19:9</v>
      </c>
      <c r="W42" s="43" t="str">
        <f>IF(C67&lt;&gt;0,Lembar24!N48,"☕️")</f>
        <v>4:30</v>
      </c>
      <c r="X42" s="43" t="str">
        <f>IF(C67&lt;&gt;0,Lembar24!B50,"D")</f>
        <v>4:40</v>
      </c>
      <c r="Y42" s="43" t="str">
        <f>IF(C67&lt;&gt;0,Lembar24!E50,"A")</f>
        <v>5:54</v>
      </c>
      <c r="Z42" s="43" t="str">
        <f>IF(C67&lt;&gt;0,Lembar24!H50,"T")</f>
        <v>6:18</v>
      </c>
      <c r="AA42" s="43" t="str">
        <f>IF(C67&lt;&gt;0,Lembar24!K50,"A")</f>
        <v>6:38</v>
      </c>
      <c r="AB42" s="43" t="str">
        <f>IF(C67&lt;&gt;0,Lembar24!N50,"☆")</f>
        <v>11:56</v>
      </c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</row>
    <row r="43" spans="8:8" ht="14.8">
      <c r="A43" s="41" t="s">
        <v>20</v>
      </c>
      <c r="B43" s="41"/>
      <c r="C43" s="41"/>
      <c r="D43" s="54">
        <v>6.0</v>
      </c>
      <c r="E43" s="54">
        <v>17.0</v>
      </c>
      <c r="F43" s="54"/>
      <c r="G43" s="56">
        <f>VLOOKUP(Ulugbeik!K5,A4:AI34,G42)</f>
        <v>-1.3</v>
      </c>
      <c r="J43" s="41" t="s">
        <v>20</v>
      </c>
      <c r="K43" s="41"/>
      <c r="L43" s="41"/>
      <c r="M43" s="54">
        <v>6.0</v>
      </c>
      <c r="N43" s="54">
        <v>17.0</v>
      </c>
      <c r="O43" s="56">
        <f>VLOOKUP(Ulugbeik!K5,AK4:BS34,O42)</f>
        <v>0.14166666666666633</v>
      </c>
      <c r="P43" s="56"/>
      <c r="R43" s="43"/>
      <c r="S43" s="43"/>
      <c r="T43" s="43" t="s">
        <v>31</v>
      </c>
      <c r="U43" s="43"/>
      <c r="V43" s="43"/>
      <c r="W43" s="43" t="str">
        <f>Ulugbeik!W39</f>
        <v>maret</v>
      </c>
      <c r="X43" s="43"/>
      <c r="Y43" s="43"/>
      <c r="Z43" s="43"/>
      <c r="AA43" s="43"/>
      <c r="AB43" s="43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</row>
    <row r="44" spans="8:8" ht="14.8">
      <c r="A44" s="41" t="s">
        <v>21</v>
      </c>
      <c r="B44" s="41"/>
      <c r="C44" s="41"/>
      <c r="D44" s="54">
        <v>7.0</v>
      </c>
      <c r="E44" s="54">
        <v>20.0</v>
      </c>
      <c r="F44" s="41">
        <f>Ulugbeik!U39</f>
        <v>2024.0</v>
      </c>
      <c r="G44" s="41"/>
      <c r="J44" s="41" t="s">
        <v>21</v>
      </c>
      <c r="K44" s="41"/>
      <c r="L44" s="41"/>
      <c r="M44" s="54">
        <v>7.0</v>
      </c>
      <c r="N44" s="54">
        <v>20.0</v>
      </c>
      <c r="O44" s="41">
        <f>F44</f>
        <v>2024.0</v>
      </c>
      <c r="P44" s="41"/>
    </row>
    <row r="45" spans="8:8" ht="15.3">
      <c r="A45" s="41" t="s">
        <v>22</v>
      </c>
      <c r="B45" s="41"/>
      <c r="C45" s="41"/>
      <c r="D45" s="54">
        <v>8.0</v>
      </c>
      <c r="E45" s="54">
        <v>23.0</v>
      </c>
      <c r="F45" s="41" t="str">
        <f>IF(((MOD(F44,4)=0)*((MOD(F44,100)&lt;&gt;0)+(MOD(F44,400)=0))=1),"Kabisah","Basitoh")</f>
        <v>Kabisah</v>
      </c>
      <c r="G45" s="41"/>
      <c r="J45" s="41" t="s">
        <v>22</v>
      </c>
      <c r="K45" s="41"/>
      <c r="L45" s="41"/>
      <c r="M45" s="54">
        <v>8.0</v>
      </c>
      <c r="N45" s="54">
        <v>23.0</v>
      </c>
      <c r="O45" s="41" t="str">
        <f>F45</f>
        <v>Kabisah</v>
      </c>
      <c r="P45" s="41"/>
    </row>
    <row r="46" spans="8:8" ht="15.3">
      <c r="A46" s="41" t="s">
        <v>23</v>
      </c>
      <c r="B46" s="41"/>
      <c r="C46" s="41"/>
      <c r="D46" s="54">
        <v>9.0</v>
      </c>
      <c r="E46" s="54">
        <v>26.0</v>
      </c>
      <c r="F46" s="41" t="s">
        <v>232</v>
      </c>
      <c r="G46" s="41">
        <v>29.0</v>
      </c>
      <c r="J46" s="41" t="s">
        <v>23</v>
      </c>
      <c r="K46" s="41"/>
      <c r="L46" s="41"/>
      <c r="M46" s="54">
        <v>9.0</v>
      </c>
      <c r="N46" s="54">
        <v>26.0</v>
      </c>
      <c r="O46" s="41" t="str">
        <f>F46</f>
        <v>Kabisah</v>
      </c>
      <c r="P46" s="41">
        <f>G46</f>
        <v>29.0</v>
      </c>
    </row>
    <row r="47" spans="8:8" ht="15.3">
      <c r="A47" s="41" t="s">
        <v>24</v>
      </c>
      <c r="B47" s="41"/>
      <c r="C47" s="41"/>
      <c r="D47" s="54">
        <v>10.0</v>
      </c>
      <c r="E47" s="54">
        <v>29.0</v>
      </c>
      <c r="F47" s="54" t="s">
        <v>233</v>
      </c>
      <c r="G47" s="54">
        <v>28.0</v>
      </c>
      <c r="J47" s="41" t="s">
        <v>24</v>
      </c>
      <c r="K47" s="41"/>
      <c r="L47" s="41"/>
      <c r="M47" s="54">
        <v>10.0</v>
      </c>
      <c r="N47" s="54">
        <v>29.0</v>
      </c>
      <c r="O47" s="54" t="str">
        <f>F47</f>
        <v>Basitoh</v>
      </c>
      <c r="P47" s="54">
        <f>G47</f>
        <v>28.0</v>
      </c>
    </row>
    <row r="48" spans="8:8" ht="15.3">
      <c r="A48" s="41" t="s">
        <v>25</v>
      </c>
      <c r="B48" s="41"/>
      <c r="C48" s="41"/>
      <c r="D48" s="54">
        <v>11.0</v>
      </c>
      <c r="E48" s="54">
        <v>32.0</v>
      </c>
      <c r="F48" s="41">
        <f>VLOOKUP(F45,F46:G47,2)</f>
        <v>29.0</v>
      </c>
      <c r="G48" s="41"/>
      <c r="J48" s="41" t="s">
        <v>25</v>
      </c>
      <c r="K48" s="41"/>
      <c r="L48" s="41"/>
      <c r="M48" s="54">
        <v>11.0</v>
      </c>
      <c r="N48" s="54">
        <v>32.0</v>
      </c>
      <c r="O48" s="41">
        <f>F48</f>
        <v>29.0</v>
      </c>
      <c r="P48" s="41"/>
    </row>
    <row r="49" spans="8:8" ht="15.1">
      <c r="A49" s="41" t="s">
        <v>26</v>
      </c>
      <c r="B49" s="41"/>
      <c r="C49" s="41"/>
      <c r="D49" s="54">
        <v>12.0</v>
      </c>
      <c r="E49" s="54">
        <v>35.0</v>
      </c>
      <c r="F49" s="54" t="str">
        <f>IF(F48&gt;28,"-7",IF(F48&lt;29,"0"))</f>
        <v>-7</v>
      </c>
      <c r="G49" s="54" t="str">
        <f>IF(F48&gt;28,"-58",IF(F48&lt;29,"0"))</f>
        <v>-58</v>
      </c>
      <c r="J49" s="41" t="s">
        <v>26</v>
      </c>
      <c r="K49" s="41"/>
      <c r="L49" s="41"/>
      <c r="M49" s="54">
        <v>12.0</v>
      </c>
      <c r="N49" s="54">
        <v>35.0</v>
      </c>
      <c r="O49" s="54">
        <v>12.0</v>
      </c>
      <c r="P49" s="54" t="str">
        <f>IF(F48&gt;28,"48",IF(F48&lt;29,"0"))</f>
        <v>48</v>
      </c>
    </row>
    <row r="51" spans="8:8">
      <c r="A51" s="43" t="s">
        <v>31</v>
      </c>
      <c r="B51" s="43"/>
      <c r="C51" s="43"/>
      <c r="D51" s="47" t="str">
        <f>Ulugbeik!W39</f>
        <v>maret</v>
      </c>
      <c r="E51" s="43"/>
      <c r="F51" s="43"/>
      <c r="G51" s="43"/>
      <c r="J51" s="43" t="s">
        <v>31</v>
      </c>
      <c r="K51" s="43"/>
      <c r="L51" s="43"/>
      <c r="M51" s="43" t="str">
        <f>D51</f>
        <v>maret</v>
      </c>
      <c r="N51" s="43"/>
      <c r="O51" s="43"/>
      <c r="P51" s="43"/>
    </row>
    <row r="52" spans="8:8">
      <c r="A52" s="43"/>
      <c r="B52" s="43"/>
      <c r="C52" s="43"/>
      <c r="D52" s="47"/>
      <c r="E52" s="43"/>
      <c r="F52" s="43"/>
      <c r="G52" s="43"/>
      <c r="J52" s="43"/>
      <c r="K52" s="43"/>
      <c r="L52" s="43"/>
      <c r="M52" s="43"/>
      <c r="N52" s="43"/>
      <c r="O52" s="43"/>
      <c r="P52" s="43"/>
    </row>
    <row r="53" spans="8:8" ht="20.0" customHeight="1">
      <c r="A53" s="57">
        <v>1.0</v>
      </c>
      <c r="B53" s="57">
        <v>2.0</v>
      </c>
      <c r="C53" s="57">
        <v>3.0</v>
      </c>
      <c r="D53" s="57">
        <v>4.0</v>
      </c>
      <c r="E53" s="57">
        <v>5.0</v>
      </c>
      <c r="F53" s="57">
        <v>6.0</v>
      </c>
      <c r="G53" s="57">
        <v>7.0</v>
      </c>
      <c r="J53" s="43">
        <v>1.0</v>
      </c>
      <c r="K53" s="43">
        <v>2.0</v>
      </c>
      <c r="L53" s="43">
        <v>3.0</v>
      </c>
      <c r="M53" s="43">
        <v>4.0</v>
      </c>
      <c r="N53" s="43">
        <v>5.0</v>
      </c>
      <c r="O53" s="43">
        <v>6.0</v>
      </c>
      <c r="P53" s="43">
        <v>7.0</v>
      </c>
    </row>
    <row r="54" spans="8:8" ht="20.0" customHeight="1">
      <c r="A54" s="43">
        <f>VLOOKUP(D51,A38:E49,5)</f>
        <v>10.0</v>
      </c>
      <c r="B54" s="43">
        <f>VLOOKUP(D51,A38:E49,5)</f>
        <v>10.0</v>
      </c>
      <c r="C54" s="43">
        <f>VLOOKUP(D51,A38:E49,5)</f>
        <v>10.0</v>
      </c>
      <c r="D54" s="43">
        <f>VLOOKUP(D51,A38:E49,5)</f>
        <v>10.0</v>
      </c>
      <c r="E54" s="43">
        <f>VLOOKUP(D51,A38:E49,5)</f>
        <v>10.0</v>
      </c>
      <c r="F54" s="43">
        <f>VLOOKUP(D51,A38:E49,5)</f>
        <v>10.0</v>
      </c>
      <c r="G54" s="43">
        <f>VLOOKUP(D51,A38:E49,5)</f>
        <v>10.0</v>
      </c>
      <c r="J54" s="43">
        <f>VLOOKUP(M51,J38:N49,5)</f>
        <v>8.0</v>
      </c>
      <c r="K54" s="43">
        <f>VLOOKUP(M51,J38:N49,5)</f>
        <v>8.0</v>
      </c>
      <c r="L54" s="43">
        <f>VLOOKUP(M51,J38:N49,5)</f>
        <v>8.0</v>
      </c>
      <c r="M54" s="43">
        <f>VLOOKUP(M51,J38:N49,5)</f>
        <v>8.0</v>
      </c>
      <c r="N54" s="43">
        <f>VLOOKUP(M51,J38:N49,5)</f>
        <v>8.0</v>
      </c>
      <c r="O54" s="43">
        <f>VLOOKUP(M51,J38:N49,5)</f>
        <v>8.0</v>
      </c>
      <c r="P54" s="43">
        <f>VLOOKUP(M51,J38:N49,5)</f>
        <v>8.0</v>
      </c>
    </row>
    <row r="55" spans="8:8" ht="20.0" customHeight="1">
      <c r="A55" s="45">
        <f>VLOOKUP(A53,A4:AI34,A54)</f>
        <v>-7.7666666666666675</v>
      </c>
      <c r="B55" s="45">
        <f>VLOOKUP(B53,A4:AI34,A54)</f>
        <v>-7.383333333333333</v>
      </c>
      <c r="C55" s="45">
        <f>VLOOKUP(C53,A4:AI34,A54)</f>
        <v>-7.0</v>
      </c>
      <c r="D55" s="45">
        <f>VLOOKUP(D53,A4:AI34,A54)</f>
        <v>-6.616666666666667</v>
      </c>
      <c r="E55" s="45">
        <f>VLOOKUP(E53,A4:AI34,A54)</f>
        <v>-6.233333333333333</v>
      </c>
      <c r="F55" s="45">
        <f>VLOOKUP(F53,A4:AI34,A54)</f>
        <v>-5.85</v>
      </c>
      <c r="G55" s="45">
        <f>VLOOKUP(G53,A4:AI34,G54)</f>
        <v>-5.45</v>
      </c>
      <c r="J55" s="45">
        <f>VLOOKUP(J53,AK4:BS34,J54)</f>
        <v>0.21166666666666673</v>
      </c>
      <c r="K55" s="45">
        <f>VLOOKUP(K53,AK4:BT34,K54)</f>
        <v>0.2086111111111111</v>
      </c>
      <c r="L55" s="45">
        <f>VLOOKUP(L53,AK4:BS35,L54)</f>
        <v>0.20500000000000002</v>
      </c>
      <c r="M55" s="45">
        <f>VLOOKUP(M53,AK4:BV34,M54)</f>
        <v>0.2016666666666667</v>
      </c>
      <c r="N55" s="45">
        <f>VLOOKUP(N53,AK4:BW34,N54)</f>
        <v>0.19805555555555518</v>
      </c>
      <c r="O55" s="45">
        <f>VLOOKUP(O53,AK4:BX34,O54)</f>
        <v>0.19138888888888855</v>
      </c>
      <c r="P55" s="58">
        <f>VLOOKUP(P53,AK4:BY34,P54)</f>
        <v>0.19027777777777743</v>
      </c>
    </row>
    <row r="56" spans="8:8" ht="20.0" customHeight="1">
      <c r="A56" s="59">
        <v>8.0</v>
      </c>
      <c r="B56" s="59">
        <v>9.0</v>
      </c>
      <c r="C56" s="59">
        <v>10.0</v>
      </c>
      <c r="D56" s="59">
        <v>11.0</v>
      </c>
      <c r="E56" s="59">
        <v>12.0</v>
      </c>
      <c r="F56" s="59">
        <v>13.0</v>
      </c>
      <c r="G56" s="59">
        <v>14.0</v>
      </c>
      <c r="J56" s="43">
        <v>8.0</v>
      </c>
      <c r="K56" s="43">
        <v>9.0</v>
      </c>
      <c r="L56" s="43">
        <v>10.0</v>
      </c>
      <c r="M56" s="43">
        <v>11.0</v>
      </c>
      <c r="N56" s="43">
        <v>12.0</v>
      </c>
      <c r="O56" s="60">
        <v>13.0</v>
      </c>
      <c r="P56" s="43">
        <v>14.0</v>
      </c>
      <c r="Q56" s="61"/>
      <c r="R56" s="61"/>
      <c r="S56" s="61"/>
      <c r="T56" s="61"/>
      <c r="U56" s="61"/>
    </row>
    <row r="57" spans="8:8" ht="20.0" customHeight="1">
      <c r="A57" s="59">
        <f>VLOOKUP(D51,A38:E49,5)</f>
        <v>10.0</v>
      </c>
      <c r="B57" s="59">
        <f>VLOOKUP(D51,A38:E49,5)</f>
        <v>10.0</v>
      </c>
      <c r="C57" s="59">
        <f>B57</f>
        <v>10.0</v>
      </c>
      <c r="D57" s="59">
        <f>C57</f>
        <v>10.0</v>
      </c>
      <c r="E57" s="59">
        <f>D57</f>
        <v>10.0</v>
      </c>
      <c r="F57" s="59">
        <f>E57</f>
        <v>10.0</v>
      </c>
      <c r="G57" s="59">
        <f>F57</f>
        <v>10.0</v>
      </c>
      <c r="J57" s="43">
        <f>J54</f>
        <v>8.0</v>
      </c>
      <c r="K57" s="43">
        <f>K54</f>
        <v>8.0</v>
      </c>
      <c r="L57" s="43">
        <f>L54</f>
        <v>8.0</v>
      </c>
      <c r="M57" s="43">
        <f>M54</f>
        <v>8.0</v>
      </c>
      <c r="N57" s="43">
        <f>N54</f>
        <v>8.0</v>
      </c>
      <c r="O57" s="60">
        <f>O54</f>
        <v>8.0</v>
      </c>
      <c r="P57" s="43">
        <f>P54</f>
        <v>8.0</v>
      </c>
      <c r="Q57" s="61"/>
      <c r="R57" s="61"/>
      <c r="S57" s="61"/>
      <c r="T57" s="61"/>
      <c r="U57" s="62"/>
      <c r="BA57" t="str">
        <f>_xlfn.DISPIMG("ID_47879DFB135F4956AD590643368F41B2",1)</f>
        <v>=DISPIMG("ID_47879DFB135F4956AD590643368F41B2",1)</v>
      </c>
    </row>
    <row r="58" spans="8:8" ht="20.0" customHeight="1">
      <c r="A58" s="45">
        <f>VLOOKUP(A56,A4:AI34,A54)</f>
        <v>-5.066666666666666</v>
      </c>
      <c r="B58" s="45">
        <f>VLOOKUP(B56,A4:AI34,A54)</f>
        <v>-4.683333333333333</v>
      </c>
      <c r="C58" s="45">
        <f>VLOOKUP(C56,A4:AI34,A54)</f>
        <v>-4.283333333333333</v>
      </c>
      <c r="D58" s="45">
        <f>VLOOKUP(D56,A4:AI34,A54)</f>
        <v>-3.9</v>
      </c>
      <c r="E58" s="45">
        <f>VLOOKUP(E56,A4:AI34,A54)</f>
        <v>-3.5</v>
      </c>
      <c r="F58" s="45">
        <f>VLOOKUP(F56,A4:AI34,A54)</f>
        <v>-3.116666666666667</v>
      </c>
      <c r="G58" s="45">
        <f>VLOOKUP(G56,A4:AI34,A54)</f>
        <v>-2.716666666666667</v>
      </c>
      <c r="J58" s="45">
        <f>VLOOKUP(J56,AK4:BS34,J54)</f>
        <v>0.18638888888888855</v>
      </c>
      <c r="K58" s="45">
        <f>VLOOKUP(K56,AK4:BS34,J54)</f>
        <v>0.1822222222222226</v>
      </c>
      <c r="L58" s="45">
        <f>VLOOKUP(L56,AK4:BS34,J54)</f>
        <v>0.17805555555555588</v>
      </c>
      <c r="M58" s="45">
        <f>VLOOKUP(M56,AK4:BS34,M57)</f>
        <v>0.1738888888888892</v>
      </c>
      <c r="N58" s="45">
        <f>VLOOKUP(N56,AK4:BS34,J54)</f>
        <v>0.16944444444444476</v>
      </c>
      <c r="O58" s="45">
        <f>VLOOKUP(O56,AK4:BS34,M57)</f>
        <v>0.16499999999999998</v>
      </c>
      <c r="P58" s="63">
        <f>VLOOKUP(P56,AK4:BS34,M57)</f>
        <v>0.1605555555555556</v>
      </c>
    </row>
    <row r="59" spans="8:8" ht="20.0" customHeight="1">
      <c r="A59" s="59">
        <v>15.0</v>
      </c>
      <c r="B59" s="59">
        <v>16.0</v>
      </c>
      <c r="C59" s="59">
        <v>17.0</v>
      </c>
      <c r="D59" s="59">
        <v>18.0</v>
      </c>
      <c r="E59" s="59">
        <v>19.0</v>
      </c>
      <c r="F59" s="59">
        <v>20.0</v>
      </c>
      <c r="G59" s="59">
        <v>21.0</v>
      </c>
      <c r="J59" s="43">
        <v>15.0</v>
      </c>
      <c r="K59" s="43">
        <v>16.0</v>
      </c>
      <c r="L59" s="43">
        <v>17.0</v>
      </c>
      <c r="M59" s="43">
        <v>18.0</v>
      </c>
      <c r="N59" s="43">
        <v>19.0</v>
      </c>
      <c r="O59" s="43">
        <v>20.0</v>
      </c>
      <c r="P59" s="43">
        <v>21.0</v>
      </c>
      <c r="Q59" s="43"/>
      <c r="R59" s="43"/>
      <c r="S59" s="43"/>
      <c r="T59" s="43"/>
      <c r="U59" s="43"/>
    </row>
    <row r="60" spans="8:8" ht="20.0" customHeight="1">
      <c r="A60" s="59">
        <f>A57</f>
        <v>10.0</v>
      </c>
      <c r="B60" s="59">
        <f>A60</f>
        <v>10.0</v>
      </c>
      <c r="C60" s="59">
        <f>B60</f>
        <v>10.0</v>
      </c>
      <c r="D60" s="59">
        <f>C60</f>
        <v>10.0</v>
      </c>
      <c r="E60" s="59">
        <f>D60</f>
        <v>10.0</v>
      </c>
      <c r="F60" s="59">
        <f>E60</f>
        <v>10.0</v>
      </c>
      <c r="G60" s="59">
        <f>F60</f>
        <v>10.0</v>
      </c>
      <c r="J60" s="43">
        <f>J57</f>
        <v>8.0</v>
      </c>
      <c r="K60" s="43">
        <f>K57</f>
        <v>8.0</v>
      </c>
      <c r="L60" s="43">
        <f>L57</f>
        <v>8.0</v>
      </c>
      <c r="M60" s="43">
        <f>M57</f>
        <v>8.0</v>
      </c>
      <c r="N60" s="43">
        <f>N57</f>
        <v>8.0</v>
      </c>
      <c r="O60" s="43">
        <f>O57</f>
        <v>8.0</v>
      </c>
      <c r="P60" s="43">
        <f>P57</f>
        <v>8.0</v>
      </c>
      <c r="Q60" s="43"/>
      <c r="R60" s="43"/>
      <c r="S60" s="43"/>
      <c r="T60" s="43"/>
      <c r="U60" s="43"/>
      <c r="BA60" t="str">
        <f>_xlfn.DISPIMG("ID_47879DFB135F4956AD590643368F41B2",1)</f>
        <v>=DISPIMG("ID_47879DFB135F4956AD590643368F41B2",1)</v>
      </c>
    </row>
    <row r="61" spans="8:8" ht="20.0" customHeight="1">
      <c r="A61" s="45">
        <f>VLOOKUP(A59,A4:AI34,A54)</f>
        <v>-2.316666666666667</v>
      </c>
      <c r="B61" s="45">
        <f>VLOOKUP(B59,A4:AI34,A54)</f>
        <v>-1.9333333333333331</v>
      </c>
      <c r="C61" s="45">
        <f>VLOOKUP(C59,A4:AI34,A54)</f>
        <v>-1.533333333333333</v>
      </c>
      <c r="D61" s="45">
        <f>VLOOKUP(D59,A4:AI34,A54)</f>
        <v>-1.3</v>
      </c>
      <c r="E61" s="45">
        <f>VLOOKUP(E59,A4:AI34,A54)</f>
        <v>-0.733333333333333</v>
      </c>
      <c r="F61" s="45">
        <f>VLOOKUP(F59,A4:AI34,A54)</f>
        <v>-0.35</v>
      </c>
      <c r="G61" s="45">
        <f>VLOOKUP(G59,A4:AI34,A54)</f>
        <v>-0.0333333333333333</v>
      </c>
      <c r="J61" s="45">
        <f>VLOOKUP(J59,AK4:BS34,J60)</f>
        <v>0.15583333333333332</v>
      </c>
      <c r="K61" s="45">
        <f>VLOOKUP(K59,AK4:BS34,J60)</f>
        <v>0.1511111111111111</v>
      </c>
      <c r="L61" s="45">
        <f>VLOOKUP(L59,AK4:BS34,J60)</f>
        <v>0.1466666666666663</v>
      </c>
      <c r="M61" s="45">
        <f>VLOOKUP(M59,AK4:BS34,J60)</f>
        <v>0.14166666666666633</v>
      </c>
      <c r="N61" s="45">
        <f>VLOOKUP(N59,AK4:BS34,J60)</f>
        <v>0.13666666666666633</v>
      </c>
      <c r="O61" s="45">
        <f>VLOOKUP(O59,AK4:BS34,J60)</f>
        <v>0.1319444444444448</v>
      </c>
      <c r="P61" s="45">
        <f>VLOOKUP(P59,AK4:BS34,J60)</f>
        <v>0.1269444444444448</v>
      </c>
    </row>
    <row r="62" spans="8:8" ht="20.0" customHeight="1">
      <c r="A62" s="59">
        <v>22.0</v>
      </c>
      <c r="B62" s="59">
        <v>23.0</v>
      </c>
      <c r="C62" s="59">
        <v>24.0</v>
      </c>
      <c r="D62" s="59">
        <v>25.0</v>
      </c>
      <c r="E62" s="59">
        <v>26.0</v>
      </c>
      <c r="F62" s="59">
        <v>27.0</v>
      </c>
      <c r="G62" s="59">
        <v>28.0</v>
      </c>
      <c r="J62" s="43">
        <v>22.0</v>
      </c>
      <c r="K62" s="43">
        <v>23.0</v>
      </c>
      <c r="L62" s="43">
        <v>24.0</v>
      </c>
      <c r="M62" s="43">
        <v>25.0</v>
      </c>
      <c r="N62" s="43">
        <v>26.0</v>
      </c>
      <c r="O62" s="43">
        <v>27.0</v>
      </c>
      <c r="P62" s="43">
        <v>28.0</v>
      </c>
    </row>
    <row r="63" spans="8:8" ht="20.0" customHeight="1">
      <c r="A63" s="59">
        <f>A60</f>
        <v>10.0</v>
      </c>
      <c r="B63" s="59">
        <f>B60</f>
        <v>10.0</v>
      </c>
      <c r="C63" s="59">
        <f>C60</f>
        <v>10.0</v>
      </c>
      <c r="D63" s="59">
        <f>D60</f>
        <v>10.0</v>
      </c>
      <c r="E63" s="59">
        <f>E60</f>
        <v>10.0</v>
      </c>
      <c r="F63" s="59">
        <f>F60</f>
        <v>10.0</v>
      </c>
      <c r="G63" s="59">
        <f>G60</f>
        <v>10.0</v>
      </c>
      <c r="J63" s="43">
        <f>J60</f>
        <v>8.0</v>
      </c>
      <c r="K63" s="43">
        <f>K60</f>
        <v>8.0</v>
      </c>
      <c r="L63" s="43">
        <f>L60</f>
        <v>8.0</v>
      </c>
      <c r="M63" s="43">
        <f>M60</f>
        <v>8.0</v>
      </c>
      <c r="N63" s="43">
        <f>N60</f>
        <v>8.0</v>
      </c>
      <c r="O63" s="43">
        <f>O60</f>
        <v>8.0</v>
      </c>
      <c r="P63" s="43">
        <f>P60</f>
        <v>8.0</v>
      </c>
      <c r="Q63" s="43"/>
      <c r="R63" s="43"/>
      <c r="S63" s="43"/>
      <c r="T63" s="43"/>
      <c r="U63" s="43"/>
      <c r="BA63" t="str">
        <f>_xlfn.DISPIMG("ID_47879DFB135F4956AD590643368F41B2",1)</f>
        <v>=DISPIMG("ID_47879DFB135F4956AD590643368F41B2",1)</v>
      </c>
    </row>
    <row r="64" spans="8:8" ht="20.0" customHeight="1">
      <c r="A64" s="45">
        <f>VLOOKUP(A62,A4:AI34,A54)</f>
        <v>0.433333333333333</v>
      </c>
      <c r="B64" s="45">
        <f>VLOOKUP(B62,A4:AI34,A54)</f>
        <v>0.816666666666667</v>
      </c>
      <c r="C64" s="45">
        <f>VLOOKUP(C62,A4:AI34,A54)</f>
        <v>1.216666666666667</v>
      </c>
      <c r="D64" s="45">
        <f>VLOOKUP(D62,A4:AI34,A54)</f>
        <v>1.6166666666666671</v>
      </c>
      <c r="E64" s="45">
        <f>VLOOKUP(E62,A4:AI34,A54)</f>
        <v>2.0</v>
      </c>
      <c r="F64" s="45">
        <f>VLOOKUP(F62,A4:AI34,A54)</f>
        <v>2.4</v>
      </c>
      <c r="G64" s="45">
        <f>VLOOKUP(G62,A4:AI34,A54)</f>
        <v>2.783333333333333</v>
      </c>
      <c r="J64" s="45">
        <f>VLOOKUP(J62,AK4:BS34,J63)</f>
        <v>0.12083333333333367</v>
      </c>
      <c r="K64" s="45">
        <f>VLOOKUP(K62,AK4:BS34,J63)</f>
        <v>0.1158333333333333</v>
      </c>
      <c r="L64" s="45">
        <f>VLOOKUP(L62,AK4:BS34,J63)</f>
        <v>0.11083333333333331</v>
      </c>
      <c r="M64" s="45">
        <f>VLOOKUP(M62,AK4:BS34,J63)</f>
        <v>0.10527777777777779</v>
      </c>
      <c r="N64" s="45">
        <f>VLOOKUP(N62,AK4:BS34,J63)</f>
        <v>0.10027777777777779</v>
      </c>
      <c r="O64" s="45">
        <f>VLOOKUP(O62,AK4:BS34,J63)</f>
        <v>0.0952777777777777</v>
      </c>
      <c r="P64" s="45">
        <f>VLOOKUP(P62,AK4:BS34,J63)</f>
        <v>0.08999999999999997</v>
      </c>
    </row>
    <row r="65" spans="8:8" ht="20.0" customHeight="1">
      <c r="A65" s="59">
        <v>29.0</v>
      </c>
      <c r="B65" s="59">
        <v>30.0</v>
      </c>
      <c r="C65" s="59">
        <v>31.0</v>
      </c>
      <c r="D65" s="59"/>
      <c r="E65" s="59"/>
      <c r="F65" s="59"/>
      <c r="G65" s="59"/>
      <c r="J65" s="43">
        <v>29.0</v>
      </c>
      <c r="K65" s="43">
        <v>30.0</v>
      </c>
      <c r="L65" s="43">
        <v>31.0</v>
      </c>
      <c r="M65" s="43"/>
      <c r="N65" s="43"/>
      <c r="O65" s="43"/>
      <c r="P65" s="43"/>
    </row>
    <row r="66" spans="8:8" ht="20.0" customHeight="1">
      <c r="A66" s="59">
        <f>A63</f>
        <v>10.0</v>
      </c>
      <c r="B66" s="59">
        <f>B63</f>
        <v>10.0</v>
      </c>
      <c r="C66" s="59">
        <f>C63</f>
        <v>10.0</v>
      </c>
      <c r="D66" s="59"/>
      <c r="E66" s="59"/>
      <c r="F66" s="59"/>
      <c r="G66" s="59"/>
      <c r="J66" s="43">
        <f>J63</f>
        <v>8.0</v>
      </c>
      <c r="K66" s="43">
        <f>K63</f>
        <v>8.0</v>
      </c>
      <c r="L66" s="43">
        <f>L63</f>
        <v>8.0</v>
      </c>
      <c r="M66" s="43"/>
      <c r="N66" s="43"/>
      <c r="O66" s="43"/>
      <c r="P66" s="43"/>
    </row>
    <row r="67" spans="8:8" ht="20.0" customHeight="1">
      <c r="A67" s="45">
        <f>VLOOKUP(A65,A4:AI34,A54)</f>
        <v>3.183333333333333</v>
      </c>
      <c r="B67" s="45">
        <f>VLOOKUP(B65,A4:AI34,A54)</f>
        <v>3.566666666666667</v>
      </c>
      <c r="C67" s="45">
        <f>VLOOKUP(C65,A4:AI34,A54)</f>
        <v>3.95</v>
      </c>
      <c r="D67" s="45"/>
      <c r="E67" s="45"/>
      <c r="F67" s="45"/>
      <c r="G67" s="45"/>
      <c r="J67" s="45">
        <f>VLOOKUP(J65,AK4:BS34,J66)</f>
        <v>0.08499999999999996</v>
      </c>
      <c r="K67" s="45">
        <f>VLOOKUP(K65,AK4:BS34,J66)</f>
        <v>0.0844444444444444</v>
      </c>
      <c r="L67" s="45">
        <f>VLOOKUP(L65,AK4:BS34,J66)</f>
        <v>0.07472222222222226</v>
      </c>
      <c r="M67" s="43"/>
      <c r="N67" s="43"/>
      <c r="O67" s="43"/>
      <c r="P67" s="43"/>
    </row>
    <row r="68" spans="8:8" ht="20.0" customHeight="1">
      <c r="A68" s="45"/>
      <c r="B68" s="45"/>
      <c r="C68" s="45"/>
      <c r="D68" s="45"/>
      <c r="E68" s="45"/>
      <c r="F68" s="45"/>
      <c r="G68" s="45"/>
      <c r="J68" s="43"/>
      <c r="K68" s="43"/>
      <c r="L68" s="43"/>
      <c r="M68" s="43"/>
      <c r="N68" s="43"/>
      <c r="O68" s="43"/>
      <c r="P68" s="43"/>
    </row>
    <row r="69" spans="8:8" ht="20.0" customHeight="1">
      <c r="A69" s="45"/>
      <c r="B69" s="45"/>
      <c r="C69" s="45"/>
      <c r="D69" s="45"/>
      <c r="E69" s="45"/>
      <c r="F69" s="45"/>
      <c r="G69" s="45"/>
      <c r="J69" s="43"/>
      <c r="K69" s="43"/>
      <c r="L69" s="43"/>
      <c r="M69" s="43"/>
      <c r="N69" s="43"/>
      <c r="O69" s="43"/>
      <c r="P69" s="43"/>
    </row>
    <row r="70" spans="8:8" ht="20.0" customHeight="1">
      <c r="A70" s="45"/>
      <c r="B70" s="45"/>
      <c r="C70" s="45"/>
      <c r="D70" s="45"/>
      <c r="E70" s="45"/>
      <c r="F70" s="45"/>
      <c r="G70" s="45"/>
      <c r="J70" s="43"/>
      <c r="K70" s="43"/>
      <c r="L70" s="43"/>
      <c r="M70" s="43"/>
      <c r="N70" s="43"/>
      <c r="O70" s="43"/>
      <c r="P70" s="43"/>
    </row>
    <row r="71" spans="8:8" ht="20.0" customHeight="1">
      <c r="A71" s="45"/>
      <c r="B71" s="45"/>
      <c r="C71" s="45"/>
      <c r="D71" s="45"/>
      <c r="E71" s="45"/>
      <c r="F71" s="45"/>
      <c r="G71" s="45"/>
      <c r="J71" s="43"/>
      <c r="K71" s="43"/>
      <c r="L71" s="43"/>
      <c r="M71" s="43"/>
      <c r="N71" s="43"/>
      <c r="O71" s="43"/>
      <c r="P71" s="43"/>
    </row>
    <row r="72" spans="8:8" ht="20.0" customHeight="1">
      <c r="A72" s="45"/>
      <c r="B72" s="45"/>
      <c r="C72" s="45"/>
      <c r="D72" s="45"/>
      <c r="E72" s="45"/>
      <c r="F72" s="45"/>
      <c r="G72" s="45"/>
      <c r="J72" s="43"/>
      <c r="K72" s="43"/>
      <c r="L72" s="43"/>
      <c r="M72" s="43"/>
      <c r="N72" s="43"/>
      <c r="O72" s="43"/>
      <c r="P72" s="43"/>
    </row>
    <row r="73" spans="8:8" ht="20.0" customHeight="1">
      <c r="A73" s="45"/>
      <c r="B73" s="45"/>
      <c r="C73" s="45"/>
      <c r="D73" s="45"/>
      <c r="E73" s="45"/>
      <c r="F73" s="45"/>
      <c r="G73" s="45"/>
      <c r="J73" s="43"/>
      <c r="K73" s="43"/>
      <c r="L73" s="43"/>
      <c r="M73" s="43"/>
      <c r="N73" s="43"/>
      <c r="O73" s="43"/>
      <c r="P73" s="43"/>
    </row>
    <row r="74" spans="8:8" ht="20.0" customHeight="1">
      <c r="A74" s="45"/>
      <c r="B74" s="45"/>
      <c r="C74" s="45"/>
      <c r="D74" s="45"/>
      <c r="E74" s="45"/>
      <c r="F74" s="45"/>
      <c r="G74" s="45"/>
      <c r="J74" s="43"/>
      <c r="K74" s="43"/>
      <c r="L74" s="43"/>
      <c r="M74" s="43"/>
      <c r="N74" s="43"/>
      <c r="O74" s="43"/>
      <c r="P74" s="43"/>
    </row>
  </sheetData>
  <mergeCells count="51">
    <mergeCell ref="A51:C52"/>
    <mergeCell ref="O44:P44"/>
    <mergeCell ref="J40:L40"/>
    <mergeCell ref="A45:C45"/>
    <mergeCell ref="AV3:AW3"/>
    <mergeCell ref="A48:C48"/>
    <mergeCell ref="M51:P52"/>
    <mergeCell ref="J47:L47"/>
    <mergeCell ref="BQ3:BR3"/>
    <mergeCell ref="J38:L38"/>
    <mergeCell ref="O45:P45"/>
    <mergeCell ref="J45:L45"/>
    <mergeCell ref="J41:L41"/>
    <mergeCell ref="O40:O41"/>
    <mergeCell ref="F48:G48"/>
    <mergeCell ref="A44:C44"/>
    <mergeCell ref="A47:C47"/>
    <mergeCell ref="J42:L42"/>
    <mergeCell ref="J48:L48"/>
    <mergeCell ref="J39:L39"/>
    <mergeCell ref="A43:C43"/>
    <mergeCell ref="O48:P48"/>
    <mergeCell ref="A39:C39"/>
    <mergeCell ref="T43:V43"/>
    <mergeCell ref="J49:L49"/>
    <mergeCell ref="G40:G41"/>
    <mergeCell ref="F45:G45"/>
    <mergeCell ref="AK1:BS2"/>
    <mergeCell ref="F44:G44"/>
    <mergeCell ref="J46:L46"/>
    <mergeCell ref="A40:C40"/>
    <mergeCell ref="A1:AI2"/>
    <mergeCell ref="BN3:BO3"/>
    <mergeCell ref="BH3:BI3"/>
    <mergeCell ref="BB3:BC3"/>
    <mergeCell ref="BE3:BF3"/>
    <mergeCell ref="BK3:BL3"/>
    <mergeCell ref="AY3:AZ3"/>
    <mergeCell ref="A46:C46"/>
    <mergeCell ref="J51:L52"/>
    <mergeCell ref="A49:C49"/>
    <mergeCell ref="AP3:AQ3"/>
    <mergeCell ref="D51:G52"/>
    <mergeCell ref="AS3:AT3"/>
    <mergeCell ref="A42:C42"/>
    <mergeCell ref="J44:L44"/>
    <mergeCell ref="W43:Y43"/>
    <mergeCell ref="AM3:AN3"/>
    <mergeCell ref="J43:L43"/>
    <mergeCell ref="A41:C41"/>
    <mergeCell ref="A38:C38"/>
  </mergeCell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C1" zoomScale="36">
      <selection activeCell="K5" sqref="K5:M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8.6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18.0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DATA!M61</f>
        <v>0.14166666666666633</v>
      </c>
      <c r="N18" s="13"/>
      <c r="O18" s="12" t="str">
        <f>TEXT(ABS((M18)/24),"[hh]°mm'ss")</f>
        <v>00°08'30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-5.333333333339962E-4</v>
      </c>
      <c r="N19" s="13"/>
      <c r="O19" s="12" t="str">
        <f>TEXT(ABS((M19)/24),"[hh]°mm'ss")</f>
        <v>00°00'02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11.999466666666699</v>
      </c>
      <c r="N20" s="13"/>
      <c r="O20" s="12" t="str">
        <f>TEXT(ABS((M20)/24),"[hh]°mm'ss")</f>
        <v>11°59'58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DATA!D61</f>
        <v>-1.3</v>
      </c>
      <c r="N25" s="13"/>
      <c r="O25" s="12" t="str">
        <f>TEXT(ABS((M25)/24),"[hh]°mm'ss")</f>
        <v>01°18'00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84.48299999999998</v>
      </c>
      <c r="N26" s="13"/>
      <c r="O26" s="12" t="str">
        <f>TEXT(ABS((M26)/24),"[hh]°mm'ss")</f>
        <v>84°28'59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1.096588513668157</v>
      </c>
      <c r="N27" s="13"/>
      <c r="O27" s="12" t="str">
        <f>TEXT(ABS((M27)/24),"[hh]°mm'ss")</f>
        <v>01°05'48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42.362284517184094</v>
      </c>
      <c r="N28" s="13"/>
      <c r="O28" s="12" t="str">
        <f>TEXT(ABS((M28)/24),"[hh]°mm'ss")</f>
        <v>42°21'44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12.049466666666701</v>
      </c>
      <c r="N29" s="13"/>
      <c r="O29" s="12" t="str">
        <f>TEXT(ABS((M29)/24),"[hh]°mm'ss")</f>
        <v>12°02'58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0.6711033199733722</v>
      </c>
      <c r="N30" s="13"/>
      <c r="O30" s="12" t="str">
        <f>TEXT(ABS((M30)/24),"[hh]°mm'ss")</f>
        <v>00°40'16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15.222648214799833</v>
      </c>
      <c r="N31" s="13"/>
      <c r="O31" s="12" t="str">
        <f>TEXT(ABS((M31)/24),"[hh]°mm'ss")</f>
        <v>15°13'22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-0.03761232312297281</v>
      </c>
      <c r="N32" s="13"/>
      <c r="O32" s="12" t="str">
        <f>TEXT(ABS((M32)/24),"[hh]°mm'ss")</f>
        <v>00°02'15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18.176502387412434</v>
      </c>
      <c r="N33" s="13"/>
      <c r="O33" s="12" t="str">
        <f>TEXT(ABS((M33)/24),"[hh]°mm'ss")</f>
        <v>18°10'35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-0.31172982079541883</v>
      </c>
      <c r="N34" s="13"/>
      <c r="O34" s="12" t="str">
        <f>TEXT(ABS((M34)/24),"[hh]°mm'ss")</f>
        <v>00°18'42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19.243700565750835</v>
      </c>
      <c r="N35" s="13"/>
      <c r="O35" s="12" t="str">
        <f>TEXT(ABS((M35)/24),"[hh]°mm'ss")</f>
        <v>19°14'37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-0.3447329697461408</v>
      </c>
      <c r="N36" s="13"/>
      <c r="O36" s="12" t="str">
        <f>TEXT(ABS((M36)/24),"[hh]°mm'ss")</f>
        <v>00°20'41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4.521766926367223</v>
      </c>
      <c r="N37" s="13"/>
      <c r="O37" s="12" t="str">
        <f>TEXT(ABS((M37)/24),"[hh]°mm'ss")</f>
        <v>04°31'18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4.688433593033893</v>
      </c>
      <c r="N38" s="13"/>
      <c r="O38" s="12" t="str">
        <f>TEXT(ABS((M38)/24),"[hh]°mm'ss")</f>
        <v>04°41'18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-0.02016523285775531</v>
      </c>
      <c r="N39" s="13"/>
      <c r="O39" s="12" t="str">
        <f>TEXT(ABS((M39)/24),"[hh]°mm'ss")</f>
        <v>00°01'13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5.92243592976886</v>
      </c>
      <c r="N40" s="13"/>
      <c r="O40" s="12" t="str">
        <f>TEXT(ABS((M40)/24),"[hh]°mm'ss")</f>
        <v>05°55'21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0.07574626930737309</v>
      </c>
      <c r="N41" s="13"/>
      <c r="O41" s="12" t="str">
        <f>TEXT(ABS((M41)/24),"[hh]°mm'ss")</f>
        <v>00°04'33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6.322406824268043</v>
      </c>
      <c r="N42" s="13"/>
      <c r="O42" s="12" t="str">
        <f>TEXT(ABS((M42)/24),"[hh]°mm'ss")</f>
        <v>06°19'21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0.1623347794402062</v>
      </c>
      <c r="N43" s="13"/>
      <c r="O43" s="12" t="str">
        <f>TEXT(ABS((M43)/24),"[hh]°mm'ss")</f>
        <v>00°09'44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6.655629415423583</v>
      </c>
      <c r="N44" s="13"/>
      <c r="O44" s="12" t="str">
        <f>TEXT(ABS((M44)/24),"[hh]°mm'ss")</f>
        <v>06°39'20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12:3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18:11</v>
      </c>
      <c r="I48" s="12"/>
      <c r="J48" s="12"/>
      <c r="K48" s="12" t="str">
        <f>TRUNC(M35)&amp;":"&amp;ROUNDUP((M35-TRUNC(M35))*60,0)</f>
        <v>19:15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11:60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57:P57"/>
    <mergeCell ref="E42:L42"/>
    <mergeCell ref="M19:N19"/>
    <mergeCell ref="B34:D34"/>
    <mergeCell ref="H4:J4"/>
    <mergeCell ref="E24:L24"/>
    <mergeCell ref="O18:P18"/>
    <mergeCell ref="B17:D17"/>
    <mergeCell ref="H9:J9"/>
    <mergeCell ref="B42:D42"/>
    <mergeCell ref="N54:P54"/>
    <mergeCell ref="B56:D56"/>
    <mergeCell ref="K49:M49"/>
    <mergeCell ref="H49:J49"/>
    <mergeCell ref="M37:N37"/>
    <mergeCell ref="O41:P41"/>
    <mergeCell ref="H56:J56"/>
    <mergeCell ref="B40:D40"/>
    <mergeCell ref="K50:M50"/>
    <mergeCell ref="E44:L44"/>
    <mergeCell ref="B55:D55"/>
    <mergeCell ref="B59:D59"/>
    <mergeCell ref="E59:G59"/>
    <mergeCell ref="N5:P5"/>
    <mergeCell ref="E20:L20"/>
    <mergeCell ref="O23:P23"/>
    <mergeCell ref="E23:L23"/>
    <mergeCell ref="E8:G8"/>
    <mergeCell ref="O20:P20"/>
    <mergeCell ref="M20:N20"/>
    <mergeCell ref="M16:N16"/>
    <mergeCell ref="M18:N18"/>
    <mergeCell ref="E39:L39"/>
    <mergeCell ref="N13:P13"/>
    <mergeCell ref="B11:D11"/>
    <mergeCell ref="B53:D53"/>
    <mergeCell ref="H12:J12"/>
    <mergeCell ref="N47:P47"/>
    <mergeCell ref="O26:P26"/>
    <mergeCell ref="B18:D18"/>
    <mergeCell ref="K12:M12"/>
    <mergeCell ref="M28:N28"/>
    <mergeCell ref="M33:N33"/>
    <mergeCell ref="O33:P33"/>
    <mergeCell ref="B51:P52"/>
    <mergeCell ref="K58:M58"/>
    <mergeCell ref="O17:P17"/>
    <mergeCell ref="B16:D16"/>
    <mergeCell ref="M23:N23"/>
    <mergeCell ref="N11:P11"/>
    <mergeCell ref="B20:D20"/>
    <mergeCell ref="E32:L32"/>
    <mergeCell ref="B21:P22"/>
    <mergeCell ref="E25:L25"/>
    <mergeCell ref="B9:D9"/>
    <mergeCell ref="B62:P62"/>
    <mergeCell ref="O39:P39"/>
    <mergeCell ref="K59:M59"/>
    <mergeCell ref="E38:L38"/>
    <mergeCell ref="N48:P48"/>
    <mergeCell ref="B47:D47"/>
    <mergeCell ref="B65:P65"/>
    <mergeCell ref="B49:D49"/>
    <mergeCell ref="E33:L33"/>
    <mergeCell ref="B6:P7"/>
    <mergeCell ref="E4:G4"/>
    <mergeCell ref="B26:D26"/>
    <mergeCell ref="N59:P59"/>
    <mergeCell ref="B29:D29"/>
    <mergeCell ref="B38:D38"/>
    <mergeCell ref="O16:P16"/>
    <mergeCell ref="E12:G12"/>
    <mergeCell ref="K47:M47"/>
    <mergeCell ref="O38:P38"/>
    <mergeCell ref="E48:G48"/>
    <mergeCell ref="K54:M54"/>
    <mergeCell ref="B43:D43"/>
    <mergeCell ref="H13:J13"/>
    <mergeCell ref="B37:D37"/>
    <mergeCell ref="M44:N44"/>
    <mergeCell ref="E53:G53"/>
    <mergeCell ref="O31:P31"/>
    <mergeCell ref="H11:J11"/>
    <mergeCell ref="B2:P3"/>
    <mergeCell ref="B30:D30"/>
    <mergeCell ref="B10:D10"/>
    <mergeCell ref="E9:G9"/>
    <mergeCell ref="K9:M9"/>
    <mergeCell ref="N4:P4"/>
    <mergeCell ref="B5:D5"/>
    <mergeCell ref="E16:L16"/>
    <mergeCell ref="M29:N29"/>
    <mergeCell ref="B19:D19"/>
    <mergeCell ref="E34:L34"/>
    <mergeCell ref="M17:N17"/>
    <mergeCell ref="B39:D39"/>
    <mergeCell ref="H48:J48"/>
    <mergeCell ref="O44:P44"/>
    <mergeCell ref="E50:G50"/>
    <mergeCell ref="H50:J50"/>
    <mergeCell ref="E43:L43"/>
    <mergeCell ref="M42:N42"/>
    <mergeCell ref="E47:G47"/>
    <mergeCell ref="M43:N43"/>
    <mergeCell ref="N50:P50"/>
    <mergeCell ref="O43:P43"/>
    <mergeCell ref="B36:D36"/>
    <mergeCell ref="E19:L19"/>
    <mergeCell ref="M31:N31"/>
    <mergeCell ref="O27:P27"/>
    <mergeCell ref="E29:L29"/>
    <mergeCell ref="M34:N34"/>
    <mergeCell ref="M30:N30"/>
    <mergeCell ref="E28:L28"/>
    <mergeCell ref="M32:N32"/>
    <mergeCell ref="O29:P29"/>
    <mergeCell ref="M27:N27"/>
    <mergeCell ref="E37:L37"/>
    <mergeCell ref="B28:D28"/>
    <mergeCell ref="B35:D35"/>
    <mergeCell ref="O28:P28"/>
    <mergeCell ref="E26:L26"/>
    <mergeCell ref="M24:N24"/>
    <mergeCell ref="B33:D33"/>
    <mergeCell ref="E35:L35"/>
    <mergeCell ref="M25:N25"/>
    <mergeCell ref="B31:D31"/>
    <mergeCell ref="M35:N35"/>
    <mergeCell ref="O25:P25"/>
    <mergeCell ref="N12:P12"/>
    <mergeCell ref="B23:D23"/>
    <mergeCell ref="M26:N26"/>
    <mergeCell ref="N10:P10"/>
    <mergeCell ref="B13:D13"/>
    <mergeCell ref="N53:P53"/>
    <mergeCell ref="E41:L41"/>
    <mergeCell ref="B48:D48"/>
    <mergeCell ref="O36:P36"/>
    <mergeCell ref="E49:G49"/>
    <mergeCell ref="H54:J54"/>
    <mergeCell ref="O37:P37"/>
    <mergeCell ref="N8:P8"/>
    <mergeCell ref="E18:L18"/>
    <mergeCell ref="B12:D12"/>
    <mergeCell ref="E5:G5"/>
    <mergeCell ref="B8:D8"/>
    <mergeCell ref="K13:M13"/>
    <mergeCell ref="B4:D4"/>
    <mergeCell ref="N9:P9"/>
    <mergeCell ref="H47:J47"/>
    <mergeCell ref="N55:P55"/>
    <mergeCell ref="B50:D50"/>
    <mergeCell ref="E56:G56"/>
    <mergeCell ref="M41:N41"/>
    <mergeCell ref="B24:D24"/>
    <mergeCell ref="H5:J5"/>
    <mergeCell ref="O19:P19"/>
    <mergeCell ref="E40:L40"/>
    <mergeCell ref="H55:J55"/>
    <mergeCell ref="K48:M48"/>
    <mergeCell ref="H53:J53"/>
    <mergeCell ref="E55:G55"/>
    <mergeCell ref="E54:G54"/>
    <mergeCell ref="B44:D44"/>
    <mergeCell ref="O32:P32"/>
    <mergeCell ref="B27:D27"/>
    <mergeCell ref="K5:M5"/>
    <mergeCell ref="B32:D32"/>
    <mergeCell ref="E31:L31"/>
    <mergeCell ref="B45:P46"/>
    <mergeCell ref="K56:M56"/>
    <mergeCell ref="B58:D58"/>
    <mergeCell ref="N58:P58"/>
    <mergeCell ref="E58:G58"/>
    <mergeCell ref="B41:D41"/>
    <mergeCell ref="K55:M55"/>
    <mergeCell ref="N49:P49"/>
    <mergeCell ref="M38:N38"/>
    <mergeCell ref="M36:N36"/>
    <mergeCell ref="O35:P35"/>
    <mergeCell ref="O34:P34"/>
    <mergeCell ref="B25:D25"/>
    <mergeCell ref="K10:M10"/>
    <mergeCell ref="H8:J8"/>
    <mergeCell ref="K11:M11"/>
    <mergeCell ref="E13:G13"/>
    <mergeCell ref="H10:J10"/>
    <mergeCell ref="E10:G10"/>
    <mergeCell ref="K8:M8"/>
    <mergeCell ref="B60:P60"/>
    <mergeCell ref="O40:P40"/>
    <mergeCell ref="O30:P30"/>
    <mergeCell ref="E17:L17"/>
    <mergeCell ref="K4:M4"/>
    <mergeCell ref="B66:P66"/>
    <mergeCell ref="M40:N40"/>
    <mergeCell ref="E30:L30"/>
    <mergeCell ref="B14:P15"/>
    <mergeCell ref="E11:G11"/>
    <mergeCell ref="E36:L36"/>
    <mergeCell ref="E27:L27"/>
    <mergeCell ref="O24:P24"/>
    <mergeCell ref="M39:N39"/>
    <mergeCell ref="B61:P61"/>
    <mergeCell ref="O42:P42"/>
    <mergeCell ref="B64:P64"/>
    <mergeCell ref="B67:P67"/>
    <mergeCell ref="K53:M53"/>
    <mergeCell ref="B54:D54"/>
    <mergeCell ref="H59:J59"/>
    <mergeCell ref="N56:P56"/>
    <mergeCell ref="H58:J58"/>
    <mergeCell ref="B63:P63"/>
  </mergeCells>
  <pageMargins left="0.7" right="0.7" top="0.75" bottom="0.75" header="0.3" footer="0.3"/>
  <legacy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B1" zoomScale="39">
      <selection activeCell="K5" sqref="K5:M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7.2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19.0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DATA!N61</f>
        <v>0.13666666666666633</v>
      </c>
      <c r="N18" s="13"/>
      <c r="O18" s="12" t="str">
        <f>TEXT(ABS((M18)/24),"[hh]°mm'ss")</f>
        <v>00°08'12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-0.005533333333334001</v>
      </c>
      <c r="N19" s="13"/>
      <c r="O19" s="12" t="str">
        <f>TEXT(ABS((M19)/24),"[hh]°mm'ss")</f>
        <v>00°00'20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11.9944666666667</v>
      </c>
      <c r="N20" s="13"/>
      <c r="O20" s="12" t="str">
        <f>TEXT(ABS((M20)/24),"[hh]°mm'ss")</f>
        <v>11°59'40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DATA!E61</f>
        <v>-0.733333333333333</v>
      </c>
      <c r="N25" s="13"/>
      <c r="O25" s="12" t="str">
        <f>TEXT(ABS((M25)/24),"[hh]°mm'ss")</f>
        <v>00°44'00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83.91633333333336</v>
      </c>
      <c r="N26" s="13"/>
      <c r="O26" s="12" t="str">
        <f>TEXT(ABS((M26)/24),"[hh]°mm'ss")</f>
        <v>83°54'59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1.106580853086548</v>
      </c>
      <c r="N27" s="13"/>
      <c r="O27" s="12" t="str">
        <f>TEXT(ABS((M27)/24),"[hh]°mm'ss")</f>
        <v>01°06'24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42.10363335997491</v>
      </c>
      <c r="N28" s="13"/>
      <c r="O28" s="12" t="str">
        <f>TEXT(ABS((M28)/24),"[hh]°mm'ss")</f>
        <v>42°06'13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12.0444666666667</v>
      </c>
      <c r="N29" s="13"/>
      <c r="O29" s="12" t="str">
        <f>TEXT(ABS((M29)/24),"[hh]°mm'ss")</f>
        <v>12°02'40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0.668943536054851</v>
      </c>
      <c r="N30" s="13"/>
      <c r="O30" s="12" t="str">
        <f>TEXT(ABS((M30)/24),"[hh]°mm'ss")</f>
        <v>00°40'08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15.228761420907533</v>
      </c>
      <c r="N31" s="13"/>
      <c r="O31" s="12" t="str">
        <f>TEXT(ABS((M31)/24),"[hh]°mm'ss")</f>
        <v>15°13'44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-0.036429629984484076</v>
      </c>
      <c r="N32" s="13"/>
      <c r="O32" s="12" t="str">
        <f>TEXT(ABS((M32)/24),"[hh]°mm'ss")</f>
        <v>00°02'11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18.166981733168434</v>
      </c>
      <c r="N33" s="13"/>
      <c r="O33" s="12" t="str">
        <f>TEXT(ABS((M33)/24),"[hh]°mm'ss")</f>
        <v>18°10'01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-0.3105471276569301</v>
      </c>
      <c r="N34" s="13"/>
      <c r="O34" s="12" t="str">
        <f>TEXT(ABS((M34)/24),"[hh]°mm'ss")</f>
        <v>00°18'38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19.233947068553434</v>
      </c>
      <c r="N35" s="13"/>
      <c r="O35" s="12" t="str">
        <f>TEXT(ABS((M35)/24),"[hh]°mm'ss")</f>
        <v>19°14'02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-0.3435502766076521</v>
      </c>
      <c r="N36" s="13"/>
      <c r="O36" s="12" t="str">
        <f>TEXT(ABS((M36)/24),"[hh]°mm'ss")</f>
        <v>00°20'37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4.521578375968343</v>
      </c>
      <c r="N37" s="13"/>
      <c r="O37" s="12" t="str">
        <f>TEXT(ABS((M37)/24),"[hh]°mm'ss")</f>
        <v>04°31'18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4.688245042635003</v>
      </c>
      <c r="N38" s="13"/>
      <c r="O38" s="12" t="str">
        <f>TEXT(ABS((M38)/24),"[hh]°mm'ss")</f>
        <v>04°41'18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-0.01898253971926658</v>
      </c>
      <c r="N39" s="13"/>
      <c r="O39" s="12" t="str">
        <f>TEXT(ABS((M39)/24),"[hh]°mm'ss")</f>
        <v>00°01'08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5.9219543507223</v>
      </c>
      <c r="N40" s="13"/>
      <c r="O40" s="12" t="str">
        <f>TEXT(ABS((M40)/24),"[hh]°mm'ss")</f>
        <v>05°55'19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0.07692896244586182</v>
      </c>
      <c r="N41" s="13"/>
      <c r="O41" s="12" t="str">
        <f>TEXT(ABS((M41)/24),"[hh]°mm'ss")</f>
        <v>00°04'37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6.321937600239493</v>
      </c>
      <c r="N42" s="13"/>
      <c r="O42" s="12" t="str">
        <f>TEXT(ABS((M42)/24),"[hh]°mm'ss")</f>
        <v>06°19'19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0.1635174725786949</v>
      </c>
      <c r="N43" s="13"/>
      <c r="O43" s="12" t="str">
        <f>TEXT(ABS((M43)/24),"[hh]°mm'ss")</f>
        <v>00°09'49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6.655208150554583</v>
      </c>
      <c r="N44" s="13"/>
      <c r="O44" s="12" t="str">
        <f>TEXT(ABS((M44)/24),"[hh]°mm'ss")</f>
        <v>06°39'19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12:3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18:11</v>
      </c>
      <c r="I48" s="12"/>
      <c r="J48" s="12"/>
      <c r="K48" s="12" t="str">
        <f>TRUNC(M35)&amp;":"&amp;ROUNDUP((M35-TRUNC(M35))*60,0)</f>
        <v>19:15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11:60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37:D37"/>
    <mergeCell ref="B61:P61"/>
    <mergeCell ref="B59:D59"/>
    <mergeCell ref="K49:M49"/>
    <mergeCell ref="N13:P13"/>
    <mergeCell ref="E23:L23"/>
    <mergeCell ref="O30:P30"/>
    <mergeCell ref="B18:D18"/>
    <mergeCell ref="O35:P35"/>
    <mergeCell ref="H10:J10"/>
    <mergeCell ref="B27:D27"/>
    <mergeCell ref="B66:P66"/>
    <mergeCell ref="B42:D42"/>
    <mergeCell ref="K59:M59"/>
    <mergeCell ref="E53:G53"/>
    <mergeCell ref="E59:G59"/>
    <mergeCell ref="B67:P67"/>
    <mergeCell ref="E30:L30"/>
    <mergeCell ref="N8:P8"/>
    <mergeCell ref="B17:D17"/>
    <mergeCell ref="K4:M4"/>
    <mergeCell ref="N59:P59"/>
    <mergeCell ref="B45:P46"/>
    <mergeCell ref="O38:P38"/>
    <mergeCell ref="O26:P26"/>
    <mergeCell ref="E17:L17"/>
    <mergeCell ref="B29:D29"/>
    <mergeCell ref="M23:N23"/>
    <mergeCell ref="E25:L25"/>
    <mergeCell ref="M19:N19"/>
    <mergeCell ref="M31:N31"/>
    <mergeCell ref="M37:N37"/>
    <mergeCell ref="O37:P37"/>
    <mergeCell ref="B57:P57"/>
    <mergeCell ref="H58:J58"/>
    <mergeCell ref="E43:L43"/>
    <mergeCell ref="H56:J56"/>
    <mergeCell ref="O42:P42"/>
    <mergeCell ref="M40:N40"/>
    <mergeCell ref="M42:N42"/>
    <mergeCell ref="E50:G50"/>
    <mergeCell ref="N4:P4"/>
    <mergeCell ref="B21:P22"/>
    <mergeCell ref="M29:N29"/>
    <mergeCell ref="M24:N24"/>
    <mergeCell ref="E10:G10"/>
    <mergeCell ref="B16:D16"/>
    <mergeCell ref="E28:L28"/>
    <mergeCell ref="B30:D30"/>
    <mergeCell ref="B34:D34"/>
    <mergeCell ref="E4:G4"/>
    <mergeCell ref="B56:D56"/>
    <mergeCell ref="O43:P43"/>
    <mergeCell ref="E40:L40"/>
    <mergeCell ref="O33:P33"/>
    <mergeCell ref="E13:G13"/>
    <mergeCell ref="B14:P15"/>
    <mergeCell ref="E34:L34"/>
    <mergeCell ref="E9:G9"/>
    <mergeCell ref="N9:P9"/>
    <mergeCell ref="B11:D11"/>
    <mergeCell ref="E24:L24"/>
    <mergeCell ref="B32:D32"/>
    <mergeCell ref="E5:G5"/>
    <mergeCell ref="B4:D4"/>
    <mergeCell ref="H5:J5"/>
    <mergeCell ref="K5:M5"/>
    <mergeCell ref="O36:P36"/>
    <mergeCell ref="E54:G54"/>
    <mergeCell ref="B39:D39"/>
    <mergeCell ref="N55:P55"/>
    <mergeCell ref="O31:P31"/>
    <mergeCell ref="B19:D19"/>
    <mergeCell ref="O29:P29"/>
    <mergeCell ref="B6:P7"/>
    <mergeCell ref="E29:L29"/>
    <mergeCell ref="B20:D20"/>
    <mergeCell ref="E27:L27"/>
    <mergeCell ref="B26:D26"/>
    <mergeCell ref="B23:D23"/>
    <mergeCell ref="B24:D24"/>
    <mergeCell ref="B43:D43"/>
    <mergeCell ref="O39:P39"/>
    <mergeCell ref="B51:P52"/>
    <mergeCell ref="K53:M53"/>
    <mergeCell ref="B50:D50"/>
    <mergeCell ref="M43:N43"/>
    <mergeCell ref="K47:M47"/>
    <mergeCell ref="B49:D49"/>
    <mergeCell ref="N48:P48"/>
    <mergeCell ref="B65:P65"/>
    <mergeCell ref="K48:M48"/>
    <mergeCell ref="B13:D13"/>
    <mergeCell ref="E33:L33"/>
    <mergeCell ref="O23:P23"/>
    <mergeCell ref="H13:J13"/>
    <mergeCell ref="K11:M11"/>
    <mergeCell ref="N11:P11"/>
    <mergeCell ref="H11:J11"/>
    <mergeCell ref="H9:J9"/>
    <mergeCell ref="N58:P58"/>
    <mergeCell ref="E47:G47"/>
    <mergeCell ref="N53:P53"/>
    <mergeCell ref="E48:G48"/>
    <mergeCell ref="H47:J47"/>
    <mergeCell ref="K50:M50"/>
    <mergeCell ref="B33:D33"/>
    <mergeCell ref="E16:L16"/>
    <mergeCell ref="E11:G11"/>
    <mergeCell ref="O25:P25"/>
    <mergeCell ref="E12:G12"/>
    <mergeCell ref="O27:P27"/>
    <mergeCell ref="K8:M8"/>
    <mergeCell ref="E26:L26"/>
    <mergeCell ref="H12:J12"/>
    <mergeCell ref="M27:N27"/>
    <mergeCell ref="O19:P19"/>
    <mergeCell ref="N12:P12"/>
    <mergeCell ref="N10:P10"/>
    <mergeCell ref="K9:M9"/>
    <mergeCell ref="K12:M12"/>
    <mergeCell ref="E38:L38"/>
    <mergeCell ref="B54:D54"/>
    <mergeCell ref="N49:P49"/>
    <mergeCell ref="H59:J59"/>
    <mergeCell ref="B38:D38"/>
    <mergeCell ref="B55:D55"/>
    <mergeCell ref="B10:D10"/>
    <mergeCell ref="M30:N30"/>
    <mergeCell ref="O17:P17"/>
    <mergeCell ref="B41:D41"/>
    <mergeCell ref="K56:M56"/>
    <mergeCell ref="O44:P44"/>
    <mergeCell ref="B58:D58"/>
    <mergeCell ref="M39:N39"/>
    <mergeCell ref="M38:N38"/>
    <mergeCell ref="E37:L37"/>
    <mergeCell ref="E36:L36"/>
    <mergeCell ref="B31:D31"/>
    <mergeCell ref="O20:P20"/>
    <mergeCell ref="O24:P24"/>
    <mergeCell ref="M25:N25"/>
    <mergeCell ref="E20:L20"/>
    <mergeCell ref="M33:N33"/>
    <mergeCell ref="M32:N32"/>
    <mergeCell ref="E31:L31"/>
    <mergeCell ref="M44:N44"/>
    <mergeCell ref="E56:G56"/>
    <mergeCell ref="B53:D53"/>
    <mergeCell ref="E49:G49"/>
    <mergeCell ref="H54:J54"/>
    <mergeCell ref="K54:M54"/>
    <mergeCell ref="E32:L32"/>
    <mergeCell ref="M34:N34"/>
    <mergeCell ref="M41:N41"/>
    <mergeCell ref="E55:G55"/>
    <mergeCell ref="N50:P50"/>
    <mergeCell ref="B48:D48"/>
    <mergeCell ref="E42:L42"/>
    <mergeCell ref="B35:D35"/>
    <mergeCell ref="O34:P34"/>
    <mergeCell ref="B40:D40"/>
    <mergeCell ref="N56:P56"/>
    <mergeCell ref="B47:D47"/>
    <mergeCell ref="H55:J55"/>
    <mergeCell ref="H53:J53"/>
    <mergeCell ref="H49:J49"/>
    <mergeCell ref="H50:J50"/>
    <mergeCell ref="E39:L39"/>
    <mergeCell ref="E58:G58"/>
    <mergeCell ref="N47:P47"/>
    <mergeCell ref="B44:D44"/>
    <mergeCell ref="B62:P62"/>
    <mergeCell ref="E41:L41"/>
    <mergeCell ref="B63:P63"/>
    <mergeCell ref="B25:D25"/>
    <mergeCell ref="H8:J8"/>
    <mergeCell ref="M28:N28"/>
    <mergeCell ref="B8:D8"/>
    <mergeCell ref="B28:D28"/>
    <mergeCell ref="B9:D9"/>
    <mergeCell ref="E35:L35"/>
    <mergeCell ref="N54:P54"/>
    <mergeCell ref="K58:M58"/>
    <mergeCell ref="O28:P28"/>
    <mergeCell ref="M16:N16"/>
    <mergeCell ref="M17:N17"/>
    <mergeCell ref="O18:P18"/>
    <mergeCell ref="M18:N18"/>
    <mergeCell ref="M20:N20"/>
    <mergeCell ref="E19:L19"/>
    <mergeCell ref="E18:L18"/>
    <mergeCell ref="M35:N35"/>
    <mergeCell ref="K10:M10"/>
    <mergeCell ref="O16:P16"/>
    <mergeCell ref="O32:P32"/>
    <mergeCell ref="O40:P40"/>
    <mergeCell ref="K55:M55"/>
    <mergeCell ref="B36:D36"/>
    <mergeCell ref="K13:M13"/>
    <mergeCell ref="M36:N36"/>
    <mergeCell ref="B12:D12"/>
    <mergeCell ref="H4:J4"/>
    <mergeCell ref="B5:D5"/>
    <mergeCell ref="E8:G8"/>
    <mergeCell ref="N5:P5"/>
    <mergeCell ref="E44:L44"/>
    <mergeCell ref="B60:P60"/>
    <mergeCell ref="O41:P41"/>
    <mergeCell ref="B2:P3"/>
    <mergeCell ref="M26:N26"/>
    <mergeCell ref="H48:J48"/>
    <mergeCell ref="B64:P64"/>
  </mergeCells>
  <pageMargins left="0.7" right="0.7" top="0.75" bottom="0.75" header="0.3" footer="0.3"/>
  <legacy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C67"/>
  <sheetViews>
    <sheetView workbookViewId="0" zoomScale="30">
      <selection activeCell="K5" sqref="K5:M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2.3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20.0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DATA!O61</f>
        <v>0.1319444444444448</v>
      </c>
      <c r="N18" s="13"/>
      <c r="O18" s="12" t="str">
        <f>TEXT(ABS((M18)/24),"[hh]°mm'ss")</f>
        <v>00°07'55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-0.01025555555555499</v>
      </c>
      <c r="N19" s="13"/>
      <c r="O19" s="12" t="str">
        <f>TEXT(ABS((M19)/24),"[hh]°mm'ss")</f>
        <v>00°00'37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11.9897444444444</v>
      </c>
      <c r="N20" s="13"/>
      <c r="O20" s="12" t="str">
        <f>TEXT(ABS((M20)/24),"[hh]°mm'ss")</f>
        <v>11°59'23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DATA!F61</f>
        <v>-0.35</v>
      </c>
      <c r="N25" s="13"/>
      <c r="O25" s="12" t="str">
        <f>TEXT(ABS((M25)/24),"[hh]°mm'ss")</f>
        <v>00°21'00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83.53299999999999</v>
      </c>
      <c r="N26" s="13"/>
      <c r="O26" s="12" t="str">
        <f>TEXT(ABS((M26)/24),"[hh]°mm'ss")</f>
        <v>83°31'59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1.1133522111625629</v>
      </c>
      <c r="N27" s="13"/>
      <c r="O27" s="12" t="str">
        <f>TEXT(ABS((M27)/24),"[hh]°mm'ss")</f>
        <v>01°06'48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41.92981321035058</v>
      </c>
      <c r="N28" s="13"/>
      <c r="O28" s="12" t="str">
        <f>TEXT(ABS((M28)/24),"[hh]°mm'ss")</f>
        <v>41°55'47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12.0397444444444</v>
      </c>
      <c r="N29" s="13"/>
      <c r="O29" s="12" t="str">
        <f>TEXT(ABS((M29)/24),"[hh]°mm'ss")</f>
        <v>12°02'23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0.6674894990436822</v>
      </c>
      <c r="N30" s="13"/>
      <c r="O30" s="12" t="str">
        <f>TEXT(ABS((M30)/24),"[hh]°mm'ss")</f>
        <v>00°40'03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15.231504605552033</v>
      </c>
      <c r="N31" s="13"/>
      <c r="O31" s="12" t="str">
        <f>TEXT(ABS((M31)/24),"[hh]°mm'ss")</f>
        <v>15°13'53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-0.03562975679214983</v>
      </c>
      <c r="N32" s="13"/>
      <c r="O32" s="12" t="str">
        <f>TEXT(ABS((M32)/24),"[hh]°mm'ss")</f>
        <v>00°02'08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18.159202235298036</v>
      </c>
      <c r="N33" s="13"/>
      <c r="O33" s="12" t="str">
        <f>TEXT(ABS((M33)/24),"[hh]°mm'ss")</f>
        <v>18°09'33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-0.30974725446459583</v>
      </c>
      <c r="N34" s="13"/>
      <c r="O34" s="12" t="str">
        <f>TEXT(ABS((M34)/24),"[hh]°mm'ss")</f>
        <v>00°18'35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19.226011080208334</v>
      </c>
      <c r="N35" s="13"/>
      <c r="O35" s="12" t="str">
        <f>TEXT(ABS((M35)/24),"[hh]°mm'ss")</f>
        <v>19°13'34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-0.3427504034153178</v>
      </c>
      <c r="N36" s="13"/>
      <c r="O36" s="12" t="str">
        <f>TEXT(ABS((M36)/24),"[hh]°mm'ss")</f>
        <v>00°20'34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4.520108952766643</v>
      </c>
      <c r="N37" s="13"/>
      <c r="O37" s="12" t="str">
        <f>TEXT(ABS((M37)/24),"[hh]°mm'ss")</f>
        <v>04°31'12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4.6867756194333134</v>
      </c>
      <c r="N38" s="13"/>
      <c r="O38" s="12" t="str">
        <f>TEXT(ABS((M38)/24),"[hh]°mm'ss")</f>
        <v>04°41'12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-0.018182666526932335</v>
      </c>
      <c r="N39" s="13"/>
      <c r="O39" s="12" t="str">
        <f>TEXT(ABS((M39)/24),"[hh]°mm'ss")</f>
        <v>00°01'05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5.920287946771969</v>
      </c>
      <c r="N40" s="13"/>
      <c r="O40" s="12" t="str">
        <f>TEXT(ABS((M40)/24),"[hh]°mm'ss")</f>
        <v>05°55'13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0.07772883563819608</v>
      </c>
      <c r="N41" s="13"/>
      <c r="O41" s="12" t="str">
        <f>TEXT(ABS((M41)/24),"[hh]°mm'ss")</f>
        <v>00°04'40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6.320279844762413</v>
      </c>
      <c r="N42" s="13"/>
      <c r="O42" s="12" t="str">
        <f>TEXT(ABS((M42)/24),"[hh]°mm'ss")</f>
        <v>06°19'13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0.16431734577102916</v>
      </c>
      <c r="N43" s="13"/>
      <c r="O43" s="12" t="str">
        <f>TEXT(ABS((M43)/24),"[hh]°mm'ss")</f>
        <v>00°09'52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6.653583111252313</v>
      </c>
      <c r="N44" s="13"/>
      <c r="O44" s="12" t="str">
        <f>TEXT(ABS((M44)/24),"[hh]°mm'ss")</f>
        <v>06°39'13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12:3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18:10</v>
      </c>
      <c r="I48" s="12"/>
      <c r="J48" s="12"/>
      <c r="K48" s="12" t="str">
        <f>TRUNC(M35)&amp;":"&amp;ROUNDUP((M35-TRUNC(M35))*60,0)</f>
        <v>19:14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11:60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16:D16"/>
    <mergeCell ref="H59:J59"/>
    <mergeCell ref="B55:D55"/>
    <mergeCell ref="B31:D31"/>
    <mergeCell ref="H50:J50"/>
    <mergeCell ref="B58:D58"/>
    <mergeCell ref="O40:P40"/>
    <mergeCell ref="K4:M4"/>
    <mergeCell ref="E28:L28"/>
    <mergeCell ref="M37:N37"/>
    <mergeCell ref="N12:P12"/>
    <mergeCell ref="O28:P28"/>
    <mergeCell ref="O32:P32"/>
    <mergeCell ref="O31:P31"/>
    <mergeCell ref="O26:P26"/>
    <mergeCell ref="E5:G5"/>
    <mergeCell ref="E56:G56"/>
    <mergeCell ref="K50:M50"/>
    <mergeCell ref="O18:P18"/>
    <mergeCell ref="M17:N17"/>
    <mergeCell ref="B65:P65"/>
    <mergeCell ref="B67:P67"/>
    <mergeCell ref="O19:P19"/>
    <mergeCell ref="M41:N41"/>
    <mergeCell ref="O42:P42"/>
    <mergeCell ref="O35:P35"/>
    <mergeCell ref="O36:P36"/>
    <mergeCell ref="M32:N32"/>
    <mergeCell ref="H56:J56"/>
    <mergeCell ref="B57:P57"/>
    <mergeCell ref="E24:L24"/>
    <mergeCell ref="B59:D59"/>
    <mergeCell ref="E58:G58"/>
    <mergeCell ref="B44:D44"/>
    <mergeCell ref="B56:D56"/>
    <mergeCell ref="B64:P64"/>
    <mergeCell ref="B66:P66"/>
    <mergeCell ref="E47:G47"/>
    <mergeCell ref="O27:P27"/>
    <mergeCell ref="E8:G8"/>
    <mergeCell ref="B20:D20"/>
    <mergeCell ref="O43:P43"/>
    <mergeCell ref="B50:D50"/>
    <mergeCell ref="M27:N27"/>
    <mergeCell ref="B17:D17"/>
    <mergeCell ref="K8:M8"/>
    <mergeCell ref="E41:L41"/>
    <mergeCell ref="B2:P3"/>
    <mergeCell ref="E25:L25"/>
    <mergeCell ref="O33:P33"/>
    <mergeCell ref="B45:P46"/>
    <mergeCell ref="H48:J48"/>
    <mergeCell ref="B51:P52"/>
    <mergeCell ref="O34:P34"/>
    <mergeCell ref="N53:P53"/>
    <mergeCell ref="E26:L26"/>
    <mergeCell ref="B6:P7"/>
    <mergeCell ref="M19:N19"/>
    <mergeCell ref="M20:N20"/>
    <mergeCell ref="M23:N23"/>
    <mergeCell ref="E11:G11"/>
    <mergeCell ref="M24:N24"/>
    <mergeCell ref="N50:P50"/>
    <mergeCell ref="E42:L42"/>
    <mergeCell ref="M39:N39"/>
    <mergeCell ref="B49:D49"/>
    <mergeCell ref="B39:D39"/>
    <mergeCell ref="K48:M48"/>
    <mergeCell ref="M42:N42"/>
    <mergeCell ref="M44:N44"/>
    <mergeCell ref="E43:L43"/>
    <mergeCell ref="O39:P39"/>
    <mergeCell ref="B35:D35"/>
    <mergeCell ref="E16:L16"/>
    <mergeCell ref="B8:D8"/>
    <mergeCell ref="O25:P25"/>
    <mergeCell ref="M30:N30"/>
    <mergeCell ref="E55:G55"/>
    <mergeCell ref="N47:P47"/>
    <mergeCell ref="H47:J47"/>
    <mergeCell ref="O20:P20"/>
    <mergeCell ref="H11:J11"/>
    <mergeCell ref="K13:M13"/>
    <mergeCell ref="K12:M12"/>
    <mergeCell ref="E13:G13"/>
    <mergeCell ref="N9:P9"/>
    <mergeCell ref="E31:L31"/>
    <mergeCell ref="M34:N34"/>
    <mergeCell ref="O30:P30"/>
    <mergeCell ref="M31:N31"/>
    <mergeCell ref="M25:N25"/>
    <mergeCell ref="E49:G49"/>
    <mergeCell ref="K9:M9"/>
    <mergeCell ref="B33:D33"/>
    <mergeCell ref="E34:L34"/>
    <mergeCell ref="E20:L20"/>
    <mergeCell ref="B26:D26"/>
    <mergeCell ref="B14:P15"/>
    <mergeCell ref="B54:D54"/>
    <mergeCell ref="M35:N35"/>
    <mergeCell ref="N54:P54"/>
    <mergeCell ref="H49:J49"/>
    <mergeCell ref="E36:L36"/>
    <mergeCell ref="H53:J53"/>
    <mergeCell ref="B62:P62"/>
    <mergeCell ref="B63:P63"/>
    <mergeCell ref="B47:D47"/>
    <mergeCell ref="M36:N36"/>
    <mergeCell ref="O41:P41"/>
    <mergeCell ref="E37:L37"/>
    <mergeCell ref="M40:N40"/>
    <mergeCell ref="N58:P58"/>
    <mergeCell ref="B60:P60"/>
    <mergeCell ref="B61:P61"/>
    <mergeCell ref="O37:P37"/>
    <mergeCell ref="E12:G12"/>
    <mergeCell ref="B32:D32"/>
    <mergeCell ref="H8:J8"/>
    <mergeCell ref="O29:P29"/>
    <mergeCell ref="E54:G54"/>
    <mergeCell ref="K59:M59"/>
    <mergeCell ref="E17:L17"/>
    <mergeCell ref="N48:P48"/>
    <mergeCell ref="E27:L27"/>
    <mergeCell ref="B41:D41"/>
    <mergeCell ref="M43:N43"/>
    <mergeCell ref="O38:P38"/>
    <mergeCell ref="E59:G59"/>
    <mergeCell ref="K55:M55"/>
    <mergeCell ref="E48:G48"/>
    <mergeCell ref="N59:P59"/>
    <mergeCell ref="K58:M58"/>
    <mergeCell ref="H58:J58"/>
    <mergeCell ref="B27:D27"/>
    <mergeCell ref="H54:J54"/>
    <mergeCell ref="E44:L44"/>
    <mergeCell ref="O17:P17"/>
    <mergeCell ref="B11:D11"/>
    <mergeCell ref="N5:P5"/>
    <mergeCell ref="H5:J5"/>
    <mergeCell ref="M26:N26"/>
    <mergeCell ref="E4:G4"/>
    <mergeCell ref="N10:P10"/>
    <mergeCell ref="H4:J4"/>
    <mergeCell ref="E40:L40"/>
    <mergeCell ref="B21:P22"/>
    <mergeCell ref="K5:M5"/>
    <mergeCell ref="N49:P49"/>
    <mergeCell ref="B40:D40"/>
    <mergeCell ref="M28:N28"/>
    <mergeCell ref="M33:N33"/>
    <mergeCell ref="E39:L39"/>
    <mergeCell ref="B43:D43"/>
    <mergeCell ref="M18:N18"/>
    <mergeCell ref="B34:D34"/>
    <mergeCell ref="H9:J9"/>
    <mergeCell ref="O44:P44"/>
    <mergeCell ref="B23:D23"/>
    <mergeCell ref="B24:D24"/>
    <mergeCell ref="B4:D4"/>
    <mergeCell ref="K47:M47"/>
    <mergeCell ref="N4:P4"/>
    <mergeCell ref="H10:J10"/>
    <mergeCell ref="K54:M54"/>
    <mergeCell ref="K49:M49"/>
    <mergeCell ref="K53:M53"/>
    <mergeCell ref="B42:D42"/>
    <mergeCell ref="B53:D53"/>
    <mergeCell ref="E53:G53"/>
    <mergeCell ref="B48:D48"/>
    <mergeCell ref="E50:G50"/>
    <mergeCell ref="H55:J55"/>
    <mergeCell ref="N55:P55"/>
    <mergeCell ref="K11:M11"/>
    <mergeCell ref="B25:D25"/>
    <mergeCell ref="B9:D9"/>
    <mergeCell ref="B18:D18"/>
    <mergeCell ref="E23:L23"/>
    <mergeCell ref="K56:M56"/>
    <mergeCell ref="B19:D19"/>
    <mergeCell ref="N11:P11"/>
    <mergeCell ref="E10:G10"/>
    <mergeCell ref="H12:J12"/>
    <mergeCell ref="N13:P13"/>
    <mergeCell ref="K10:M10"/>
    <mergeCell ref="M38:N38"/>
    <mergeCell ref="B37:D37"/>
    <mergeCell ref="N8:P8"/>
    <mergeCell ref="E18:L18"/>
    <mergeCell ref="B13:D13"/>
    <mergeCell ref="E35:L35"/>
    <mergeCell ref="E33:L33"/>
    <mergeCell ref="E38:L38"/>
    <mergeCell ref="B10:D10"/>
    <mergeCell ref="M16:N16"/>
    <mergeCell ref="O23:P23"/>
    <mergeCell ref="B12:D12"/>
    <mergeCell ref="B29:D29"/>
    <mergeCell ref="E29:L29"/>
    <mergeCell ref="O24:P24"/>
    <mergeCell ref="N56:P56"/>
    <mergeCell ref="M29:N29"/>
    <mergeCell ref="B5:D5"/>
    <mergeCell ref="O16:P16"/>
    <mergeCell ref="B30:D30"/>
    <mergeCell ref="E30:L30"/>
    <mergeCell ref="B28:D28"/>
    <mergeCell ref="H13:J13"/>
    <mergeCell ref="E19:L19"/>
    <mergeCell ref="E9:G9"/>
    <mergeCell ref="E32:L32"/>
    <mergeCell ref="B38:D38"/>
    <mergeCell ref="B36:D36"/>
  </mergeCells>
  <pageMargins left="0.7" right="0.7" top="0.75" bottom="0.75" header="0.3" footer="0.3"/>
  <legacy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BC67"/>
  <sheetViews>
    <sheetView workbookViewId="0" topLeftCell="E1" zoomScale="36">
      <selection activeCell="K5" sqref="K5:M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8.6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21.0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DATA!P61</f>
        <v>0.1269444444444448</v>
      </c>
      <c r="N18" s="13"/>
      <c r="O18" s="12" t="str">
        <f>TEXT(ABS((M18)/24),"[hh]°mm'ss")</f>
        <v>00°07'37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-0.015255555555554995</v>
      </c>
      <c r="N19" s="13"/>
      <c r="O19" s="12" t="str">
        <f>TEXT(ABS((M19)/24),"[hh]°mm'ss")</f>
        <v>00°00'55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11.984744444444399</v>
      </c>
      <c r="N20" s="13"/>
      <c r="O20" s="12" t="str">
        <f>TEXT(ABS((M20)/24),"[hh]°mm'ss")</f>
        <v>11°59'05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DATA!G61</f>
        <v>-0.0333333333333333</v>
      </c>
      <c r="N25" s="13"/>
      <c r="O25" s="12" t="str">
        <f>TEXT(ABS((M25)/24),"[hh]°mm'ss")</f>
        <v>00°02'00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83.21633333333332</v>
      </c>
      <c r="N26" s="13"/>
      <c r="O26" s="12" t="str">
        <f>TEXT(ABS((M26)/24),"[hh]°mm'ss")</f>
        <v>83°12'59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1.118953666684711</v>
      </c>
      <c r="N27" s="13"/>
      <c r="O27" s="12" t="str">
        <f>TEXT(ABS((M27)/24),"[hh]°mm'ss")</f>
        <v>01°07'08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41.78690618836468</v>
      </c>
      <c r="N28" s="13"/>
      <c r="O28" s="12" t="str">
        <f>TEXT(ABS((M28)/24),"[hh]°mm'ss")</f>
        <v>41°47'13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12.034744444444401</v>
      </c>
      <c r="N29" s="13"/>
      <c r="O29" s="12" t="str">
        <f>TEXT(ABS((M29)/24),"[hh]°mm'ss")</f>
        <v>12°02'05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0.6662925413998912</v>
      </c>
      <c r="N30" s="13"/>
      <c r="O30" s="12" t="str">
        <f>TEXT(ABS((M30)/24),"[hh]°mm'ss")</f>
        <v>00°39'59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15.232640297415534</v>
      </c>
      <c r="N31" s="13"/>
      <c r="O31" s="12" t="str">
        <f>TEXT(ABS((M31)/24),"[hh]°mm'ss")</f>
        <v>15°13'58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-0.034969044425228746</v>
      </c>
      <c r="N32" s="13"/>
      <c r="O32" s="12" t="str">
        <f>TEXT(ABS((M32)/24),"[hh]°mm'ss")</f>
        <v>00°02'06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18.151676926093835</v>
      </c>
      <c r="N33" s="13"/>
      <c r="O33" s="12" t="str">
        <f>TEXT(ABS((M33)/24),"[hh]°mm'ss")</f>
        <v>18°09'06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-0.3090865420976748</v>
      </c>
      <c r="N34" s="13"/>
      <c r="O34" s="12" t="str">
        <f>TEXT(ABS((M34)/24),"[hh]°mm'ss")</f>
        <v>00°18'33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19.218357104909433</v>
      </c>
      <c r="N35" s="13"/>
      <c r="O35" s="12" t="str">
        <f>TEXT(ABS((M35)/24),"[hh]°mm'ss")</f>
        <v>19°13'06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-0.34208969104839676</v>
      </c>
      <c r="N36" s="13"/>
      <c r="O36" s="12" t="str">
        <f>TEXT(ABS((M36)/24),"[hh]°mm'ss")</f>
        <v>00°20'32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4.517795072236593</v>
      </c>
      <c r="N37" s="13"/>
      <c r="O37" s="12" t="str">
        <f>TEXT(ABS((M37)/24),"[hh]°mm'ss")</f>
        <v>04°31'04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4.684461738903253</v>
      </c>
      <c r="N38" s="13"/>
      <c r="O38" s="12" t="str">
        <f>TEXT(ABS((M38)/24),"[hh]°mm'ss")</f>
        <v>04°41'04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-0.01752195416001125</v>
      </c>
      <c r="N39" s="13"/>
      <c r="O39" s="12" t="str">
        <f>TEXT(ABS((M39)/24),"[hh]°mm'ss")</f>
        <v>00°01'03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5.91781208441739</v>
      </c>
      <c r="N40" s="13"/>
      <c r="O40" s="12" t="str">
        <f>TEXT(ABS((M40)/24),"[hh]°mm'ss")</f>
        <v>05°55'04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0.07838954800511715</v>
      </c>
      <c r="N41" s="13"/>
      <c r="O41" s="12" t="str">
        <f>TEXT(ABS((M41)/24),"[hh]°mm'ss")</f>
        <v>00°04'42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6.317811304325593</v>
      </c>
      <c r="N42" s="13"/>
      <c r="O42" s="12" t="str">
        <f>TEXT(ABS((M42)/24),"[hh]°mm'ss")</f>
        <v>06°19'04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0.16497805813795025</v>
      </c>
      <c r="N43" s="13"/>
      <c r="O43" s="12" t="str">
        <f>TEXT(ABS((M43)/24),"[hh]°mm'ss")</f>
        <v>00°09'54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6.651141766040103</v>
      </c>
      <c r="N44" s="13"/>
      <c r="O44" s="12" t="str">
        <f>TEXT(ABS((M44)/24),"[hh]°mm'ss")</f>
        <v>06°39'04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12:3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18:10</v>
      </c>
      <c r="I48" s="12"/>
      <c r="J48" s="12"/>
      <c r="K48" s="12" t="str">
        <f>TRUNC(M35)&amp;":"&amp;ROUNDUP((M35-TRUNC(M35))*60,0)</f>
        <v>19:14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5:56</v>
      </c>
      <c r="F50" s="12"/>
      <c r="G50" s="12"/>
      <c r="H50" s="12" t="str">
        <f>TRUNC(M42)&amp;":"&amp;ROUNDUP((M42-TRUNC(M42))*60,0)</f>
        <v>6:20</v>
      </c>
      <c r="I50" s="12"/>
      <c r="J50" s="12"/>
      <c r="K50" s="12" t="str">
        <f>TRUNC(M44)&amp;":"&amp;ROUNDUP((M44-TRUNC(M44))*60,0)</f>
        <v>6:40</v>
      </c>
      <c r="L50" s="12"/>
      <c r="M50" s="12"/>
      <c r="N50" s="12" t="str">
        <f>TRUNC(M20)&amp;":"&amp;ROUNDUP((M20-TRUNC(M20))*60,0)</f>
        <v>11:60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M36:N36"/>
    <mergeCell ref="E48:G48"/>
    <mergeCell ref="N53:P53"/>
    <mergeCell ref="B67:P67"/>
    <mergeCell ref="E31:L31"/>
    <mergeCell ref="B13:D13"/>
    <mergeCell ref="O26:P26"/>
    <mergeCell ref="M17:N17"/>
    <mergeCell ref="B36:D36"/>
    <mergeCell ref="K53:M53"/>
    <mergeCell ref="M44:N44"/>
    <mergeCell ref="E56:G56"/>
    <mergeCell ref="H59:J59"/>
    <mergeCell ref="O24:P24"/>
    <mergeCell ref="E5:G5"/>
    <mergeCell ref="B9:D9"/>
    <mergeCell ref="B32:D32"/>
    <mergeCell ref="K56:M56"/>
    <mergeCell ref="B58:D58"/>
    <mergeCell ref="B30:D30"/>
    <mergeCell ref="K50:M50"/>
    <mergeCell ref="B59:D59"/>
    <mergeCell ref="B5:D5"/>
    <mergeCell ref="B21:P22"/>
    <mergeCell ref="K5:M5"/>
    <mergeCell ref="K12:M12"/>
    <mergeCell ref="E20:L20"/>
    <mergeCell ref="E9:G9"/>
    <mergeCell ref="H5:J5"/>
    <mergeCell ref="B10:D10"/>
    <mergeCell ref="O25:P25"/>
    <mergeCell ref="B26:D26"/>
    <mergeCell ref="B2:P3"/>
    <mergeCell ref="E39:L39"/>
    <mergeCell ref="H54:J54"/>
    <mergeCell ref="B47:D47"/>
    <mergeCell ref="K49:M49"/>
    <mergeCell ref="O40:P40"/>
    <mergeCell ref="E53:G53"/>
    <mergeCell ref="M38:N38"/>
    <mergeCell ref="M32:N32"/>
    <mergeCell ref="B14:P15"/>
    <mergeCell ref="K13:M13"/>
    <mergeCell ref="O39:P39"/>
    <mergeCell ref="H55:J55"/>
    <mergeCell ref="B43:D43"/>
    <mergeCell ref="O31:P31"/>
    <mergeCell ref="E19:L19"/>
    <mergeCell ref="B23:D23"/>
    <mergeCell ref="M26:N26"/>
    <mergeCell ref="M24:N24"/>
    <mergeCell ref="E26:L26"/>
    <mergeCell ref="E55:G55"/>
    <mergeCell ref="E37:L37"/>
    <mergeCell ref="N49:P49"/>
    <mergeCell ref="H53:J53"/>
    <mergeCell ref="H50:J50"/>
    <mergeCell ref="K55:M55"/>
    <mergeCell ref="B66:P66"/>
    <mergeCell ref="B17:D17"/>
    <mergeCell ref="E42:L42"/>
    <mergeCell ref="N11:P11"/>
    <mergeCell ref="B8:D8"/>
    <mergeCell ref="E18:L18"/>
    <mergeCell ref="N5:P5"/>
    <mergeCell ref="B4:D4"/>
    <mergeCell ref="E24:L24"/>
    <mergeCell ref="N50:P50"/>
    <mergeCell ref="H56:J56"/>
    <mergeCell ref="E58:G58"/>
    <mergeCell ref="O35:P35"/>
    <mergeCell ref="B37:D37"/>
    <mergeCell ref="E29:L29"/>
    <mergeCell ref="N4:P4"/>
    <mergeCell ref="B11:D11"/>
    <mergeCell ref="E4:G4"/>
    <mergeCell ref="H4:J4"/>
    <mergeCell ref="K4:M4"/>
    <mergeCell ref="H11:J11"/>
    <mergeCell ref="N12:P12"/>
    <mergeCell ref="B16:D16"/>
    <mergeCell ref="M20:N20"/>
    <mergeCell ref="O19:P19"/>
    <mergeCell ref="M18:N18"/>
    <mergeCell ref="O20:P20"/>
    <mergeCell ref="B50:D50"/>
    <mergeCell ref="E35:L35"/>
    <mergeCell ref="O44:P44"/>
    <mergeCell ref="M43:N43"/>
    <mergeCell ref="B35:D35"/>
    <mergeCell ref="O36:P36"/>
    <mergeCell ref="B44:D44"/>
    <mergeCell ref="N47:P47"/>
    <mergeCell ref="B27:D27"/>
    <mergeCell ref="O18:P18"/>
    <mergeCell ref="E17:L17"/>
    <mergeCell ref="O30:P30"/>
    <mergeCell ref="M30:N30"/>
    <mergeCell ref="B29:D29"/>
    <mergeCell ref="E49:G49"/>
    <mergeCell ref="O42:P42"/>
    <mergeCell ref="E44:L44"/>
    <mergeCell ref="K48:M48"/>
    <mergeCell ref="K47:M47"/>
    <mergeCell ref="H48:J48"/>
    <mergeCell ref="M29:N29"/>
    <mergeCell ref="M28:N28"/>
    <mergeCell ref="O23:P23"/>
    <mergeCell ref="M16:N16"/>
    <mergeCell ref="B24:D24"/>
    <mergeCell ref="E28:L28"/>
    <mergeCell ref="B28:D28"/>
    <mergeCell ref="B45:P46"/>
    <mergeCell ref="M37:N37"/>
    <mergeCell ref="B42:D42"/>
    <mergeCell ref="E38:L38"/>
    <mergeCell ref="M41:N41"/>
    <mergeCell ref="O37:P37"/>
    <mergeCell ref="M34:N34"/>
    <mergeCell ref="B65:P65"/>
    <mergeCell ref="O41:P41"/>
    <mergeCell ref="K54:M54"/>
    <mergeCell ref="E50:G50"/>
    <mergeCell ref="K59:M59"/>
    <mergeCell ref="N59:P59"/>
    <mergeCell ref="B49:D49"/>
    <mergeCell ref="O28:P28"/>
    <mergeCell ref="E13:G13"/>
    <mergeCell ref="H12:J12"/>
    <mergeCell ref="M19:N19"/>
    <mergeCell ref="B25:D25"/>
    <mergeCell ref="O33:P33"/>
    <mergeCell ref="E47:G47"/>
    <mergeCell ref="B41:D41"/>
    <mergeCell ref="H49:J49"/>
    <mergeCell ref="N56:P56"/>
    <mergeCell ref="E43:L43"/>
    <mergeCell ref="O27:P27"/>
    <mergeCell ref="E25:L25"/>
    <mergeCell ref="E33:L33"/>
    <mergeCell ref="H58:J58"/>
    <mergeCell ref="N58:P58"/>
    <mergeCell ref="B48:D48"/>
    <mergeCell ref="M35:N35"/>
    <mergeCell ref="E32:L32"/>
    <mergeCell ref="E40:L40"/>
    <mergeCell ref="B34:D34"/>
    <mergeCell ref="B33:D33"/>
    <mergeCell ref="B31:D31"/>
    <mergeCell ref="K58:M58"/>
    <mergeCell ref="E41:L41"/>
    <mergeCell ref="B53:D53"/>
    <mergeCell ref="E59:G59"/>
    <mergeCell ref="K11:M11"/>
    <mergeCell ref="H9:J9"/>
    <mergeCell ref="N55:P55"/>
    <mergeCell ref="E30:L30"/>
    <mergeCell ref="M25:N25"/>
    <mergeCell ref="M33:N33"/>
    <mergeCell ref="O32:P32"/>
    <mergeCell ref="O34:P34"/>
    <mergeCell ref="H47:J47"/>
    <mergeCell ref="B6:P7"/>
    <mergeCell ref="K9:M9"/>
    <mergeCell ref="E16:L16"/>
    <mergeCell ref="M27:N27"/>
    <mergeCell ref="E8:G8"/>
    <mergeCell ref="H10:J10"/>
    <mergeCell ref="H13:J13"/>
    <mergeCell ref="N8:P8"/>
    <mergeCell ref="H8:J8"/>
    <mergeCell ref="B38:D38"/>
    <mergeCell ref="N48:P48"/>
    <mergeCell ref="E54:G54"/>
    <mergeCell ref="E36:L36"/>
    <mergeCell ref="B55:D55"/>
    <mergeCell ref="E23:L23"/>
    <mergeCell ref="B12:D12"/>
    <mergeCell ref="O17:P17"/>
    <mergeCell ref="E12:G12"/>
    <mergeCell ref="K10:M10"/>
    <mergeCell ref="B18:D18"/>
    <mergeCell ref="B61:P61"/>
    <mergeCell ref="B40:D40"/>
    <mergeCell ref="B63:P63"/>
    <mergeCell ref="O43:P43"/>
    <mergeCell ref="E10:G10"/>
    <mergeCell ref="N10:P10"/>
    <mergeCell ref="B19:D19"/>
    <mergeCell ref="M31:N31"/>
    <mergeCell ref="B56:D56"/>
    <mergeCell ref="M40:N40"/>
    <mergeCell ref="N54:P54"/>
    <mergeCell ref="B60:P60"/>
    <mergeCell ref="B62:P62"/>
    <mergeCell ref="B39:D39"/>
    <mergeCell ref="E11:G11"/>
    <mergeCell ref="E27:L27"/>
    <mergeCell ref="O16:P16"/>
    <mergeCell ref="N13:P13"/>
    <mergeCell ref="M39:N39"/>
    <mergeCell ref="B64:P64"/>
    <mergeCell ref="O29:P29"/>
    <mergeCell ref="B57:P57"/>
    <mergeCell ref="B54:D54"/>
    <mergeCell ref="E34:L34"/>
    <mergeCell ref="M42:N42"/>
    <mergeCell ref="B51:P52"/>
    <mergeCell ref="O38:P38"/>
    <mergeCell ref="N9:P9"/>
    <mergeCell ref="B20:D20"/>
    <mergeCell ref="M23:N23"/>
    <mergeCell ref="K8:M8"/>
  </mergeCells>
  <pageMargins left="0.7" right="0.7" top="0.75" bottom="0.75" header="0.3" footer="0.3"/>
  <legacy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BQ67"/>
  <sheetViews>
    <sheetView workbookViewId="0" zoomScale="30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 ht="19.7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9.7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22.0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 ht="19.7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 ht="19.7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 ht="19.7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 ht="19.7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 ht="19.7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 ht="19.7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 ht="19.7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 ht="19.7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 ht="19.7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DATA!J64</f>
        <v>0.12083333333333367</v>
      </c>
      <c r="N18" s="13"/>
      <c r="O18" s="12" t="str">
        <f>TEXT(ABS((M18)/24),"[hh]°mm'ss")</f>
        <v>00°07'15</v>
      </c>
      <c r="P18" s="12"/>
    </row>
    <row r="19" spans="8:8" ht="19.7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-0.021366666666665993</v>
      </c>
      <c r="N19" s="13"/>
      <c r="O19" s="12" t="str">
        <f>TEXT(ABS((M19)/24),"[hh]°mm'ss")</f>
        <v>00°01'17</v>
      </c>
      <c r="P19" s="12"/>
    </row>
    <row r="20" spans="8:8" ht="19.7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11.978633333333299</v>
      </c>
      <c r="N20" s="13"/>
      <c r="O20" s="12" t="str">
        <f>TEXT(ABS((M20)/24),"[hh]°mm'ss")</f>
        <v>11°58'43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 ht="19.7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 ht="19.7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DATA!A64</f>
        <v>0.433333333333333</v>
      </c>
      <c r="N25" s="13"/>
      <c r="O25" s="12" t="str">
        <f>TEXT(ABS((M25)/24),"[hh]°mm'ss")</f>
        <v>00°26'00</v>
      </c>
      <c r="P25" s="12"/>
    </row>
    <row r="26" spans="8:8" ht="19.7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82.74966666666664</v>
      </c>
      <c r="N26" s="13"/>
      <c r="O26" s="12" t="str">
        <f>TEXT(ABS((M26)/24),"[hh]°mm'ss")</f>
        <v>82°44'59</v>
      </c>
      <c r="P26" s="12"/>
    </row>
    <row r="27" spans="8:8" ht="19.7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1.127221979923872</v>
      </c>
      <c r="N27" s="13"/>
      <c r="O27" s="12" t="str">
        <f>TEXT(ABS((M27)/24),"[hh]°mm'ss")</f>
        <v>01°07'38</v>
      </c>
      <c r="P27" s="12"/>
    </row>
    <row r="28" spans="8:8" ht="19.7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41.57740925274614</v>
      </c>
      <c r="N28" s="13"/>
      <c r="O28" s="12" t="str">
        <f>TEXT(ABS((M28)/24),"[hh]°mm'ss")</f>
        <v>41°34'39</v>
      </c>
      <c r="P28" s="12"/>
    </row>
    <row r="29" spans="8:8" ht="19.7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12.028633333333302</v>
      </c>
      <c r="N29" s="13"/>
      <c r="O29" s="12" t="str">
        <f>TEXT(ABS((M29)/24),"[hh]°mm'ss")</f>
        <v>12°01'43</v>
      </c>
      <c r="P29" s="12"/>
    </row>
    <row r="30" spans="8:8" ht="19.7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0.6645354545710076</v>
      </c>
      <c r="N30" s="13"/>
      <c r="O30" s="12" t="str">
        <f>TEXT(ABS((M30)/24),"[hh]°mm'ss")</f>
        <v>00°39'52</v>
      </c>
      <c r="P30" s="12"/>
    </row>
    <row r="31" spans="8:8" ht="19.7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15.235520226657034</v>
      </c>
      <c r="N31" s="13"/>
      <c r="O31" s="12" t="str">
        <f>TEXT(ABS((M31)/24),"[hh]°mm'ss")</f>
        <v>15°14'08</v>
      </c>
      <c r="P31" s="12"/>
    </row>
    <row r="32" spans="8:8" ht="19.7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-0.033995359169974405</v>
      </c>
      <c r="N32" s="13"/>
      <c r="O32" s="12" t="str">
        <f>TEXT(ABS((M32)/24),"[hh]°mm'ss")</f>
        <v>00°02'02</v>
      </c>
      <c r="P32" s="12"/>
    </row>
    <row r="33" spans="8:8" ht="19.7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18.141844398039936</v>
      </c>
      <c r="N33" s="13"/>
      <c r="O33" s="12" t="str">
        <f>TEXT(ABS((M33)/24),"[hh]°mm'ss")</f>
        <v>18°08'31</v>
      </c>
      <c r="P33" s="12"/>
    </row>
    <row r="34" spans="8:8" ht="19.7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-0.3081128568424204</v>
      </c>
      <c r="N34" s="13"/>
      <c r="O34" s="12" t="str">
        <f>TEXT(ABS((M34)/24),"[hh]°mm'ss")</f>
        <v>00°18'29</v>
      </c>
      <c r="P34" s="12"/>
    </row>
    <row r="35" spans="8:8" ht="19.7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19.208335948384235</v>
      </c>
      <c r="N35" s="13"/>
      <c r="O35" s="12" t="str">
        <f>TEXT(ABS((M35)/24),"[hh]°mm'ss")</f>
        <v>19°12'30</v>
      </c>
      <c r="P35" s="12"/>
    </row>
    <row r="36" spans="8:8" ht="19.7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-0.3411160057931424</v>
      </c>
      <c r="N36" s="13"/>
      <c r="O36" s="12" t="str">
        <f>TEXT(ABS((M36)/24),"[hh]°mm'ss")</f>
        <v>00°20'28</v>
      </c>
      <c r="P36" s="12"/>
    </row>
    <row r="37" spans="8:8" ht="19.7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4.515641216124673</v>
      </c>
      <c r="N37" s="13"/>
      <c r="O37" s="12" t="str">
        <f>TEXT(ABS((M37)/24),"[hh]°mm'ss")</f>
        <v>04°30'56</v>
      </c>
      <c r="P37" s="12"/>
    </row>
    <row r="38" spans="8:8" ht="19.7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4.682307882791333</v>
      </c>
      <c r="N38" s="13"/>
      <c r="O38" s="12" t="str">
        <f>TEXT(ABS((M38)/24),"[hh]°mm'ss")</f>
        <v>04°40'56</v>
      </c>
      <c r="P38" s="12"/>
    </row>
    <row r="39" spans="8:8" ht="19.7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-0.016548268904756906</v>
      </c>
      <c r="N39" s="13"/>
      <c r="O39" s="12" t="str">
        <f>TEXT(ABS((M39)/24),"[hh]°mm'ss")</f>
        <v>00°01'00</v>
      </c>
      <c r="P39" s="12"/>
    </row>
    <row r="40" spans="8:8" ht="19.7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5.915420716931441</v>
      </c>
      <c r="N40" s="13"/>
      <c r="O40" s="12" t="str">
        <f>TEXT(ABS((M40)/24),"[hh]°mm'ss")</f>
        <v>05°54'56</v>
      </c>
      <c r="P40" s="12"/>
    </row>
    <row r="41" spans="8:8" ht="19.7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0.0793632332603715</v>
      </c>
      <c r="N41" s="13"/>
      <c r="O41" s="12" t="str">
        <f>TEXT(ABS((M41)/24),"[hh]°mm'ss")</f>
        <v>00°04'46</v>
      </c>
      <c r="P41" s="12"/>
    </row>
    <row r="42" spans="8:8" ht="19.7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6.315431020829934</v>
      </c>
      <c r="N42" s="13"/>
      <c r="O42" s="12" t="str">
        <f>TEXT(ABS((M42)/24),"[hh]°mm'ss")</f>
        <v>06°18'56</v>
      </c>
      <c r="P42" s="12"/>
    </row>
    <row r="43" spans="8:8" ht="19.7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0.1659517433932046</v>
      </c>
      <c r="N43" s="13"/>
      <c r="O43" s="12" t="str">
        <f>TEXT(ABS((M43)/24),"[hh]°mm'ss")</f>
        <v>00°09'57</v>
      </c>
      <c r="P43" s="12"/>
    </row>
    <row r="44" spans="8:8" ht="19.7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6.648801842057973</v>
      </c>
      <c r="N44" s="13"/>
      <c r="O44" s="12" t="str">
        <f>TEXT(ABS((M44)/24),"[hh]°mm'ss")</f>
        <v>06°38'56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 ht="19.7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 ht="19.7">
      <c r="A48" s="1"/>
      <c r="B48" s="27" t="str">
        <f>TRUNC(M29)&amp;":"&amp;ROUNDUP((M29-TRUNC(M29))*60, )</f>
        <v>12:2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18:9</v>
      </c>
      <c r="I48" s="12"/>
      <c r="J48" s="12"/>
      <c r="K48" s="12" t="str">
        <f>TRUNC(M35)&amp;":"&amp;ROUNDUP((M35-TRUNC(M35))*60,0)</f>
        <v>19:13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 ht="19.7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 ht="19.7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11:59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 ht="19.7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 ht="19.7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 ht="19.7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7.2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 ht="19.7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 ht="19.7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7.2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N4:P4"/>
    <mergeCell ref="B24:D24"/>
    <mergeCell ref="E26:L26"/>
    <mergeCell ref="E53:G53"/>
    <mergeCell ref="O35:P35"/>
    <mergeCell ref="E37:L37"/>
    <mergeCell ref="E47:G47"/>
    <mergeCell ref="E48:G48"/>
    <mergeCell ref="H55:J55"/>
    <mergeCell ref="B25:D25"/>
    <mergeCell ref="H9:J9"/>
    <mergeCell ref="M17:N17"/>
    <mergeCell ref="B4:D4"/>
    <mergeCell ref="K4:M4"/>
    <mergeCell ref="B19:D19"/>
    <mergeCell ref="B9:D9"/>
    <mergeCell ref="E11:G11"/>
    <mergeCell ref="E9:G9"/>
    <mergeCell ref="N9:P9"/>
    <mergeCell ref="B2:P3"/>
    <mergeCell ref="B29:D29"/>
    <mergeCell ref="M38:N38"/>
    <mergeCell ref="O32:P32"/>
    <mergeCell ref="M25:N25"/>
    <mergeCell ref="E34:L34"/>
    <mergeCell ref="O29:P29"/>
    <mergeCell ref="B64:P64"/>
    <mergeCell ref="B63:P63"/>
    <mergeCell ref="K11:M11"/>
    <mergeCell ref="H54:J54"/>
    <mergeCell ref="E38:L38"/>
    <mergeCell ref="M43:N43"/>
    <mergeCell ref="K50:M50"/>
    <mergeCell ref="E39:L39"/>
    <mergeCell ref="M37:N37"/>
    <mergeCell ref="M40:N40"/>
    <mergeCell ref="K8:M8"/>
    <mergeCell ref="E29:L29"/>
    <mergeCell ref="K49:M49"/>
    <mergeCell ref="M32:N32"/>
    <mergeCell ref="O41:P41"/>
    <mergeCell ref="O34:P34"/>
    <mergeCell ref="B45:P46"/>
    <mergeCell ref="B47:D47"/>
    <mergeCell ref="H13:J13"/>
    <mergeCell ref="K56:M56"/>
    <mergeCell ref="B44:D44"/>
    <mergeCell ref="B33:D33"/>
    <mergeCell ref="B34:D34"/>
    <mergeCell ref="B39:D39"/>
    <mergeCell ref="B32:D32"/>
    <mergeCell ref="E12:G12"/>
    <mergeCell ref="N48:P48"/>
    <mergeCell ref="E50:G50"/>
    <mergeCell ref="M18:N18"/>
    <mergeCell ref="B65:P65"/>
    <mergeCell ref="E13:G13"/>
    <mergeCell ref="E33:L33"/>
    <mergeCell ref="M20:N20"/>
    <mergeCell ref="B28:D28"/>
    <mergeCell ref="E35:L35"/>
    <mergeCell ref="O40:P40"/>
    <mergeCell ref="E16:L16"/>
    <mergeCell ref="K5:M5"/>
    <mergeCell ref="N47:P47"/>
    <mergeCell ref="N53:P53"/>
    <mergeCell ref="N56:P56"/>
    <mergeCell ref="B67:P67"/>
    <mergeCell ref="E17:L17"/>
    <mergeCell ref="E4:G4"/>
    <mergeCell ref="M29:N29"/>
    <mergeCell ref="B42:D42"/>
    <mergeCell ref="B30:D30"/>
    <mergeCell ref="O43:P43"/>
    <mergeCell ref="H49:J49"/>
    <mergeCell ref="M31:N31"/>
    <mergeCell ref="M41:N41"/>
    <mergeCell ref="O30:P30"/>
    <mergeCell ref="H53:J53"/>
    <mergeCell ref="E32:L32"/>
    <mergeCell ref="E36:L36"/>
    <mergeCell ref="M35:N35"/>
    <mergeCell ref="O24:P24"/>
    <mergeCell ref="E10:G10"/>
    <mergeCell ref="M34:N34"/>
    <mergeCell ref="B60:P60"/>
    <mergeCell ref="B57:P57"/>
    <mergeCell ref="B41:D41"/>
    <mergeCell ref="B62:P62"/>
    <mergeCell ref="B36:D36"/>
    <mergeCell ref="K59:M59"/>
    <mergeCell ref="B55:D55"/>
    <mergeCell ref="N54:P54"/>
    <mergeCell ref="B66:P66"/>
    <mergeCell ref="E23:L23"/>
    <mergeCell ref="O25:P25"/>
    <mergeCell ref="K55:M55"/>
    <mergeCell ref="E27:L27"/>
    <mergeCell ref="E42:L42"/>
    <mergeCell ref="H59:J59"/>
    <mergeCell ref="O42:P42"/>
    <mergeCell ref="H4:J4"/>
    <mergeCell ref="B35:D35"/>
    <mergeCell ref="B14:P15"/>
    <mergeCell ref="B13:D13"/>
    <mergeCell ref="O31:P31"/>
    <mergeCell ref="N8:P8"/>
    <mergeCell ref="M19:N19"/>
    <mergeCell ref="H56:J56"/>
    <mergeCell ref="E40:L40"/>
    <mergeCell ref="N50:P50"/>
    <mergeCell ref="E41:L41"/>
    <mergeCell ref="N13:P13"/>
    <mergeCell ref="K9:M9"/>
    <mergeCell ref="E43:L43"/>
    <mergeCell ref="N11:P11"/>
    <mergeCell ref="M30:N30"/>
    <mergeCell ref="H8:J8"/>
    <mergeCell ref="O36:P36"/>
    <mergeCell ref="O18:P18"/>
    <mergeCell ref="M28:N28"/>
    <mergeCell ref="H47:J47"/>
    <mergeCell ref="O27:P27"/>
    <mergeCell ref="K53:M53"/>
    <mergeCell ref="H10:J10"/>
    <mergeCell ref="E8:G8"/>
    <mergeCell ref="E55:G55"/>
    <mergeCell ref="O37:P37"/>
    <mergeCell ref="E30:L30"/>
    <mergeCell ref="B23:D23"/>
    <mergeCell ref="B48:D48"/>
    <mergeCell ref="O23:P23"/>
    <mergeCell ref="H48:J48"/>
    <mergeCell ref="K13:M13"/>
    <mergeCell ref="K12:M12"/>
    <mergeCell ref="B12:D12"/>
    <mergeCell ref="B11:D11"/>
    <mergeCell ref="B10:D10"/>
    <mergeCell ref="K58:M58"/>
    <mergeCell ref="N10:P10"/>
    <mergeCell ref="H11:J11"/>
    <mergeCell ref="K47:M47"/>
    <mergeCell ref="B31:D31"/>
    <mergeCell ref="O39:P39"/>
    <mergeCell ref="M27:N27"/>
    <mergeCell ref="B8:D8"/>
    <mergeCell ref="B38:D38"/>
    <mergeCell ref="H58:J58"/>
    <mergeCell ref="K54:M54"/>
    <mergeCell ref="M42:N42"/>
    <mergeCell ref="B59:D59"/>
    <mergeCell ref="B26:D26"/>
    <mergeCell ref="M16:N16"/>
    <mergeCell ref="O20:P20"/>
    <mergeCell ref="B17:D17"/>
    <mergeCell ref="O26:P26"/>
    <mergeCell ref="E20:L20"/>
    <mergeCell ref="E49:G49"/>
    <mergeCell ref="H5:J5"/>
    <mergeCell ref="B5:D5"/>
    <mergeCell ref="E19:L19"/>
    <mergeCell ref="B49:D49"/>
    <mergeCell ref="M36:N36"/>
    <mergeCell ref="E18:L18"/>
    <mergeCell ref="N12:P12"/>
    <mergeCell ref="O19:P19"/>
    <mergeCell ref="O16:P16"/>
    <mergeCell ref="E24:L24"/>
    <mergeCell ref="B43:D43"/>
    <mergeCell ref="B21:P22"/>
    <mergeCell ref="O33:P33"/>
    <mergeCell ref="K10:M10"/>
    <mergeCell ref="O28:P28"/>
    <mergeCell ref="B20:D20"/>
    <mergeCell ref="O17:P17"/>
    <mergeCell ref="H12:J12"/>
    <mergeCell ref="B16:D16"/>
    <mergeCell ref="B51:P52"/>
    <mergeCell ref="B54:D54"/>
    <mergeCell ref="B56:D56"/>
    <mergeCell ref="N59:P59"/>
    <mergeCell ref="E44:L44"/>
    <mergeCell ref="M39:N39"/>
    <mergeCell ref="E58:G58"/>
    <mergeCell ref="E54:G54"/>
    <mergeCell ref="M24:N24"/>
    <mergeCell ref="E56:G56"/>
    <mergeCell ref="N49:P49"/>
    <mergeCell ref="M33:N33"/>
    <mergeCell ref="E5:G5"/>
    <mergeCell ref="B18:D18"/>
    <mergeCell ref="N5:P5"/>
    <mergeCell ref="B27:D27"/>
    <mergeCell ref="B6:P7"/>
    <mergeCell ref="B50:D50"/>
    <mergeCell ref="M23:N23"/>
    <mergeCell ref="O44:P44"/>
    <mergeCell ref="B53:D53"/>
    <mergeCell ref="N55:P55"/>
    <mergeCell ref="E31:L31"/>
    <mergeCell ref="B40:D40"/>
    <mergeCell ref="M26:N26"/>
    <mergeCell ref="E25:L25"/>
    <mergeCell ref="B37:D37"/>
    <mergeCell ref="N58:P58"/>
    <mergeCell ref="B58:D58"/>
    <mergeCell ref="E59:G59"/>
    <mergeCell ref="E28:L28"/>
    <mergeCell ref="M44:N44"/>
    <mergeCell ref="O38:P38"/>
    <mergeCell ref="H50:J50"/>
    <mergeCell ref="K48:M48"/>
    <mergeCell ref="B61:P61"/>
  </mergeCells>
  <pageMargins left="0.7" right="0.7" top="0.75" bottom="0.75" header="0.3" footer="0.3"/>
  <legacy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1:CF67"/>
  <sheetViews>
    <sheetView workbookViewId="0" topLeftCell="C27" zoomScale="38">
      <selection activeCell="M25" sqref="M25:N25"/>
    </sheetView>
  </sheetViews>
  <sheetFormatPr defaultRowHeight="16.25" defaultColWidth="10"/>
  <sheetData>
    <row r="1" spans="8:8" ht="19.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7.55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 ht="17.55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 ht="21.65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1.6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23.0</v>
      </c>
      <c r="L5" s="12"/>
      <c r="M5" s="12"/>
      <c r="N5" s="12" t="str">
        <f>DATA!D51</f>
        <v>maret</v>
      </c>
      <c r="O5" s="12"/>
      <c r="P5" s="12"/>
    </row>
    <row r="6" spans="8:8" ht="17.55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 ht="17.55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 ht="21.65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 ht="21.65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 ht="21.65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 ht="21.65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 ht="21.65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 ht="21.65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 ht="17.55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 ht="17.5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 ht="21.65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 ht="21.65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 ht="21.65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DATA!K64</f>
        <v>0.1158333333333333</v>
      </c>
      <c r="N18" s="13"/>
      <c r="O18" s="12" t="str">
        <f>TEXT(ABS((M18)/24),"[hh]°mm'ss")</f>
        <v>00°06'57</v>
      </c>
      <c r="P18" s="12"/>
    </row>
    <row r="19" spans="8:8" ht="21.65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-0.026366666666666996</v>
      </c>
      <c r="N19" s="13"/>
      <c r="O19" s="12" t="str">
        <f>TEXT(ABS((M19)/24),"[hh]°mm'ss")</f>
        <v>00°01'35</v>
      </c>
      <c r="P19" s="12"/>
    </row>
    <row r="20" spans="8:8" ht="21.65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11.9736333333333</v>
      </c>
      <c r="N20" s="13"/>
      <c r="O20" s="12" t="str">
        <f>TEXT(ABS((M20)/24),"[hh]°mm'ss")</f>
        <v>11°58'25</v>
      </c>
      <c r="P20" s="12"/>
    </row>
    <row r="21" spans="8:8" ht="17.55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 ht="17.5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 ht="19.5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 ht="21.65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 ht="21.65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DATA!B64</f>
        <v>0.816666666666667</v>
      </c>
      <c r="N25" s="13"/>
      <c r="O25" s="12" t="str">
        <f>TEXT(ABS((M25)/24),"[hh]°mm'ss")</f>
        <v>00°49'00</v>
      </c>
      <c r="P25" s="12"/>
    </row>
    <row r="26" spans="8:8" ht="21.65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82.36633333333334</v>
      </c>
      <c r="N26" s="13"/>
      <c r="O26" s="12" t="str">
        <f>TEXT(ABS((M26)/24),"[hh]°mm'ss")</f>
        <v>82°21'59</v>
      </c>
      <c r="P26" s="12"/>
    </row>
    <row r="27" spans="8:8" ht="21.65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1.134026589610883</v>
      </c>
      <c r="N27" s="13"/>
      <c r="O27" s="12" t="str">
        <f>TEXT(ABS((M27)/24),"[hh]°mm'ss")</f>
        <v>01°08'02</v>
      </c>
      <c r="P27" s="12"/>
    </row>
    <row r="28" spans="8:8" ht="21.65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41.406284155626956</v>
      </c>
      <c r="N28" s="13"/>
      <c r="O28" s="12" t="str">
        <f>TEXT(ABS((M28)/24),"[hh]°mm'ss")</f>
        <v>41°24'23</v>
      </c>
      <c r="P28" s="12"/>
    </row>
    <row r="29" spans="8:8" ht="21.65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12.0236333333333</v>
      </c>
      <c r="N29" s="13"/>
      <c r="O29" s="12" t="str">
        <f>TEXT(ABS((M29)/24),"[hh]°mm'ss")</f>
        <v>12°01'25</v>
      </c>
      <c r="P29" s="12"/>
    </row>
    <row r="30" spans="8:8" ht="21.65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0.66309816734769</v>
      </c>
      <c r="N30" s="13"/>
      <c r="O30" s="12" t="str">
        <f>TEXT(ABS((M30)/24),"[hh]°mm'ss")</f>
        <v>00°39'47</v>
      </c>
      <c r="P30" s="12"/>
    </row>
    <row r="31" spans="8:8" ht="21.65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15.237860874886334</v>
      </c>
      <c r="N31" s="13"/>
      <c r="O31" s="12" t="str">
        <f>TEXT(ABS((M31)/24),"[hh]°mm'ss")</f>
        <v>15°14'16</v>
      </c>
      <c r="P31" s="12"/>
    </row>
    <row r="32" spans="8:8" ht="21.65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-0.03319546228749102</v>
      </c>
      <c r="N32" s="13"/>
      <c r="O32" s="12" t="str">
        <f>TEXT(ABS((M32)/24),"[hh]°mm'ss")</f>
        <v>00°02'00</v>
      </c>
      <c r="P32" s="12"/>
    </row>
    <row r="33" spans="8:8" ht="21.65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18.133787291239337</v>
      </c>
      <c r="N33" s="13"/>
      <c r="O33" s="12" t="str">
        <f>TEXT(ABS((M33)/24),"[hh]°mm'ss")</f>
        <v>18°08'02</v>
      </c>
      <c r="P33" s="12"/>
    </row>
    <row r="34" spans="8:8" ht="21.65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-0.307312959959937</v>
      </c>
      <c r="N34" s="13"/>
      <c r="O34" s="12" t="str">
        <f>TEXT(ABS((M34)/24),"[hh]°mm'ss")</f>
        <v>00°18'26</v>
      </c>
      <c r="P34" s="12"/>
    </row>
    <row r="35" spans="8:8" ht="21.65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19.200124757871237</v>
      </c>
      <c r="N35" s="13"/>
      <c r="O35" s="12" t="str">
        <f>TEXT(ABS((M35)/24),"[hh]°mm'ss")</f>
        <v>19°12'00</v>
      </c>
      <c r="P35" s="12"/>
    </row>
    <row r="36" spans="8:8" ht="21.65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-0.340316108910659</v>
      </c>
      <c r="N36" s="13"/>
      <c r="O36" s="12" t="str">
        <f>TEXT(ABS((M36)/24),"[hh]°mm'ss")</f>
        <v>00°20'25</v>
      </c>
      <c r="P36" s="12"/>
    </row>
    <row r="37" spans="8:8" ht="21.65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4.513891046856343</v>
      </c>
      <c r="N37" s="13"/>
      <c r="O37" s="12" t="str">
        <f>TEXT(ABS((M37)/24),"[hh]°mm'ss")</f>
        <v>04°30'50</v>
      </c>
      <c r="P37" s="12"/>
    </row>
    <row r="38" spans="8:8" ht="21.65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4.680557713523013</v>
      </c>
      <c r="N38" s="13"/>
      <c r="O38" s="12" t="str">
        <f>TEXT(ABS((M38)/24),"[hh]°mm'ss")</f>
        <v>04°40'50</v>
      </c>
      <c r="P38" s="12"/>
    </row>
    <row r="39" spans="8:8" ht="21.65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-0.01574837202227352</v>
      </c>
      <c r="N39" s="13"/>
      <c r="O39" s="12" t="str">
        <f>TEXT(ABS((M39)/24),"[hh]°mm'ss")</f>
        <v>00°00'57</v>
      </c>
      <c r="P39" s="12"/>
    </row>
    <row r="40" spans="8:8" ht="21.65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5.91347649649157</v>
      </c>
      <c r="N40" s="13"/>
      <c r="O40" s="12" t="str">
        <f>TEXT(ABS((M40)/24),"[hh]°mm'ss")</f>
        <v>05°54'49</v>
      </c>
      <c r="P40" s="12"/>
    </row>
    <row r="41" spans="8:8" ht="21.65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0.08016313014285488</v>
      </c>
      <c r="N41" s="13"/>
      <c r="O41" s="12" t="str">
        <f>TEXT(ABS((M41)/24),"[hh]°mm'ss")</f>
        <v>00°04'49</v>
      </c>
      <c r="P41" s="12"/>
    </row>
    <row r="42" spans="8:8" ht="21.65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6.313496167985253</v>
      </c>
      <c r="N42" s="13"/>
      <c r="O42" s="12" t="str">
        <f>TEXT(ABS((M42)/24),"[hh]°mm'ss")</f>
        <v>06°18'49</v>
      </c>
      <c r="P42" s="12"/>
    </row>
    <row r="43" spans="8:8" ht="21.65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0.16675164027568798</v>
      </c>
      <c r="N43" s="13"/>
      <c r="O43" s="12" t="str">
        <f>TEXT(ABS((M43)/24),"[hh]°mm'ss")</f>
        <v>00°10'00</v>
      </c>
      <c r="P43" s="12"/>
    </row>
    <row r="44" spans="8:8" ht="21.65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6.646900396934413</v>
      </c>
      <c r="N44" s="13"/>
      <c r="O44" s="12" t="str">
        <f>TEXT(ABS((M44)/24),"[hh]°mm'ss")</f>
        <v>06°38'49</v>
      </c>
      <c r="P44" s="12"/>
    </row>
    <row r="45" spans="8:8" ht="17.55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 ht="17.55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 ht="21.65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 ht="21.65">
      <c r="A48" s="1"/>
      <c r="B48" s="27" t="str">
        <f>TRUNC(M29)&amp;":"&amp;ROUNDUP((M29-TRUNC(M29))*60, )</f>
        <v>12:2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18:9</v>
      </c>
      <c r="I48" s="12"/>
      <c r="J48" s="12"/>
      <c r="K48" s="12" t="str">
        <f>TRUNC(M35)&amp;":"&amp;ROUNDUP((M35-TRUNC(M35))*60,0)</f>
        <v>19:13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 ht="21.65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 ht="21.65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11:59</v>
      </c>
      <c r="O50" s="12"/>
      <c r="P50" s="12"/>
    </row>
    <row r="51" spans="8:8" ht="17.55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 ht="17.5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 ht="21.65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 ht="21.65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 ht="21.65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 ht="19.5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22.4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 ht="21.65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 ht="21.65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22.4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 ht="19.5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 ht="19.5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 ht="19.5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 ht="19.5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 ht="19.5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 ht="19.5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 ht="19.5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12:D12"/>
    <mergeCell ref="E33:L33"/>
    <mergeCell ref="B42:D42"/>
    <mergeCell ref="E26:L26"/>
    <mergeCell ref="K11:M11"/>
    <mergeCell ref="B10:D10"/>
    <mergeCell ref="B11:D11"/>
    <mergeCell ref="B13:D13"/>
    <mergeCell ref="O36:P36"/>
    <mergeCell ref="E50:G50"/>
    <mergeCell ref="B30:D30"/>
    <mergeCell ref="O31:P31"/>
    <mergeCell ref="B53:D53"/>
    <mergeCell ref="M34:N34"/>
    <mergeCell ref="B43:D43"/>
    <mergeCell ref="M38:N38"/>
    <mergeCell ref="H48:J48"/>
    <mergeCell ref="K50:M50"/>
    <mergeCell ref="E30:L30"/>
    <mergeCell ref="N13:P13"/>
    <mergeCell ref="B35:D35"/>
    <mergeCell ref="H4:J4"/>
    <mergeCell ref="N8:P8"/>
    <mergeCell ref="E10:G10"/>
    <mergeCell ref="H58:J58"/>
    <mergeCell ref="B8:D8"/>
    <mergeCell ref="B57:P57"/>
    <mergeCell ref="B56:D56"/>
    <mergeCell ref="N54:P54"/>
    <mergeCell ref="M20:N20"/>
    <mergeCell ref="O18:P18"/>
    <mergeCell ref="M24:N24"/>
    <mergeCell ref="O25:P25"/>
    <mergeCell ref="M28:N28"/>
    <mergeCell ref="K9:M9"/>
    <mergeCell ref="K12:M12"/>
    <mergeCell ref="H53:J53"/>
    <mergeCell ref="B9:D9"/>
    <mergeCell ref="B17:D17"/>
    <mergeCell ref="E11:G11"/>
    <mergeCell ref="H12:J12"/>
    <mergeCell ref="B49:D49"/>
    <mergeCell ref="K5:M5"/>
    <mergeCell ref="E38:L38"/>
    <mergeCell ref="N10:P10"/>
    <mergeCell ref="N59:P59"/>
    <mergeCell ref="H13:J13"/>
    <mergeCell ref="M44:N44"/>
    <mergeCell ref="O35:P35"/>
    <mergeCell ref="O17:P17"/>
    <mergeCell ref="B31:D31"/>
    <mergeCell ref="O43:P43"/>
    <mergeCell ref="N5:P5"/>
    <mergeCell ref="N53:P53"/>
    <mergeCell ref="M36:N36"/>
    <mergeCell ref="M18:N18"/>
    <mergeCell ref="M17:N17"/>
    <mergeCell ref="N48:P48"/>
    <mergeCell ref="B41:D41"/>
    <mergeCell ref="O27:P27"/>
    <mergeCell ref="M35:N35"/>
    <mergeCell ref="O39:P39"/>
    <mergeCell ref="O28:P28"/>
    <mergeCell ref="M29:N29"/>
    <mergeCell ref="B59:D59"/>
    <mergeCell ref="B67:P67"/>
    <mergeCell ref="O32:P32"/>
    <mergeCell ref="H50:J50"/>
    <mergeCell ref="E39:L39"/>
    <mergeCell ref="K49:M49"/>
    <mergeCell ref="K58:M58"/>
    <mergeCell ref="N58:P58"/>
    <mergeCell ref="K53:M53"/>
    <mergeCell ref="E55:G55"/>
    <mergeCell ref="M43:N43"/>
    <mergeCell ref="B19:D19"/>
    <mergeCell ref="E17:L17"/>
    <mergeCell ref="E23:L23"/>
    <mergeCell ref="E47:G47"/>
    <mergeCell ref="B37:D37"/>
    <mergeCell ref="O38:P38"/>
    <mergeCell ref="B21:P22"/>
    <mergeCell ref="O26:P26"/>
    <mergeCell ref="O20:P20"/>
    <mergeCell ref="E43:L43"/>
    <mergeCell ref="B20:D20"/>
    <mergeCell ref="B24:D24"/>
    <mergeCell ref="B32:D32"/>
    <mergeCell ref="H47:J47"/>
    <mergeCell ref="H49:J49"/>
    <mergeCell ref="B48:D48"/>
    <mergeCell ref="O23:P23"/>
    <mergeCell ref="E42:L42"/>
    <mergeCell ref="O44:P44"/>
    <mergeCell ref="M39:N39"/>
    <mergeCell ref="M30:N30"/>
    <mergeCell ref="O40:P40"/>
    <mergeCell ref="K47:M47"/>
    <mergeCell ref="E19:L19"/>
    <mergeCell ref="M25:N25"/>
    <mergeCell ref="E49:G49"/>
    <mergeCell ref="N50:P50"/>
    <mergeCell ref="M41:N41"/>
    <mergeCell ref="B50:D50"/>
    <mergeCell ref="B18:D18"/>
    <mergeCell ref="B34:D34"/>
    <mergeCell ref="M16:N16"/>
    <mergeCell ref="B26:D26"/>
    <mergeCell ref="B28:D28"/>
    <mergeCell ref="B25:D25"/>
    <mergeCell ref="B29:D29"/>
    <mergeCell ref="M42:N42"/>
    <mergeCell ref="E12:G12"/>
    <mergeCell ref="B39:D39"/>
    <mergeCell ref="E37:L37"/>
    <mergeCell ref="H11:J11"/>
    <mergeCell ref="E8:G8"/>
    <mergeCell ref="O33:P33"/>
    <mergeCell ref="E54:G54"/>
    <mergeCell ref="B27:D27"/>
    <mergeCell ref="M26:N26"/>
    <mergeCell ref="E44:L44"/>
    <mergeCell ref="O34:P34"/>
    <mergeCell ref="H8:J8"/>
    <mergeCell ref="K4:M4"/>
    <mergeCell ref="E5:G5"/>
    <mergeCell ref="N4:P4"/>
    <mergeCell ref="O19:P19"/>
    <mergeCell ref="B33:D33"/>
    <mergeCell ref="O41:P41"/>
    <mergeCell ref="E20:L20"/>
    <mergeCell ref="E18:L18"/>
    <mergeCell ref="E13:G13"/>
    <mergeCell ref="B6:P7"/>
    <mergeCell ref="B2:P3"/>
    <mergeCell ref="B47:D47"/>
    <mergeCell ref="M31:N31"/>
    <mergeCell ref="E36:L36"/>
    <mergeCell ref="E31:L31"/>
    <mergeCell ref="E32:L32"/>
    <mergeCell ref="M37:N37"/>
    <mergeCell ref="B58:D58"/>
    <mergeCell ref="E34:L34"/>
    <mergeCell ref="B45:P46"/>
    <mergeCell ref="B23:D23"/>
    <mergeCell ref="E41:L41"/>
    <mergeCell ref="M32:N32"/>
    <mergeCell ref="E16:L16"/>
    <mergeCell ref="O29:P29"/>
    <mergeCell ref="E40:L40"/>
    <mergeCell ref="E24:L24"/>
    <mergeCell ref="E35:L35"/>
    <mergeCell ref="E25:L25"/>
    <mergeCell ref="E28:L28"/>
    <mergeCell ref="M40:N40"/>
    <mergeCell ref="B14:P15"/>
    <mergeCell ref="O37:P37"/>
    <mergeCell ref="B55:D55"/>
    <mergeCell ref="E56:G56"/>
    <mergeCell ref="B66:P66"/>
    <mergeCell ref="B51:P52"/>
    <mergeCell ref="H56:J56"/>
    <mergeCell ref="H55:J55"/>
    <mergeCell ref="H54:J54"/>
    <mergeCell ref="K55:M55"/>
    <mergeCell ref="B63:P63"/>
    <mergeCell ref="O42:P42"/>
    <mergeCell ref="E27:L27"/>
    <mergeCell ref="M33:N33"/>
    <mergeCell ref="E29:L29"/>
    <mergeCell ref="N55:P55"/>
    <mergeCell ref="K54:M54"/>
    <mergeCell ref="H9:J9"/>
    <mergeCell ref="B36:D36"/>
    <mergeCell ref="O30:P30"/>
    <mergeCell ref="E9:G9"/>
    <mergeCell ref="K8:M8"/>
    <mergeCell ref="B5:D5"/>
    <mergeCell ref="M27:N27"/>
    <mergeCell ref="N12:P12"/>
    <mergeCell ref="B16:D16"/>
    <mergeCell ref="M19:N19"/>
    <mergeCell ref="M23:N23"/>
    <mergeCell ref="B40:D40"/>
    <mergeCell ref="B44:D44"/>
    <mergeCell ref="N47:P47"/>
    <mergeCell ref="K13:M13"/>
    <mergeCell ref="N9:P9"/>
    <mergeCell ref="K59:M59"/>
    <mergeCell ref="H59:J59"/>
    <mergeCell ref="N56:P56"/>
    <mergeCell ref="K56:M56"/>
    <mergeCell ref="B60:P60"/>
    <mergeCell ref="N49:P49"/>
    <mergeCell ref="H5:J5"/>
    <mergeCell ref="E48:G48"/>
    <mergeCell ref="E59:G59"/>
    <mergeCell ref="E58:G58"/>
    <mergeCell ref="K48:M48"/>
    <mergeCell ref="B54:D54"/>
    <mergeCell ref="N11:P11"/>
    <mergeCell ref="K10:M10"/>
    <mergeCell ref="B62:P62"/>
    <mergeCell ref="B64:P64"/>
    <mergeCell ref="E4:G4"/>
    <mergeCell ref="O24:P24"/>
    <mergeCell ref="B38:D38"/>
    <mergeCell ref="B4:D4"/>
    <mergeCell ref="E53:G53"/>
    <mergeCell ref="H10:J10"/>
    <mergeCell ref="B61:P61"/>
    <mergeCell ref="O16:P16"/>
    <mergeCell ref="B65:P65"/>
  </mergeCells>
  <pageMargins left="0.7" right="0.7" top="0.75" bottom="0.75" header="0.3" footer="0.3"/>
  <legacy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1:BQ67"/>
  <sheetViews>
    <sheetView workbookViewId="0" topLeftCell="B1" zoomScale="37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 ht="16.35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6.3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24.0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 ht="16.35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 ht="16.35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 ht="16.35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 ht="16.35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 ht="16.35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 ht="16.35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 ht="16.35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 ht="16.35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DATA!L64</f>
        <v>0.11083333333333331</v>
      </c>
      <c r="N18" s="13"/>
      <c r="O18" s="12" t="str">
        <f>TEXT(ABS((M18)/24),"[hh]°mm'ss")</f>
        <v>00°06'39</v>
      </c>
      <c r="P18" s="12"/>
    </row>
    <row r="19" spans="8:8" ht="16.35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-0.03136666666666699</v>
      </c>
      <c r="N19" s="13"/>
      <c r="O19" s="12" t="str">
        <f>TEXT(ABS((M19)/24),"[hh]°mm'ss")</f>
        <v>00°01'53</v>
      </c>
      <c r="P19" s="12"/>
    </row>
    <row r="20" spans="8:8" ht="16.35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11.9686333333333</v>
      </c>
      <c r="N20" s="13"/>
      <c r="O20" s="12" t="str">
        <f>TEXT(ABS((M20)/24),"[hh]°mm'ss")</f>
        <v>11°58'07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 ht="16.35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DATA!C64</f>
        <v>1.216666666666667</v>
      </c>
      <c r="N25" s="13"/>
      <c r="O25" s="12" t="str">
        <f>TEXT(ABS((M25)/24),"[hh]°mm'ss")</f>
        <v>01°13'00</v>
      </c>
      <c r="P25" s="12"/>
    </row>
    <row r="26" spans="8:8" ht="16.35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81.96633333333332</v>
      </c>
      <c r="N26" s="13"/>
      <c r="O26" s="12" t="str">
        <f>TEXT(ABS((M26)/24),"[hh]°mm'ss")</f>
        <v>81°57'59</v>
      </c>
      <c r="P26" s="12"/>
    </row>
    <row r="27" spans="8:8" ht="16.35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1.141140084438893</v>
      </c>
      <c r="N27" s="13"/>
      <c r="O27" s="12" t="str">
        <f>TEXT(ABS((M27)/24),"[hh]°mm'ss")</f>
        <v>01°08'28</v>
      </c>
      <c r="P27" s="12"/>
    </row>
    <row r="28" spans="8:8" ht="16.35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41.22862193078323</v>
      </c>
      <c r="N28" s="13"/>
      <c r="O28" s="12" t="str">
        <f>TEXT(ABS((M28)/24),"[hh]°mm'ss")</f>
        <v>41°13'43</v>
      </c>
      <c r="P28" s="12"/>
    </row>
    <row r="29" spans="8:8" ht="16.35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12.0186333333333</v>
      </c>
      <c r="N29" s="13"/>
      <c r="O29" s="12" t="str">
        <f>TEXT(ABS((M29)/24),"[hh]°mm'ss")</f>
        <v>12°01'07</v>
      </c>
      <c r="P29" s="12"/>
    </row>
    <row r="30" spans="8:8" ht="16.35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0.6616041176870284</v>
      </c>
      <c r="N30" s="13"/>
      <c r="O30" s="12" t="str">
        <f>TEXT(ABS((M30)/24),"[hh]°mm'ss")</f>
        <v>00°39'42</v>
      </c>
      <c r="P30" s="12"/>
    </row>
    <row r="31" spans="8:8" ht="16.35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15.240478202277933</v>
      </c>
      <c r="N31" s="13"/>
      <c r="O31" s="12" t="str">
        <f>TEXT(ABS((M31)/24),"[hh]°mm'ss")</f>
        <v>15°14'26</v>
      </c>
      <c r="P31" s="12"/>
    </row>
    <row r="32" spans="8:8" ht="16.35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-0.03236062348964862</v>
      </c>
      <c r="N32" s="13"/>
      <c r="O32" s="12" t="str">
        <f>TEXT(ABS((M32)/24),"[hh]°mm'ss")</f>
        <v>00°01'56</v>
      </c>
      <c r="P32" s="12"/>
    </row>
    <row r="33" spans="8:8" ht="16.35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18.125596727402034</v>
      </c>
      <c r="N33" s="13"/>
      <c r="O33" s="12" t="str">
        <f>TEXT(ABS((M33)/24),"[hh]°mm'ss")</f>
        <v>18°07'32</v>
      </c>
      <c r="P33" s="12"/>
    </row>
    <row r="34" spans="8:8" ht="16.35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-0.3064781211620946</v>
      </c>
      <c r="N34" s="13"/>
      <c r="O34" s="12" t="str">
        <f>TEXT(ABS((M34)/24),"[hh]°mm'ss")</f>
        <v>00°18'23</v>
      </c>
      <c r="P34" s="12"/>
    </row>
    <row r="35" spans="8:8" ht="16.35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19.191774222315136</v>
      </c>
      <c r="N35" s="13"/>
      <c r="O35" s="12" t="str">
        <f>TEXT(ABS((M35)/24),"[hh]°mm'ss")</f>
        <v>19°11'30</v>
      </c>
      <c r="P35" s="12"/>
    </row>
    <row r="36" spans="8:8" ht="16.35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-0.3394812701128166</v>
      </c>
      <c r="N36" s="13"/>
      <c r="O36" s="12" t="str">
        <f>TEXT(ABS((M36)/24),"[hh]°mm'ss")</f>
        <v>00°20'22</v>
      </c>
      <c r="P36" s="12"/>
    </row>
    <row r="37" spans="8:8" ht="16.35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4.512281773185273</v>
      </c>
      <c r="N37" s="13"/>
      <c r="O37" s="12" t="str">
        <f>TEXT(ABS((M37)/24),"[hh]°mm'ss")</f>
        <v>04°30'44</v>
      </c>
      <c r="P37" s="12"/>
    </row>
    <row r="38" spans="8:8" ht="16.35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4.678948439851934</v>
      </c>
      <c r="N38" s="13"/>
      <c r="O38" s="12" t="str">
        <f>TEXT(ABS((M38)/24),"[hh]°mm'ss")</f>
        <v>04°40'44</v>
      </c>
      <c r="P38" s="12"/>
    </row>
    <row r="39" spans="8:8" ht="16.35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-0.014913533224431121</v>
      </c>
      <c r="N39" s="13"/>
      <c r="O39" s="12" t="str">
        <f>TEXT(ABS((M39)/24),"[hh]°mm'ss")</f>
        <v>00°00'54</v>
      </c>
      <c r="P39" s="12"/>
    </row>
    <row r="40" spans="8:8" ht="16.35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5.91166572071358</v>
      </c>
      <c r="N40" s="13"/>
      <c r="O40" s="12" t="str">
        <f>TEXT(ABS((M40)/24),"[hh]°mm'ss")</f>
        <v>05°54'42</v>
      </c>
      <c r="P40" s="12"/>
    </row>
    <row r="41" spans="8:8" ht="16.35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0.08099796894069729</v>
      </c>
      <c r="N41" s="13"/>
      <c r="O41" s="12" t="str">
        <f>TEXT(ABS((M41)/24),"[hh]°mm'ss")</f>
        <v>00°04'52</v>
      </c>
      <c r="P41" s="12"/>
    </row>
    <row r="42" spans="8:8" ht="16.35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6.3116954210436935</v>
      </c>
      <c r="N42" s="13"/>
      <c r="O42" s="12" t="str">
        <f>TEXT(ABS((M42)/24),"[hh]°mm'ss")</f>
        <v>06°18'42</v>
      </c>
      <c r="P42" s="12"/>
    </row>
    <row r="43" spans="8:8" ht="16.35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0.16758647907353036</v>
      </c>
      <c r="N43" s="13"/>
      <c r="O43" s="12" t="str">
        <f>TEXT(ABS((M43)/24),"[hh]°mm'ss")</f>
        <v>00°10'03</v>
      </c>
      <c r="P43" s="12"/>
    </row>
    <row r="44" spans="8:8" ht="16.35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6.645134759506293</v>
      </c>
      <c r="N44" s="13"/>
      <c r="O44" s="12" t="str">
        <f>TEXT(ABS((M44)/24),"[hh]°mm'ss")</f>
        <v>06°38'42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 ht="16.35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 ht="16.35">
      <c r="A48" s="1"/>
      <c r="B48" s="27" t="str">
        <f>TRUNC(M29)&amp;":"&amp;ROUNDUP((M29-TRUNC(M29))*60, )</f>
        <v>12:2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18:8</v>
      </c>
      <c r="I48" s="12"/>
      <c r="J48" s="12"/>
      <c r="K48" s="12" t="str">
        <f>TRUNC(M35)&amp;":"&amp;ROUNDUP((M35-TRUNC(M35))*60,0)</f>
        <v>19:12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 ht="16.35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 ht="16.35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11:59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 ht="16.35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 ht="16.35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 ht="16.35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3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 ht="16.35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 ht="16.35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3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33:L33"/>
    <mergeCell ref="K10:M10"/>
    <mergeCell ref="B19:D19"/>
    <mergeCell ref="M19:N19"/>
    <mergeCell ref="K5:M5"/>
    <mergeCell ref="K11:M11"/>
    <mergeCell ref="B60:P60"/>
    <mergeCell ref="M38:N38"/>
    <mergeCell ref="B65:P65"/>
    <mergeCell ref="E38:L38"/>
    <mergeCell ref="B66:P66"/>
    <mergeCell ref="B67:P67"/>
    <mergeCell ref="B28:D28"/>
    <mergeCell ref="K12:M12"/>
    <mergeCell ref="O28:P28"/>
    <mergeCell ref="H10:J10"/>
    <mergeCell ref="E12:G12"/>
    <mergeCell ref="E10:G10"/>
    <mergeCell ref="N12:P12"/>
    <mergeCell ref="B13:D13"/>
    <mergeCell ref="K53:M53"/>
    <mergeCell ref="B12:D12"/>
    <mergeCell ref="K4:M4"/>
    <mergeCell ref="B39:D39"/>
    <mergeCell ref="H47:J47"/>
    <mergeCell ref="B56:D56"/>
    <mergeCell ref="M44:N44"/>
    <mergeCell ref="B63:P63"/>
    <mergeCell ref="B37:D37"/>
    <mergeCell ref="O26:P26"/>
    <mergeCell ref="E9:G9"/>
    <mergeCell ref="O43:P43"/>
    <mergeCell ref="B57:P57"/>
    <mergeCell ref="H59:J59"/>
    <mergeCell ref="O37:P37"/>
    <mergeCell ref="E56:G56"/>
    <mergeCell ref="B48:D48"/>
    <mergeCell ref="H58:J58"/>
    <mergeCell ref="O35:P35"/>
    <mergeCell ref="B5:D5"/>
    <mergeCell ref="O25:P25"/>
    <mergeCell ref="E31:L31"/>
    <mergeCell ref="E5:G5"/>
    <mergeCell ref="E26:L26"/>
    <mergeCell ref="O17:P17"/>
    <mergeCell ref="E8:G8"/>
    <mergeCell ref="E24:L24"/>
    <mergeCell ref="N13:P13"/>
    <mergeCell ref="B4:D4"/>
    <mergeCell ref="B2:P3"/>
    <mergeCell ref="M24:N24"/>
    <mergeCell ref="H11:J11"/>
    <mergeCell ref="E20:L20"/>
    <mergeCell ref="N11:P11"/>
    <mergeCell ref="M18:N18"/>
    <mergeCell ref="E17:L17"/>
    <mergeCell ref="N4:P4"/>
    <mergeCell ref="H4:J4"/>
    <mergeCell ref="B59:D59"/>
    <mergeCell ref="N50:P50"/>
    <mergeCell ref="K48:M48"/>
    <mergeCell ref="E43:L43"/>
    <mergeCell ref="H55:J55"/>
    <mergeCell ref="B47:D47"/>
    <mergeCell ref="H53:J53"/>
    <mergeCell ref="B61:P61"/>
    <mergeCell ref="H48:J48"/>
    <mergeCell ref="E16:L16"/>
    <mergeCell ref="B32:D32"/>
    <mergeCell ref="H13:J13"/>
    <mergeCell ref="B10:D10"/>
    <mergeCell ref="B23:D23"/>
    <mergeCell ref="H8:J8"/>
    <mergeCell ref="B11:D11"/>
    <mergeCell ref="H5:J5"/>
    <mergeCell ref="B36:D36"/>
    <mergeCell ref="M32:N32"/>
    <mergeCell ref="H49:J49"/>
    <mergeCell ref="M43:N43"/>
    <mergeCell ref="E58:G58"/>
    <mergeCell ref="B51:P52"/>
    <mergeCell ref="B43:D43"/>
    <mergeCell ref="M40:N40"/>
    <mergeCell ref="N58:P58"/>
    <mergeCell ref="E50:G50"/>
    <mergeCell ref="O32:P32"/>
    <mergeCell ref="E27:L27"/>
    <mergeCell ref="O24:P24"/>
    <mergeCell ref="E49:G49"/>
    <mergeCell ref="H54:J54"/>
    <mergeCell ref="O19:P19"/>
    <mergeCell ref="N8:P8"/>
    <mergeCell ref="N53:P53"/>
    <mergeCell ref="E32:L32"/>
    <mergeCell ref="M31:N31"/>
    <mergeCell ref="K47:M47"/>
    <mergeCell ref="K50:M50"/>
    <mergeCell ref="E35:L35"/>
    <mergeCell ref="B27:D27"/>
    <mergeCell ref="E25:L25"/>
    <mergeCell ref="K54:M54"/>
    <mergeCell ref="O36:P36"/>
    <mergeCell ref="O20:P20"/>
    <mergeCell ref="M16:N16"/>
    <mergeCell ref="B9:D9"/>
    <mergeCell ref="M27:N27"/>
    <mergeCell ref="O18:P18"/>
    <mergeCell ref="M20:N20"/>
    <mergeCell ref="N5:P5"/>
    <mergeCell ref="M30:N30"/>
    <mergeCell ref="B55:D55"/>
    <mergeCell ref="N47:P47"/>
    <mergeCell ref="E59:G59"/>
    <mergeCell ref="B8:D8"/>
    <mergeCell ref="E34:L34"/>
    <mergeCell ref="B38:D38"/>
    <mergeCell ref="E19:L19"/>
    <mergeCell ref="B29:D29"/>
    <mergeCell ref="K8:M8"/>
    <mergeCell ref="N10:P10"/>
    <mergeCell ref="N54:P54"/>
    <mergeCell ref="E44:L44"/>
    <mergeCell ref="M39:N39"/>
    <mergeCell ref="B54:D54"/>
    <mergeCell ref="H56:J56"/>
    <mergeCell ref="M33:N33"/>
    <mergeCell ref="B31:D31"/>
    <mergeCell ref="E36:L36"/>
    <mergeCell ref="N55:P55"/>
    <mergeCell ref="B49:D49"/>
    <mergeCell ref="E55:G55"/>
    <mergeCell ref="B64:P64"/>
    <mergeCell ref="B62:P62"/>
    <mergeCell ref="N49:P49"/>
    <mergeCell ref="B33:D33"/>
    <mergeCell ref="B50:D50"/>
    <mergeCell ref="O31:P31"/>
    <mergeCell ref="E30:L30"/>
    <mergeCell ref="B21:P22"/>
    <mergeCell ref="B34:D34"/>
    <mergeCell ref="O44:P44"/>
    <mergeCell ref="E53:G53"/>
    <mergeCell ref="K55:M55"/>
    <mergeCell ref="B41:D41"/>
    <mergeCell ref="E39:L39"/>
    <mergeCell ref="E48:G48"/>
    <mergeCell ref="E47:G47"/>
    <mergeCell ref="E23:L23"/>
    <mergeCell ref="O39:P39"/>
    <mergeCell ref="K58:M58"/>
    <mergeCell ref="B42:D42"/>
    <mergeCell ref="K59:M59"/>
    <mergeCell ref="M37:N37"/>
    <mergeCell ref="N9:P9"/>
    <mergeCell ref="E28:L28"/>
    <mergeCell ref="B16:D16"/>
    <mergeCell ref="K13:M13"/>
    <mergeCell ref="E18:L18"/>
    <mergeCell ref="B26:D26"/>
    <mergeCell ref="O23:P23"/>
    <mergeCell ref="O27:P27"/>
    <mergeCell ref="H12:J12"/>
    <mergeCell ref="E29:L29"/>
    <mergeCell ref="B25:D25"/>
    <mergeCell ref="M17:N17"/>
    <mergeCell ref="O33:P33"/>
    <mergeCell ref="B40:D40"/>
    <mergeCell ref="K56:M56"/>
    <mergeCell ref="B45:P46"/>
    <mergeCell ref="M34:N34"/>
    <mergeCell ref="M36:N36"/>
    <mergeCell ref="M35:N35"/>
    <mergeCell ref="B35:D35"/>
    <mergeCell ref="B58:D58"/>
    <mergeCell ref="O42:P42"/>
    <mergeCell ref="M41:N41"/>
    <mergeCell ref="O41:P41"/>
    <mergeCell ref="O40:P40"/>
    <mergeCell ref="H50:J50"/>
    <mergeCell ref="N59:P59"/>
    <mergeCell ref="E40:L40"/>
    <mergeCell ref="K49:M49"/>
    <mergeCell ref="N48:P48"/>
    <mergeCell ref="E37:L37"/>
    <mergeCell ref="O38:P38"/>
    <mergeCell ref="E11:G11"/>
    <mergeCell ref="M25:N25"/>
    <mergeCell ref="B18:D18"/>
    <mergeCell ref="M23:N23"/>
    <mergeCell ref="B24:D24"/>
    <mergeCell ref="B17:D17"/>
    <mergeCell ref="B6:P7"/>
    <mergeCell ref="N56:P56"/>
    <mergeCell ref="B44:D44"/>
    <mergeCell ref="M42:N42"/>
    <mergeCell ref="E42:L42"/>
    <mergeCell ref="B53:D53"/>
    <mergeCell ref="E54:G54"/>
    <mergeCell ref="E41:L41"/>
    <mergeCell ref="O34:P34"/>
    <mergeCell ref="E13:G13"/>
    <mergeCell ref="M29:N29"/>
    <mergeCell ref="O16:P16"/>
    <mergeCell ref="M26:N26"/>
    <mergeCell ref="M28:N28"/>
    <mergeCell ref="E4:G4"/>
    <mergeCell ref="O30:P30"/>
    <mergeCell ref="H9:J9"/>
    <mergeCell ref="B20:D20"/>
    <mergeCell ref="B30:D30"/>
    <mergeCell ref="O29:P29"/>
    <mergeCell ref="B14:P15"/>
    <mergeCell ref="K9:M9"/>
  </mergeCells>
  <pageMargins left="0.7" right="0.7" top="0.75" bottom="0.75" header="0.3" footer="0.3"/>
  <legacy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1:BQ67"/>
  <sheetViews>
    <sheetView workbookViewId="0" topLeftCell="B25" zoomScale="41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25.0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DATA!M64</f>
        <v>0.10527777777777779</v>
      </c>
      <c r="N18" s="13"/>
      <c r="O18" s="12" t="str">
        <f>TEXT(ABS((M18)/24),"[hh]°mm'ss")</f>
        <v>00°06'19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-0.036922222222221995</v>
      </c>
      <c r="N19" s="13"/>
      <c r="O19" s="12" t="str">
        <f>TEXT(ABS((M19)/24),"[hh]°mm'ss")</f>
        <v>00°02'13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11.9630777777778</v>
      </c>
      <c r="N20" s="13"/>
      <c r="O20" s="12" t="str">
        <f>TEXT(ABS((M20)/24),"[hh]°mm'ss")</f>
        <v>11°57'47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DATA!D64</f>
        <v>1.6166666666666671</v>
      </c>
      <c r="N25" s="13"/>
      <c r="O25" s="12" t="str">
        <f>TEXT(ABS((M25)/24),"[hh]°mm'ss")</f>
        <v>01°37'00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81.56633333333333</v>
      </c>
      <c r="N26" s="13"/>
      <c r="O26" s="12" t="str">
        <f>TEXT(ABS((M26)/24),"[hh]°mm'ss")</f>
        <v>81°33'59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1.148267611795972</v>
      </c>
      <c r="N27" s="13"/>
      <c r="O27" s="12" t="str">
        <f>TEXT(ABS((M27)/24),"[hh]°mm'ss")</f>
        <v>01°08'54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41.05186138227434</v>
      </c>
      <c r="N28" s="13"/>
      <c r="O28" s="12" t="str">
        <f>TEXT(ABS((M28)/24),"[hh]°mm'ss")</f>
        <v>41°03'07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12.0130777777778</v>
      </c>
      <c r="N29" s="13"/>
      <c r="O29" s="12" t="str">
        <f>TEXT(ABS((M29)/24),"[hh]°mm'ss")</f>
        <v>12°00'47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0.660115846548129</v>
      </c>
      <c r="N30" s="13"/>
      <c r="O30" s="12" t="str">
        <f>TEXT(ABS((M30)/24),"[hh]°mm'ss")</f>
        <v>00°39'36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15.242497210732033</v>
      </c>
      <c r="N31" s="13"/>
      <c r="O31" s="12" t="str">
        <f>TEXT(ABS((M31)/24),"[hh]°mm'ss")</f>
        <v>15°14'33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-0.031525537088924964</v>
      </c>
      <c r="N32" s="13"/>
      <c r="O32" s="12" t="str">
        <f>TEXT(ABS((M32)/24),"[hh]°mm'ss")</f>
        <v>00°01'53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18.116849748050637</v>
      </c>
      <c r="N33" s="13"/>
      <c r="O33" s="12" t="str">
        <f>TEXT(ABS((M33)/24),"[hh]°mm'ss")</f>
        <v>18°07'01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-0.305643034761371</v>
      </c>
      <c r="N34" s="13"/>
      <c r="O34" s="12" t="str">
        <f>TEXT(ABS((M34)/24),"[hh]°mm'ss")</f>
        <v>00°18'20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19.182868083900434</v>
      </c>
      <c r="N35" s="13"/>
      <c r="O35" s="12" t="str">
        <f>TEXT(ABS((M35)/24),"[hh]°mm'ss")</f>
        <v>19°10'58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-0.338646183712093</v>
      </c>
      <c r="N36" s="13"/>
      <c r="O36" s="12" t="str">
        <f>TEXT(ABS((M36)/24),"[hh]°mm'ss")</f>
        <v>00°20'19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4.5101168631478235</v>
      </c>
      <c r="N37" s="13"/>
      <c r="O37" s="12" t="str">
        <f>TEXT(ABS((M37)/24),"[hh]°mm'ss")</f>
        <v>04°30'36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4.676783529814493</v>
      </c>
      <c r="N38" s="13"/>
      <c r="O38" s="12" t="str">
        <f>TEXT(ABS((M38)/24),"[hh]°mm'ss")</f>
        <v>04°40'36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-0.014078446823707472</v>
      </c>
      <c r="N39" s="13"/>
      <c r="O39" s="12" t="str">
        <f>TEXT(ABS((M39)/24),"[hh]°mm'ss")</f>
        <v>00°00'51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5.90930029553146</v>
      </c>
      <c r="N40" s="13"/>
      <c r="O40" s="12" t="str">
        <f>TEXT(ABS((M40)/24),"[hh]°mm'ss")</f>
        <v>05°54'33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0.08183305534142093</v>
      </c>
      <c r="N41" s="13"/>
      <c r="O41" s="12" t="str">
        <f>TEXT(ABS((M41)/24),"[hh]°mm'ss")</f>
        <v>00°04'55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6.309340285273163</v>
      </c>
      <c r="N42" s="13"/>
      <c r="O42" s="12" t="str">
        <f>TEXT(ABS((M42)/24),"[hh]°mm'ss")</f>
        <v>06°18'34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0.16842156547425402</v>
      </c>
      <c r="N43" s="13"/>
      <c r="O43" s="12" t="str">
        <f>TEXT(ABS((M43)/24),"[hh]°mm'ss")</f>
        <v>00°10'06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6.642814991624193</v>
      </c>
      <c r="N44" s="13"/>
      <c r="O44" s="12" t="str">
        <f>TEXT(ABS((M44)/24),"[hh]°mm'ss")</f>
        <v>06°38'34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12:1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18:8</v>
      </c>
      <c r="I48" s="12"/>
      <c r="J48" s="12"/>
      <c r="K48" s="12" t="str">
        <f>TRUNC(M35)&amp;":"&amp;ROUNDUP((M35-TRUNC(M35))*60,0)</f>
        <v>19:11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11:58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7.1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7.1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K8:M8"/>
    <mergeCell ref="B26:D26"/>
    <mergeCell ref="M27:N27"/>
    <mergeCell ref="E9:G9"/>
    <mergeCell ref="B6:P7"/>
    <mergeCell ref="N4:P4"/>
    <mergeCell ref="N5:P5"/>
    <mergeCell ref="O37:P37"/>
    <mergeCell ref="H54:J54"/>
    <mergeCell ref="E41:L41"/>
    <mergeCell ref="N10:P10"/>
    <mergeCell ref="M43:N43"/>
    <mergeCell ref="N54:P54"/>
    <mergeCell ref="M17:N17"/>
    <mergeCell ref="M40:N40"/>
    <mergeCell ref="O36:P36"/>
    <mergeCell ref="B61:P61"/>
    <mergeCell ref="E39:L39"/>
    <mergeCell ref="B2:P3"/>
    <mergeCell ref="O20:P20"/>
    <mergeCell ref="N8:P8"/>
    <mergeCell ref="E40:L40"/>
    <mergeCell ref="B54:D54"/>
    <mergeCell ref="E58:G58"/>
    <mergeCell ref="N50:P50"/>
    <mergeCell ref="B60:P60"/>
    <mergeCell ref="B66:P66"/>
    <mergeCell ref="K48:M48"/>
    <mergeCell ref="N13:P13"/>
    <mergeCell ref="N56:P56"/>
    <mergeCell ref="O17:P17"/>
    <mergeCell ref="O23:P23"/>
    <mergeCell ref="K13:M13"/>
    <mergeCell ref="M25:N25"/>
    <mergeCell ref="O29:P29"/>
    <mergeCell ref="E13:G13"/>
    <mergeCell ref="B20:D20"/>
    <mergeCell ref="M18:N18"/>
    <mergeCell ref="M20:N20"/>
    <mergeCell ref="E20:L20"/>
    <mergeCell ref="E26:L26"/>
    <mergeCell ref="M24:N24"/>
    <mergeCell ref="K59:M59"/>
    <mergeCell ref="E37:L37"/>
    <mergeCell ref="B43:D43"/>
    <mergeCell ref="N58:P58"/>
    <mergeCell ref="E42:L42"/>
    <mergeCell ref="H59:J59"/>
    <mergeCell ref="B58:D58"/>
    <mergeCell ref="E43:L43"/>
    <mergeCell ref="B37:D37"/>
    <mergeCell ref="H53:J53"/>
    <mergeCell ref="K47:M47"/>
    <mergeCell ref="E47:G47"/>
    <mergeCell ref="E50:G50"/>
    <mergeCell ref="B44:D44"/>
    <mergeCell ref="N49:P49"/>
    <mergeCell ref="K49:M49"/>
    <mergeCell ref="B13:D13"/>
    <mergeCell ref="E27:L27"/>
    <mergeCell ref="O19:P19"/>
    <mergeCell ref="B30:D30"/>
    <mergeCell ref="B16:D16"/>
    <mergeCell ref="O28:P28"/>
    <mergeCell ref="E32:L32"/>
    <mergeCell ref="B29:D29"/>
    <mergeCell ref="E25:L25"/>
    <mergeCell ref="B33:D33"/>
    <mergeCell ref="K9:M9"/>
    <mergeCell ref="B14:P15"/>
    <mergeCell ref="B10:D10"/>
    <mergeCell ref="E12:G12"/>
    <mergeCell ref="B12:D12"/>
    <mergeCell ref="H11:J11"/>
    <mergeCell ref="B5:D5"/>
    <mergeCell ref="B55:D55"/>
    <mergeCell ref="E33:L33"/>
    <mergeCell ref="O44:P44"/>
    <mergeCell ref="K56:M56"/>
    <mergeCell ref="M39:N39"/>
    <mergeCell ref="E5:G5"/>
    <mergeCell ref="H4:J4"/>
    <mergeCell ref="B18:D18"/>
    <mergeCell ref="K10:M10"/>
    <mergeCell ref="O16:P16"/>
    <mergeCell ref="M31:N31"/>
    <mergeCell ref="B53:D53"/>
    <mergeCell ref="H55:J55"/>
    <mergeCell ref="N53:P53"/>
    <mergeCell ref="O30:P30"/>
    <mergeCell ref="B62:P62"/>
    <mergeCell ref="B35:D35"/>
    <mergeCell ref="H56:J56"/>
    <mergeCell ref="K4:M4"/>
    <mergeCell ref="B24:D24"/>
    <mergeCell ref="O25:P25"/>
    <mergeCell ref="B4:D4"/>
    <mergeCell ref="E4:G4"/>
    <mergeCell ref="O18:P18"/>
    <mergeCell ref="O26:P26"/>
    <mergeCell ref="H13:J13"/>
    <mergeCell ref="B25:D25"/>
    <mergeCell ref="K5:M5"/>
    <mergeCell ref="E31:L31"/>
    <mergeCell ref="K12:M12"/>
    <mergeCell ref="E16:L16"/>
    <mergeCell ref="M28:N28"/>
    <mergeCell ref="M30:N30"/>
    <mergeCell ref="K53:M53"/>
    <mergeCell ref="E29:L29"/>
    <mergeCell ref="B50:D50"/>
    <mergeCell ref="E49:G49"/>
    <mergeCell ref="H47:J47"/>
    <mergeCell ref="B32:D32"/>
    <mergeCell ref="O33:P33"/>
    <mergeCell ref="B28:D28"/>
    <mergeCell ref="H49:J49"/>
    <mergeCell ref="E30:L30"/>
    <mergeCell ref="B56:D56"/>
    <mergeCell ref="E34:L34"/>
    <mergeCell ref="E36:L36"/>
    <mergeCell ref="E59:G59"/>
    <mergeCell ref="B63:P63"/>
    <mergeCell ref="O31:P31"/>
    <mergeCell ref="M35:N35"/>
    <mergeCell ref="B47:D47"/>
    <mergeCell ref="M36:N36"/>
    <mergeCell ref="B64:P64"/>
    <mergeCell ref="B65:P65"/>
    <mergeCell ref="B67:P67"/>
    <mergeCell ref="M26:N26"/>
    <mergeCell ref="B9:D9"/>
    <mergeCell ref="H8:J8"/>
    <mergeCell ref="O32:P32"/>
    <mergeCell ref="N48:P48"/>
    <mergeCell ref="M41:N41"/>
    <mergeCell ref="O41:P41"/>
    <mergeCell ref="N47:P47"/>
    <mergeCell ref="M44:N44"/>
    <mergeCell ref="H50:J50"/>
    <mergeCell ref="K55:M55"/>
    <mergeCell ref="E48:G48"/>
    <mergeCell ref="M32:N32"/>
    <mergeCell ref="K54:M54"/>
    <mergeCell ref="E56:G56"/>
    <mergeCell ref="B8:D8"/>
    <mergeCell ref="B23:D23"/>
    <mergeCell ref="N12:P12"/>
    <mergeCell ref="E8:G8"/>
    <mergeCell ref="H10:J10"/>
    <mergeCell ref="H9:J9"/>
    <mergeCell ref="E10:G10"/>
    <mergeCell ref="N59:P59"/>
    <mergeCell ref="O35:P35"/>
    <mergeCell ref="M42:N42"/>
    <mergeCell ref="B59:D59"/>
    <mergeCell ref="N9:P9"/>
    <mergeCell ref="E18:L18"/>
    <mergeCell ref="M19:N19"/>
    <mergeCell ref="H12:J12"/>
    <mergeCell ref="E17:L17"/>
    <mergeCell ref="O27:P27"/>
    <mergeCell ref="B38:D38"/>
    <mergeCell ref="H48:J48"/>
    <mergeCell ref="O43:P43"/>
    <mergeCell ref="M33:N33"/>
    <mergeCell ref="B42:D42"/>
    <mergeCell ref="O40:P40"/>
    <mergeCell ref="E19:L19"/>
    <mergeCell ref="H5:J5"/>
    <mergeCell ref="M16:N16"/>
    <mergeCell ref="B11:D11"/>
    <mergeCell ref="E54:G54"/>
    <mergeCell ref="E35:L35"/>
    <mergeCell ref="O42:P42"/>
    <mergeCell ref="B41:D41"/>
    <mergeCell ref="B57:P57"/>
    <mergeCell ref="M29:N29"/>
    <mergeCell ref="B19:D19"/>
    <mergeCell ref="M23:N23"/>
    <mergeCell ref="B27:D27"/>
    <mergeCell ref="E23:L23"/>
    <mergeCell ref="E24:L24"/>
    <mergeCell ref="B31:D31"/>
    <mergeCell ref="K58:M58"/>
    <mergeCell ref="O39:P39"/>
    <mergeCell ref="M37:N37"/>
    <mergeCell ref="M34:N34"/>
    <mergeCell ref="N55:P55"/>
    <mergeCell ref="O38:P38"/>
    <mergeCell ref="H58:J58"/>
    <mergeCell ref="M38:N38"/>
    <mergeCell ref="B17:D17"/>
    <mergeCell ref="E28:L28"/>
    <mergeCell ref="O24:P24"/>
    <mergeCell ref="B21:P22"/>
    <mergeCell ref="E11:G11"/>
    <mergeCell ref="N11:P11"/>
    <mergeCell ref="K11:M11"/>
    <mergeCell ref="K50:M50"/>
    <mergeCell ref="B40:D40"/>
    <mergeCell ref="O34:P34"/>
    <mergeCell ref="B49:D49"/>
    <mergeCell ref="B39:D39"/>
    <mergeCell ref="B36:D36"/>
    <mergeCell ref="B34:D34"/>
    <mergeCell ref="E38:L38"/>
    <mergeCell ref="E53:G53"/>
    <mergeCell ref="B45:P46"/>
    <mergeCell ref="B51:P52"/>
    <mergeCell ref="E44:L44"/>
    <mergeCell ref="E55:G55"/>
    <mergeCell ref="B48:D48"/>
  </mergeCells>
  <pageMargins left="0.7" right="0.7" top="0.75" bottom="0.75" header="0.3" footer="0.3"/>
  <legacy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BQ67"/>
  <sheetViews>
    <sheetView workbookViewId="0" topLeftCell="E24" zoomScale="41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26.0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DATA!N64</f>
        <v>0.10027777777777779</v>
      </c>
      <c r="N18" s="13"/>
      <c r="O18" s="12" t="str">
        <f>TEXT(ABS((M18)/24),"[hh]°mm'ss")</f>
        <v>00°06'01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-0.041922222222222</v>
      </c>
      <c r="N19" s="13"/>
      <c r="O19" s="12" t="str">
        <f>TEXT(ABS((M19)/24),"[hh]°mm'ss")</f>
        <v>00°02'31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11.958077777777799</v>
      </c>
      <c r="N20" s="13"/>
      <c r="O20" s="12" t="str">
        <f>TEXT(ABS((M20)/24),"[hh]°mm'ss")</f>
        <v>11°57'29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DATA!E64</f>
        <v>2.0</v>
      </c>
      <c r="N25" s="13"/>
      <c r="O25" s="12" t="str">
        <f>TEXT(ABS((M25)/24),"[hh]°mm'ss")</f>
        <v>02°00'00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81.18299999999999</v>
      </c>
      <c r="N26" s="13"/>
      <c r="O26" s="12" t="str">
        <f>TEXT(ABS((M26)/24),"[hh]°mm'ss")</f>
        <v>81°10'59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1.155112009783475</v>
      </c>
      <c r="N27" s="13"/>
      <c r="O27" s="12" t="str">
        <f>TEXT(ABS((M27)/24),"[hh]°mm'ss")</f>
        <v>01°09'18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40.88329288841819</v>
      </c>
      <c r="N28" s="13"/>
      <c r="O28" s="12" t="str">
        <f>TEXT(ABS((M28)/24),"[hh]°mm'ss")</f>
        <v>40°53'00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12.008077777777801</v>
      </c>
      <c r="N29" s="13"/>
      <c r="O29" s="12" t="str">
        <f>TEXT(ABS((M29)/24),"[hh]°mm'ss")</f>
        <v>12°00'29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0.6586949420237569</v>
      </c>
      <c r="N30" s="13"/>
      <c r="O30" s="12" t="str">
        <f>TEXT(ABS((M30)/24),"[hh]°mm'ss")</f>
        <v>00°39'31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15.244716614850033</v>
      </c>
      <c r="N31" s="13"/>
      <c r="O31" s="12" t="str">
        <f>TEXT(ABS((M31)/24),"[hh]°mm'ss")</f>
        <v>15°14'41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-0.03072493814753713</v>
      </c>
      <c r="N32" s="13"/>
      <c r="O32" s="12" t="str">
        <f>TEXT(ABS((M32)/24),"[hh]°mm'ss")</f>
        <v>00°01'51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18.108790202900934</v>
      </c>
      <c r="N33" s="13"/>
      <c r="O33" s="12" t="str">
        <f>TEXT(ABS((M33)/24),"[hh]°mm'ss")</f>
        <v>18°06'32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-0.30484243581998316</v>
      </c>
      <c r="N34" s="13"/>
      <c r="O34" s="12" t="str">
        <f>TEXT(ABS((M34)/24),"[hh]°mm'ss")</f>
        <v>00°18'17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19.174656759265336</v>
      </c>
      <c r="N35" s="13"/>
      <c r="O35" s="12" t="str">
        <f>TEXT(ABS((M35)/24),"[hh]°mm'ss")</f>
        <v>19°10'29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-0.33784558477070514</v>
      </c>
      <c r="N36" s="13"/>
      <c r="O36" s="12" t="str">
        <f>TEXT(ABS((M36)/24),"[hh]°mm'ss")</f>
        <v>00°20'16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4.508366464743473</v>
      </c>
      <c r="N37" s="13"/>
      <c r="O37" s="12" t="str">
        <f>TEXT(ABS((M37)/24),"[hh]°mm'ss")</f>
        <v>04°30'30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4.675033131410143</v>
      </c>
      <c r="N38" s="13"/>
      <c r="O38" s="12" t="str">
        <f>TEXT(ABS((M38)/24),"[hh]°mm'ss")</f>
        <v>04°40'30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-0.013277847882319631</v>
      </c>
      <c r="N39" s="13"/>
      <c r="O39" s="12" t="str">
        <f>TEXT(ABS((M39)/24),"[hh]°mm'ss")</f>
        <v>00°00'48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5.907358644417391</v>
      </c>
      <c r="N40" s="13"/>
      <c r="O40" s="12" t="str">
        <f>TEXT(ABS((M40)/24),"[hh]°mm'ss")</f>
        <v>05°54'26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0.08263365428280878</v>
      </c>
      <c r="N41" s="13"/>
      <c r="O41" s="12" t="str">
        <f>TEXT(ABS((M41)/24),"[hh]°mm'ss")</f>
        <v>00°04'57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6.307408740596784</v>
      </c>
      <c r="N42" s="13"/>
      <c r="O42" s="12" t="str">
        <f>TEXT(ABS((M42)/24),"[hh]°mm'ss")</f>
        <v>06°18'27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0.16922216441564186</v>
      </c>
      <c r="N43" s="13"/>
      <c r="O43" s="12" t="str">
        <f>TEXT(ABS((M43)/24),"[hh]°mm'ss")</f>
        <v>00°10'09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6.640917587273363</v>
      </c>
      <c r="N44" s="13"/>
      <c r="O44" s="12" t="str">
        <f>TEXT(ABS((M44)/24),"[hh]°mm'ss")</f>
        <v>06°38'27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12:1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18:7</v>
      </c>
      <c r="I48" s="12"/>
      <c r="J48" s="12"/>
      <c r="K48" s="12" t="str">
        <f>TRUNC(M35)&amp;":"&amp;ROUNDUP((M35-TRUNC(M35))*60,0)</f>
        <v>19:11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11:58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14:P15"/>
    <mergeCell ref="O27:P27"/>
    <mergeCell ref="B21:P22"/>
    <mergeCell ref="B11:D11"/>
    <mergeCell ref="M20:N20"/>
    <mergeCell ref="E8:G8"/>
    <mergeCell ref="B6:P7"/>
    <mergeCell ref="B29:D29"/>
    <mergeCell ref="K59:M59"/>
    <mergeCell ref="K5:M5"/>
    <mergeCell ref="E56:G56"/>
    <mergeCell ref="K56:M56"/>
    <mergeCell ref="H9:J9"/>
    <mergeCell ref="E34:L34"/>
    <mergeCell ref="N5:P5"/>
    <mergeCell ref="N8:P8"/>
    <mergeCell ref="E58:G58"/>
    <mergeCell ref="K8:M8"/>
    <mergeCell ref="E5:G5"/>
    <mergeCell ref="M40:N40"/>
    <mergeCell ref="M33:N33"/>
    <mergeCell ref="H4:J4"/>
    <mergeCell ref="E4:G4"/>
    <mergeCell ref="B4:D4"/>
    <mergeCell ref="B26:D26"/>
    <mergeCell ref="O42:P42"/>
    <mergeCell ref="E53:G53"/>
    <mergeCell ref="O31:P31"/>
    <mergeCell ref="B20:D20"/>
    <mergeCell ref="H56:J56"/>
    <mergeCell ref="M29:N29"/>
    <mergeCell ref="N55:P55"/>
    <mergeCell ref="B30:D30"/>
    <mergeCell ref="E26:L26"/>
    <mergeCell ref="K58:M58"/>
    <mergeCell ref="B65:P65"/>
    <mergeCell ref="B25:D25"/>
    <mergeCell ref="B67:P67"/>
    <mergeCell ref="B59:D59"/>
    <mergeCell ref="H50:J50"/>
    <mergeCell ref="K53:M53"/>
    <mergeCell ref="B47:D47"/>
    <mergeCell ref="H54:J54"/>
    <mergeCell ref="N53:P53"/>
    <mergeCell ref="E32:L32"/>
    <mergeCell ref="O18:P18"/>
    <mergeCell ref="H11:J11"/>
    <mergeCell ref="E10:G10"/>
    <mergeCell ref="N12:P12"/>
    <mergeCell ref="H8:J8"/>
    <mergeCell ref="K13:M13"/>
    <mergeCell ref="E24:L24"/>
    <mergeCell ref="O34:P34"/>
    <mergeCell ref="N13:P13"/>
    <mergeCell ref="M39:N39"/>
    <mergeCell ref="B53:D53"/>
    <mergeCell ref="K55:M55"/>
    <mergeCell ref="E36:L36"/>
    <mergeCell ref="B36:D36"/>
    <mergeCell ref="E28:L28"/>
    <mergeCell ref="M18:N18"/>
    <mergeCell ref="M34:N34"/>
    <mergeCell ref="O24:P24"/>
    <mergeCell ref="M26:N26"/>
    <mergeCell ref="M23:N23"/>
    <mergeCell ref="E31:L31"/>
    <mergeCell ref="M37:N37"/>
    <mergeCell ref="B55:D55"/>
    <mergeCell ref="N58:P58"/>
    <mergeCell ref="O36:P36"/>
    <mergeCell ref="E13:G13"/>
    <mergeCell ref="B23:D23"/>
    <mergeCell ref="E39:L39"/>
    <mergeCell ref="K48:M48"/>
    <mergeCell ref="E59:G59"/>
    <mergeCell ref="B50:D50"/>
    <mergeCell ref="B44:D44"/>
    <mergeCell ref="B27:D27"/>
    <mergeCell ref="B48:D48"/>
    <mergeCell ref="B34:D34"/>
    <mergeCell ref="B33:D33"/>
    <mergeCell ref="B43:D43"/>
    <mergeCell ref="B42:D42"/>
    <mergeCell ref="E12:G12"/>
    <mergeCell ref="N4:P4"/>
    <mergeCell ref="E25:L25"/>
    <mergeCell ref="M43:N43"/>
    <mergeCell ref="E40:L40"/>
    <mergeCell ref="M17:N17"/>
    <mergeCell ref="O32:P32"/>
    <mergeCell ref="E50:G50"/>
    <mergeCell ref="N48:P48"/>
    <mergeCell ref="E54:G54"/>
    <mergeCell ref="K12:M12"/>
    <mergeCell ref="E27:L27"/>
    <mergeCell ref="O17:P17"/>
    <mergeCell ref="E19:L19"/>
    <mergeCell ref="B16:D16"/>
    <mergeCell ref="B12:D12"/>
    <mergeCell ref="N11:P11"/>
    <mergeCell ref="N10:P10"/>
    <mergeCell ref="B61:P61"/>
    <mergeCell ref="B39:D39"/>
    <mergeCell ref="B64:P64"/>
    <mergeCell ref="N56:P56"/>
    <mergeCell ref="E33:L33"/>
    <mergeCell ref="M28:N28"/>
    <mergeCell ref="K54:M54"/>
    <mergeCell ref="N54:P54"/>
    <mergeCell ref="B66:P66"/>
    <mergeCell ref="E11:G11"/>
    <mergeCell ref="H59:J59"/>
    <mergeCell ref="M30:N30"/>
    <mergeCell ref="B40:D40"/>
    <mergeCell ref="K10:M10"/>
    <mergeCell ref="H10:J10"/>
    <mergeCell ref="H5:J5"/>
    <mergeCell ref="O39:P39"/>
    <mergeCell ref="E49:G49"/>
    <mergeCell ref="B38:D38"/>
    <mergeCell ref="K50:M50"/>
    <mergeCell ref="H47:J47"/>
    <mergeCell ref="M36:N36"/>
    <mergeCell ref="O44:P44"/>
    <mergeCell ref="M27:N27"/>
    <mergeCell ref="E44:L44"/>
    <mergeCell ref="B37:D37"/>
    <mergeCell ref="H49:J49"/>
    <mergeCell ref="O35:P35"/>
    <mergeCell ref="E35:L35"/>
    <mergeCell ref="H48:J48"/>
    <mergeCell ref="B57:P57"/>
    <mergeCell ref="B5:D5"/>
    <mergeCell ref="B63:P63"/>
    <mergeCell ref="O28:P28"/>
    <mergeCell ref="E37:L37"/>
    <mergeCell ref="O16:P16"/>
    <mergeCell ref="M16:N16"/>
    <mergeCell ref="M32:N32"/>
    <mergeCell ref="M25:N25"/>
    <mergeCell ref="E18:L18"/>
    <mergeCell ref="E47:G47"/>
    <mergeCell ref="B32:D32"/>
    <mergeCell ref="B49:D49"/>
    <mergeCell ref="K47:M47"/>
    <mergeCell ref="E42:L42"/>
    <mergeCell ref="H13:J13"/>
    <mergeCell ref="M41:N41"/>
    <mergeCell ref="B24:D24"/>
    <mergeCell ref="B10:D10"/>
    <mergeCell ref="O20:P20"/>
    <mergeCell ref="B56:D56"/>
    <mergeCell ref="B41:D41"/>
    <mergeCell ref="E17:L17"/>
    <mergeCell ref="M35:N35"/>
    <mergeCell ref="B19:D19"/>
    <mergeCell ref="B28:D28"/>
    <mergeCell ref="O43:P43"/>
    <mergeCell ref="O29:P29"/>
    <mergeCell ref="B45:P46"/>
    <mergeCell ref="K49:M49"/>
    <mergeCell ref="E20:L20"/>
    <mergeCell ref="M38:N38"/>
    <mergeCell ref="N59:P59"/>
    <mergeCell ref="E38:L38"/>
    <mergeCell ref="M24:N24"/>
    <mergeCell ref="E30:L30"/>
    <mergeCell ref="H12:J12"/>
    <mergeCell ref="O25:P25"/>
    <mergeCell ref="B35:D35"/>
    <mergeCell ref="B9:D9"/>
    <mergeCell ref="E23:L23"/>
    <mergeCell ref="M44:N44"/>
    <mergeCell ref="E48:G48"/>
    <mergeCell ref="O40:P40"/>
    <mergeCell ref="O37:P37"/>
    <mergeCell ref="K9:M9"/>
    <mergeCell ref="K11:M11"/>
    <mergeCell ref="N9:P9"/>
    <mergeCell ref="E29:L29"/>
    <mergeCell ref="N50:P50"/>
    <mergeCell ref="H55:J55"/>
    <mergeCell ref="N49:P49"/>
    <mergeCell ref="O33:P33"/>
    <mergeCell ref="O41:P41"/>
    <mergeCell ref="M42:N42"/>
    <mergeCell ref="B13:D13"/>
    <mergeCell ref="E41:L41"/>
    <mergeCell ref="M19:N19"/>
    <mergeCell ref="O19:P19"/>
    <mergeCell ref="B62:P62"/>
    <mergeCell ref="O30:P30"/>
    <mergeCell ref="B58:D58"/>
    <mergeCell ref="B60:P60"/>
    <mergeCell ref="B51:P52"/>
    <mergeCell ref="B8:D8"/>
    <mergeCell ref="E43:L43"/>
    <mergeCell ref="O23:P23"/>
    <mergeCell ref="E55:G55"/>
    <mergeCell ref="M31:N31"/>
    <mergeCell ref="E16:L16"/>
    <mergeCell ref="O26:P26"/>
    <mergeCell ref="H53:J53"/>
    <mergeCell ref="B31:D31"/>
    <mergeCell ref="B17:D17"/>
    <mergeCell ref="H58:J58"/>
    <mergeCell ref="E9:G9"/>
    <mergeCell ref="O38:P38"/>
    <mergeCell ref="B18:D18"/>
    <mergeCell ref="N47:P47"/>
    <mergeCell ref="B54:D54"/>
    <mergeCell ref="B2:P3"/>
    <mergeCell ref="K4:M4"/>
  </mergeCells>
  <pageMargins left="0.7" right="0.7" top="0.75" bottom="0.75" header="0.3" footer="0.3"/>
  <legacy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1:BQ67"/>
  <sheetViews>
    <sheetView workbookViewId="0" topLeftCell="B1" zoomScale="35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27.0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DATA!O64</f>
        <v>0.0952777777777777</v>
      </c>
      <c r="N18" s="13"/>
      <c r="O18" s="12" t="str">
        <f>TEXT(ABS((M18)/24),"[hh]°mm'ss")</f>
        <v>00°05'43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-0.046922222222222296</v>
      </c>
      <c r="N19" s="13"/>
      <c r="O19" s="12" t="str">
        <f>TEXT(ABS((M19)/24),"[hh]°mm'ss")</f>
        <v>00°02'49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11.9530777777778</v>
      </c>
      <c r="N20" s="13"/>
      <c r="O20" s="12" t="str">
        <f>TEXT(ABS((M20)/24),"[hh]°mm'ss")</f>
        <v>11°57'11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DATA!F64</f>
        <v>2.4</v>
      </c>
      <c r="N25" s="13"/>
      <c r="O25" s="12" t="str">
        <f>TEXT(ABS((M25)/24),"[hh]°mm'ss")</f>
        <v>02°24'00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80.783</v>
      </c>
      <c r="N26" s="13"/>
      <c r="O26" s="12" t="str">
        <f>TEXT(ABS((M26)/24),"[hh]°mm'ss")</f>
        <v>80°46'59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1.162269162090845</v>
      </c>
      <c r="N27" s="13"/>
      <c r="O27" s="12" t="str">
        <f>TEXT(ABS((M27)/24),"[hh]°mm'ss")</f>
        <v>01°09'44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40.70823871341217</v>
      </c>
      <c r="N28" s="13"/>
      <c r="O28" s="12" t="str">
        <f>TEXT(ABS((M28)/24),"[hh]°mm'ss")</f>
        <v>40°42'30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12.0030777777778</v>
      </c>
      <c r="N29" s="13"/>
      <c r="O29" s="12" t="str">
        <f>TEXT(ABS((M29)/24),"[hh]°mm'ss")</f>
        <v>12°00'11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0.6572177774572063</v>
      </c>
      <c r="N30" s="13"/>
      <c r="O30" s="12" t="str">
        <f>TEXT(ABS((M30)/24),"[hh]°mm'ss")</f>
        <v>00°39'26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15.247209225693632</v>
      </c>
      <c r="N31" s="13"/>
      <c r="O31" s="12" t="str">
        <f>TEXT(ABS((M31)/24),"[hh]°mm'ss")</f>
        <v>15°14'50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-0.029889130498149598</v>
      </c>
      <c r="N32" s="13"/>
      <c r="O32" s="12" t="str">
        <f>TEXT(ABS((M32)/24),"[hh]°mm'ss")</f>
        <v>00°01'48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18.100596185539136</v>
      </c>
      <c r="N33" s="13"/>
      <c r="O33" s="12" t="str">
        <f>TEXT(ABS((M33)/24),"[hh]°mm'ss")</f>
        <v>18°06'02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-0.3040066281705956</v>
      </c>
      <c r="N34" s="13"/>
      <c r="O34" s="12" t="str">
        <f>TEXT(ABS((M34)/24),"[hh]°mm'ss")</f>
        <v>00°18'14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19.166305128827435</v>
      </c>
      <c r="N35" s="13"/>
      <c r="O35" s="12" t="str">
        <f>TEXT(ABS((M35)/24),"[hh]°mm'ss")</f>
        <v>19°09'59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-0.3370097771213176</v>
      </c>
      <c r="N36" s="13"/>
      <c r="O36" s="12" t="str">
        <f>TEXT(ABS((M36)/24),"[hh]°mm'ss")</f>
        <v>00°20'13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4.506757918790073</v>
      </c>
      <c r="N37" s="13"/>
      <c r="O37" s="12" t="str">
        <f>TEXT(ABS((M37)/24),"[hh]°mm'ss")</f>
        <v>04°30'24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4.673424585456743</v>
      </c>
      <c r="N38" s="13"/>
      <c r="O38" s="12" t="str">
        <f>TEXT(ABS((M38)/24),"[hh]°mm'ss")</f>
        <v>04°40'24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-0.012442040232932102</v>
      </c>
      <c r="N39" s="13"/>
      <c r="O39" s="12" t="str">
        <f>TEXT(ABS((M39)/24),"[hh]°mm'ss")</f>
        <v>00°00'45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5.90555145858513</v>
      </c>
      <c r="N40" s="13"/>
      <c r="O40" s="12" t="str">
        <f>TEXT(ABS((M40)/24),"[hh]°mm'ss")</f>
        <v>05°54'20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0.0834694619321963</v>
      </c>
      <c r="N41" s="13"/>
      <c r="O41" s="12" t="str">
        <f>TEXT(ABS((M41)/24),"[hh]°mm'ss")</f>
        <v>00°05'00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6.305612358438563</v>
      </c>
      <c r="N42" s="13"/>
      <c r="O42" s="12" t="str">
        <f>TEXT(ABS((M42)/24),"[hh]°mm'ss")</f>
        <v>06°18'20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0.1700579720650294</v>
      </c>
      <c r="N43" s="13"/>
      <c r="O43" s="12" t="str">
        <f>TEXT(ABS((M43)/24),"[hh]°mm'ss")</f>
        <v>00°10'12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6.639157090509033</v>
      </c>
      <c r="N44" s="13"/>
      <c r="O44" s="12" t="str">
        <f>TEXT(ABS((M44)/24),"[hh]°mm'ss")</f>
        <v>06°38'21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12:1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18:7</v>
      </c>
      <c r="I48" s="12"/>
      <c r="J48" s="12"/>
      <c r="K48" s="12" t="str">
        <f>TRUNC(M35)&amp;":"&amp;ROUNDUP((M35-TRUNC(M35))*60,0)</f>
        <v>19:10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11:58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K8:M8"/>
    <mergeCell ref="B27:D27"/>
    <mergeCell ref="E29:L29"/>
    <mergeCell ref="E9:G9"/>
    <mergeCell ref="E23:L23"/>
    <mergeCell ref="B25:D25"/>
    <mergeCell ref="B26:D26"/>
    <mergeCell ref="O29:P29"/>
    <mergeCell ref="B56:D56"/>
    <mergeCell ref="M40:N40"/>
    <mergeCell ref="N47:P47"/>
    <mergeCell ref="E37:L37"/>
    <mergeCell ref="B39:D39"/>
    <mergeCell ref="B53:D53"/>
    <mergeCell ref="B21:P22"/>
    <mergeCell ref="E5:G5"/>
    <mergeCell ref="M25:N25"/>
    <mergeCell ref="B14:P15"/>
    <mergeCell ref="N13:P13"/>
    <mergeCell ref="B30:D30"/>
    <mergeCell ref="K9:M9"/>
    <mergeCell ref="H5:J5"/>
    <mergeCell ref="B32:D32"/>
    <mergeCell ref="M35:N35"/>
    <mergeCell ref="B40:D40"/>
    <mergeCell ref="N58:P58"/>
    <mergeCell ref="E35:L35"/>
    <mergeCell ref="O40:P40"/>
    <mergeCell ref="K59:M59"/>
    <mergeCell ref="E40:L40"/>
    <mergeCell ref="N49:P49"/>
    <mergeCell ref="M41:N41"/>
    <mergeCell ref="H50:J50"/>
    <mergeCell ref="O36:P36"/>
    <mergeCell ref="B67:P67"/>
    <mergeCell ref="K47:M47"/>
    <mergeCell ref="B65:P65"/>
    <mergeCell ref="O44:P44"/>
    <mergeCell ref="H47:J47"/>
    <mergeCell ref="B4:D4"/>
    <mergeCell ref="E18:L18"/>
    <mergeCell ref="B37:D37"/>
    <mergeCell ref="K13:M13"/>
    <mergeCell ref="E24:L24"/>
    <mergeCell ref="K5:M5"/>
    <mergeCell ref="E17:L17"/>
    <mergeCell ref="O31:P31"/>
    <mergeCell ref="E13:G13"/>
    <mergeCell ref="H12:J12"/>
    <mergeCell ref="O18:P18"/>
    <mergeCell ref="M16:N16"/>
    <mergeCell ref="O26:P26"/>
    <mergeCell ref="E53:G53"/>
    <mergeCell ref="O39:P39"/>
    <mergeCell ref="B47:D47"/>
    <mergeCell ref="N48:P48"/>
    <mergeCell ref="E43:L43"/>
    <mergeCell ref="E41:L41"/>
    <mergeCell ref="B38:D38"/>
    <mergeCell ref="E34:L34"/>
    <mergeCell ref="E32:L32"/>
    <mergeCell ref="K49:M49"/>
    <mergeCell ref="B41:D41"/>
    <mergeCell ref="H55:J55"/>
    <mergeCell ref="B28:D28"/>
    <mergeCell ref="B29:D29"/>
    <mergeCell ref="O33:P33"/>
    <mergeCell ref="H13:J13"/>
    <mergeCell ref="E28:L28"/>
    <mergeCell ref="O24:P24"/>
    <mergeCell ref="O16:P16"/>
    <mergeCell ref="E19:L19"/>
    <mergeCell ref="H11:J11"/>
    <mergeCell ref="O34:P34"/>
    <mergeCell ref="E16:L16"/>
    <mergeCell ref="H10:J10"/>
    <mergeCell ref="B66:P66"/>
    <mergeCell ref="E55:G55"/>
    <mergeCell ref="K11:M11"/>
    <mergeCell ref="B20:D20"/>
    <mergeCell ref="M30:N30"/>
    <mergeCell ref="B13:D13"/>
    <mergeCell ref="B19:D19"/>
    <mergeCell ref="B17:D17"/>
    <mergeCell ref="O27:P27"/>
    <mergeCell ref="E4:G4"/>
    <mergeCell ref="B24:D24"/>
    <mergeCell ref="N54:P54"/>
    <mergeCell ref="E36:L36"/>
    <mergeCell ref="B49:D49"/>
    <mergeCell ref="K48:M48"/>
    <mergeCell ref="H54:J54"/>
    <mergeCell ref="E12:G12"/>
    <mergeCell ref="M34:N34"/>
    <mergeCell ref="O17:P17"/>
    <mergeCell ref="N55:P55"/>
    <mergeCell ref="E49:G49"/>
    <mergeCell ref="H59:J59"/>
    <mergeCell ref="K56:M56"/>
    <mergeCell ref="N59:P59"/>
    <mergeCell ref="M44:N44"/>
    <mergeCell ref="O35:P35"/>
    <mergeCell ref="E11:G11"/>
    <mergeCell ref="M32:N32"/>
    <mergeCell ref="M17:N17"/>
    <mergeCell ref="M19:N19"/>
    <mergeCell ref="M20:N20"/>
    <mergeCell ref="E10:G10"/>
    <mergeCell ref="M37:N37"/>
    <mergeCell ref="K10:M10"/>
    <mergeCell ref="N8:P8"/>
    <mergeCell ref="E26:L26"/>
    <mergeCell ref="M27:N27"/>
    <mergeCell ref="E25:L25"/>
    <mergeCell ref="M18:N18"/>
    <mergeCell ref="E20:L20"/>
    <mergeCell ref="N9:P9"/>
    <mergeCell ref="B6:P7"/>
    <mergeCell ref="O38:P38"/>
    <mergeCell ref="B48:D48"/>
    <mergeCell ref="N53:P53"/>
    <mergeCell ref="B36:D36"/>
    <mergeCell ref="H48:J48"/>
    <mergeCell ref="M42:N42"/>
    <mergeCell ref="E54:G54"/>
    <mergeCell ref="E47:G47"/>
    <mergeCell ref="K50:M50"/>
    <mergeCell ref="B58:D58"/>
    <mergeCell ref="B33:D33"/>
    <mergeCell ref="E30:L30"/>
    <mergeCell ref="H8:J8"/>
    <mergeCell ref="O28:P28"/>
    <mergeCell ref="B54:D54"/>
    <mergeCell ref="O42:P42"/>
    <mergeCell ref="M43:N43"/>
    <mergeCell ref="E48:G48"/>
    <mergeCell ref="H49:J49"/>
    <mergeCell ref="E44:L44"/>
    <mergeCell ref="N50:P50"/>
    <mergeCell ref="B12:D12"/>
    <mergeCell ref="M29:N29"/>
    <mergeCell ref="O25:P25"/>
    <mergeCell ref="N5:P5"/>
    <mergeCell ref="N4:P4"/>
    <mergeCell ref="B31:D31"/>
    <mergeCell ref="K12:M12"/>
    <mergeCell ref="E8:G8"/>
    <mergeCell ref="O20:P20"/>
    <mergeCell ref="B42:D42"/>
    <mergeCell ref="K58:M58"/>
    <mergeCell ref="B35:D35"/>
    <mergeCell ref="B34:D34"/>
    <mergeCell ref="O41:P41"/>
    <mergeCell ref="E50:G50"/>
    <mergeCell ref="H58:J58"/>
    <mergeCell ref="O30:P30"/>
    <mergeCell ref="B18:D18"/>
    <mergeCell ref="H9:J9"/>
    <mergeCell ref="B9:D9"/>
    <mergeCell ref="M31:N31"/>
    <mergeCell ref="B16:D16"/>
    <mergeCell ref="M23:N23"/>
    <mergeCell ref="M24:N24"/>
    <mergeCell ref="E27:L27"/>
    <mergeCell ref="M26:N26"/>
    <mergeCell ref="B5:D5"/>
    <mergeCell ref="N56:P56"/>
    <mergeCell ref="B50:D50"/>
    <mergeCell ref="E59:G59"/>
    <mergeCell ref="K55:M55"/>
    <mergeCell ref="B8:D8"/>
    <mergeCell ref="E31:L31"/>
    <mergeCell ref="O19:P19"/>
    <mergeCell ref="B44:D44"/>
    <mergeCell ref="H53:J53"/>
    <mergeCell ref="E56:G56"/>
    <mergeCell ref="B43:D43"/>
    <mergeCell ref="H56:J56"/>
    <mergeCell ref="E58:G58"/>
    <mergeCell ref="B45:P46"/>
    <mergeCell ref="B63:P63"/>
    <mergeCell ref="M38:N38"/>
    <mergeCell ref="M36:N36"/>
    <mergeCell ref="O37:P37"/>
    <mergeCell ref="B61:P61"/>
    <mergeCell ref="E42:L42"/>
    <mergeCell ref="B51:P52"/>
    <mergeCell ref="K53:M53"/>
    <mergeCell ref="O43:P43"/>
    <mergeCell ref="K54:M54"/>
    <mergeCell ref="B10:D10"/>
    <mergeCell ref="M33:N33"/>
    <mergeCell ref="O23:P23"/>
    <mergeCell ref="N12:P12"/>
    <mergeCell ref="B23:D23"/>
    <mergeCell ref="H4:J4"/>
    <mergeCell ref="K4:M4"/>
    <mergeCell ref="B2:P3"/>
    <mergeCell ref="B64:P64"/>
    <mergeCell ref="E39:L39"/>
    <mergeCell ref="O32:P32"/>
    <mergeCell ref="B11:D11"/>
    <mergeCell ref="E33:L33"/>
    <mergeCell ref="N10:P10"/>
    <mergeCell ref="M28:N28"/>
    <mergeCell ref="N11:P11"/>
    <mergeCell ref="B62:P62"/>
    <mergeCell ref="M39:N39"/>
    <mergeCell ref="B55:D55"/>
    <mergeCell ref="B60:P60"/>
    <mergeCell ref="E38:L38"/>
    <mergeCell ref="B57:P57"/>
    <mergeCell ref="B59:D59"/>
  </mergeCells>
  <pageMargins left="0.7" right="0.7" top="0.75" bottom="0.75" header="0.3" footer="0.3"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V67"/>
  <sheetViews>
    <sheetView workbookViewId="0" topLeftCell="B1" zoomScale="50">
      <selection activeCell="N5" sqref="N5:P5"/>
    </sheetView>
  </sheetViews>
  <sheetFormatPr defaultRowHeight="14.25" defaultColWidth="10"/>
  <cols>
    <col min="1" max="1" customWidth="1" width="2.0" style="0"/>
  </cols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3.65">
      <c r="A5" s="1"/>
      <c r="B5" s="11" t="s">
        <v>198</v>
      </c>
      <c r="C5" s="12"/>
      <c r="D5" s="12"/>
      <c r="E5" s="12">
        <f>Ulugbeik!E5</f>
        <v>107.133</v>
      </c>
      <c r="F5" s="12"/>
      <c r="G5" s="12"/>
      <c r="H5" s="12">
        <f>Ulugbeik!H5</f>
        <v>6.817</v>
      </c>
      <c r="I5" s="12"/>
      <c r="J5" s="12"/>
      <c r="K5" s="12">
        <v>1.0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 ht="14.8">
      <c r="A10" s="1"/>
      <c r="B10" s="11">
        <f>Ulugbeik!B10</f>
        <v>2.0</v>
      </c>
      <c r="C10" s="11"/>
      <c r="D10" s="11"/>
      <c r="E10" s="12">
        <f>Ulugbeik!E10</f>
        <v>2.0</v>
      </c>
      <c r="F10" s="12"/>
      <c r="G10" s="12"/>
      <c r="H10" s="12">
        <f>Ulugbeik!H10</f>
        <v>2.0</v>
      </c>
      <c r="I10" s="12"/>
      <c r="J10" s="12"/>
      <c r="K10" s="12">
        <f>Ulugbeik!K10</f>
        <v>2.0</v>
      </c>
      <c r="L10" s="12"/>
      <c r="M10" s="12"/>
      <c r="N10" s="12">
        <f>Ulugbeik!N10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 ht="14.8">
      <c r="A13" s="1"/>
      <c r="B13" s="11">
        <f>Ulugbeik!B13</f>
        <v>2.0</v>
      </c>
      <c r="C13" s="11"/>
      <c r="D13" s="11"/>
      <c r="E13" s="12">
        <f>Ulugbeik!E13</f>
        <v>-1.0</v>
      </c>
      <c r="F13" s="12"/>
      <c r="G13" s="12"/>
      <c r="H13" s="12">
        <f>Ulugbeik!H13</f>
        <v>-18.0</v>
      </c>
      <c r="I13" s="12"/>
      <c r="J13" s="12"/>
      <c r="K13" s="12">
        <f>Ulugbeik!K13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 ht="15.1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 ht="15.95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DATA!J55</f>
        <v>0.21166666666666673</v>
      </c>
      <c r="N18" s="13"/>
      <c r="O18" s="12" t="str">
        <f>TEXT(ABS((M18)/24),"[hh]°mm'ss")</f>
        <v>00°12'42</v>
      </c>
      <c r="P18" s="12"/>
    </row>
    <row r="19" spans="8:8" ht="15.1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0.06946666666666701</v>
      </c>
      <c r="N19" s="13"/>
      <c r="O19" s="12" t="str">
        <f>TEXT(ABS((M19)/24),"[hh]°mm'ss")</f>
        <v>00°04'10</v>
      </c>
      <c r="P19" s="12"/>
    </row>
    <row r="20" spans="8:8" ht="15.1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12.069466666666699</v>
      </c>
      <c r="N20" s="13"/>
      <c r="O20" s="12" t="str">
        <f>TEXT(ABS((M20)/24),"[hh]°mm'ss")</f>
        <v>12°04'10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 ht="14.65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 ht="15.1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 ht="15.95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DATA!A55</f>
        <v>-7.7666666666666675</v>
      </c>
      <c r="N25" s="13"/>
      <c r="O25" s="12" t="str">
        <f>TEXT(ABS((M25)/24),"[hh]°mm'ss")</f>
        <v>07°46'00</v>
      </c>
      <c r="P25" s="12"/>
    </row>
    <row r="26" spans="8:8" ht="15.1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89.05033333333321</v>
      </c>
      <c r="N26" s="13"/>
      <c r="O26" s="12" t="str">
        <f>TEXT(ABS((M26)/24),"[hh]°mm'ss")</f>
        <v>89°03'01</v>
      </c>
      <c r="P26" s="12"/>
    </row>
    <row r="27" spans="8:8" ht="15.1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1.0165763281311284</v>
      </c>
      <c r="N27" s="13"/>
      <c r="O27" s="12" t="str">
        <f>TEXT(ABS((M27)/24),"[hh]°mm'ss")</f>
        <v>01°01'00</v>
      </c>
      <c r="P27" s="12"/>
    </row>
    <row r="28" spans="8:8" ht="15.1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44.5290372905492</v>
      </c>
      <c r="N28" s="13"/>
      <c r="O28" s="12" t="str">
        <f>TEXT(ABS((M28)/24),"[hh]°mm'ss")</f>
        <v>44°31'45</v>
      </c>
      <c r="P28" s="12"/>
    </row>
    <row r="29" spans="8:8" ht="15.1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12.119466666666701</v>
      </c>
      <c r="N29" s="13"/>
      <c r="O29" s="12" t="str">
        <f>TEXT(ABS((M29)/24),"[hh]°mm'ss")</f>
        <v>12°07'10</v>
      </c>
      <c r="P29" s="12"/>
    </row>
    <row r="30" spans="8:8" ht="15.1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0.6849660419125638</v>
      </c>
      <c r="N30" s="13"/>
      <c r="O30" s="12" t="str">
        <f>TEXT(ABS((M30)/24),"[hh]°mm'ss")</f>
        <v>00°41'06</v>
      </c>
      <c r="P30" s="12"/>
    </row>
    <row r="31" spans="8:8" ht="15.1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15.220604226896734</v>
      </c>
      <c r="N31" s="13"/>
      <c r="O31" s="12" t="str">
        <f>TEXT(ABS((M31)/24),"[hh]°mm'ss")</f>
        <v>15°13'14</v>
      </c>
      <c r="P31" s="12"/>
    </row>
    <row r="32" spans="8:8" ht="15.1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-0.0512041017697742</v>
      </c>
      <c r="N32" s="13"/>
      <c r="O32" s="12" t="str">
        <f>TEXT(ABS((M32)/24),"[hh]°mm'ss")</f>
        <v>00°03'04</v>
      </c>
      <c r="P32" s="12"/>
    </row>
    <row r="33" spans="8:8" ht="15.1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18.298470828868535</v>
      </c>
      <c r="N33" s="13"/>
      <c r="O33" s="12" t="str">
        <f>TEXT(ABS((M33)/24),"[hh]°mm'ss")</f>
        <v>18°17'54</v>
      </c>
      <c r="P33" s="12"/>
    </row>
    <row r="34" spans="8:8" ht="15.1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-0.3253215994422202</v>
      </c>
      <c r="N34" s="13"/>
      <c r="O34" s="12" t="str">
        <f>TEXT(ABS((M34)/24),"[hh]°mm'ss")</f>
        <v>00°19'31</v>
      </c>
      <c r="P34" s="12"/>
    </row>
    <row r="35" spans="8:8" ht="15.1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19.368470675108135</v>
      </c>
      <c r="N35" s="13"/>
      <c r="O35" s="12" t="str">
        <f>TEXT(ABS((M35)/24),"[hh]°mm'ss")</f>
        <v>19°22'06</v>
      </c>
      <c r="P35" s="12"/>
    </row>
    <row r="36" spans="8:8" ht="15.1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-0.3583247483929422</v>
      </c>
      <c r="N36" s="13"/>
      <c r="O36" s="12" t="str">
        <f>TEXT(ABS((M36)/24),"[hh]°mm'ss")</f>
        <v>00°21'30</v>
      </c>
      <c r="P36" s="12"/>
    </row>
    <row r="37" spans="8:8" ht="15.1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4.536310088090083</v>
      </c>
      <c r="N37" s="13"/>
      <c r="O37" s="12" t="str">
        <f>TEXT(ABS((M37)/24),"[hh]°mm'ss")</f>
        <v>04°32'11</v>
      </c>
      <c r="P37" s="12"/>
    </row>
    <row r="38" spans="8:8" ht="15.1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4.702976754756743</v>
      </c>
      <c r="N38" s="13"/>
      <c r="O38" s="12" t="str">
        <f>TEXT(ABS((M38)/24),"[hh]°mm'ss")</f>
        <v>04°42'11</v>
      </c>
      <c r="P38" s="12"/>
    </row>
    <row r="39" spans="8:8" ht="15.1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-0.033757011504556705</v>
      </c>
      <c r="N39" s="13"/>
      <c r="O39" s="12" t="str">
        <f>TEXT(ABS((M39)/24),"[hh]°mm'ss")</f>
        <v>00°02'02</v>
      </c>
      <c r="P39" s="12"/>
    </row>
    <row r="40" spans="8:8" ht="15.1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5.940499879162321</v>
      </c>
      <c r="N40" s="13"/>
      <c r="O40" s="12" t="str">
        <f>TEXT(ABS((M40)/24),"[hh]°mm'ss")</f>
        <v>05°56'26</v>
      </c>
      <c r="P40" s="12"/>
    </row>
    <row r="41" spans="8:8" ht="15.1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0.0621544906605717</v>
      </c>
      <c r="N41" s="13"/>
      <c r="O41" s="12" t="str">
        <f>TEXT(ABS((M41)/24),"[hh]°mm'ss")</f>
        <v>00°03'44</v>
      </c>
      <c r="P41" s="12"/>
    </row>
    <row r="42" spans="8:8" ht="15.1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6.340365793866074</v>
      </c>
      <c r="N42" s="13"/>
      <c r="O42" s="12" t="str">
        <f>TEXT(ABS((M42)/24),"[hh]°mm'ss")</f>
        <v>06°20'25</v>
      </c>
      <c r="P42" s="12"/>
    </row>
    <row r="43" spans="8:8" ht="15.1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0.1487430007934048</v>
      </c>
      <c r="N43" s="13"/>
      <c r="O43" s="12" t="str">
        <f>TEXT(ABS((M43)/24),"[hh]°mm'ss")</f>
        <v>00°08'55</v>
      </c>
      <c r="P43" s="12"/>
    </row>
    <row r="44" spans="8:8" ht="15.1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6.673072576413953</v>
      </c>
      <c r="N44" s="13"/>
      <c r="O44" s="12" t="str">
        <f>TEXT(ABS((M44)/24),"[hh]°mm'ss")</f>
        <v>06°40'23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12:8</v>
      </c>
      <c r="C48" s="27"/>
      <c r="D48" s="27"/>
      <c r="E48" s="12" t="str">
        <f>TRUNC(M31)&amp;":"&amp;ROUNDUP((M31-TRUNC(M31))*60,0)</f>
        <v>15:14</v>
      </c>
      <c r="F48" s="12"/>
      <c r="G48" s="12"/>
      <c r="H48" s="12" t="str">
        <f>TRUNC(M33)&amp;":"&amp;ROUNDUP((M33-TRUNC(M33))*60,0)</f>
        <v>18:18</v>
      </c>
      <c r="I48" s="12"/>
      <c r="J48" s="12"/>
      <c r="K48" s="12" t="str">
        <f>TRUNC(M35)&amp;":"&amp;ROUNDUP((M35-TRUNC(M35))*60,0)</f>
        <v>19:23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12:5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 ht="15.1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 ht="14.65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 ht="14.65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 ht="14.65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 ht="14.65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48:G48"/>
    <mergeCell ref="H11:J11"/>
    <mergeCell ref="E25:L25"/>
    <mergeCell ref="B25:D25"/>
    <mergeCell ref="B4:D4"/>
    <mergeCell ref="K5:M5"/>
    <mergeCell ref="E5:G5"/>
    <mergeCell ref="N54:P54"/>
    <mergeCell ref="B49:D49"/>
    <mergeCell ref="O35:P35"/>
    <mergeCell ref="M41:N41"/>
    <mergeCell ref="B51:P52"/>
    <mergeCell ref="B33:D33"/>
    <mergeCell ref="E19:L19"/>
    <mergeCell ref="H48:J48"/>
    <mergeCell ref="B31:D31"/>
    <mergeCell ref="M27:N27"/>
    <mergeCell ref="E17:L17"/>
    <mergeCell ref="B17:D17"/>
    <mergeCell ref="M23:N23"/>
    <mergeCell ref="B19:D19"/>
    <mergeCell ref="O16:P16"/>
    <mergeCell ref="B38:D38"/>
    <mergeCell ref="M44:N44"/>
    <mergeCell ref="O25:P25"/>
    <mergeCell ref="N13:P13"/>
    <mergeCell ref="K13:M13"/>
    <mergeCell ref="E41:L41"/>
    <mergeCell ref="B24:D24"/>
    <mergeCell ref="E35:L35"/>
    <mergeCell ref="E37:L37"/>
    <mergeCell ref="B13:D13"/>
    <mergeCell ref="B6:P7"/>
    <mergeCell ref="N4:P4"/>
    <mergeCell ref="E55:G55"/>
    <mergeCell ref="O42:P42"/>
    <mergeCell ref="N59:P59"/>
    <mergeCell ref="M40:N40"/>
    <mergeCell ref="B57:P57"/>
    <mergeCell ref="B55:D55"/>
    <mergeCell ref="B67:P67"/>
    <mergeCell ref="B66:P66"/>
    <mergeCell ref="E4:G4"/>
    <mergeCell ref="O18:P18"/>
    <mergeCell ref="B23:D23"/>
    <mergeCell ref="B42:D42"/>
    <mergeCell ref="M17:N17"/>
    <mergeCell ref="O20:P20"/>
    <mergeCell ref="B43:D43"/>
    <mergeCell ref="N53:P53"/>
    <mergeCell ref="B59:D59"/>
    <mergeCell ref="B63:P63"/>
    <mergeCell ref="B65:P65"/>
    <mergeCell ref="B64:P64"/>
    <mergeCell ref="B14:P15"/>
    <mergeCell ref="E38:L38"/>
    <mergeCell ref="M19:N19"/>
    <mergeCell ref="E30:L30"/>
    <mergeCell ref="M26:N26"/>
    <mergeCell ref="B20:D20"/>
    <mergeCell ref="M18:N18"/>
    <mergeCell ref="O33:P33"/>
    <mergeCell ref="O36:P36"/>
    <mergeCell ref="H9:J9"/>
    <mergeCell ref="K9:M9"/>
    <mergeCell ref="E33:L33"/>
    <mergeCell ref="B11:D11"/>
    <mergeCell ref="B28:D28"/>
    <mergeCell ref="O43:P43"/>
    <mergeCell ref="H47:J47"/>
    <mergeCell ref="E28:L28"/>
    <mergeCell ref="N8:P8"/>
    <mergeCell ref="B39:D39"/>
    <mergeCell ref="N50:P50"/>
    <mergeCell ref="H55:J55"/>
    <mergeCell ref="O41:P41"/>
    <mergeCell ref="K55:M55"/>
    <mergeCell ref="O39:P39"/>
    <mergeCell ref="E9:G9"/>
    <mergeCell ref="M38:N38"/>
    <mergeCell ref="N11:P11"/>
    <mergeCell ref="O32:P32"/>
    <mergeCell ref="H8:J8"/>
    <mergeCell ref="K4:M4"/>
    <mergeCell ref="K11:M11"/>
    <mergeCell ref="H10:J10"/>
    <mergeCell ref="M31:N31"/>
    <mergeCell ref="B2:P3"/>
    <mergeCell ref="E8:G8"/>
    <mergeCell ref="M35:N35"/>
    <mergeCell ref="N5:P5"/>
    <mergeCell ref="H4:J4"/>
    <mergeCell ref="O19:P19"/>
    <mergeCell ref="B8:D8"/>
    <mergeCell ref="B53:D53"/>
    <mergeCell ref="M42:N42"/>
    <mergeCell ref="K56:M56"/>
    <mergeCell ref="B48:D48"/>
    <mergeCell ref="H50:J50"/>
    <mergeCell ref="M36:N36"/>
    <mergeCell ref="B36:D36"/>
    <mergeCell ref="B62:P62"/>
    <mergeCell ref="N47:P47"/>
    <mergeCell ref="E13:G13"/>
    <mergeCell ref="N12:P12"/>
    <mergeCell ref="M16:N16"/>
    <mergeCell ref="M30:N30"/>
    <mergeCell ref="E16:L16"/>
    <mergeCell ref="M43:N43"/>
    <mergeCell ref="B56:D56"/>
    <mergeCell ref="B45:P46"/>
    <mergeCell ref="K58:M58"/>
    <mergeCell ref="E54:G54"/>
    <mergeCell ref="B50:D50"/>
    <mergeCell ref="K53:M53"/>
    <mergeCell ref="O37:P37"/>
    <mergeCell ref="B54:D54"/>
    <mergeCell ref="N56:P56"/>
    <mergeCell ref="B37:D37"/>
    <mergeCell ref="E42:L42"/>
    <mergeCell ref="E47:G47"/>
    <mergeCell ref="M33:N33"/>
    <mergeCell ref="B41:D41"/>
    <mergeCell ref="H13:J13"/>
    <mergeCell ref="B12:D12"/>
    <mergeCell ref="K49:M49"/>
    <mergeCell ref="B30:D30"/>
    <mergeCell ref="O28:P28"/>
    <mergeCell ref="O27:P27"/>
    <mergeCell ref="B29:D29"/>
    <mergeCell ref="O38:P38"/>
    <mergeCell ref="B40:D40"/>
    <mergeCell ref="M24:N24"/>
    <mergeCell ref="E34:L34"/>
    <mergeCell ref="O24:P24"/>
    <mergeCell ref="E24:L24"/>
    <mergeCell ref="M25:N25"/>
    <mergeCell ref="B60:P60"/>
    <mergeCell ref="O44:P44"/>
    <mergeCell ref="B61:P61"/>
    <mergeCell ref="B58:D58"/>
    <mergeCell ref="E36:L36"/>
    <mergeCell ref="N55:P55"/>
    <mergeCell ref="E12:G12"/>
    <mergeCell ref="E43:L43"/>
    <mergeCell ref="O17:P17"/>
    <mergeCell ref="H49:J49"/>
    <mergeCell ref="E10:G10"/>
    <mergeCell ref="K10:M10"/>
    <mergeCell ref="E11:G11"/>
    <mergeCell ref="K48:M48"/>
    <mergeCell ref="B35:D35"/>
    <mergeCell ref="O30:P30"/>
    <mergeCell ref="E29:L29"/>
    <mergeCell ref="M28:N28"/>
    <mergeCell ref="O23:P23"/>
    <mergeCell ref="E20:L20"/>
    <mergeCell ref="M20:N20"/>
    <mergeCell ref="O34:P34"/>
    <mergeCell ref="B44:D44"/>
    <mergeCell ref="K50:M50"/>
    <mergeCell ref="O31:P31"/>
    <mergeCell ref="M29:N29"/>
    <mergeCell ref="B27:D27"/>
    <mergeCell ref="M37:N37"/>
    <mergeCell ref="E56:G56"/>
    <mergeCell ref="N58:P58"/>
    <mergeCell ref="E53:G53"/>
    <mergeCell ref="N49:P49"/>
    <mergeCell ref="E50:G50"/>
    <mergeCell ref="B18:D18"/>
    <mergeCell ref="N10:P10"/>
    <mergeCell ref="H5:J5"/>
    <mergeCell ref="H12:J12"/>
    <mergeCell ref="M32:N32"/>
    <mergeCell ref="H56:J56"/>
    <mergeCell ref="E44:L44"/>
    <mergeCell ref="K59:M59"/>
    <mergeCell ref="M34:N34"/>
    <mergeCell ref="E26:L26"/>
    <mergeCell ref="E27:L27"/>
    <mergeCell ref="H54:J54"/>
    <mergeCell ref="B34:D34"/>
    <mergeCell ref="E31:L31"/>
    <mergeCell ref="M39:N39"/>
    <mergeCell ref="E39:L39"/>
    <mergeCell ref="H58:J58"/>
    <mergeCell ref="N48:P48"/>
    <mergeCell ref="H59:J59"/>
    <mergeCell ref="O29:P29"/>
    <mergeCell ref="B21:P22"/>
    <mergeCell ref="B9:D9"/>
    <mergeCell ref="K8:M8"/>
    <mergeCell ref="E23:L23"/>
    <mergeCell ref="B26:D26"/>
    <mergeCell ref="N9:P9"/>
    <mergeCell ref="B16:D16"/>
    <mergeCell ref="E18:L18"/>
    <mergeCell ref="B5:D5"/>
    <mergeCell ref="K12:M12"/>
    <mergeCell ref="B10:D10"/>
    <mergeCell ref="O26:P26"/>
    <mergeCell ref="O40:P40"/>
    <mergeCell ref="H53:J53"/>
    <mergeCell ref="B47:D47"/>
    <mergeCell ref="K54:M54"/>
    <mergeCell ref="E49:G49"/>
    <mergeCell ref="E32:L32"/>
    <mergeCell ref="B32:D32"/>
    <mergeCell ref="K47:M47"/>
    <mergeCell ref="E40:L40"/>
    <mergeCell ref="E59:G59"/>
    <mergeCell ref="E58:G58"/>
  </mergeCells>
  <pageMargins left="0.7" right="0.7" top="0.75" bottom="0.75" header="0.3" footer="0.3"/>
  <legacy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1:BQ67"/>
  <sheetViews>
    <sheetView workbookViewId="0" zoomScale="39">
      <selection activeCell="G72" sqref="G72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28.0</v>
      </c>
      <c r="L5" s="12"/>
      <c r="M5" s="12"/>
      <c r="N5" s="12" t="str">
        <f>DATA!D51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DATA!P64</f>
        <v>0.08999999999999997</v>
      </c>
      <c r="N18" s="13"/>
      <c r="O18" s="12" t="str">
        <f>TEXT(ABS((M18)/24),"[hh]°mm'ss")</f>
        <v>00°05'24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-0.052199999999999996</v>
      </c>
      <c r="N19" s="13"/>
      <c r="O19" s="12" t="str">
        <f>TEXT(ABS((M19)/24),"[hh]°mm'ss")</f>
        <v>00°03'08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11.947799999999999</v>
      </c>
      <c r="N20" s="13"/>
      <c r="O20" s="12" t="str">
        <f>TEXT(ABS((M20)/24),"[hh]°mm'ss")</f>
        <v>11°56'52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DATA!G64</f>
        <v>2.783333333333333</v>
      </c>
      <c r="N25" s="13"/>
      <c r="O25" s="12" t="str">
        <f>TEXT(ABS((M25)/24),"[hh]°mm'ss")</f>
        <v>02°47'00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80.39966666666666</v>
      </c>
      <c r="N26" s="13"/>
      <c r="O26" s="12" t="str">
        <f>TEXT(ABS((M26)/24),"[hh]°mm'ss")</f>
        <v>80°23'59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1.169143323953382</v>
      </c>
      <c r="N27" s="13"/>
      <c r="O27" s="12" t="str">
        <f>TEXT(ABS((M27)/24),"[hh]°mm'ss")</f>
        <v>01°10'09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40.541268449902184</v>
      </c>
      <c r="N28" s="13"/>
      <c r="O28" s="12" t="str">
        <f>TEXT(ABS((M28)/24),"[hh]°mm'ss")</f>
        <v>40°32'29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11.997800000000002</v>
      </c>
      <c r="N29" s="13"/>
      <c r="O29" s="12" t="str">
        <f>TEXT(ABS((M29)/24),"[hh]°mm'ss")</f>
        <v>11°59'52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0.6558073842578112</v>
      </c>
      <c r="N30" s="13"/>
      <c r="O30" s="12" t="str">
        <f>TEXT(ABS((M30)/24),"[hh]°mm'ss")</f>
        <v>00°39'21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15.249073433987233</v>
      </c>
      <c r="N31" s="13"/>
      <c r="O31" s="12" t="str">
        <f>TEXT(ABS((M31)/24),"[hh]°mm'ss")</f>
        <v>15°14'57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-0.02908769011840682</v>
      </c>
      <c r="N32" s="13"/>
      <c r="O32" s="12" t="str">
        <f>TEXT(ABS((M32)/24),"[hh]°mm'ss")</f>
        <v>00°01'45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18.092255799066134</v>
      </c>
      <c r="N33" s="13"/>
      <c r="O33" s="12" t="str">
        <f>TEXT(ABS((M33)/24),"[hh]°mm'ss")</f>
        <v>18°05'32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-0.3032051877908528</v>
      </c>
      <c r="N34" s="13"/>
      <c r="O34" s="12" t="str">
        <f>TEXT(ABS((M34)/24),"[hh]°mm'ss")</f>
        <v>00°18'12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19.157814416259736</v>
      </c>
      <c r="N35" s="13"/>
      <c r="O35" s="12" t="str">
        <f>TEXT(ABS((M35)/24),"[hh]°mm'ss")</f>
        <v>19°09'28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-0.3362083367415748</v>
      </c>
      <c r="N36" s="13"/>
      <c r="O36" s="12" t="str">
        <f>TEXT(ABS((M36)/24),"[hh]°mm'ss")</f>
        <v>00°20'10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4.504731131081023</v>
      </c>
      <c r="N37" s="13"/>
      <c r="O37" s="12" t="str">
        <f>TEXT(ABS((M37)/24),"[hh]°mm'ss")</f>
        <v>04°30'17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4.671397797747683</v>
      </c>
      <c r="N38" s="13"/>
      <c r="O38" s="12" t="str">
        <f>TEXT(ABS((M38)/24),"[hh]°mm'ss")</f>
        <v>04°40'17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-0.011640599853189321</v>
      </c>
      <c r="N39" s="13"/>
      <c r="O39" s="12" t="str">
        <f>TEXT(ABS((M39)/24),"[hh]°mm'ss")</f>
        <v>00°00'42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5.903335179598611</v>
      </c>
      <c r="N40" s="13"/>
      <c r="O40" s="12" t="str">
        <f>TEXT(ABS((M40)/24),"[hh]°mm'ss")</f>
        <v>05°54'12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0.08427090231193908</v>
      </c>
      <c r="N41" s="13"/>
      <c r="O41" s="12" t="str">
        <f>TEXT(ABS((M41)/24),"[hh]°mm'ss")</f>
        <v>00°05'03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6.303406681463003</v>
      </c>
      <c r="N42" s="13"/>
      <c r="O42" s="12" t="str">
        <f>TEXT(ABS((M42)/24),"[hh]°mm'ss")</f>
        <v>06°18'12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0.17085941244477218</v>
      </c>
      <c r="N43" s="13"/>
      <c r="O43" s="12" t="str">
        <f>TEXT(ABS((M43)/24),"[hh]°mm'ss")</f>
        <v>00°10'15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6.636986057333303</v>
      </c>
      <c r="N44" s="13"/>
      <c r="O44" s="12" t="str">
        <f>TEXT(ABS((M44)/24),"[hh]°mm'ss")</f>
        <v>06°38'13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11:60</v>
      </c>
      <c r="C48" s="27"/>
      <c r="D48" s="27"/>
      <c r="E48" s="12" t="str">
        <f>TRUNC(M31)&amp;":"&amp;ROUNDUP((M31-TRUNC(M31))*60,0)</f>
        <v>15:15</v>
      </c>
      <c r="F48" s="12"/>
      <c r="G48" s="12"/>
      <c r="H48" s="12" t="str">
        <f>TRUNC(M33)&amp;":"&amp;ROUNDUP((M33-TRUNC(M33))*60,0)</f>
        <v>18:6</v>
      </c>
      <c r="I48" s="12"/>
      <c r="J48" s="12"/>
      <c r="K48" s="12" t="str">
        <f>TRUNC(M35)&amp;":"&amp;ROUNDUP((M35-TRUNC(M35))*60,0)</f>
        <v>19:10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11:57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8:G8"/>
    <mergeCell ref="M25:N25"/>
    <mergeCell ref="B30:D30"/>
    <mergeCell ref="O23:P23"/>
    <mergeCell ref="B10:D10"/>
    <mergeCell ref="E23:L23"/>
    <mergeCell ref="O39:P39"/>
    <mergeCell ref="K48:M48"/>
    <mergeCell ref="M43:N43"/>
    <mergeCell ref="M44:N44"/>
    <mergeCell ref="E32:L32"/>
    <mergeCell ref="O33:P33"/>
    <mergeCell ref="B66:P66"/>
    <mergeCell ref="M19:N19"/>
    <mergeCell ref="B28:D28"/>
    <mergeCell ref="N50:P50"/>
    <mergeCell ref="H48:J48"/>
    <mergeCell ref="B50:D50"/>
    <mergeCell ref="B49:D49"/>
    <mergeCell ref="M18:N18"/>
    <mergeCell ref="B48:D48"/>
    <mergeCell ref="K56:M56"/>
    <mergeCell ref="B43:D43"/>
    <mergeCell ref="B33:D33"/>
    <mergeCell ref="K59:M59"/>
    <mergeCell ref="N58:P58"/>
    <mergeCell ref="K58:M58"/>
    <mergeCell ref="E35:L35"/>
    <mergeCell ref="N11:P11"/>
    <mergeCell ref="B9:D9"/>
    <mergeCell ref="O35:P35"/>
    <mergeCell ref="E40:L40"/>
    <mergeCell ref="O44:P44"/>
    <mergeCell ref="B47:D47"/>
    <mergeCell ref="N49:P49"/>
    <mergeCell ref="B37:D37"/>
    <mergeCell ref="H8:J8"/>
    <mergeCell ref="O41:P41"/>
    <mergeCell ref="B6:P7"/>
    <mergeCell ref="B2:P3"/>
    <mergeCell ref="N9:P9"/>
    <mergeCell ref="E34:L34"/>
    <mergeCell ref="B21:P22"/>
    <mergeCell ref="M35:N35"/>
    <mergeCell ref="E9:G9"/>
    <mergeCell ref="H9:J9"/>
    <mergeCell ref="N47:P47"/>
    <mergeCell ref="B42:D42"/>
    <mergeCell ref="K9:M9"/>
    <mergeCell ref="O40:P40"/>
    <mergeCell ref="O43:P43"/>
    <mergeCell ref="N12:P12"/>
    <mergeCell ref="M42:N42"/>
    <mergeCell ref="E11:G11"/>
    <mergeCell ref="M24:N24"/>
    <mergeCell ref="O38:P38"/>
    <mergeCell ref="O28:P28"/>
    <mergeCell ref="M17:N17"/>
    <mergeCell ref="K5:M5"/>
    <mergeCell ref="B55:D55"/>
    <mergeCell ref="O27:P27"/>
    <mergeCell ref="B26:D26"/>
    <mergeCell ref="H47:J47"/>
    <mergeCell ref="E38:L38"/>
    <mergeCell ref="E47:G47"/>
    <mergeCell ref="K47:M47"/>
    <mergeCell ref="B54:D54"/>
    <mergeCell ref="B44:D44"/>
    <mergeCell ref="K8:M8"/>
    <mergeCell ref="O24:P24"/>
    <mergeCell ref="E16:L16"/>
    <mergeCell ref="H54:J54"/>
    <mergeCell ref="E53:G53"/>
    <mergeCell ref="E26:L26"/>
    <mergeCell ref="E39:L39"/>
    <mergeCell ref="N54:P54"/>
    <mergeCell ref="E59:G59"/>
    <mergeCell ref="E25:L25"/>
    <mergeCell ref="B61:P61"/>
    <mergeCell ref="H56:J56"/>
    <mergeCell ref="N56:P56"/>
    <mergeCell ref="M36:N36"/>
    <mergeCell ref="E31:L31"/>
    <mergeCell ref="B57:P57"/>
    <mergeCell ref="B4:D4"/>
    <mergeCell ref="E29:L29"/>
    <mergeCell ref="N8:P8"/>
    <mergeCell ref="B63:P63"/>
    <mergeCell ref="M26:N26"/>
    <mergeCell ref="O26:P26"/>
    <mergeCell ref="B53:D53"/>
    <mergeCell ref="B51:P52"/>
    <mergeCell ref="E43:L43"/>
    <mergeCell ref="O29:P29"/>
    <mergeCell ref="O32:P32"/>
    <mergeCell ref="N48:P48"/>
    <mergeCell ref="B59:D59"/>
    <mergeCell ref="H13:J13"/>
    <mergeCell ref="E41:L41"/>
    <mergeCell ref="B11:D11"/>
    <mergeCell ref="E5:G5"/>
    <mergeCell ref="K4:M4"/>
    <mergeCell ref="K13:M13"/>
    <mergeCell ref="O42:P42"/>
    <mergeCell ref="N10:P10"/>
    <mergeCell ref="M29:N29"/>
    <mergeCell ref="M37:N37"/>
    <mergeCell ref="M31:N31"/>
    <mergeCell ref="M27:N27"/>
    <mergeCell ref="M30:N30"/>
    <mergeCell ref="M34:N34"/>
    <mergeCell ref="B13:D13"/>
    <mergeCell ref="N4:P4"/>
    <mergeCell ref="B35:D35"/>
    <mergeCell ref="O19:P19"/>
    <mergeCell ref="B23:D23"/>
    <mergeCell ref="M16:N16"/>
    <mergeCell ref="E18:L18"/>
    <mergeCell ref="B41:D41"/>
    <mergeCell ref="B40:D40"/>
    <mergeCell ref="E13:G13"/>
    <mergeCell ref="O36:P36"/>
    <mergeCell ref="B12:D12"/>
    <mergeCell ref="H10:J10"/>
    <mergeCell ref="B36:D36"/>
    <mergeCell ref="E12:G12"/>
    <mergeCell ref="B29:D29"/>
    <mergeCell ref="B39:D39"/>
    <mergeCell ref="H11:J11"/>
    <mergeCell ref="K55:M55"/>
    <mergeCell ref="O31:P31"/>
    <mergeCell ref="B18:D18"/>
    <mergeCell ref="B64:P64"/>
    <mergeCell ref="B8:D8"/>
    <mergeCell ref="E36:L36"/>
    <mergeCell ref="N13:P13"/>
    <mergeCell ref="O30:P30"/>
    <mergeCell ref="B19:D19"/>
    <mergeCell ref="B45:P46"/>
    <mergeCell ref="B65:P65"/>
    <mergeCell ref="E33:L33"/>
    <mergeCell ref="B62:P62"/>
    <mergeCell ref="B56:D56"/>
    <mergeCell ref="N59:P59"/>
    <mergeCell ref="M39:N39"/>
    <mergeCell ref="B58:D58"/>
    <mergeCell ref="M41:N41"/>
    <mergeCell ref="B14:P15"/>
    <mergeCell ref="H5:J5"/>
    <mergeCell ref="H55:J55"/>
    <mergeCell ref="E19:L19"/>
    <mergeCell ref="E10:G10"/>
    <mergeCell ref="B24:D24"/>
    <mergeCell ref="M23:N23"/>
    <mergeCell ref="B60:P60"/>
    <mergeCell ref="E4:G4"/>
    <mergeCell ref="E27:L27"/>
    <mergeCell ref="E49:G49"/>
    <mergeCell ref="M28:N28"/>
    <mergeCell ref="N53:P53"/>
    <mergeCell ref="E30:L30"/>
    <mergeCell ref="H59:J59"/>
    <mergeCell ref="O20:P20"/>
    <mergeCell ref="O17:P17"/>
    <mergeCell ref="E42:L42"/>
    <mergeCell ref="H58:J58"/>
    <mergeCell ref="E17:L17"/>
    <mergeCell ref="K53:M53"/>
    <mergeCell ref="E50:G50"/>
    <mergeCell ref="H50:J50"/>
    <mergeCell ref="H49:J49"/>
    <mergeCell ref="K10:M10"/>
    <mergeCell ref="B16:D16"/>
    <mergeCell ref="H12:J12"/>
    <mergeCell ref="E56:G56"/>
    <mergeCell ref="B17:D17"/>
    <mergeCell ref="B20:D20"/>
    <mergeCell ref="B38:D38"/>
    <mergeCell ref="H53:J53"/>
    <mergeCell ref="K11:M11"/>
    <mergeCell ref="N5:P5"/>
    <mergeCell ref="E58:G58"/>
    <mergeCell ref="O25:P25"/>
    <mergeCell ref="B32:D32"/>
    <mergeCell ref="E20:L20"/>
    <mergeCell ref="N55:P55"/>
    <mergeCell ref="B67:P67"/>
    <mergeCell ref="B5:D5"/>
    <mergeCell ref="M33:N33"/>
    <mergeCell ref="O16:P16"/>
    <mergeCell ref="H4:J4"/>
    <mergeCell ref="M32:N32"/>
    <mergeCell ref="B25:D25"/>
    <mergeCell ref="E37:L37"/>
    <mergeCell ref="K12:M12"/>
    <mergeCell ref="M20:N20"/>
    <mergeCell ref="E55:G55"/>
    <mergeCell ref="K54:M54"/>
    <mergeCell ref="E54:G54"/>
    <mergeCell ref="E24:L24"/>
    <mergeCell ref="M40:N40"/>
    <mergeCell ref="O34:P34"/>
    <mergeCell ref="E48:G48"/>
    <mergeCell ref="B34:D34"/>
    <mergeCell ref="B31:D31"/>
    <mergeCell ref="B27:D27"/>
    <mergeCell ref="O18:P18"/>
    <mergeCell ref="E44:L44"/>
    <mergeCell ref="M38:N38"/>
    <mergeCell ref="K50:M50"/>
    <mergeCell ref="E28:L28"/>
    <mergeCell ref="K49:M49"/>
    <mergeCell ref="O37:P37"/>
  </mergeCells>
  <pageMargins left="0.7" right="0.7" top="0.75" bottom="0.75" header="0.3" footer="0.3"/>
  <legacy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1:BB67"/>
  <sheetViews>
    <sheetView workbookViewId="0" topLeftCell="C1" zoomScale="36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29.0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 ht="19.15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DATA!J67</f>
        <v>0.08499999999999996</v>
      </c>
      <c r="N18" s="13"/>
      <c r="O18" s="12" t="str">
        <f>TEXT(ABS((M18)/24),"[hh]°mm'ss")</f>
        <v>00°05'06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-0.05719999999999999</v>
      </c>
      <c r="N19" s="13"/>
      <c r="O19" s="12" t="str">
        <f>TEXT(ABS((M19)/24),"[hh]°mm'ss")</f>
        <v>00°03'26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11.9428</v>
      </c>
      <c r="N20" s="13"/>
      <c r="O20" s="12" t="str">
        <f>TEXT(ABS((M20)/24),"[hh]°mm'ss")</f>
        <v>11°56'34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 ht="16.3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DATA!A67</f>
        <v>3.183333333333333</v>
      </c>
      <c r="N25" s="13"/>
      <c r="O25" s="12" t="str">
        <f>TEXT(ABS((M25)/24),"[hh]°mm'ss")</f>
        <v>03°11'00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79.9996666666667</v>
      </c>
      <c r="N26" s="13"/>
      <c r="O26" s="12" t="str">
        <f>TEXT(ABS((M26)/24),"[hh]°mm'ss")</f>
        <v>79°59'59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1.176332979360085</v>
      </c>
      <c r="N27" s="13"/>
      <c r="O27" s="12" t="str">
        <f>TEXT(ABS((M27)/24),"[hh]°mm'ss")</f>
        <v>01°10'35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40.367843900504994</v>
      </c>
      <c r="N28" s="13"/>
      <c r="O28" s="12" t="str">
        <f>TEXT(ABS((M28)/24),"[hh]°mm'ss")</f>
        <v>40°22'04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11.9928</v>
      </c>
      <c r="N29" s="13"/>
      <c r="O29" s="12" t="str">
        <f>TEXT(ABS((M29)/24),"[hh]°mm'ss")</f>
        <v>11°59'34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0.6543410503747037</v>
      </c>
      <c r="N30" s="13"/>
      <c r="O30" s="12" t="str">
        <f>TEXT(ABS((M30)/24),"[hh]°mm'ss")</f>
        <v>00°39'16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15.251486415199233</v>
      </c>
      <c r="N31" s="13"/>
      <c r="O31" s="12" t="str">
        <f>TEXT(ABS((M31)/24),"[hh]°mm'ss")</f>
        <v>15°15'05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-0.028250847341075306</v>
      </c>
      <c r="N32" s="13"/>
      <c r="O32" s="12" t="str">
        <f>TEXT(ABS((M32)/24),"[hh]°mm'ss")</f>
        <v>00°01'42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18.084057980565234</v>
      </c>
      <c r="N33" s="13"/>
      <c r="O33" s="12" t="str">
        <f>TEXT(ABS((M33)/24),"[hh]°mm'ss")</f>
        <v>18°05'03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-0.30236834501352133</v>
      </c>
      <c r="N34" s="13"/>
      <c r="O34" s="12" t="str">
        <f>TEXT(ABS((M34)/24),"[hh]°mm'ss")</f>
        <v>00°18'09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19.149460472440435</v>
      </c>
      <c r="N35" s="13"/>
      <c r="O35" s="12" t="str">
        <f>TEXT(ABS((M35)/24),"[hh]°mm'ss")</f>
        <v>19°08'58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-0.3353714939642433</v>
      </c>
      <c r="N36" s="13"/>
      <c r="O36" s="12" t="str">
        <f>TEXT(ABS((M36)/24),"[hh]°mm'ss")</f>
        <v>00°20'07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4.503124674830253</v>
      </c>
      <c r="N37" s="13"/>
      <c r="O37" s="12" t="str">
        <f>TEXT(ABS((M37)/24),"[hh]°mm'ss")</f>
        <v>04°30'11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4.669791341496923</v>
      </c>
      <c r="N38" s="13"/>
      <c r="O38" s="12" t="str">
        <f>TEXT(ABS((M38)/24),"[hh]°mm'ss")</f>
        <v>04°40'11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-0.01080375707585781</v>
      </c>
      <c r="N39" s="13"/>
      <c r="O39" s="12" t="str">
        <f>TEXT(ABS((M39)/24),"[hh]°mm'ss")</f>
        <v>00°00'39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5.90153188494094</v>
      </c>
      <c r="N40" s="13"/>
      <c r="O40" s="12" t="str">
        <f>TEXT(ABS((M40)/24),"[hh]°mm'ss")</f>
        <v>05°54'06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0.08510774508927059</v>
      </c>
      <c r="N41" s="13"/>
      <c r="O41" s="12" t="str">
        <f>TEXT(ABS((M41)/24),"[hh]°mm'ss")</f>
        <v>00°05'06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6.301614710656343</v>
      </c>
      <c r="N42" s="13"/>
      <c r="O42" s="12" t="str">
        <f>TEXT(ABS((M42)/24),"[hh]°mm'ss")</f>
        <v>06°18'06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0.1716962552221037</v>
      </c>
      <c r="N43" s="13"/>
      <c r="O43" s="12" t="str">
        <f>TEXT(ABS((M43)/24),"[hh]°mm'ss")</f>
        <v>00°10'18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6.635230505347873</v>
      </c>
      <c r="N44" s="13"/>
      <c r="O44" s="12" t="str">
        <f>TEXT(ABS((M44)/24),"[hh]°mm'ss")</f>
        <v>06°38'07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11:60</v>
      </c>
      <c r="C48" s="27"/>
      <c r="D48" s="27"/>
      <c r="E48" s="12" t="str">
        <f>TRUNC(M31)&amp;":"&amp;ROUNDUP((M31-TRUNC(M31))*60,0)</f>
        <v>15:16</v>
      </c>
      <c r="F48" s="12"/>
      <c r="G48" s="12"/>
      <c r="H48" s="12" t="str">
        <f>TRUNC(M33)&amp;":"&amp;ROUNDUP((M33-TRUNC(M33))*60,0)</f>
        <v>18:6</v>
      </c>
      <c r="I48" s="12"/>
      <c r="J48" s="12"/>
      <c r="K48" s="12" t="str">
        <f>TRUNC(M35)&amp;":"&amp;ROUNDUP((M35-TRUNC(M35))*60,0)</f>
        <v>19:9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11:57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O31:P31"/>
    <mergeCell ref="B63:P63"/>
    <mergeCell ref="E13:G13"/>
    <mergeCell ref="K48:M48"/>
    <mergeCell ref="K10:M10"/>
    <mergeCell ref="M25:N25"/>
    <mergeCell ref="B16:D16"/>
    <mergeCell ref="M18:N18"/>
    <mergeCell ref="O24:P24"/>
    <mergeCell ref="M35:N35"/>
    <mergeCell ref="B28:D28"/>
    <mergeCell ref="O40:P40"/>
    <mergeCell ref="E28:L28"/>
    <mergeCell ref="N11:P11"/>
    <mergeCell ref="B20:D20"/>
    <mergeCell ref="N50:P50"/>
    <mergeCell ref="E17:L17"/>
    <mergeCell ref="B34:D34"/>
    <mergeCell ref="M19:N19"/>
    <mergeCell ref="O30:P30"/>
    <mergeCell ref="M32:N32"/>
    <mergeCell ref="E30:L30"/>
    <mergeCell ref="B17:D17"/>
    <mergeCell ref="B64:P64"/>
    <mergeCell ref="E41:L41"/>
    <mergeCell ref="B60:P60"/>
    <mergeCell ref="B37:D37"/>
    <mergeCell ref="H58:J58"/>
    <mergeCell ref="N49:P49"/>
    <mergeCell ref="B59:D59"/>
    <mergeCell ref="H55:J55"/>
    <mergeCell ref="E55:G55"/>
    <mergeCell ref="E58:G58"/>
    <mergeCell ref="E59:G59"/>
    <mergeCell ref="O25:P25"/>
    <mergeCell ref="E40:L40"/>
    <mergeCell ref="N47:P47"/>
    <mergeCell ref="M29:N29"/>
    <mergeCell ref="E35:L35"/>
    <mergeCell ref="M38:N38"/>
    <mergeCell ref="E39:L39"/>
    <mergeCell ref="O38:P38"/>
    <mergeCell ref="K53:M53"/>
    <mergeCell ref="E24:L24"/>
    <mergeCell ref="H5:J5"/>
    <mergeCell ref="E53:G53"/>
    <mergeCell ref="E42:L42"/>
    <mergeCell ref="E36:L36"/>
    <mergeCell ref="E49:G49"/>
    <mergeCell ref="E38:L38"/>
    <mergeCell ref="K8:M8"/>
    <mergeCell ref="B32:D32"/>
    <mergeCell ref="B8:D8"/>
    <mergeCell ref="H8:J8"/>
    <mergeCell ref="B11:D11"/>
    <mergeCell ref="E8:G8"/>
    <mergeCell ref="B10:D10"/>
    <mergeCell ref="B9:D9"/>
    <mergeCell ref="E33:L33"/>
    <mergeCell ref="H12:J12"/>
    <mergeCell ref="E23:L23"/>
    <mergeCell ref="H11:J11"/>
    <mergeCell ref="H9:J9"/>
    <mergeCell ref="B14:P15"/>
    <mergeCell ref="O20:P20"/>
    <mergeCell ref="H47:J47"/>
    <mergeCell ref="N12:P12"/>
    <mergeCell ref="M17:N17"/>
    <mergeCell ref="H4:J4"/>
    <mergeCell ref="K4:M4"/>
    <mergeCell ref="B49:D49"/>
    <mergeCell ref="O27:P27"/>
    <mergeCell ref="E26:L26"/>
    <mergeCell ref="H50:J50"/>
    <mergeCell ref="E56:G56"/>
    <mergeCell ref="B45:P46"/>
    <mergeCell ref="M27:N27"/>
    <mergeCell ref="O42:P42"/>
    <mergeCell ref="E32:L32"/>
    <mergeCell ref="B36:D36"/>
    <mergeCell ref="E54:G54"/>
    <mergeCell ref="H48:J48"/>
    <mergeCell ref="M24:N24"/>
    <mergeCell ref="B35:D35"/>
    <mergeCell ref="B23:D23"/>
    <mergeCell ref="B6:P7"/>
    <mergeCell ref="M41:N41"/>
    <mergeCell ref="B4:D4"/>
    <mergeCell ref="B2:P3"/>
    <mergeCell ref="B24:D24"/>
    <mergeCell ref="N48:P48"/>
    <mergeCell ref="K54:M54"/>
    <mergeCell ref="B40:D40"/>
    <mergeCell ref="H53:J53"/>
    <mergeCell ref="O23:P23"/>
    <mergeCell ref="O28:P28"/>
    <mergeCell ref="B48:D48"/>
    <mergeCell ref="H54:J54"/>
    <mergeCell ref="K56:M56"/>
    <mergeCell ref="H13:J13"/>
    <mergeCell ref="E11:G11"/>
    <mergeCell ref="O36:P36"/>
    <mergeCell ref="N9:P9"/>
    <mergeCell ref="M42:N42"/>
    <mergeCell ref="O18:P18"/>
    <mergeCell ref="M30:N30"/>
    <mergeCell ref="M37:N37"/>
    <mergeCell ref="O26:P26"/>
    <mergeCell ref="O43:P43"/>
    <mergeCell ref="M16:N16"/>
    <mergeCell ref="B31:D31"/>
    <mergeCell ref="O44:P44"/>
    <mergeCell ref="K47:M47"/>
    <mergeCell ref="B53:D53"/>
    <mergeCell ref="N13:P13"/>
    <mergeCell ref="E10:G10"/>
    <mergeCell ref="K5:M5"/>
    <mergeCell ref="O29:P29"/>
    <mergeCell ref="M43:N43"/>
    <mergeCell ref="E12:G12"/>
    <mergeCell ref="O34:P34"/>
    <mergeCell ref="M36:N36"/>
    <mergeCell ref="K11:M11"/>
    <mergeCell ref="H10:J10"/>
    <mergeCell ref="B54:D54"/>
    <mergeCell ref="B66:P66"/>
    <mergeCell ref="B18:D18"/>
    <mergeCell ref="E34:L34"/>
    <mergeCell ref="M23:N23"/>
    <mergeCell ref="E25:L25"/>
    <mergeCell ref="B25:D25"/>
    <mergeCell ref="M31:N31"/>
    <mergeCell ref="B29:D29"/>
    <mergeCell ref="B61:P61"/>
    <mergeCell ref="O41:P41"/>
    <mergeCell ref="M26:N26"/>
    <mergeCell ref="B41:D41"/>
    <mergeCell ref="O19:P19"/>
    <mergeCell ref="O35:P35"/>
    <mergeCell ref="E19:L19"/>
    <mergeCell ref="B27:D27"/>
    <mergeCell ref="B65:P65"/>
    <mergeCell ref="B44:D44"/>
    <mergeCell ref="K58:M58"/>
    <mergeCell ref="K59:M59"/>
    <mergeCell ref="N53:P53"/>
    <mergeCell ref="N54:P54"/>
    <mergeCell ref="E43:L43"/>
    <mergeCell ref="B19:D19"/>
    <mergeCell ref="K50:M50"/>
    <mergeCell ref="M40:N40"/>
    <mergeCell ref="E44:L44"/>
    <mergeCell ref="E9:G9"/>
    <mergeCell ref="K12:M12"/>
    <mergeCell ref="N4:P4"/>
    <mergeCell ref="E4:G4"/>
    <mergeCell ref="B21:P22"/>
    <mergeCell ref="B55:D55"/>
    <mergeCell ref="B30:D30"/>
    <mergeCell ref="B38:D38"/>
    <mergeCell ref="B33:D33"/>
    <mergeCell ref="B51:P52"/>
    <mergeCell ref="B50:D50"/>
    <mergeCell ref="K13:M13"/>
    <mergeCell ref="B5:D5"/>
    <mergeCell ref="N8:P8"/>
    <mergeCell ref="M44:N44"/>
    <mergeCell ref="O17:P17"/>
    <mergeCell ref="M39:N39"/>
    <mergeCell ref="O32:P32"/>
    <mergeCell ref="O33:P33"/>
    <mergeCell ref="O37:P37"/>
    <mergeCell ref="E27:L27"/>
    <mergeCell ref="N55:P55"/>
    <mergeCell ref="B47:D47"/>
    <mergeCell ref="H56:J56"/>
    <mergeCell ref="O16:P16"/>
    <mergeCell ref="B39:D39"/>
    <mergeCell ref="K9:M9"/>
    <mergeCell ref="E5:G5"/>
    <mergeCell ref="M28:N28"/>
    <mergeCell ref="B13:D13"/>
    <mergeCell ref="B26:D26"/>
    <mergeCell ref="M33:N33"/>
    <mergeCell ref="E20:L20"/>
    <mergeCell ref="B43:D43"/>
    <mergeCell ref="E50:G50"/>
    <mergeCell ref="K49:M49"/>
    <mergeCell ref="E16:L16"/>
    <mergeCell ref="O39:P39"/>
    <mergeCell ref="N5:P5"/>
    <mergeCell ref="E29:L29"/>
    <mergeCell ref="E37:L37"/>
    <mergeCell ref="H49:J49"/>
    <mergeCell ref="M20:N20"/>
    <mergeCell ref="N56:P56"/>
    <mergeCell ref="B56:D56"/>
    <mergeCell ref="E31:L31"/>
    <mergeCell ref="B42:D42"/>
    <mergeCell ref="E48:G48"/>
    <mergeCell ref="E47:G47"/>
    <mergeCell ref="B67:P67"/>
    <mergeCell ref="B57:P57"/>
    <mergeCell ref="N59:P59"/>
    <mergeCell ref="N58:P58"/>
    <mergeCell ref="H59:J59"/>
    <mergeCell ref="B58:D58"/>
    <mergeCell ref="B62:P62"/>
    <mergeCell ref="B12:D12"/>
    <mergeCell ref="M34:N34"/>
    <mergeCell ref="K55:M55"/>
    <mergeCell ref="E18:L18"/>
    <mergeCell ref="N10:P10"/>
  </mergeCells>
  <pageMargins left="0.7" right="0.7" top="0.75" bottom="0.75" header="0.3" footer="0.3"/>
  <legacy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1:BB67"/>
  <sheetViews>
    <sheetView workbookViewId="0" topLeftCell="I26" zoomScale="42">
      <selection activeCell="M25" sqref="M25:N2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7.9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30.0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DATA!K67</f>
        <v>0.0844444444444444</v>
      </c>
      <c r="N18" s="13"/>
      <c r="O18" s="12" t="str">
        <f>TEXT(ABS((M18)/24),"[hh]°mm'ss")</f>
        <v>00°05'04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-0.05775555555555559</v>
      </c>
      <c r="N19" s="13"/>
      <c r="O19" s="12" t="str">
        <f>TEXT(ABS((M19)/24),"[hh]°mm'ss")</f>
        <v>00°03'28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11.9422444444444</v>
      </c>
      <c r="N20" s="13"/>
      <c r="O20" s="12" t="str">
        <f>TEXT(ABS((M20)/24),"[hh]°mm'ss")</f>
        <v>11°56'32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DATA!B67</f>
        <v>3.566666666666667</v>
      </c>
      <c r="N25" s="13"/>
      <c r="O25" s="12" t="str">
        <f>TEXT(ABS((M25)/24),"[hh]°mm'ss")</f>
        <v>03°34'00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79.61633333333336</v>
      </c>
      <c r="N26" s="13"/>
      <c r="O26" s="12" t="str">
        <f>TEXT(ABS((M26)/24),"[hh]°mm'ss")</f>
        <v>79°36'59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1.183239686994663</v>
      </c>
      <c r="N27" s="13"/>
      <c r="O27" s="12" t="str">
        <f>TEXT(ABS((M27)/24),"[hh]°mm'ss")</f>
        <v>01°11'00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40.20239937223138</v>
      </c>
      <c r="N28" s="13"/>
      <c r="O28" s="12" t="str">
        <f>TEXT(ABS((M28)/24),"[hh]°mm'ss")</f>
        <v>40°12'09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11.9922444444444</v>
      </c>
      <c r="N29" s="13"/>
      <c r="O29" s="12" t="str">
        <f>TEXT(ABS((M29)/24),"[hh]°mm'ss")</f>
        <v>11°59'32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0.6529409052700204</v>
      </c>
      <c r="N30" s="13"/>
      <c r="O30" s="12" t="str">
        <f>TEXT(ABS((M30)/24),"[hh]°mm'ss")</f>
        <v>00°39'11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15.257997626360133</v>
      </c>
      <c r="N31" s="13"/>
      <c r="O31" s="12" t="str">
        <f>TEXT(ABS((M31)/24),"[hh]°mm'ss")</f>
        <v>15°15'29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-0.027448264035061728</v>
      </c>
      <c r="N32" s="13"/>
      <c r="O32" s="12" t="str">
        <f>TEXT(ABS((M32)/24),"[hh]°mm'ss")</f>
        <v>00°01'39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18.080435592972936</v>
      </c>
      <c r="N33" s="13"/>
      <c r="O33" s="12" t="str">
        <f>TEXT(ABS((M33)/24),"[hh]°mm'ss")</f>
        <v>18°04'50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-0.30156576170750776</v>
      </c>
      <c r="N34" s="13"/>
      <c r="O34" s="12" t="str">
        <f>TEXT(ABS((M34)/24),"[hh]°mm'ss")</f>
        <v>00°18'06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19.145689157438134</v>
      </c>
      <c r="N35" s="13"/>
      <c r="O35" s="12" t="str">
        <f>TEXT(ABS((M35)/24),"[hh]°mm'ss")</f>
        <v>19°08'44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-0.33456891065822975</v>
      </c>
      <c r="N36" s="13"/>
      <c r="O36" s="12" t="str">
        <f>TEXT(ABS((M36)/24),"[hh]°mm'ss")</f>
        <v>00°20'04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4.505822726883343</v>
      </c>
      <c r="N37" s="13"/>
      <c r="O37" s="12" t="str">
        <f>TEXT(ABS((M37)/24),"[hh]°mm'ss")</f>
        <v>04°30'21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4.672489393550014</v>
      </c>
      <c r="N38" s="13"/>
      <c r="O38" s="12" t="str">
        <f>TEXT(ABS((M38)/24),"[hh]°mm'ss")</f>
        <v>04°40'21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-0.010001173769844232</v>
      </c>
      <c r="N39" s="13"/>
      <c r="O39" s="12" t="str">
        <f>TEXT(ABS((M39)/24),"[hh]°mm'ss")</f>
        <v>00°00'36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5.90404213775916</v>
      </c>
      <c r="N40" s="13"/>
      <c r="O40" s="12" t="str">
        <f>TEXT(ABS((M40)/24),"[hh]°mm'ss")</f>
        <v>05°54'15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0.08591032839528417</v>
      </c>
      <c r="N41" s="13"/>
      <c r="O41" s="12" t="str">
        <f>TEXT(ABS((M41)/24),"[hh]°mm'ss")</f>
        <v>00°05'09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6.3041360671083035</v>
      </c>
      <c r="N42" s="13"/>
      <c r="O42" s="12" t="str">
        <f>TEXT(ABS((M42)/24),"[hh]°mm'ss")</f>
        <v>06°18'15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0.17249883852811726</v>
      </c>
      <c r="N43" s="13"/>
      <c r="O43" s="12" t="str">
        <f>TEXT(ABS((M43)/24),"[hh]°mm'ss")</f>
        <v>00°10'21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6.637787024724053</v>
      </c>
      <c r="N44" s="13"/>
      <c r="O44" s="12" t="str">
        <f>TEXT(ABS((M44)/24),"[hh]°mm'ss")</f>
        <v>06°38'16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11:60</v>
      </c>
      <c r="C48" s="27"/>
      <c r="D48" s="27"/>
      <c r="E48" s="12" t="str">
        <f>TRUNC(M31)&amp;":"&amp;ROUNDUP((M31-TRUNC(M31))*60,0)</f>
        <v>15:16</v>
      </c>
      <c r="F48" s="12"/>
      <c r="G48" s="12"/>
      <c r="H48" s="12" t="str">
        <f>TRUNC(M33)&amp;":"&amp;ROUNDUP((M33-TRUNC(M33))*60,0)</f>
        <v>18:5</v>
      </c>
      <c r="I48" s="12"/>
      <c r="J48" s="12"/>
      <c r="K48" s="12" t="str">
        <f>TRUNC(M35)&amp;":"&amp;ROUNDUP((M35-TRUNC(M35))*60,0)</f>
        <v>19:9</v>
      </c>
      <c r="L48" s="12"/>
      <c r="M48" s="12"/>
      <c r="N48" s="12" t="str">
        <f>TRUNC(M37)&amp;":"&amp;ROUNDUP((M37-TRUNC(M37))*60,0)</f>
        <v>4:31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4:41</v>
      </c>
      <c r="C50" s="11"/>
      <c r="D50" s="11"/>
      <c r="E50" s="12" t="str">
        <f>TRUNC(M40)&amp;":"&amp;ROUNDUP((M40-TRUNC(M40))*60,0)</f>
        <v>5:55</v>
      </c>
      <c r="F50" s="12"/>
      <c r="G50" s="12"/>
      <c r="H50" s="12" t="str">
        <f>TRUNC(M42)&amp;":"&amp;ROUNDUP((M42-TRUNC(M42))*60,0)</f>
        <v>6:19</v>
      </c>
      <c r="I50" s="12"/>
      <c r="J50" s="12"/>
      <c r="K50" s="12" t="str">
        <f>TRUNC(M44)&amp;":"&amp;ROUNDUP((M44-TRUNC(M44))*60,0)</f>
        <v>6:39</v>
      </c>
      <c r="L50" s="12"/>
      <c r="M50" s="12"/>
      <c r="N50" s="12" t="str">
        <f>TRUNC(M20)&amp;":"&amp;ROUNDUP((M20-TRUNC(M20))*60,0)</f>
        <v>11:57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K9:M9"/>
    <mergeCell ref="K53:M53"/>
    <mergeCell ref="O39:P39"/>
    <mergeCell ref="M36:N36"/>
    <mergeCell ref="M38:N38"/>
    <mergeCell ref="M33:N33"/>
    <mergeCell ref="E10:G10"/>
    <mergeCell ref="K49:M49"/>
    <mergeCell ref="B27:D27"/>
    <mergeCell ref="E17:L17"/>
    <mergeCell ref="M19:N19"/>
    <mergeCell ref="B63:P63"/>
    <mergeCell ref="N11:P11"/>
    <mergeCell ref="B34:D34"/>
    <mergeCell ref="N48:P48"/>
    <mergeCell ref="B8:D8"/>
    <mergeCell ref="H54:J54"/>
    <mergeCell ref="K13:M13"/>
    <mergeCell ref="O26:P26"/>
    <mergeCell ref="B42:D42"/>
    <mergeCell ref="E18:L18"/>
    <mergeCell ref="O31:P31"/>
    <mergeCell ref="E31:L31"/>
    <mergeCell ref="B32:D32"/>
    <mergeCell ref="E33:L33"/>
    <mergeCell ref="B24:D24"/>
    <mergeCell ref="B2:P3"/>
    <mergeCell ref="E42:L42"/>
    <mergeCell ref="B65:P65"/>
    <mergeCell ref="M25:N25"/>
    <mergeCell ref="M31:N31"/>
    <mergeCell ref="M40:N40"/>
    <mergeCell ref="N49:P49"/>
    <mergeCell ref="O27:P27"/>
    <mergeCell ref="M43:N43"/>
    <mergeCell ref="K50:M50"/>
    <mergeCell ref="N12:P12"/>
    <mergeCell ref="O17:P17"/>
    <mergeCell ref="M34:N34"/>
    <mergeCell ref="M42:N42"/>
    <mergeCell ref="E35:L35"/>
    <mergeCell ref="N9:P9"/>
    <mergeCell ref="K48:M48"/>
    <mergeCell ref="E4:G4"/>
    <mergeCell ref="E37:L37"/>
    <mergeCell ref="E41:L41"/>
    <mergeCell ref="E23:L23"/>
    <mergeCell ref="B4:D4"/>
    <mergeCell ref="E27:L27"/>
    <mergeCell ref="O43:P43"/>
    <mergeCell ref="H47:J47"/>
    <mergeCell ref="O34:P34"/>
    <mergeCell ref="B48:D48"/>
    <mergeCell ref="B49:D49"/>
    <mergeCell ref="B5:D5"/>
    <mergeCell ref="M24:N24"/>
    <mergeCell ref="B37:D37"/>
    <mergeCell ref="B10:D10"/>
    <mergeCell ref="N53:P53"/>
    <mergeCell ref="B21:P22"/>
    <mergeCell ref="B56:D56"/>
    <mergeCell ref="B61:P61"/>
    <mergeCell ref="O19:P19"/>
    <mergeCell ref="B33:D33"/>
    <mergeCell ref="O42:P42"/>
    <mergeCell ref="B53:D53"/>
    <mergeCell ref="N10:P10"/>
    <mergeCell ref="B41:D41"/>
    <mergeCell ref="B60:P60"/>
    <mergeCell ref="E19:L19"/>
    <mergeCell ref="E12:G12"/>
    <mergeCell ref="O40:P40"/>
    <mergeCell ref="E43:L43"/>
    <mergeCell ref="E8:G8"/>
    <mergeCell ref="N4:P4"/>
    <mergeCell ref="N8:P8"/>
    <mergeCell ref="K4:M4"/>
    <mergeCell ref="H4:J4"/>
    <mergeCell ref="E49:G49"/>
    <mergeCell ref="O33:P33"/>
    <mergeCell ref="B28:D28"/>
    <mergeCell ref="E55:G55"/>
    <mergeCell ref="B55:D55"/>
    <mergeCell ref="O38:P38"/>
    <mergeCell ref="B19:D19"/>
    <mergeCell ref="B13:D13"/>
    <mergeCell ref="O37:P37"/>
    <mergeCell ref="M39:N39"/>
    <mergeCell ref="B6:P7"/>
    <mergeCell ref="B39:D39"/>
    <mergeCell ref="O20:P20"/>
    <mergeCell ref="E32:L32"/>
    <mergeCell ref="O29:P29"/>
    <mergeCell ref="O32:P32"/>
    <mergeCell ref="M32:N32"/>
    <mergeCell ref="E28:L28"/>
    <mergeCell ref="H10:J10"/>
    <mergeCell ref="B35:D35"/>
    <mergeCell ref="M44:N44"/>
    <mergeCell ref="E29:L29"/>
    <mergeCell ref="E36:L36"/>
    <mergeCell ref="M37:N37"/>
    <mergeCell ref="E30:L30"/>
    <mergeCell ref="O18:P18"/>
    <mergeCell ref="K47:M47"/>
    <mergeCell ref="B67:P67"/>
    <mergeCell ref="B47:D47"/>
    <mergeCell ref="E38:L38"/>
    <mergeCell ref="B30:D30"/>
    <mergeCell ref="N50:P50"/>
    <mergeCell ref="B20:D20"/>
    <mergeCell ref="M35:N35"/>
    <mergeCell ref="M30:N30"/>
    <mergeCell ref="B44:D44"/>
    <mergeCell ref="O28:P28"/>
    <mergeCell ref="B17:D17"/>
    <mergeCell ref="B26:D26"/>
    <mergeCell ref="O25:P25"/>
    <mergeCell ref="O30:P30"/>
    <mergeCell ref="E26:L26"/>
    <mergeCell ref="M18:N18"/>
    <mergeCell ref="E56:G56"/>
    <mergeCell ref="B36:D36"/>
    <mergeCell ref="B43:D43"/>
    <mergeCell ref="O36:P36"/>
    <mergeCell ref="B23:D23"/>
    <mergeCell ref="E25:L25"/>
    <mergeCell ref="O16:P16"/>
    <mergeCell ref="B16:D16"/>
    <mergeCell ref="E13:G13"/>
    <mergeCell ref="B31:D31"/>
    <mergeCell ref="H59:J59"/>
    <mergeCell ref="M41:N41"/>
    <mergeCell ref="E39:L39"/>
    <mergeCell ref="B62:P62"/>
    <mergeCell ref="N59:P59"/>
    <mergeCell ref="E59:G59"/>
    <mergeCell ref="H55:J55"/>
    <mergeCell ref="B59:D59"/>
    <mergeCell ref="K59:M59"/>
    <mergeCell ref="B64:P64"/>
    <mergeCell ref="B40:D40"/>
    <mergeCell ref="B66:P66"/>
    <mergeCell ref="E5:G5"/>
    <mergeCell ref="M16:N16"/>
    <mergeCell ref="B9:D9"/>
    <mergeCell ref="K8:M8"/>
    <mergeCell ref="H13:J13"/>
    <mergeCell ref="E9:G9"/>
    <mergeCell ref="B11:D11"/>
    <mergeCell ref="H12:J12"/>
    <mergeCell ref="B58:D58"/>
    <mergeCell ref="E34:L34"/>
    <mergeCell ref="N56:P56"/>
    <mergeCell ref="B57:P57"/>
    <mergeCell ref="O24:P24"/>
    <mergeCell ref="H11:J11"/>
    <mergeCell ref="E16:L16"/>
    <mergeCell ref="K10:M10"/>
    <mergeCell ref="M20:N20"/>
    <mergeCell ref="M17:N17"/>
    <mergeCell ref="B12:D12"/>
    <mergeCell ref="O23:P23"/>
    <mergeCell ref="H9:J9"/>
    <mergeCell ref="B54:D54"/>
    <mergeCell ref="H48:J48"/>
    <mergeCell ref="K54:M54"/>
    <mergeCell ref="B38:D38"/>
    <mergeCell ref="H50:J50"/>
    <mergeCell ref="E53:G53"/>
    <mergeCell ref="E48:G48"/>
    <mergeCell ref="O35:P35"/>
    <mergeCell ref="E11:G11"/>
    <mergeCell ref="H5:J5"/>
    <mergeCell ref="H56:J56"/>
    <mergeCell ref="N13:P13"/>
    <mergeCell ref="N54:P54"/>
    <mergeCell ref="H58:J58"/>
    <mergeCell ref="E47:G47"/>
    <mergeCell ref="O44:P44"/>
    <mergeCell ref="K12:M12"/>
    <mergeCell ref="N58:P58"/>
    <mergeCell ref="B18:D18"/>
    <mergeCell ref="K11:M11"/>
    <mergeCell ref="H8:J8"/>
    <mergeCell ref="E24:L24"/>
    <mergeCell ref="E20:L20"/>
    <mergeCell ref="B25:D25"/>
    <mergeCell ref="B45:P46"/>
    <mergeCell ref="M26:N26"/>
    <mergeCell ref="M28:N28"/>
    <mergeCell ref="M27:N27"/>
    <mergeCell ref="E40:L40"/>
    <mergeCell ref="E58:G58"/>
    <mergeCell ref="B51:P52"/>
    <mergeCell ref="H49:J49"/>
    <mergeCell ref="E50:G50"/>
    <mergeCell ref="K55:M55"/>
    <mergeCell ref="H53:J53"/>
    <mergeCell ref="B14:P15"/>
    <mergeCell ref="K5:M5"/>
    <mergeCell ref="N5:P5"/>
    <mergeCell ref="O41:P41"/>
    <mergeCell ref="B50:D50"/>
    <mergeCell ref="K56:M56"/>
    <mergeCell ref="M23:N23"/>
    <mergeCell ref="E44:L44"/>
    <mergeCell ref="B29:D29"/>
    <mergeCell ref="N47:P47"/>
    <mergeCell ref="M29:N29"/>
    <mergeCell ref="E54:G54"/>
    <mergeCell ref="N55:P55"/>
    <mergeCell ref="K58:M58"/>
  </mergeCells>
  <pageMargins left="0.7" right="0.7" top="0.75" bottom="0.75" header="0.3" footer="0.3"/>
  <legacy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1:BB67"/>
  <sheetViews>
    <sheetView workbookViewId="0" topLeftCell="D20" zoomScale="40">
      <selection activeCell="M18" sqref="M18:N18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3.55">
      <c r="A5" s="1"/>
      <c r="B5" s="11" t="s">
        <v>198</v>
      </c>
      <c r="C5" s="12"/>
      <c r="D5" s="12"/>
      <c r="E5" s="12">
        <f>Lembar8!E5</f>
        <v>107.133</v>
      </c>
      <c r="F5" s="12"/>
      <c r="G5" s="12"/>
      <c r="H5" s="12">
        <f>Lembar8!H5</f>
        <v>6.817</v>
      </c>
      <c r="I5" s="12"/>
      <c r="J5" s="12"/>
      <c r="K5" s="12">
        <v>31.0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DATA!L67</f>
        <v>0.07472222222222226</v>
      </c>
      <c r="N18" s="13"/>
      <c r="O18" s="12" t="str">
        <f>TEXT(ABS((M18)/24),"[hh]°mm'ss")</f>
        <v>00°04'29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-0.06747777777777769</v>
      </c>
      <c r="N19" s="13"/>
      <c r="O19" s="12" t="str">
        <f>TEXT(ABS((M19)/24),"[hh]°mm'ss")</f>
        <v>00°04'03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11.932522222222198</v>
      </c>
      <c r="N20" s="13"/>
      <c r="O20" s="12" t="str">
        <f>TEXT(ABS((M20)/24),"[hh]°mm'ss")</f>
        <v>11°55'57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DATA!C67</f>
        <v>3.95</v>
      </c>
      <c r="N25" s="13"/>
      <c r="O25" s="12" t="str">
        <f>TEXT(ABS((M25)/24),"[hh]°mm'ss")</f>
        <v>03°57'00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79.233</v>
      </c>
      <c r="N26" s="13"/>
      <c r="O26" s="12" t="str">
        <f>TEXT(ABS((M26)/24),"[hh]°mm'ss")</f>
        <v>79°13'59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1.190163350254183</v>
      </c>
      <c r="N27" s="13"/>
      <c r="O27" s="12" t="str">
        <f>TEXT(ABS((M27)/24),"[hh]°mm'ss")</f>
        <v>01°11'25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40.03767567825705</v>
      </c>
      <c r="N28" s="13"/>
      <c r="O28" s="12" t="str">
        <f>TEXT(ABS((M28)/24),"[hh]°mm'ss")</f>
        <v>40°02'16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11.982522222222201</v>
      </c>
      <c r="N29" s="13"/>
      <c r="O29" s="12" t="str">
        <f>TEXT(ABS((M29)/24),"[hh]°mm'ss")</f>
        <v>11°58'57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0.6515456800627548</v>
      </c>
      <c r="N30" s="13"/>
      <c r="O30" s="12" t="str">
        <f>TEXT(ABS((M30)/24),"[hh]°mm'ss")</f>
        <v>00°39'06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15.255306145605333</v>
      </c>
      <c r="N31" s="13"/>
      <c r="O31" s="12" t="str">
        <f>TEXT(ABS((M31)/24),"[hh]°mm'ss")</f>
        <v>15°15'19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-0.02664501105561118</v>
      </c>
      <c r="N32" s="13"/>
      <c r="O32" s="12" t="str">
        <f>TEXT(ABS((M32)/24),"[hh]°mm'ss")</f>
        <v>00°01'36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18.067644047452436</v>
      </c>
      <c r="N33" s="13"/>
      <c r="O33" s="12" t="str">
        <f>TEXT(ABS((M33)/24),"[hh]°mm'ss")</f>
        <v>18°04'04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-0.3007625087280572</v>
      </c>
      <c r="N34" s="13"/>
      <c r="O34" s="12" t="str">
        <f>TEXT(ABS((M34)/24),"[hh]°mm'ss")</f>
        <v>00°18'03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19.132749349683234</v>
      </c>
      <c r="N35" s="13"/>
      <c r="O35" s="12" t="str">
        <f>TEXT(ABS((M35)/24),"[hh]°mm'ss")</f>
        <v>19°07'58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-0.3337656576787792</v>
      </c>
      <c r="N36" s="13"/>
      <c r="O36" s="12" t="str">
        <f>TEXT(ABS((M36)/24),"[hh]°mm'ss")</f>
        <v>00°20'02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4.4993558422120135</v>
      </c>
      <c r="N37" s="13"/>
      <c r="O37" s="12" t="str">
        <f>TEXT(ABS((M37)/24),"[hh]°mm'ss")</f>
        <v>04°29'58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4.666022508878683</v>
      </c>
      <c r="N38" s="13"/>
      <c r="O38" s="12" t="str">
        <f>TEXT(ABS((M38)/24),"[hh]°mm'ss")</f>
        <v>04°39'58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-0.009197920790393681</v>
      </c>
      <c r="N39" s="13"/>
      <c r="O39" s="12" t="str">
        <f>TEXT(ABS((M39)/24),"[hh]°mm'ss")</f>
        <v>00°00'33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5.89738825737218</v>
      </c>
      <c r="N40" s="13"/>
      <c r="O40" s="12" t="str">
        <f>TEXT(ABS((M40)/24),"[hh]°mm'ss")</f>
        <v>05°53'51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0.08671358137473473</v>
      </c>
      <c r="N41" s="13"/>
      <c r="O41" s="12" t="str">
        <f>TEXT(ABS((M41)/24),"[hh]°mm'ss")</f>
        <v>00°05'12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6.297493538267903</v>
      </c>
      <c r="N42" s="13"/>
      <c r="O42" s="12" t="str">
        <f>TEXT(ABS((M42)/24),"[hh]°mm'ss")</f>
        <v>06°17'51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0.1733020915075678</v>
      </c>
      <c r="N43" s="13"/>
      <c r="O43" s="12" t="str">
        <f>TEXT(ABS((M43)/24),"[hh]°mm'ss")</f>
        <v>00°10'24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6.631179918793123</v>
      </c>
      <c r="N44" s="13"/>
      <c r="O44" s="12" t="str">
        <f>TEXT(ABS((M44)/24),"[hh]°mm'ss")</f>
        <v>06°37'52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11:59</v>
      </c>
      <c r="C48" s="27"/>
      <c r="D48" s="27"/>
      <c r="E48" s="12" t="str">
        <f>TRUNC(M31)&amp;":"&amp;ROUNDUP((M31-TRUNC(M31))*60,0)</f>
        <v>15:16</v>
      </c>
      <c r="F48" s="12"/>
      <c r="G48" s="12"/>
      <c r="H48" s="12" t="str">
        <f>TRUNC(M33)&amp;":"&amp;ROUNDUP((M33-TRUNC(M33))*60,0)</f>
        <v>18:5</v>
      </c>
      <c r="I48" s="12"/>
      <c r="J48" s="12"/>
      <c r="K48" s="12" t="str">
        <f>TRUNC(M35)&amp;":"&amp;ROUNDUP((M35-TRUNC(M35))*60,0)</f>
        <v>19:8</v>
      </c>
      <c r="L48" s="12"/>
      <c r="M48" s="12"/>
      <c r="N48" s="12" t="str">
        <f>TRUNC(M37)&amp;":"&amp;ROUNDUP((M37-TRUNC(M37))*60,0)</f>
        <v>4:30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4:40</v>
      </c>
      <c r="C50" s="11"/>
      <c r="D50" s="11"/>
      <c r="E50" s="12" t="str">
        <f>TRUNC(M40)&amp;":"&amp;ROUNDUP((M40-TRUNC(M40))*60,0)</f>
        <v>5:54</v>
      </c>
      <c r="F50" s="12"/>
      <c r="G50" s="12"/>
      <c r="H50" s="12" t="str">
        <f>TRUNC(M42)&amp;":"&amp;ROUNDUP((M42-TRUNC(M42))*60,0)</f>
        <v>6:18</v>
      </c>
      <c r="I50" s="12"/>
      <c r="J50" s="12"/>
      <c r="K50" s="12" t="str">
        <f>TRUNC(M44)&amp;":"&amp;ROUNDUP((M44-TRUNC(M44))*60,0)</f>
        <v>6:38</v>
      </c>
      <c r="L50" s="12"/>
      <c r="M50" s="12"/>
      <c r="N50" s="12" t="str">
        <f>TRUNC(M20)&amp;":"&amp;ROUNDUP((M20-TRUNC(M20))*60,0)</f>
        <v>11:56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14:P15"/>
    <mergeCell ref="B32:D32"/>
    <mergeCell ref="K54:M54"/>
    <mergeCell ref="E58:G58"/>
    <mergeCell ref="B56:D56"/>
    <mergeCell ref="N56:P56"/>
    <mergeCell ref="B57:P57"/>
    <mergeCell ref="N48:P48"/>
    <mergeCell ref="E27:L27"/>
    <mergeCell ref="M18:N18"/>
    <mergeCell ref="O23:P23"/>
    <mergeCell ref="M27:N27"/>
    <mergeCell ref="M20:N20"/>
    <mergeCell ref="M19:N19"/>
    <mergeCell ref="B42:D42"/>
    <mergeCell ref="H58:J58"/>
    <mergeCell ref="N53:P53"/>
    <mergeCell ref="N59:P59"/>
    <mergeCell ref="B45:P46"/>
    <mergeCell ref="O41:P41"/>
    <mergeCell ref="E37:L37"/>
    <mergeCell ref="B62:P62"/>
    <mergeCell ref="N4:P4"/>
    <mergeCell ref="E25:L25"/>
    <mergeCell ref="M36:N36"/>
    <mergeCell ref="B64:P64"/>
    <mergeCell ref="B41:D41"/>
    <mergeCell ref="B66:P66"/>
    <mergeCell ref="B65:P65"/>
    <mergeCell ref="B67:P67"/>
    <mergeCell ref="E28:L28"/>
    <mergeCell ref="H11:J11"/>
    <mergeCell ref="B21:P22"/>
    <mergeCell ref="E13:G13"/>
    <mergeCell ref="E18:L18"/>
    <mergeCell ref="B28:D28"/>
    <mergeCell ref="K56:M56"/>
    <mergeCell ref="H55:J55"/>
    <mergeCell ref="B53:D53"/>
    <mergeCell ref="E55:G55"/>
    <mergeCell ref="B4:D4"/>
    <mergeCell ref="E20:L20"/>
    <mergeCell ref="N9:P9"/>
    <mergeCell ref="O36:P36"/>
    <mergeCell ref="H50:J50"/>
    <mergeCell ref="E38:L38"/>
    <mergeCell ref="K58:M58"/>
    <mergeCell ref="E43:L43"/>
    <mergeCell ref="B34:D34"/>
    <mergeCell ref="B59:D59"/>
    <mergeCell ref="B61:P61"/>
    <mergeCell ref="B25:D25"/>
    <mergeCell ref="H13:J13"/>
    <mergeCell ref="O20:P20"/>
    <mergeCell ref="E8:G8"/>
    <mergeCell ref="E17:L17"/>
    <mergeCell ref="H8:J8"/>
    <mergeCell ref="B9:D9"/>
    <mergeCell ref="B12:D12"/>
    <mergeCell ref="M39:N39"/>
    <mergeCell ref="B13:D13"/>
    <mergeCell ref="O19:P19"/>
    <mergeCell ref="E56:G56"/>
    <mergeCell ref="M30:N30"/>
    <mergeCell ref="E24:L24"/>
    <mergeCell ref="K59:M59"/>
    <mergeCell ref="M23:N23"/>
    <mergeCell ref="H56:J56"/>
    <mergeCell ref="E42:L42"/>
    <mergeCell ref="K53:M53"/>
    <mergeCell ref="E34:L34"/>
    <mergeCell ref="M28:N28"/>
    <mergeCell ref="E39:L39"/>
    <mergeCell ref="H59:J59"/>
    <mergeCell ref="E59:G59"/>
    <mergeCell ref="N58:P58"/>
    <mergeCell ref="E30:L30"/>
    <mergeCell ref="H54:J54"/>
    <mergeCell ref="M38:N38"/>
    <mergeCell ref="M29:N29"/>
    <mergeCell ref="K48:M48"/>
    <mergeCell ref="B55:D55"/>
    <mergeCell ref="K9:M9"/>
    <mergeCell ref="B29:D29"/>
    <mergeCell ref="H9:J9"/>
    <mergeCell ref="K4:M4"/>
    <mergeCell ref="B2:P3"/>
    <mergeCell ref="H49:J49"/>
    <mergeCell ref="M31:N31"/>
    <mergeCell ref="O37:P37"/>
    <mergeCell ref="O34:P34"/>
    <mergeCell ref="B50:D50"/>
    <mergeCell ref="B40:D40"/>
    <mergeCell ref="B30:D30"/>
    <mergeCell ref="M16:N16"/>
    <mergeCell ref="H12:J12"/>
    <mergeCell ref="E54:G54"/>
    <mergeCell ref="O42:P42"/>
    <mergeCell ref="B37:D37"/>
    <mergeCell ref="E35:L35"/>
    <mergeCell ref="B47:D47"/>
    <mergeCell ref="N55:P55"/>
    <mergeCell ref="K55:M55"/>
    <mergeCell ref="O27:P27"/>
    <mergeCell ref="K50:M50"/>
    <mergeCell ref="E31:L31"/>
    <mergeCell ref="M34:N34"/>
    <mergeCell ref="O39:P39"/>
    <mergeCell ref="M44:N44"/>
    <mergeCell ref="K13:M13"/>
    <mergeCell ref="E29:L29"/>
    <mergeCell ref="B19:D19"/>
    <mergeCell ref="E12:G12"/>
    <mergeCell ref="B23:D23"/>
    <mergeCell ref="E19:L19"/>
    <mergeCell ref="N49:P49"/>
    <mergeCell ref="B35:D35"/>
    <mergeCell ref="M32:N32"/>
    <mergeCell ref="B54:D54"/>
    <mergeCell ref="O26:P26"/>
    <mergeCell ref="B16:D16"/>
    <mergeCell ref="K11:M11"/>
    <mergeCell ref="N10:P10"/>
    <mergeCell ref="O17:P17"/>
    <mergeCell ref="E9:G9"/>
    <mergeCell ref="B11:D11"/>
    <mergeCell ref="O28:P28"/>
    <mergeCell ref="H48:J48"/>
    <mergeCell ref="M24:N24"/>
    <mergeCell ref="O24:P24"/>
    <mergeCell ref="B36:D36"/>
    <mergeCell ref="B51:P52"/>
    <mergeCell ref="B58:D58"/>
    <mergeCell ref="K12:M12"/>
    <mergeCell ref="O43:P43"/>
    <mergeCell ref="O40:P40"/>
    <mergeCell ref="O32:P32"/>
    <mergeCell ref="O44:P44"/>
    <mergeCell ref="B33:D33"/>
    <mergeCell ref="M41:N41"/>
    <mergeCell ref="O31:P31"/>
    <mergeCell ref="M33:N33"/>
    <mergeCell ref="O35:P35"/>
    <mergeCell ref="M40:N40"/>
    <mergeCell ref="E36:L36"/>
    <mergeCell ref="E40:L40"/>
    <mergeCell ref="B60:P60"/>
    <mergeCell ref="B39:D39"/>
    <mergeCell ref="B43:D43"/>
    <mergeCell ref="E41:L41"/>
    <mergeCell ref="K47:M47"/>
    <mergeCell ref="M42:N42"/>
    <mergeCell ref="B63:P63"/>
    <mergeCell ref="O18:P18"/>
    <mergeCell ref="B10:D10"/>
    <mergeCell ref="N5:P5"/>
    <mergeCell ref="O29:P29"/>
    <mergeCell ref="E50:G50"/>
    <mergeCell ref="B38:D38"/>
    <mergeCell ref="B8:D8"/>
    <mergeCell ref="M25:N25"/>
    <mergeCell ref="N11:P11"/>
    <mergeCell ref="E26:L26"/>
    <mergeCell ref="B27:D27"/>
    <mergeCell ref="B26:D26"/>
    <mergeCell ref="B49:D49"/>
    <mergeCell ref="E32:L32"/>
    <mergeCell ref="N54:P54"/>
    <mergeCell ref="E53:G53"/>
    <mergeCell ref="H53:J53"/>
    <mergeCell ref="E48:G48"/>
    <mergeCell ref="M35:N35"/>
    <mergeCell ref="O38:P38"/>
    <mergeCell ref="M37:N37"/>
    <mergeCell ref="M43:N43"/>
    <mergeCell ref="B44:D44"/>
    <mergeCell ref="E47:G47"/>
    <mergeCell ref="B20:D20"/>
    <mergeCell ref="K5:M5"/>
    <mergeCell ref="O16:P16"/>
    <mergeCell ref="B5:D5"/>
    <mergeCell ref="E23:L23"/>
    <mergeCell ref="B24:D24"/>
    <mergeCell ref="E33:L33"/>
    <mergeCell ref="N47:P47"/>
    <mergeCell ref="E49:G49"/>
    <mergeCell ref="B48:D48"/>
    <mergeCell ref="B31:D31"/>
    <mergeCell ref="E5:G5"/>
    <mergeCell ref="N13:P13"/>
    <mergeCell ref="H5:J5"/>
    <mergeCell ref="E11:G11"/>
    <mergeCell ref="K8:M8"/>
    <mergeCell ref="O25:P25"/>
    <mergeCell ref="M26:N26"/>
    <mergeCell ref="O30:P30"/>
    <mergeCell ref="M17:N17"/>
    <mergeCell ref="E4:G4"/>
    <mergeCell ref="N8:P8"/>
    <mergeCell ref="B17:D17"/>
    <mergeCell ref="B18:D18"/>
    <mergeCell ref="O33:P33"/>
    <mergeCell ref="E44:L44"/>
    <mergeCell ref="H47:J47"/>
    <mergeCell ref="N50:P50"/>
    <mergeCell ref="K49:M49"/>
    <mergeCell ref="B6:P7"/>
    <mergeCell ref="N12:P12"/>
    <mergeCell ref="H4:J4"/>
    <mergeCell ref="K10:M10"/>
    <mergeCell ref="H10:J10"/>
    <mergeCell ref="E10:G10"/>
    <mergeCell ref="E16:L16"/>
  </mergeCells>
  <pageMargins left="0.7" right="0.7" top="0.75" bottom="0.75" header="0.3" footer="0.3"/>
  <legacy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G67"/>
  <sheetViews>
    <sheetView workbookViewId="0" topLeftCell="L1" zoomScale="54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7.05">
      <c r="A5" s="1"/>
      <c r="B5" s="11" t="s">
        <v>198</v>
      </c>
      <c r="C5" s="12"/>
      <c r="D5" s="12"/>
      <c r="E5" s="12">
        <f>'1'!E5</f>
        <v>107.133</v>
      </c>
      <c r="F5" s="12"/>
      <c r="G5" s="12"/>
      <c r="H5" s="12">
        <f>'1'!H5</f>
        <v>6.817</v>
      </c>
      <c r="I5" s="12"/>
      <c r="J5" s="12"/>
      <c r="K5" s="12">
        <v>2.0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Ulugbeik!B10</f>
        <v>2.0</v>
      </c>
      <c r="C10" s="11"/>
      <c r="D10" s="11"/>
      <c r="E10" s="12">
        <f>Ulugbeik!E10</f>
        <v>2.0</v>
      </c>
      <c r="F10" s="12"/>
      <c r="G10" s="12"/>
      <c r="H10" s="12">
        <f>Ulugbeik!H10</f>
        <v>2.0</v>
      </c>
      <c r="I10" s="12"/>
      <c r="J10" s="12"/>
      <c r="K10" s="12">
        <f>Ulugbeik!K10</f>
        <v>2.0</v>
      </c>
      <c r="L10" s="12"/>
      <c r="M10" s="12"/>
      <c r="N10" s="12">
        <f>Ulugbeik!N10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Ulugbeik!B13</f>
        <v>2.0</v>
      </c>
      <c r="C13" s="11"/>
      <c r="D13" s="11"/>
      <c r="E13" s="12">
        <f>Ulugbeik!E13</f>
        <v>-1.0</v>
      </c>
      <c r="F13" s="12"/>
      <c r="G13" s="12"/>
      <c r="H13" s="12">
        <f>Ulugbeik!H13</f>
        <v>-18.0</v>
      </c>
      <c r="I13" s="12"/>
      <c r="J13" s="12"/>
      <c r="K13" s="12">
        <f>Ulugbeik!K13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DATA!K55</f>
        <v>0.2086111111111111</v>
      </c>
      <c r="N18" s="13"/>
      <c r="O18" s="12" t="str">
        <f>TEXT(ABS((M18)/24),"[hh]°mm'ss")</f>
        <v>00°12'31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0.066411111111111</v>
      </c>
      <c r="N19" s="13"/>
      <c r="O19" s="12" t="str">
        <f>TEXT(ABS((M19)/24),"[hh]°mm'ss")</f>
        <v>00°03'59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12.0664111111111</v>
      </c>
      <c r="N20" s="13"/>
      <c r="O20" s="12" t="str">
        <f>TEXT(ABS((M20)/24),"[hh]°mm'ss")</f>
        <v>12°03'59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DATA!B55</f>
        <v>-7.383333333333333</v>
      </c>
      <c r="N25" s="13"/>
      <c r="O25" s="12" t="str">
        <f>TEXT(ABS((M25)/24),"[hh]°mm'ss")</f>
        <v>07°23'00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89.4336666666665</v>
      </c>
      <c r="N26" s="13"/>
      <c r="O26" s="12" t="str">
        <f>TEXT(ABS((M26)/24),"[hh]°mm'ss")</f>
        <v>89°26'01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1.0098847032476728</v>
      </c>
      <c r="N27" s="13"/>
      <c r="O27" s="12" t="str">
        <f>TEXT(ABS((M27)/24),"[hh]°mm'ss")</f>
        <v>01°00'36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44.71821905463835</v>
      </c>
      <c r="N28" s="13"/>
      <c r="O28" s="12" t="str">
        <f>TEXT(ABS((M28)/24),"[hh]°mm'ss")</f>
        <v>44°43'06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12.1164111111111</v>
      </c>
      <c r="N29" s="13"/>
      <c r="O29" s="12" t="str">
        <f>TEXT(ABS((M29)/24),"[hh]°mm'ss")</f>
        <v>12°06'59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0.6881300302069417</v>
      </c>
      <c r="N30" s="13"/>
      <c r="O30" s="12" t="str">
        <f>TEXT(ABS((M30)/24),"[hh]°mm'ss")</f>
        <v>00°41'17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15.200926695549834</v>
      </c>
      <c r="N31" s="13"/>
      <c r="O31" s="12" t="str">
        <f>TEXT(ABS((M31)/24),"[hh]°mm'ss")</f>
        <v>15°12'03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-0.0503901555277492</v>
      </c>
      <c r="N32" s="13"/>
      <c r="O32" s="12" t="str">
        <f>TEXT(ABS((M32)/24),"[hh]°mm'ss")</f>
        <v>00°03'01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18.292302208608536</v>
      </c>
      <c r="N33" s="13"/>
      <c r="O33" s="12" t="str">
        <f>TEXT(ABS((M33)/24),"[hh]°mm'ss")</f>
        <v>18°17'32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-0.3245076532001952</v>
      </c>
      <c r="N34" s="13"/>
      <c r="O34" s="12" t="str">
        <f>TEXT(ABS((M34)/24),"[hh]°mm'ss")</f>
        <v>00°19'28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19.362127709966035</v>
      </c>
      <c r="N35" s="13"/>
      <c r="O35" s="12" t="str">
        <f>TEXT(ABS((M35)/24),"[hh]°mm'ss")</f>
        <v>19°21'44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-0.3575108021509172</v>
      </c>
      <c r="N36" s="13"/>
      <c r="O36" s="12" t="str">
        <f>TEXT(ABS((M36)/24),"[hh]°mm'ss")</f>
        <v>00°21'27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4.536584155476643</v>
      </c>
      <c r="N37" s="13"/>
      <c r="O37" s="12" t="str">
        <f>TEXT(ABS((M37)/24),"[hh]°mm'ss")</f>
        <v>04°32'12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4.703250822143313</v>
      </c>
      <c r="N38" s="13"/>
      <c r="O38" s="12" t="str">
        <f>TEXT(ABS((M38)/24),"[hh]°mm'ss")</f>
        <v>04°42'12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-0.0329430652625317</v>
      </c>
      <c r="N39" s="13"/>
      <c r="O39" s="12" t="str">
        <f>TEXT(ABS((M39)/24),"[hh]°mm'ss")</f>
        <v>00°01'59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5.940555099743709</v>
      </c>
      <c r="N40" s="13"/>
      <c r="O40" s="12" t="str">
        <f>TEXT(ABS((M40)/24),"[hh]°mm'ss")</f>
        <v>05°56'26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0.06296843690259671</v>
      </c>
      <c r="N41" s="13"/>
      <c r="O41" s="12" t="str">
        <f>TEXT(ABS((M41)/24),"[hh]°mm'ss")</f>
        <v>00°03'47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6.3404253862483335</v>
      </c>
      <c r="N42" s="13"/>
      <c r="O42" s="12" t="str">
        <f>TEXT(ABS((M42)/24),"[hh]°mm'ss")</f>
        <v>06°20'26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0.1495569470354298</v>
      </c>
      <c r="N43" s="13"/>
      <c r="O43" s="12" t="str">
        <f>TEXT(ABS((M43)/24),"[hh]°mm'ss")</f>
        <v>00°08'58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6.673161235927603</v>
      </c>
      <c r="N44" s="13"/>
      <c r="O44" s="12" t="str">
        <f>TEXT(ABS((M44)/24),"[hh]°mm'ss")</f>
        <v>06°40'23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12:7</v>
      </c>
      <c r="C48" s="27"/>
      <c r="D48" s="27"/>
      <c r="E48" s="12" t="str">
        <f>TRUNC(M31)&amp;":"&amp;ROUNDUP((M31-TRUNC(M31))*60,0)</f>
        <v>15:13</v>
      </c>
      <c r="F48" s="12"/>
      <c r="G48" s="12"/>
      <c r="H48" s="12" t="str">
        <f>TRUNC(M33)&amp;":"&amp;ROUNDUP((M33-TRUNC(M33))*60,0)</f>
        <v>18:18</v>
      </c>
      <c r="I48" s="12"/>
      <c r="J48" s="12"/>
      <c r="K48" s="12" t="str">
        <f>TRUNC(M35)&amp;":"&amp;ROUNDUP((M35-TRUNC(M35))*60,0)</f>
        <v>19:22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12:4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E35:L35"/>
    <mergeCell ref="B56:D56"/>
    <mergeCell ref="B51:P52"/>
    <mergeCell ref="B64:P64"/>
    <mergeCell ref="B63:P63"/>
    <mergeCell ref="N13:P13"/>
    <mergeCell ref="B29:D29"/>
    <mergeCell ref="O32:P32"/>
    <mergeCell ref="B14:P15"/>
    <mergeCell ref="M27:N27"/>
    <mergeCell ref="H58:J58"/>
    <mergeCell ref="E38:L38"/>
    <mergeCell ref="K59:M59"/>
    <mergeCell ref="M25:N25"/>
    <mergeCell ref="E40:L40"/>
    <mergeCell ref="O38:P38"/>
    <mergeCell ref="M28:N28"/>
    <mergeCell ref="E28:L28"/>
    <mergeCell ref="K56:M56"/>
    <mergeCell ref="O39:P39"/>
    <mergeCell ref="E24:L24"/>
    <mergeCell ref="B33:D33"/>
    <mergeCell ref="M23:N23"/>
    <mergeCell ref="B23:D23"/>
    <mergeCell ref="M37:N37"/>
    <mergeCell ref="E39:L39"/>
    <mergeCell ref="B35:D35"/>
    <mergeCell ref="B16:D16"/>
    <mergeCell ref="M39:N39"/>
    <mergeCell ref="E59:G59"/>
    <mergeCell ref="O37:P37"/>
    <mergeCell ref="K58:M58"/>
    <mergeCell ref="H56:J56"/>
    <mergeCell ref="H47:J47"/>
    <mergeCell ref="B58:D58"/>
    <mergeCell ref="B61:P61"/>
    <mergeCell ref="B62:P62"/>
    <mergeCell ref="H8:J8"/>
    <mergeCell ref="B28:D28"/>
    <mergeCell ref="B20:D20"/>
    <mergeCell ref="H13:J13"/>
    <mergeCell ref="B13:D13"/>
    <mergeCell ref="B11:D11"/>
    <mergeCell ref="E25:L25"/>
    <mergeCell ref="H55:J55"/>
    <mergeCell ref="B37:D37"/>
    <mergeCell ref="O36:P36"/>
    <mergeCell ref="O29:P29"/>
    <mergeCell ref="E43:L43"/>
    <mergeCell ref="K48:M48"/>
    <mergeCell ref="B39:D39"/>
    <mergeCell ref="K8:M8"/>
    <mergeCell ref="B21:P22"/>
    <mergeCell ref="B31:D31"/>
    <mergeCell ref="N10:P10"/>
    <mergeCell ref="H4:J4"/>
    <mergeCell ref="E50:G50"/>
    <mergeCell ref="M41:N41"/>
    <mergeCell ref="B38:D38"/>
    <mergeCell ref="B45:P46"/>
    <mergeCell ref="O44:P44"/>
    <mergeCell ref="K47:M47"/>
    <mergeCell ref="B53:D53"/>
    <mergeCell ref="O43:P43"/>
    <mergeCell ref="O19:P19"/>
    <mergeCell ref="E10:G10"/>
    <mergeCell ref="B17:D17"/>
    <mergeCell ref="E13:G13"/>
    <mergeCell ref="E9:G9"/>
    <mergeCell ref="E11:G11"/>
    <mergeCell ref="B30:D30"/>
    <mergeCell ref="O41:P41"/>
    <mergeCell ref="B49:D49"/>
    <mergeCell ref="B10:D10"/>
    <mergeCell ref="O18:P18"/>
    <mergeCell ref="E20:L20"/>
    <mergeCell ref="K11:M11"/>
    <mergeCell ref="M26:N26"/>
    <mergeCell ref="B27:D27"/>
    <mergeCell ref="O34:P34"/>
    <mergeCell ref="H48:J48"/>
    <mergeCell ref="B40:D40"/>
    <mergeCell ref="K50:M50"/>
    <mergeCell ref="E26:L26"/>
    <mergeCell ref="K9:M9"/>
    <mergeCell ref="O16:P16"/>
    <mergeCell ref="M32:N32"/>
    <mergeCell ref="O23:P23"/>
    <mergeCell ref="E27:L27"/>
    <mergeCell ref="M30:N30"/>
    <mergeCell ref="E31:L31"/>
    <mergeCell ref="N50:P50"/>
    <mergeCell ref="E33:L33"/>
    <mergeCell ref="B43:D43"/>
    <mergeCell ref="M33:N33"/>
    <mergeCell ref="B41:D41"/>
    <mergeCell ref="O40:P40"/>
    <mergeCell ref="N59:P59"/>
    <mergeCell ref="B44:D44"/>
    <mergeCell ref="E54:G54"/>
    <mergeCell ref="H54:J54"/>
    <mergeCell ref="E49:G49"/>
    <mergeCell ref="E53:G53"/>
    <mergeCell ref="B32:D32"/>
    <mergeCell ref="H5:J5"/>
    <mergeCell ref="O26:P26"/>
    <mergeCell ref="B5:D5"/>
    <mergeCell ref="N9:P9"/>
    <mergeCell ref="E23:L23"/>
    <mergeCell ref="B19:D19"/>
    <mergeCell ref="M24:N24"/>
    <mergeCell ref="M17:N17"/>
    <mergeCell ref="M18:N18"/>
    <mergeCell ref="M16:N16"/>
    <mergeCell ref="B54:D54"/>
    <mergeCell ref="E29:L29"/>
    <mergeCell ref="M40:N40"/>
    <mergeCell ref="B55:D55"/>
    <mergeCell ref="B36:D36"/>
    <mergeCell ref="H10:J10"/>
    <mergeCell ref="E8:G8"/>
    <mergeCell ref="H11:J11"/>
    <mergeCell ref="E19:L19"/>
    <mergeCell ref="E18:L18"/>
    <mergeCell ref="B24:D24"/>
    <mergeCell ref="H9:J9"/>
    <mergeCell ref="O33:P33"/>
    <mergeCell ref="H59:J59"/>
    <mergeCell ref="E41:L41"/>
    <mergeCell ref="E36:L36"/>
    <mergeCell ref="N47:P47"/>
    <mergeCell ref="K53:M53"/>
    <mergeCell ref="O31:P31"/>
    <mergeCell ref="O28:P28"/>
    <mergeCell ref="B26:D26"/>
    <mergeCell ref="K10:M10"/>
    <mergeCell ref="O25:P25"/>
    <mergeCell ref="H50:J50"/>
    <mergeCell ref="O35:P35"/>
    <mergeCell ref="B34:D34"/>
    <mergeCell ref="E56:G56"/>
    <mergeCell ref="M38:N38"/>
    <mergeCell ref="N55:P55"/>
    <mergeCell ref="E37:L37"/>
    <mergeCell ref="M44:N44"/>
    <mergeCell ref="E44:L44"/>
    <mergeCell ref="B57:P57"/>
    <mergeCell ref="B47:D47"/>
    <mergeCell ref="K54:M54"/>
    <mergeCell ref="H49:J49"/>
    <mergeCell ref="K49:M49"/>
    <mergeCell ref="E48:G48"/>
    <mergeCell ref="K55:M55"/>
    <mergeCell ref="N54:P54"/>
    <mergeCell ref="B25:D25"/>
    <mergeCell ref="N5:P5"/>
    <mergeCell ref="E4:G4"/>
    <mergeCell ref="B42:D42"/>
    <mergeCell ref="N48:P48"/>
    <mergeCell ref="E58:G58"/>
    <mergeCell ref="E42:L42"/>
    <mergeCell ref="E32:L32"/>
    <mergeCell ref="B8:D8"/>
    <mergeCell ref="O17:P17"/>
    <mergeCell ref="O42:P42"/>
    <mergeCell ref="E55:G55"/>
    <mergeCell ref="B50:D50"/>
    <mergeCell ref="N56:P56"/>
    <mergeCell ref="M34:N34"/>
    <mergeCell ref="M35:N35"/>
    <mergeCell ref="O24:P24"/>
    <mergeCell ref="K4:M4"/>
    <mergeCell ref="B18:D18"/>
    <mergeCell ref="O27:P27"/>
    <mergeCell ref="B60:P60"/>
    <mergeCell ref="M43:N43"/>
    <mergeCell ref="B2:P3"/>
    <mergeCell ref="O20:P20"/>
    <mergeCell ref="K5:M5"/>
    <mergeCell ref="E16:L16"/>
    <mergeCell ref="K13:M13"/>
    <mergeCell ref="E5:G5"/>
    <mergeCell ref="B9:D9"/>
    <mergeCell ref="N58:P58"/>
    <mergeCell ref="E34:L34"/>
    <mergeCell ref="M29:N29"/>
    <mergeCell ref="B48:D48"/>
    <mergeCell ref="N4:P4"/>
    <mergeCell ref="B12:D12"/>
    <mergeCell ref="M19:N19"/>
    <mergeCell ref="N53:P53"/>
    <mergeCell ref="E47:G47"/>
    <mergeCell ref="M31:N31"/>
    <mergeCell ref="M36:N36"/>
    <mergeCell ref="M42:N42"/>
    <mergeCell ref="O30:P30"/>
    <mergeCell ref="E30:L30"/>
    <mergeCell ref="H53:J53"/>
    <mergeCell ref="B65:P65"/>
    <mergeCell ref="N49:P49"/>
    <mergeCell ref="B66:P66"/>
    <mergeCell ref="B59:D59"/>
    <mergeCell ref="B67:P67"/>
    <mergeCell ref="E17:L17"/>
    <mergeCell ref="B6:P7"/>
    <mergeCell ref="N12:P12"/>
    <mergeCell ref="E12:G12"/>
    <mergeCell ref="N11:P11"/>
    <mergeCell ref="H12:J12"/>
    <mergeCell ref="K12:M12"/>
    <mergeCell ref="M20:N20"/>
    <mergeCell ref="B4:D4"/>
    <mergeCell ref="N8:P8"/>
  </mergeCells>
  <pageMargins left="0.7" right="0.7" top="0.75" bottom="0.75" header="0.3" footer="0.3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G67"/>
  <sheetViews>
    <sheetView workbookViewId="0" topLeftCell="G1" zoomScale="37">
      <selection activeCell="N5" sqref="N5:P5"/>
    </sheetView>
  </sheetViews>
  <sheetFormatPr defaultRowHeight="16.25" defaultColWidth="10"/>
  <cols>
    <col min="5" max="5" customWidth="1" width="11.144531" style="0"/>
  </cols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4.9">
      <c r="A5" s="1"/>
      <c r="B5" s="11" t="s">
        <v>198</v>
      </c>
      <c r="C5" s="12"/>
      <c r="D5" s="12"/>
      <c r="E5" s="12">
        <f>'2'!E5</f>
        <v>107.133</v>
      </c>
      <c r="F5" s="12"/>
      <c r="G5" s="12"/>
      <c r="H5" s="12">
        <f>'2'!H5</f>
        <v>6.817</v>
      </c>
      <c r="I5" s="12"/>
      <c r="J5" s="12"/>
      <c r="K5" s="12" t="str">
        <f>DATA!D51</f>
        <v>maret</v>
      </c>
      <c r="L5" s="12"/>
      <c r="M5" s="12"/>
      <c r="N5" s="12" t="str">
        <f>Ulugbeik!W39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'2'!B10</f>
        <v>2.0</v>
      </c>
      <c r="C10" s="11"/>
      <c r="D10" s="11"/>
      <c r="E10" s="12">
        <f>'2'!E10</f>
        <v>2.0</v>
      </c>
      <c r="F10" s="12"/>
      <c r="G10" s="12"/>
      <c r="H10" s="12">
        <f>'2'!H10</f>
        <v>2.0</v>
      </c>
      <c r="I10" s="12"/>
      <c r="J10" s="12"/>
      <c r="K10" s="12">
        <f>'2'!K10</f>
        <v>2.0</v>
      </c>
      <c r="L10" s="12"/>
      <c r="M10" s="12"/>
      <c r="N10" s="12">
        <f>'2'!N10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'2'!B13</f>
        <v>2.0</v>
      </c>
      <c r="C13" s="11"/>
      <c r="D13" s="11"/>
      <c r="E13" s="12">
        <f>'2'!E13</f>
        <v>-1.0</v>
      </c>
      <c r="F13" s="12"/>
      <c r="G13" s="12"/>
      <c r="H13" s="12">
        <f>'2'!H13</f>
        <v>-18.0</v>
      </c>
      <c r="I13" s="12"/>
      <c r="J13" s="12"/>
      <c r="K13" s="12">
        <f>'2'!K13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DATA!L55</f>
        <v>0.20500000000000002</v>
      </c>
      <c r="N18" s="13"/>
      <c r="O18" s="12" t="str">
        <f>TEXT(ABS((M18)/24),"[hh]°mm'ss")</f>
        <v>00°12'18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0.0628</v>
      </c>
      <c r="N19" s="13"/>
      <c r="O19" s="12" t="str">
        <f>TEXT(ABS((M19)/24),"[hh]°mm'ss")</f>
        <v>00°03'46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12.0628</v>
      </c>
      <c r="N20" s="13"/>
      <c r="O20" s="12" t="str">
        <f>TEXT(ABS((M20)/24),"[hh]°mm'ss")</f>
        <v>12°03'46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DATA!C55</f>
        <v>-7.0</v>
      </c>
      <c r="N25" s="13"/>
      <c r="O25" s="12" t="str">
        <f>TEXT(ABS((M25)/24),"[hh]°mm'ss")</f>
        <v>07°00'00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89.81699999999967</v>
      </c>
      <c r="N26" s="13"/>
      <c r="O26" s="12" t="str">
        <f>TEXT(ABS((M26)/24),"[hh]°mm'ss")</f>
        <v>89°49'01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1.0031939633920575</v>
      </c>
      <c r="N27" s="13"/>
      <c r="O27" s="12" t="str">
        <f>TEXT(ABS((M27)/24),"[hh]°mm'ss")</f>
        <v>01°00'11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44.90864565760855</v>
      </c>
      <c r="N28" s="13"/>
      <c r="O28" s="12" t="str">
        <f>TEXT(ABS((M28)/24),"[hh]°mm'ss")</f>
        <v>44°54'31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12.1128</v>
      </c>
      <c r="N29" s="13"/>
      <c r="O29" s="12" t="str">
        <f>TEXT(ABS((M29)/24),"[hh]°mm'ss")</f>
        <v>12°06'46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0.6913003250244264</v>
      </c>
      <c r="N30" s="13"/>
      <c r="O30" s="12" t="str">
        <f>TEXT(ABS((M30)/24),"[hh]°mm'ss")</f>
        <v>00°41'29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15.180591386597833</v>
      </c>
      <c r="N31" s="13"/>
      <c r="O31" s="12" t="str">
        <f>TEXT(ABS((M31)/24),"[hh]°mm'ss")</f>
        <v>15°10'50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-0.049577619395525595</v>
      </c>
      <c r="N32" s="13"/>
      <c r="O32" s="12" t="str">
        <f>TEXT(ABS((M32)/24),"[hh]°mm'ss")</f>
        <v>00°02'58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18.285583553651534</v>
      </c>
      <c r="N33" s="13"/>
      <c r="O33" s="12" t="str">
        <f>TEXT(ABS((M33)/24),"[hh]°mm'ss")</f>
        <v>18°17'08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-0.3236951170679716</v>
      </c>
      <c r="N34" s="13"/>
      <c r="O34" s="12" t="str">
        <f>TEXT(ABS((M34)/24),"[hh]°mm'ss")</f>
        <v>00°19'25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19.355235852343235</v>
      </c>
      <c r="N35" s="13"/>
      <c r="O35" s="12" t="str">
        <f>TEXT(ABS((M35)/24),"[hh]°mm'ss")</f>
        <v>19°21'19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-0.3566982660186936</v>
      </c>
      <c r="N36" s="13"/>
      <c r="O36" s="12" t="str">
        <f>TEXT(ABS((M36)/24),"[hh]°mm'ss")</f>
        <v>00°21'24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4.536295791126823</v>
      </c>
      <c r="N37" s="13"/>
      <c r="O37" s="12" t="str">
        <f>TEXT(ABS((M37)/24),"[hh]°mm'ss")</f>
        <v>04°32'11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4.702962457793483</v>
      </c>
      <c r="N38" s="13"/>
      <c r="O38" s="12" t="str">
        <f>TEXT(ABS((M38)/24),"[hh]°mm'ss")</f>
        <v>04°42'11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-0.0321305291303081</v>
      </c>
      <c r="N39" s="13"/>
      <c r="O39" s="12" t="str">
        <f>TEXT(ABS((M39)/24),"[hh]°mm'ss")</f>
        <v>00°01'56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5.940049292263069</v>
      </c>
      <c r="N40" s="13"/>
      <c r="O40" s="12" t="str">
        <f>TEXT(ABS((M40)/24),"[hh]°mm'ss")</f>
        <v>05°56'24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0.0637809730348203</v>
      </c>
      <c r="N41" s="13"/>
      <c r="O41" s="12" t="str">
        <f>TEXT(ABS((M41)/24),"[hh]°mm'ss")</f>
        <v>00°03'50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6.339924186163223</v>
      </c>
      <c r="N42" s="13"/>
      <c r="O42" s="12" t="str">
        <f>TEXT(ABS((M42)/24),"[hh]°mm'ss")</f>
        <v>06°20'24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0.1503694831676534</v>
      </c>
      <c r="N43" s="13"/>
      <c r="O43" s="12" t="str">
        <f>TEXT(ABS((M43)/24),"[hh]°mm'ss")</f>
        <v>00°09'01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6.672689283246993</v>
      </c>
      <c r="N44" s="13"/>
      <c r="O44" s="12" t="str">
        <f>TEXT(ABS((M44)/24),"[hh]°mm'ss")</f>
        <v>06°40'22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12:7</v>
      </c>
      <c r="C48" s="27"/>
      <c r="D48" s="27"/>
      <c r="E48" s="12" t="str">
        <f>TRUNC(M31)&amp;":"&amp;ROUNDUP((M31-TRUNC(M31))*60,0)</f>
        <v>15:11</v>
      </c>
      <c r="F48" s="12"/>
      <c r="G48" s="12"/>
      <c r="H48" s="12" t="str">
        <f>TRUNC(M33)&amp;":"&amp;ROUNDUP((M33-TRUNC(M33))*60,0)</f>
        <v>18:18</v>
      </c>
      <c r="I48" s="12"/>
      <c r="J48" s="12"/>
      <c r="K48" s="12" t="str">
        <f>TRUNC(M35)&amp;":"&amp;ROUNDUP((M35-TRUNC(M35))*60,0)</f>
        <v>19:22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12:4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O44:P44"/>
    <mergeCell ref="E24:L24"/>
    <mergeCell ref="B27:D27"/>
    <mergeCell ref="O20:P20"/>
    <mergeCell ref="K53:M53"/>
    <mergeCell ref="H53:J53"/>
    <mergeCell ref="N48:P48"/>
    <mergeCell ref="B39:D39"/>
    <mergeCell ref="H5:J5"/>
    <mergeCell ref="B4:D4"/>
    <mergeCell ref="B13:D13"/>
    <mergeCell ref="K4:M4"/>
    <mergeCell ref="E30:L30"/>
    <mergeCell ref="B5:D5"/>
    <mergeCell ref="E11:G11"/>
    <mergeCell ref="E8:G8"/>
    <mergeCell ref="B6:P7"/>
    <mergeCell ref="K5:M5"/>
    <mergeCell ref="E49:G49"/>
    <mergeCell ref="M28:N28"/>
    <mergeCell ref="K58:M58"/>
    <mergeCell ref="O33:P33"/>
    <mergeCell ref="M43:N43"/>
    <mergeCell ref="M29:N29"/>
    <mergeCell ref="O35:P35"/>
    <mergeCell ref="H13:J13"/>
    <mergeCell ref="B28:D28"/>
    <mergeCell ref="O37:P37"/>
    <mergeCell ref="O36:P36"/>
    <mergeCell ref="B43:D43"/>
    <mergeCell ref="H11:J11"/>
    <mergeCell ref="E39:L39"/>
    <mergeCell ref="K55:M55"/>
    <mergeCell ref="K9:M9"/>
    <mergeCell ref="B20:D20"/>
    <mergeCell ref="M25:N25"/>
    <mergeCell ref="M30:N30"/>
    <mergeCell ref="E17:L17"/>
    <mergeCell ref="E18:L18"/>
    <mergeCell ref="B32:D32"/>
    <mergeCell ref="M41:N41"/>
    <mergeCell ref="O23:P23"/>
    <mergeCell ref="K56:M56"/>
    <mergeCell ref="B35:D35"/>
    <mergeCell ref="O43:P43"/>
    <mergeCell ref="B10:D10"/>
    <mergeCell ref="N13:P13"/>
    <mergeCell ref="B16:D16"/>
    <mergeCell ref="N11:P11"/>
    <mergeCell ref="E23:L23"/>
    <mergeCell ref="M26:N26"/>
    <mergeCell ref="B60:P60"/>
    <mergeCell ref="M34:N34"/>
    <mergeCell ref="N56:P56"/>
    <mergeCell ref="B61:P61"/>
    <mergeCell ref="B67:P67"/>
    <mergeCell ref="B66:P66"/>
    <mergeCell ref="B2:P3"/>
    <mergeCell ref="B42:D42"/>
    <mergeCell ref="B12:D12"/>
    <mergeCell ref="M32:N32"/>
    <mergeCell ref="O25:P25"/>
    <mergeCell ref="E35:L35"/>
    <mergeCell ref="B17:D17"/>
    <mergeCell ref="E43:L43"/>
    <mergeCell ref="E59:G59"/>
    <mergeCell ref="H12:J12"/>
    <mergeCell ref="K48:M48"/>
    <mergeCell ref="E9:G9"/>
    <mergeCell ref="B40:D40"/>
    <mergeCell ref="K59:M59"/>
    <mergeCell ref="E16:L16"/>
    <mergeCell ref="B37:D37"/>
    <mergeCell ref="E58:G58"/>
    <mergeCell ref="E40:L40"/>
    <mergeCell ref="B59:D59"/>
    <mergeCell ref="E31:L31"/>
    <mergeCell ref="B29:D29"/>
    <mergeCell ref="N54:P54"/>
    <mergeCell ref="E56:G56"/>
    <mergeCell ref="H58:J58"/>
    <mergeCell ref="B63:P63"/>
    <mergeCell ref="B65:P65"/>
    <mergeCell ref="K13:M13"/>
    <mergeCell ref="B41:D41"/>
    <mergeCell ref="H10:J10"/>
    <mergeCell ref="E44:L44"/>
    <mergeCell ref="O31:P31"/>
    <mergeCell ref="E47:G47"/>
    <mergeCell ref="E4:G4"/>
    <mergeCell ref="H8:J8"/>
    <mergeCell ref="E5:G5"/>
    <mergeCell ref="N4:P4"/>
    <mergeCell ref="M20:N20"/>
    <mergeCell ref="B50:D50"/>
    <mergeCell ref="H56:J56"/>
    <mergeCell ref="B34:D34"/>
    <mergeCell ref="O18:P18"/>
    <mergeCell ref="H9:J9"/>
    <mergeCell ref="B36:D36"/>
    <mergeCell ref="B14:P15"/>
    <mergeCell ref="K11:M11"/>
    <mergeCell ref="O27:P27"/>
    <mergeCell ref="B55:D55"/>
    <mergeCell ref="E28:L28"/>
    <mergeCell ref="M42:N42"/>
    <mergeCell ref="B38:D38"/>
    <mergeCell ref="K54:M54"/>
    <mergeCell ref="N47:P47"/>
    <mergeCell ref="B57:P57"/>
    <mergeCell ref="N58:P58"/>
    <mergeCell ref="M24:N24"/>
    <mergeCell ref="B47:D47"/>
    <mergeCell ref="E53:G53"/>
    <mergeCell ref="E32:L32"/>
    <mergeCell ref="H50:J50"/>
    <mergeCell ref="B58:D58"/>
    <mergeCell ref="E27:L27"/>
    <mergeCell ref="K49:M49"/>
    <mergeCell ref="B26:D26"/>
    <mergeCell ref="B19:D19"/>
    <mergeCell ref="H47:J47"/>
    <mergeCell ref="O32:P32"/>
    <mergeCell ref="E50:G50"/>
    <mergeCell ref="M36:N36"/>
    <mergeCell ref="E12:G12"/>
    <mergeCell ref="K8:M8"/>
    <mergeCell ref="E38:L38"/>
    <mergeCell ref="O16:P16"/>
    <mergeCell ref="N12:P12"/>
    <mergeCell ref="N10:P10"/>
    <mergeCell ref="B18:D18"/>
    <mergeCell ref="M37:N37"/>
    <mergeCell ref="B44:D44"/>
    <mergeCell ref="E42:L42"/>
    <mergeCell ref="M44:N44"/>
    <mergeCell ref="B56:D56"/>
    <mergeCell ref="E54:G54"/>
    <mergeCell ref="H55:J55"/>
    <mergeCell ref="B33:D33"/>
    <mergeCell ref="K47:M47"/>
    <mergeCell ref="M39:N39"/>
    <mergeCell ref="M27:N27"/>
    <mergeCell ref="E34:L34"/>
    <mergeCell ref="E48:G48"/>
    <mergeCell ref="E33:L33"/>
    <mergeCell ref="E36:L36"/>
    <mergeCell ref="H54:J54"/>
    <mergeCell ref="O34:P34"/>
    <mergeCell ref="E37:L37"/>
    <mergeCell ref="M31:N31"/>
    <mergeCell ref="O30:P30"/>
    <mergeCell ref="O29:P29"/>
    <mergeCell ref="E10:G10"/>
    <mergeCell ref="H48:J48"/>
    <mergeCell ref="M35:N35"/>
    <mergeCell ref="E55:G55"/>
    <mergeCell ref="E41:L41"/>
    <mergeCell ref="O28:P28"/>
    <mergeCell ref="B9:D9"/>
    <mergeCell ref="H4:J4"/>
    <mergeCell ref="B23:D23"/>
    <mergeCell ref="H59:J59"/>
    <mergeCell ref="B45:P46"/>
    <mergeCell ref="N9:P9"/>
    <mergeCell ref="E25:L25"/>
    <mergeCell ref="E29:L29"/>
    <mergeCell ref="B21:P22"/>
    <mergeCell ref="N8:P8"/>
    <mergeCell ref="N59:P59"/>
    <mergeCell ref="B48:D48"/>
    <mergeCell ref="O24:P24"/>
    <mergeCell ref="O41:P41"/>
    <mergeCell ref="K50:M50"/>
    <mergeCell ref="H49:J49"/>
    <mergeCell ref="B62:P62"/>
    <mergeCell ref="B64:P64"/>
    <mergeCell ref="B8:D8"/>
    <mergeCell ref="M23:N23"/>
    <mergeCell ref="N5:P5"/>
    <mergeCell ref="M16:N16"/>
    <mergeCell ref="M17:N17"/>
    <mergeCell ref="E20:L20"/>
    <mergeCell ref="N55:P55"/>
    <mergeCell ref="E13:G13"/>
    <mergeCell ref="N49:P49"/>
    <mergeCell ref="N53:P53"/>
    <mergeCell ref="M38:N38"/>
    <mergeCell ref="B11:D11"/>
    <mergeCell ref="O17:P17"/>
    <mergeCell ref="O38:P38"/>
    <mergeCell ref="B31:D31"/>
    <mergeCell ref="M19:N19"/>
    <mergeCell ref="B54:D54"/>
    <mergeCell ref="B25:D25"/>
    <mergeCell ref="K10:M10"/>
    <mergeCell ref="M33:N33"/>
    <mergeCell ref="E26:L26"/>
    <mergeCell ref="O40:P40"/>
    <mergeCell ref="M18:N18"/>
    <mergeCell ref="O26:P26"/>
    <mergeCell ref="K12:M12"/>
    <mergeCell ref="B30:D30"/>
    <mergeCell ref="O39:P39"/>
    <mergeCell ref="O42:P42"/>
    <mergeCell ref="M40:N40"/>
    <mergeCell ref="E19:L19"/>
    <mergeCell ref="B24:D24"/>
    <mergeCell ref="O19:P19"/>
    <mergeCell ref="B49:D49"/>
    <mergeCell ref="N50:P50"/>
    <mergeCell ref="B51:P52"/>
    <mergeCell ref="B53:D53"/>
  </mergeCells>
  <pageMargins left="0.7" right="0.7" top="0.75" bottom="0.75" header="0.3" footer="0.3"/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I67"/>
  <sheetViews>
    <sheetView workbookViewId="0" topLeftCell="H1" zoomScale="46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0.05">
      <c r="A5" s="1"/>
      <c r="B5" s="11" t="s">
        <v>198</v>
      </c>
      <c r="C5" s="12"/>
      <c r="D5" s="12"/>
      <c r="E5" s="12">
        <f>'1'!E5</f>
        <v>107.133</v>
      </c>
      <c r="F5" s="12"/>
      <c r="G5" s="12"/>
      <c r="H5" s="12">
        <f>'1'!H5</f>
        <v>6.817</v>
      </c>
      <c r="I5" s="12"/>
      <c r="J5" s="12"/>
      <c r="K5" s="12">
        <v>4.0</v>
      </c>
      <c r="L5" s="12"/>
      <c r="M5" s="12"/>
      <c r="N5" s="12" t="str">
        <f>DATA!W43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'3'!B10</f>
        <v>2.0</v>
      </c>
      <c r="C10" s="11"/>
      <c r="D10" s="11"/>
      <c r="E10" s="12">
        <f>'3'!E10</f>
        <v>2.0</v>
      </c>
      <c r="F10" s="12"/>
      <c r="G10" s="12"/>
      <c r="H10" s="12">
        <f>'3'!H10</f>
        <v>2.0</v>
      </c>
      <c r="I10" s="12"/>
      <c r="J10" s="12"/>
      <c r="K10" s="12">
        <f>'3'!K10</f>
        <v>2.0</v>
      </c>
      <c r="L10" s="12"/>
      <c r="M10" s="12"/>
      <c r="N10" s="12">
        <f>'3'!N10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'3'!B13</f>
        <v>2.0</v>
      </c>
      <c r="C13" s="11"/>
      <c r="D13" s="11"/>
      <c r="E13" s="12">
        <f>'3'!E13</f>
        <v>-1.0</v>
      </c>
      <c r="F13" s="12"/>
      <c r="G13" s="12"/>
      <c r="H13" s="12">
        <f>'3'!H13</f>
        <v>-18.0</v>
      </c>
      <c r="I13" s="12"/>
      <c r="J13" s="12"/>
      <c r="K13" s="12">
        <f>'3'!K13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DATA!M55</f>
        <v>0.2016666666666667</v>
      </c>
      <c r="N18" s="13"/>
      <c r="O18" s="12" t="str">
        <f>TEXT(ABS((M18)/24),"[hh]°mm'ss")</f>
        <v>00°12'06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0.059466666666667</v>
      </c>
      <c r="N19" s="13"/>
      <c r="O19" s="12" t="str">
        <f>TEXT(ABS((M19)/24),"[hh]°mm'ss")</f>
        <v>00°03'34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12.0594666666667</v>
      </c>
      <c r="N20" s="13"/>
      <c r="O20" s="12" t="str">
        <f>TEXT(ABS((M20)/24),"[hh]°mm'ss")</f>
        <v>12°03'34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DATA!D55</f>
        <v>-6.616666666666667</v>
      </c>
      <c r="N25" s="13"/>
      <c r="O25" s="12" t="str">
        <f>TEXT(ABS((M25)/24),"[hh]°mm'ss")</f>
        <v>06°37'00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89.79966666666732</v>
      </c>
      <c r="N26" s="13"/>
      <c r="O26" s="12" t="str">
        <f>TEXT(ABS((M26)/24),"[hh]°mm'ss")</f>
        <v>89°47'59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1.0034964905167645</v>
      </c>
      <c r="N27" s="13"/>
      <c r="O27" s="12" t="str">
        <f>TEXT(ABS((M27)/24),"[hh]°mm'ss")</f>
        <v>01°00'13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44.9000078376575</v>
      </c>
      <c r="N28" s="13"/>
      <c r="O28" s="12" t="str">
        <f>TEXT(ABS((M28)/24),"[hh]°mm'ss")</f>
        <v>44°54'00</v>
      </c>
      <c r="P28" s="12"/>
      <c r="R28">
        <f>B10</f>
        <v>2.0</v>
      </c>
      <c r="S28">
        <f>E10</f>
        <v>2.0</v>
      </c>
      <c r="T28">
        <f>H10</f>
        <v>2.0</v>
      </c>
      <c r="U28">
        <f>K10</f>
        <v>2.0</v>
      </c>
      <c r="V28">
        <f>N10</f>
        <v>2.0</v>
      </c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12.1094666666667</v>
      </c>
      <c r="N29" s="13"/>
      <c r="O29" s="12" t="str">
        <f>TEXT(ABS((M29)/24),"[hh]°mm'ss")</f>
        <v>12°06'34</v>
      </c>
      <c r="P29" s="12"/>
      <c r="R29">
        <f>B13</f>
        <v>2.0</v>
      </c>
      <c r="S29">
        <f>E13</f>
        <v>-1.0</v>
      </c>
      <c r="T29">
        <f>H13</f>
        <v>-18.0</v>
      </c>
      <c r="U29">
        <f>K13</f>
        <v>-20.0</v>
      </c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0.69200474712304</v>
      </c>
      <c r="N30" s="13"/>
      <c r="O30" s="12" t="str">
        <f>TEXT(ABS((M30)/24),"[hh]°mm'ss")</f>
        <v>00°41'31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15.173532518354333</v>
      </c>
      <c r="N31" s="13"/>
      <c r="O31" s="12" t="str">
        <f>TEXT(ABS((M31)/24),"[hh]°mm'ss")</f>
        <v>15°10'25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-0.0487664171540159</v>
      </c>
      <c r="N32" s="13"/>
      <c r="O32" s="12" t="str">
        <f>TEXT(ABS((M32)/24),"[hh]°mm'ss")</f>
        <v>00°02'56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18.279147903117835</v>
      </c>
      <c r="N33" s="13"/>
      <c r="O33" s="12" t="str">
        <f>TEXT(ABS((M33)/24),"[hh]°mm'ss")</f>
        <v>18°16'45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-0.3228839148264619</v>
      </c>
      <c r="N34" s="13"/>
      <c r="O34" s="12" t="str">
        <f>TEXT(ABS((M34)/24),"[hh]°mm'ss")</f>
        <v>00°19'22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19.348628119662933</v>
      </c>
      <c r="N35" s="13"/>
      <c r="O35" s="12" t="str">
        <f>TEXT(ABS((M35)/24),"[hh]°mm'ss")</f>
        <v>19°20'55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-0.3558870637771839</v>
      </c>
      <c r="N36" s="13"/>
      <c r="O36" s="12" t="str">
        <f>TEXT(ABS((M36)/24),"[hh]°mm'ss")</f>
        <v>00°21'21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4.536278649275853</v>
      </c>
      <c r="N37" s="13"/>
      <c r="O37" s="12" t="str">
        <f>TEXT(ABS((M37)/24),"[hh]°mm'ss")</f>
        <v>04°32'11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4.702945315942523</v>
      </c>
      <c r="N38" s="13"/>
      <c r="O38" s="12" t="str">
        <f>TEXT(ABS((M38)/24),"[hh]°mm'ss")</f>
        <v>04°42'11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-0.031319326888798404</v>
      </c>
      <c r="N39" s="13"/>
      <c r="O39" s="12" t="str">
        <f>TEXT(ABS((M39)/24),"[hh]°mm'ss")</f>
        <v>00°01'53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5.939816083818809</v>
      </c>
      <c r="N40" s="13"/>
      <c r="O40" s="12" t="str">
        <f>TEXT(ABS((M40)/24),"[hh]°mm'ss")</f>
        <v>05°56'23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0.06459217527633</v>
      </c>
      <c r="N41" s="13"/>
      <c r="O41" s="12" t="str">
        <f>TEXT(ABS((M41)/24),"[hh]°mm'ss")</f>
        <v>00°03'53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6.339695819938053</v>
      </c>
      <c r="N42" s="13"/>
      <c r="O42" s="12" t="str">
        <f>TEXT(ABS((M42)/24),"[hh]°mm'ss")</f>
        <v>06°20'23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0.15118068540916307</v>
      </c>
      <c r="N43" s="13"/>
      <c r="O43" s="12" t="str">
        <f>TEXT(ABS((M43)/24),"[hh]°mm'ss")</f>
        <v>00°09'04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6.672490346455313</v>
      </c>
      <c r="N44" s="13"/>
      <c r="O44" s="12" t="str">
        <f>TEXT(ABS((M44)/24),"[hh]°mm'ss")</f>
        <v>06°40'21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12:7</v>
      </c>
      <c r="C48" s="27"/>
      <c r="D48" s="27"/>
      <c r="E48" s="12" t="str">
        <f>TRUNC(M31)&amp;":"&amp;ROUNDUP((M31-TRUNC(M31))*60,0)</f>
        <v>15:11</v>
      </c>
      <c r="F48" s="12"/>
      <c r="G48" s="12"/>
      <c r="H48" s="12" t="str">
        <f>TRUNC(M33)&amp;":"&amp;ROUNDUP((M33-TRUNC(M33))*60,0)</f>
        <v>18:17</v>
      </c>
      <c r="I48" s="12"/>
      <c r="J48" s="12"/>
      <c r="K48" s="12" t="str">
        <f>TRUNC(M35)&amp;":"&amp;ROUNDUP((M35-TRUNC(M35))*60,0)</f>
        <v>19:21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12:4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B57:P57"/>
    <mergeCell ref="O42:P42"/>
    <mergeCell ref="M42:N42"/>
    <mergeCell ref="M28:N28"/>
    <mergeCell ref="E11:G11"/>
    <mergeCell ref="H9:J9"/>
    <mergeCell ref="B23:D23"/>
    <mergeCell ref="B33:D33"/>
    <mergeCell ref="B14:P15"/>
    <mergeCell ref="B24:D24"/>
    <mergeCell ref="B43:D43"/>
    <mergeCell ref="B61:P61"/>
    <mergeCell ref="N8:P8"/>
    <mergeCell ref="E26:L26"/>
    <mergeCell ref="O33:P33"/>
    <mergeCell ref="K9:M9"/>
    <mergeCell ref="N13:P13"/>
    <mergeCell ref="E20:L20"/>
    <mergeCell ref="M33:N33"/>
    <mergeCell ref="H8:J8"/>
    <mergeCell ref="B17:D17"/>
    <mergeCell ref="B21:P22"/>
    <mergeCell ref="E4:G4"/>
    <mergeCell ref="B13:D13"/>
    <mergeCell ref="M44:N44"/>
    <mergeCell ref="B63:P63"/>
    <mergeCell ref="B4:D4"/>
    <mergeCell ref="E27:L27"/>
    <mergeCell ref="N11:P11"/>
    <mergeCell ref="B11:D11"/>
    <mergeCell ref="B8:D8"/>
    <mergeCell ref="B16:D16"/>
    <mergeCell ref="B60:P60"/>
    <mergeCell ref="K48:M48"/>
    <mergeCell ref="B66:P66"/>
    <mergeCell ref="E48:G48"/>
    <mergeCell ref="E8:G8"/>
    <mergeCell ref="E24:L24"/>
    <mergeCell ref="M17:N17"/>
    <mergeCell ref="E12:G12"/>
    <mergeCell ref="M20:N20"/>
    <mergeCell ref="E23:L23"/>
    <mergeCell ref="O28:P28"/>
    <mergeCell ref="O41:P41"/>
    <mergeCell ref="H55:J55"/>
    <mergeCell ref="B50:D50"/>
    <mergeCell ref="H49:J49"/>
    <mergeCell ref="K49:M49"/>
    <mergeCell ref="H47:J47"/>
    <mergeCell ref="H59:J59"/>
    <mergeCell ref="M43:N43"/>
    <mergeCell ref="N50:P50"/>
    <mergeCell ref="O32:P32"/>
    <mergeCell ref="E9:G9"/>
    <mergeCell ref="M32:N32"/>
    <mergeCell ref="O29:P29"/>
    <mergeCell ref="N53:P53"/>
    <mergeCell ref="E40:L40"/>
    <mergeCell ref="B53:D53"/>
    <mergeCell ref="H50:J50"/>
    <mergeCell ref="H56:J56"/>
    <mergeCell ref="K47:M47"/>
    <mergeCell ref="E50:G50"/>
    <mergeCell ref="E19:L19"/>
    <mergeCell ref="B30:D30"/>
    <mergeCell ref="O24:P24"/>
    <mergeCell ref="B10:D10"/>
    <mergeCell ref="B2:P3"/>
    <mergeCell ref="O18:P18"/>
    <mergeCell ref="E28:L28"/>
    <mergeCell ref="M35:N35"/>
    <mergeCell ref="O34:P34"/>
    <mergeCell ref="O37:P37"/>
    <mergeCell ref="O19:P19"/>
    <mergeCell ref="B31:D31"/>
    <mergeCell ref="M24:N24"/>
    <mergeCell ref="B26:D26"/>
    <mergeCell ref="M27:N27"/>
    <mergeCell ref="E25:L25"/>
    <mergeCell ref="M29:N29"/>
    <mergeCell ref="B41:D41"/>
    <mergeCell ref="B29:D29"/>
    <mergeCell ref="B55:D55"/>
    <mergeCell ref="N47:P47"/>
    <mergeCell ref="B36:D36"/>
    <mergeCell ref="M36:N36"/>
    <mergeCell ref="E55:G55"/>
    <mergeCell ref="N48:P48"/>
    <mergeCell ref="B40:D40"/>
    <mergeCell ref="B34:D34"/>
    <mergeCell ref="B32:D32"/>
    <mergeCell ref="B37:D37"/>
    <mergeCell ref="K53:M53"/>
    <mergeCell ref="O43:P43"/>
    <mergeCell ref="E56:G56"/>
    <mergeCell ref="M38:N38"/>
    <mergeCell ref="B58:D58"/>
    <mergeCell ref="N59:P59"/>
    <mergeCell ref="N58:P58"/>
    <mergeCell ref="K55:M55"/>
    <mergeCell ref="N49:P49"/>
    <mergeCell ref="E44:L44"/>
    <mergeCell ref="O31:P31"/>
    <mergeCell ref="H12:J12"/>
    <mergeCell ref="B20:D20"/>
    <mergeCell ref="B64:P64"/>
    <mergeCell ref="E41:L41"/>
    <mergeCell ref="B12:D12"/>
    <mergeCell ref="E31:L31"/>
    <mergeCell ref="M25:N25"/>
    <mergeCell ref="N10:P10"/>
    <mergeCell ref="E10:G10"/>
    <mergeCell ref="B9:D9"/>
    <mergeCell ref="E5:G5"/>
    <mergeCell ref="H5:J5"/>
    <mergeCell ref="E39:L39"/>
    <mergeCell ref="N54:P54"/>
    <mergeCell ref="K58:M58"/>
    <mergeCell ref="B49:D49"/>
    <mergeCell ref="B35:D35"/>
    <mergeCell ref="E38:L38"/>
    <mergeCell ref="B62:P62"/>
    <mergeCell ref="H48:J48"/>
    <mergeCell ref="H54:J54"/>
    <mergeCell ref="H53:J53"/>
    <mergeCell ref="E49:G49"/>
    <mergeCell ref="K54:M54"/>
    <mergeCell ref="E58:G58"/>
    <mergeCell ref="O30:P30"/>
    <mergeCell ref="H11:J11"/>
    <mergeCell ref="E18:L18"/>
    <mergeCell ref="N9:P9"/>
    <mergeCell ref="E43:L43"/>
    <mergeCell ref="K5:M5"/>
    <mergeCell ref="O16:P16"/>
    <mergeCell ref="E32:L32"/>
    <mergeCell ref="K8:M8"/>
    <mergeCell ref="O26:P26"/>
    <mergeCell ref="O27:P27"/>
    <mergeCell ref="K4:M4"/>
    <mergeCell ref="N5:P5"/>
    <mergeCell ref="O23:P23"/>
    <mergeCell ref="O25:P25"/>
    <mergeCell ref="B38:D38"/>
    <mergeCell ref="H58:J58"/>
    <mergeCell ref="K50:M50"/>
    <mergeCell ref="E59:G59"/>
    <mergeCell ref="B59:D59"/>
    <mergeCell ref="K59:M59"/>
    <mergeCell ref="E35:L35"/>
    <mergeCell ref="B65:P65"/>
    <mergeCell ref="N4:P4"/>
    <mergeCell ref="E29:L29"/>
    <mergeCell ref="M31:N31"/>
    <mergeCell ref="B67:P67"/>
    <mergeCell ref="M40:N40"/>
    <mergeCell ref="N56:P56"/>
    <mergeCell ref="E34:L34"/>
    <mergeCell ref="K56:M56"/>
    <mergeCell ref="B27:D27"/>
    <mergeCell ref="K12:M12"/>
    <mergeCell ref="O20:P20"/>
    <mergeCell ref="E13:G13"/>
    <mergeCell ref="M26:N26"/>
    <mergeCell ref="H10:J10"/>
    <mergeCell ref="B5:D5"/>
    <mergeCell ref="H4:J4"/>
    <mergeCell ref="O36:P36"/>
    <mergeCell ref="B44:D44"/>
    <mergeCell ref="E33:L33"/>
    <mergeCell ref="M37:N37"/>
    <mergeCell ref="B42:D42"/>
    <mergeCell ref="M19:N19"/>
    <mergeCell ref="O35:P35"/>
    <mergeCell ref="E17:L17"/>
    <mergeCell ref="B18:D18"/>
    <mergeCell ref="B25:D25"/>
    <mergeCell ref="M16:N16"/>
    <mergeCell ref="E16:L16"/>
    <mergeCell ref="E36:L36"/>
    <mergeCell ref="B51:P52"/>
    <mergeCell ref="E53:G53"/>
    <mergeCell ref="B39:D39"/>
    <mergeCell ref="B45:P46"/>
    <mergeCell ref="E37:L37"/>
    <mergeCell ref="M39:N39"/>
    <mergeCell ref="E54:G54"/>
    <mergeCell ref="B47:D47"/>
    <mergeCell ref="N55:P55"/>
    <mergeCell ref="O39:P39"/>
    <mergeCell ref="M30:N30"/>
    <mergeCell ref="E47:G47"/>
    <mergeCell ref="M34:N34"/>
    <mergeCell ref="O40:P40"/>
    <mergeCell ref="E42:L42"/>
    <mergeCell ref="M41:N41"/>
    <mergeCell ref="O44:P44"/>
    <mergeCell ref="B48:D48"/>
    <mergeCell ref="K11:M11"/>
    <mergeCell ref="E30:L30"/>
    <mergeCell ref="B19:D19"/>
    <mergeCell ref="O17:P17"/>
    <mergeCell ref="B6:P7"/>
    <mergeCell ref="B28:D28"/>
    <mergeCell ref="H13:J13"/>
    <mergeCell ref="K10:M10"/>
    <mergeCell ref="N12:P12"/>
    <mergeCell ref="K13:M13"/>
    <mergeCell ref="M18:N18"/>
    <mergeCell ref="M23:N23"/>
    <mergeCell ref="B56:D56"/>
    <mergeCell ref="O38:P38"/>
    <mergeCell ref="B54:D54"/>
  </mergeCells>
  <pageMargins left="0.7" right="0.7" top="0.75" bottom="0.75" header="0.3" footer="0.3"/>
  <legacy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H67"/>
  <sheetViews>
    <sheetView workbookViewId="0" topLeftCell="A5" zoomScale="49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8.8">
      <c r="A5" s="1"/>
      <c r="B5" s="11" t="s">
        <v>198</v>
      </c>
      <c r="C5" s="12"/>
      <c r="D5" s="12"/>
      <c r="E5" s="12">
        <f>'1'!E5</f>
        <v>107.133</v>
      </c>
      <c r="F5" s="12"/>
      <c r="G5" s="12"/>
      <c r="H5" s="12">
        <f>'1'!H5</f>
        <v>6.817</v>
      </c>
      <c r="I5" s="12"/>
      <c r="J5" s="12"/>
      <c r="K5" s="12">
        <v>5.0</v>
      </c>
      <c r="L5" s="12"/>
      <c r="M5" s="12"/>
      <c r="N5" s="12" t="str">
        <f>Ulugbeik!W39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'4'!B10</f>
        <v>2.0</v>
      </c>
      <c r="C10" s="11"/>
      <c r="D10" s="11"/>
      <c r="E10" s="12">
        <f>'4'!E10</f>
        <v>2.0</v>
      </c>
      <c r="F10" s="12"/>
      <c r="G10" s="12"/>
      <c r="H10" s="12">
        <f>'4'!H10</f>
        <v>2.0</v>
      </c>
      <c r="I10" s="12"/>
      <c r="J10" s="12"/>
      <c r="K10" s="12">
        <f>'4'!K10</f>
        <v>2.0</v>
      </c>
      <c r="L10" s="12"/>
      <c r="M10" s="12"/>
      <c r="N10" s="12">
        <f>'4'!N10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'4'!B13</f>
        <v>2.0</v>
      </c>
      <c r="C13" s="11"/>
      <c r="D13" s="11"/>
      <c r="E13" s="12">
        <f>'4'!E13</f>
        <v>-1.0</v>
      </c>
      <c r="F13" s="12"/>
      <c r="G13" s="12"/>
      <c r="H13" s="12">
        <f>'4'!H13</f>
        <v>-18.0</v>
      </c>
      <c r="I13" s="12"/>
      <c r="J13" s="12"/>
      <c r="K13" s="12">
        <f>'4'!K13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DATA!N55</f>
        <v>0.19805555555555518</v>
      </c>
      <c r="N18" s="13"/>
      <c r="O18" s="12" t="str">
        <f>TEXT(ABS((M18)/24),"[hh]°mm'ss")</f>
        <v>00°11'53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0.05585555555555502</v>
      </c>
      <c r="N19" s="13"/>
      <c r="O19" s="12" t="str">
        <f>TEXT(ABS((M19)/24),"[hh]°mm'ss")</f>
        <v>00°03'21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12.055855555555599</v>
      </c>
      <c r="N20" s="13"/>
      <c r="O20" s="12" t="str">
        <f>TEXT(ABS((M20)/24),"[hh]°mm'ss")</f>
        <v>12°03'21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  <c r="Q24">
        <f>A6</f>
        <v>0.0</v>
      </c>
      <c r="R24">
        <f>D6</f>
        <v>0.0</v>
      </c>
      <c r="S24">
        <f>G6</f>
        <v>0.0</v>
      </c>
      <c r="T24">
        <f>J6</f>
        <v>0.0</v>
      </c>
      <c r="U24">
        <f>M6</f>
        <v>0.0</v>
      </c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DATA!E55</f>
        <v>-6.233333333333333</v>
      </c>
      <c r="N25" s="13"/>
      <c r="O25" s="12" t="str">
        <f>TEXT(ABS((M25)/24),"[hh]°mm'ss")</f>
        <v>06°14'00</v>
      </c>
      <c r="P25" s="12"/>
      <c r="Q25">
        <f>A9</f>
        <v>0.0</v>
      </c>
      <c r="R25">
        <f>D9</f>
        <v>0.0</v>
      </c>
      <c r="S25">
        <f>G9</f>
        <v>0.0</v>
      </c>
      <c r="T25">
        <f>J9</f>
        <v>0.0</v>
      </c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89.4163333333333</v>
      </c>
      <c r="N26" s="13"/>
      <c r="O26" s="12" t="str">
        <f>TEXT(ABS((M26)/24),"[hh]°mm'ss")</f>
        <v>89°24'59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1.010187257457453</v>
      </c>
      <c r="N27" s="13"/>
      <c r="O27" s="12" t="str">
        <f>TEXT(ABS((M27)/24),"[hh]°mm'ss")</f>
        <v>01°00'37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44.7096380657363</v>
      </c>
      <c r="N28" s="13"/>
      <c r="O28" s="12" t="str">
        <f>TEXT(ABS((M28)/24),"[hh]°mm'ss")</f>
        <v>44°42'35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12.105855555555602</v>
      </c>
      <c r="N29" s="13"/>
      <c r="O29" s="12" t="str">
        <f>TEXT(ABS((M29)/24),"[hh]°mm'ss")</f>
        <v>12°06'21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0.6904572843184764</v>
      </c>
      <c r="N30" s="13"/>
      <c r="O30" s="12" t="str">
        <f>TEXT(ABS((M30)/24),"[hh]°mm'ss")</f>
        <v>00°41'26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15.178101036152134</v>
      </c>
      <c r="N31" s="13"/>
      <c r="O31" s="12" t="str">
        <f>TEXT(ABS((M31)/24),"[hh]°mm'ss")</f>
        <v>15°10'41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-0.0479564730726426</v>
      </c>
      <c r="N32" s="13"/>
      <c r="O32" s="12" t="str">
        <f>TEXT(ABS((M32)/24),"[hh]°mm'ss")</f>
        <v>00°02'53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18.272439409175735</v>
      </c>
      <c r="N33" s="13"/>
      <c r="O33" s="12" t="str">
        <f>TEXT(ABS((M33)/24),"[hh]°mm'ss")</f>
        <v>18°16'21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-0.3220739707450886</v>
      </c>
      <c r="N34" s="13"/>
      <c r="O34" s="12" t="str">
        <f>TEXT(ABS((M34)/24),"[hh]°mm'ss")</f>
        <v>00°19'19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19.341748642839434</v>
      </c>
      <c r="N35" s="13"/>
      <c r="O35" s="12" t="str">
        <f>TEXT(ABS((M35)/24),"[hh]°mm'ss")</f>
        <v>19°20'30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-0.3550771196958106</v>
      </c>
      <c r="N36" s="13"/>
      <c r="O36" s="12" t="str">
        <f>TEXT(ABS((M36)/24),"[hh]°mm'ss")</f>
        <v>00°21'18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4.535977492806703</v>
      </c>
      <c r="N37" s="13"/>
      <c r="O37" s="12" t="str">
        <f>TEXT(ABS((M37)/24),"[hh]°mm'ss")</f>
        <v>04°32'10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4.702644159473373</v>
      </c>
      <c r="N38" s="13"/>
      <c r="O38" s="12" t="str">
        <f>TEXT(ABS((M38)/24),"[hh]°mm'ss")</f>
        <v>04°42'10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-0.0305093828074251</v>
      </c>
      <c r="N39" s="13"/>
      <c r="O39" s="12" t="str">
        <f>TEXT(ABS((M39)/24),"[hh]°mm'ss")</f>
        <v>00°01'50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5.939300210701781</v>
      </c>
      <c r="N40" s="13"/>
      <c r="O40" s="12" t="str">
        <f>TEXT(ABS((M40)/24),"[hh]°mm'ss")</f>
        <v>05°56'21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0.0654021193577033</v>
      </c>
      <c r="N41" s="13"/>
      <c r="O41" s="12" t="str">
        <f>TEXT(ABS((M41)/24),"[hh]°mm'ss")</f>
        <v>00°03'55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6.339185023183713</v>
      </c>
      <c r="N42" s="13"/>
      <c r="O42" s="12" t="str">
        <f>TEXT(ABS((M42)/24),"[hh]°mm'ss")</f>
        <v>06°20'21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0.15199062949053638</v>
      </c>
      <c r="N43" s="13"/>
      <c r="O43" s="12" t="str">
        <f>TEXT(ABS((M43)/24),"[hh]°mm'ss")</f>
        <v>00°09'07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6.672009162989463</v>
      </c>
      <c r="N44" s="13"/>
      <c r="O44" s="12" t="str">
        <f>TEXT(ABS((M44)/24),"[hh]°mm'ss")</f>
        <v>06°40'19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12:7</v>
      </c>
      <c r="C48" s="27"/>
      <c r="D48" s="27"/>
      <c r="E48" s="12" t="str">
        <f>TRUNC(M31)&amp;":"&amp;ROUNDUP((M31-TRUNC(M31))*60,0)</f>
        <v>15:11</v>
      </c>
      <c r="F48" s="12"/>
      <c r="G48" s="12"/>
      <c r="H48" s="12" t="str">
        <f>TRUNC(M33)&amp;":"&amp;ROUNDUP((M33-TRUNC(M33))*60,0)</f>
        <v>18:17</v>
      </c>
      <c r="I48" s="12"/>
      <c r="J48" s="12"/>
      <c r="K48" s="12" t="str">
        <f>TRUNC(M35)&amp;":"&amp;ROUNDUP((M35-TRUNC(M35))*60,0)</f>
        <v>19:21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12:4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H5:J5"/>
    <mergeCell ref="M36:N36"/>
    <mergeCell ref="E19:L19"/>
    <mergeCell ref="O19:P19"/>
    <mergeCell ref="E9:G9"/>
    <mergeCell ref="N50:P50"/>
    <mergeCell ref="H11:J11"/>
    <mergeCell ref="B41:D41"/>
    <mergeCell ref="B65:P65"/>
    <mergeCell ref="B67:P67"/>
    <mergeCell ref="E13:G13"/>
    <mergeCell ref="M32:N32"/>
    <mergeCell ref="O18:P18"/>
    <mergeCell ref="M20:N20"/>
    <mergeCell ref="O25:P25"/>
    <mergeCell ref="B28:D28"/>
    <mergeCell ref="M35:N35"/>
    <mergeCell ref="E58:G58"/>
    <mergeCell ref="B49:D49"/>
    <mergeCell ref="E43:L43"/>
    <mergeCell ref="O43:P43"/>
    <mergeCell ref="E39:L39"/>
    <mergeCell ref="B36:D36"/>
    <mergeCell ref="B12:D12"/>
    <mergeCell ref="M24:N24"/>
    <mergeCell ref="E27:L27"/>
    <mergeCell ref="H4:J4"/>
    <mergeCell ref="B21:P22"/>
    <mergeCell ref="O35:P35"/>
    <mergeCell ref="H10:J10"/>
    <mergeCell ref="E16:L16"/>
    <mergeCell ref="M33:N33"/>
    <mergeCell ref="E25:L25"/>
    <mergeCell ref="K9:M9"/>
    <mergeCell ref="O27:P27"/>
    <mergeCell ref="K4:M4"/>
    <mergeCell ref="B27:D27"/>
    <mergeCell ref="M29:N29"/>
    <mergeCell ref="O16:P16"/>
    <mergeCell ref="O17:P17"/>
    <mergeCell ref="H9:J9"/>
    <mergeCell ref="B50:D50"/>
    <mergeCell ref="E23:L23"/>
    <mergeCell ref="B17:D17"/>
    <mergeCell ref="B24:D24"/>
    <mergeCell ref="B31:D31"/>
    <mergeCell ref="B47:D47"/>
    <mergeCell ref="H48:J48"/>
    <mergeCell ref="M41:N41"/>
    <mergeCell ref="B26:D26"/>
    <mergeCell ref="B38:D38"/>
    <mergeCell ref="B37:D37"/>
    <mergeCell ref="M26:N26"/>
    <mergeCell ref="B30:D30"/>
    <mergeCell ref="H59:J59"/>
    <mergeCell ref="B61:P61"/>
    <mergeCell ref="B16:D16"/>
    <mergeCell ref="M40:N40"/>
    <mergeCell ref="B44:D44"/>
    <mergeCell ref="K10:M10"/>
    <mergeCell ref="B35:D35"/>
    <mergeCell ref="M37:N37"/>
    <mergeCell ref="B11:D11"/>
    <mergeCell ref="B5:D5"/>
    <mergeCell ref="M27:N27"/>
    <mergeCell ref="B33:D33"/>
    <mergeCell ref="M38:N38"/>
    <mergeCell ref="B34:D34"/>
    <mergeCell ref="O38:P38"/>
    <mergeCell ref="E10:G10"/>
    <mergeCell ref="K5:M5"/>
    <mergeCell ref="O36:P36"/>
    <mergeCell ref="O31:P31"/>
    <mergeCell ref="E32:L32"/>
    <mergeCell ref="O41:P41"/>
    <mergeCell ref="B19:D19"/>
    <mergeCell ref="O29:P29"/>
    <mergeCell ref="B40:D40"/>
    <mergeCell ref="B55:D55"/>
    <mergeCell ref="M43:N43"/>
    <mergeCell ref="B32:D32"/>
    <mergeCell ref="K12:M12"/>
    <mergeCell ref="B14:P15"/>
    <mergeCell ref="N56:P56"/>
    <mergeCell ref="H47:J47"/>
    <mergeCell ref="B53:D53"/>
    <mergeCell ref="O30:P30"/>
    <mergeCell ref="K53:M53"/>
    <mergeCell ref="E48:G48"/>
    <mergeCell ref="K47:M47"/>
    <mergeCell ref="E50:G50"/>
    <mergeCell ref="E49:G49"/>
    <mergeCell ref="K50:M50"/>
    <mergeCell ref="M39:N39"/>
    <mergeCell ref="O28:P28"/>
    <mergeCell ref="O40:P40"/>
    <mergeCell ref="H54:J54"/>
    <mergeCell ref="E35:L35"/>
    <mergeCell ref="E40:L40"/>
    <mergeCell ref="E53:G53"/>
    <mergeCell ref="K48:M48"/>
    <mergeCell ref="E29:L29"/>
    <mergeCell ref="H13:J13"/>
    <mergeCell ref="E12:G12"/>
    <mergeCell ref="E24:L24"/>
    <mergeCell ref="H56:J56"/>
    <mergeCell ref="B45:P46"/>
    <mergeCell ref="E59:G59"/>
    <mergeCell ref="M28:N28"/>
    <mergeCell ref="N59:P59"/>
    <mergeCell ref="O37:P37"/>
    <mergeCell ref="M34:N34"/>
    <mergeCell ref="M42:N42"/>
    <mergeCell ref="H50:J50"/>
    <mergeCell ref="N9:P9"/>
    <mergeCell ref="M44:N44"/>
    <mergeCell ref="K13:M13"/>
    <mergeCell ref="O26:P26"/>
    <mergeCell ref="M31:N31"/>
    <mergeCell ref="O42:P42"/>
    <mergeCell ref="B6:P7"/>
    <mergeCell ref="E33:L33"/>
    <mergeCell ref="K8:M8"/>
    <mergeCell ref="N53:P53"/>
    <mergeCell ref="O33:P33"/>
    <mergeCell ref="N10:P10"/>
    <mergeCell ref="N49:P49"/>
    <mergeCell ref="K54:M54"/>
    <mergeCell ref="N4:P4"/>
    <mergeCell ref="B57:P57"/>
    <mergeCell ref="M25:N25"/>
    <mergeCell ref="B63:P63"/>
    <mergeCell ref="B59:D59"/>
    <mergeCell ref="B29:D29"/>
    <mergeCell ref="K49:M49"/>
    <mergeCell ref="O39:P39"/>
    <mergeCell ref="E54:G54"/>
    <mergeCell ref="B10:D10"/>
    <mergeCell ref="H49:J49"/>
    <mergeCell ref="E55:G55"/>
    <mergeCell ref="E37:L37"/>
    <mergeCell ref="B20:D20"/>
    <mergeCell ref="B9:D9"/>
    <mergeCell ref="H55:J55"/>
    <mergeCell ref="B56:D56"/>
    <mergeCell ref="B62:P62"/>
    <mergeCell ref="B51:P52"/>
    <mergeCell ref="E30:L30"/>
    <mergeCell ref="B58:D58"/>
    <mergeCell ref="H58:J58"/>
    <mergeCell ref="N55:P55"/>
    <mergeCell ref="E34:L34"/>
    <mergeCell ref="B48:D48"/>
    <mergeCell ref="E47:G47"/>
    <mergeCell ref="O44:P44"/>
    <mergeCell ref="K58:M58"/>
    <mergeCell ref="B64:P64"/>
    <mergeCell ref="B66:P66"/>
    <mergeCell ref="N12:P12"/>
    <mergeCell ref="B13:D13"/>
    <mergeCell ref="M23:N23"/>
    <mergeCell ref="H12:J12"/>
    <mergeCell ref="M19:N19"/>
    <mergeCell ref="E5:G5"/>
    <mergeCell ref="E17:L17"/>
    <mergeCell ref="K56:M56"/>
    <mergeCell ref="N47:P47"/>
    <mergeCell ref="E4:G4"/>
    <mergeCell ref="E20:L20"/>
    <mergeCell ref="N13:P13"/>
    <mergeCell ref="N8:P8"/>
    <mergeCell ref="H8:J8"/>
    <mergeCell ref="N5:P5"/>
    <mergeCell ref="E44:L44"/>
    <mergeCell ref="B8:D8"/>
    <mergeCell ref="K11:M11"/>
    <mergeCell ref="E42:L42"/>
    <mergeCell ref="B42:D42"/>
    <mergeCell ref="O20:P20"/>
    <mergeCell ref="K59:M59"/>
    <mergeCell ref="E36:L36"/>
    <mergeCell ref="B60:P60"/>
    <mergeCell ref="B54:D54"/>
    <mergeCell ref="E8:G8"/>
    <mergeCell ref="E38:L38"/>
    <mergeCell ref="N58:P58"/>
    <mergeCell ref="E28:L28"/>
    <mergeCell ref="B39:D39"/>
    <mergeCell ref="O34:P34"/>
    <mergeCell ref="M16:N16"/>
    <mergeCell ref="E31:L31"/>
    <mergeCell ref="N54:P54"/>
    <mergeCell ref="M18:N18"/>
    <mergeCell ref="M30:N30"/>
    <mergeCell ref="N48:P48"/>
    <mergeCell ref="O24:P24"/>
    <mergeCell ref="H53:J53"/>
    <mergeCell ref="B18:D18"/>
    <mergeCell ref="E26:L26"/>
    <mergeCell ref="E11:G11"/>
    <mergeCell ref="E18:L18"/>
    <mergeCell ref="K55:M55"/>
    <mergeCell ref="O32:P32"/>
    <mergeCell ref="N11:P11"/>
    <mergeCell ref="E56:G56"/>
    <mergeCell ref="M17:N17"/>
    <mergeCell ref="O23:P23"/>
    <mergeCell ref="B4:D4"/>
    <mergeCell ref="E41:L41"/>
    <mergeCell ref="B43:D43"/>
    <mergeCell ref="B23:D23"/>
    <mergeCell ref="B25:D25"/>
    <mergeCell ref="B2:P3"/>
  </mergeCells>
  <pageMargins left="0.7" right="0.7" top="0.75" bottom="0.75" header="0.3" footer="0.3"/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G67"/>
  <sheetViews>
    <sheetView workbookViewId="0" topLeftCell="H1" zoomScale="49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18.8">
      <c r="A5" s="1"/>
      <c r="B5" s="11" t="s">
        <v>198</v>
      </c>
      <c r="C5" s="12"/>
      <c r="D5" s="12"/>
      <c r="E5" s="12">
        <f>'1'!E5</f>
        <v>107.133</v>
      </c>
      <c r="F5" s="12"/>
      <c r="G5" s="12"/>
      <c r="H5" s="12">
        <f>'1'!H5</f>
        <v>6.817</v>
      </c>
      <c r="I5" s="12"/>
      <c r="J5" s="12"/>
      <c r="K5" s="12">
        <v>6.0</v>
      </c>
      <c r="L5" s="12"/>
      <c r="M5" s="12"/>
      <c r="N5" s="12" t="str">
        <f>Ulugbeik!W39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'5'!B10</f>
        <v>2.0</v>
      </c>
      <c r="C10" s="11"/>
      <c r="D10" s="11"/>
      <c r="E10" s="12">
        <f>'5'!E10</f>
        <v>2.0</v>
      </c>
      <c r="F10" s="12"/>
      <c r="G10" s="12"/>
      <c r="H10" s="12">
        <f>'5'!H10</f>
        <v>2.0</v>
      </c>
      <c r="I10" s="12"/>
      <c r="J10" s="12"/>
      <c r="K10" s="12">
        <f>'5'!K10</f>
        <v>2.0</v>
      </c>
      <c r="L10" s="12"/>
      <c r="M10" s="12"/>
      <c r="N10" s="12">
        <f>'5'!N10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'5'!B13</f>
        <v>2.0</v>
      </c>
      <c r="C13" s="11"/>
      <c r="D13" s="11"/>
      <c r="E13" s="12">
        <f>'5'!E13</f>
        <v>-1.0</v>
      </c>
      <c r="F13" s="12"/>
      <c r="G13" s="12"/>
      <c r="H13" s="12">
        <f>'5'!H13</f>
        <v>-18.0</v>
      </c>
      <c r="I13" s="12"/>
      <c r="J13" s="12"/>
      <c r="K13" s="12">
        <f>'5'!K13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DATA!O55</f>
        <v>0.19138888888888855</v>
      </c>
      <c r="N18" s="13"/>
      <c r="O18" s="12" t="str">
        <f>TEXT(ABS((M18)/24),"[hh]°mm'ss")</f>
        <v>00°11'29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0.049188888888889004</v>
      </c>
      <c r="N19" s="13"/>
      <c r="O19" s="12" t="str">
        <f>TEXT(ABS((M19)/24),"[hh]°mm'ss")</f>
        <v>00°02'57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12.0491888888889</v>
      </c>
      <c r="N20" s="13"/>
      <c r="O20" s="12" t="str">
        <f>TEXT(ABS((M20)/24),"[hh]°mm'ss")</f>
        <v>12°02'57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DATA!F55</f>
        <v>-5.85</v>
      </c>
      <c r="N25" s="13"/>
      <c r="O25" s="12" t="str">
        <f>TEXT(ABS((M25)/24),"[hh]°mm'ss")</f>
        <v>05°51'00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89.03299999999989</v>
      </c>
      <c r="N26" s="13"/>
      <c r="O26" s="12" t="str">
        <f>TEXT(ABS((M26)/24),"[hh]°mm'ss")</f>
        <v>89°01'59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1.0168789365207278</v>
      </c>
      <c r="N27" s="13"/>
      <c r="O27" s="12" t="str">
        <f>TEXT(ABS((M27)/24),"[hh]°mm'ss")</f>
        <v>01°01'01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44.52051199941309</v>
      </c>
      <c r="N28" s="13"/>
      <c r="O28" s="12" t="str">
        <f>TEXT(ABS((M28)/24),"[hh]°mm'ss")</f>
        <v>44°31'14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12.0991888888889</v>
      </c>
      <c r="N29" s="13"/>
      <c r="O29" s="12" t="str">
        <f>TEXT(ABS((M29)/24),"[hh]°mm'ss")</f>
        <v>12°05'57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0.6889163492347041</v>
      </c>
      <c r="N30" s="13"/>
      <c r="O30" s="12" t="str">
        <f>TEXT(ABS((M30)/24),"[hh]°mm'ss")</f>
        <v>00°41'20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15.179562914227033</v>
      </c>
      <c r="N31" s="13"/>
      <c r="O31" s="12" t="str">
        <f>TEXT(ABS((M31)/24),"[hh]°mm'ss")</f>
        <v>15°10'46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-0.0471477118805079</v>
      </c>
      <c r="N32" s="13"/>
      <c r="O32" s="12" t="str">
        <f>TEXT(ABS((M32)/24),"[hh]°mm'ss")</f>
        <v>00°02'50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18.262680003596035</v>
      </c>
      <c r="N33" s="13"/>
      <c r="O33" s="12" t="str">
        <f>TEXT(ABS((M33)/24),"[hh]°mm'ss")</f>
        <v>18°15'46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-0.3212652095529539</v>
      </c>
      <c r="N34" s="13"/>
      <c r="O34" s="12" t="str">
        <f>TEXT(ABS((M34)/24),"[hh]°mm'ss")</f>
        <v>00°19'17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19.331819332820736</v>
      </c>
      <c r="N35" s="13"/>
      <c r="O35" s="12" t="str">
        <f>TEXT(ABS((M35)/24),"[hh]°mm'ss")</f>
        <v>19°19'55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-0.3542683585036759</v>
      </c>
      <c r="N36" s="13"/>
      <c r="O36" s="12" t="str">
        <f>TEXT(ABS((M36)/24),"[hh]°mm'ss")</f>
        <v>00°21'15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4.532614860043073</v>
      </c>
      <c r="N37" s="13"/>
      <c r="O37" s="12" t="str">
        <f>TEXT(ABS((M37)/24),"[hh]°mm'ss")</f>
        <v>04°31'57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4.699281526709734</v>
      </c>
      <c r="N38" s="13"/>
      <c r="O38" s="12" t="str">
        <f>TEXT(ABS((M38)/24),"[hh]°mm'ss")</f>
        <v>04°41'57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-0.029700621615290402</v>
      </c>
      <c r="N39" s="13"/>
      <c r="O39" s="12" t="str">
        <f>TEXT(ABS((M39)/24),"[hh]°mm'ss")</f>
        <v>00°01'47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5.935724185174549</v>
      </c>
      <c r="N40" s="13"/>
      <c r="O40" s="12" t="str">
        <f>TEXT(ABS((M40)/24),"[hh]°mm'ss")</f>
        <v>05°56'09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0.06621088054983801</v>
      </c>
      <c r="N41" s="13"/>
      <c r="O41" s="12" t="str">
        <f>TEXT(ABS((M41)/24),"[hh]°mm'ss")</f>
        <v>00°03'58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6.335614307572984</v>
      </c>
      <c r="N42" s="13"/>
      <c r="O42" s="12" t="str">
        <f>TEXT(ABS((M42)/24),"[hh]°mm'ss")</f>
        <v>06°20'08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0.1527993906826711</v>
      </c>
      <c r="N43" s="13"/>
      <c r="O43" s="12" t="str">
        <f>TEXT(ABS((M43)/24),"[hh]°mm'ss")</f>
        <v>00°09'10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6.668468246418503</v>
      </c>
      <c r="N44" s="13"/>
      <c r="O44" s="12" t="str">
        <f>TEXT(ABS((M44)/24),"[hh]°mm'ss")</f>
        <v>06°40'06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12:6</v>
      </c>
      <c r="C48" s="27"/>
      <c r="D48" s="27"/>
      <c r="E48" s="12" t="str">
        <f>TRUNC(M31)&amp;":"&amp;ROUNDUP((M31-TRUNC(M31))*60,0)</f>
        <v>15:11</v>
      </c>
      <c r="F48" s="12"/>
      <c r="G48" s="12"/>
      <c r="H48" s="12" t="str">
        <f>TRUNC(M33)&amp;":"&amp;ROUNDUP((M33-TRUNC(M33))*60,0)</f>
        <v>18:16</v>
      </c>
      <c r="I48" s="12"/>
      <c r="J48" s="12"/>
      <c r="K48" s="12" t="str">
        <f>TRUNC(M35)&amp;":"&amp;ROUNDUP((M35-TRUNC(M35))*60,0)</f>
        <v>19:20</v>
      </c>
      <c r="L48" s="12"/>
      <c r="M48" s="12"/>
      <c r="N48" s="12" t="str">
        <f>TRUNC(M37)&amp;":"&amp;ROUNDUP((M37-TRUNC(M37))*60,0)</f>
        <v>4:32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4:42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12:3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O16:P16"/>
    <mergeCell ref="B10:D10"/>
    <mergeCell ref="B18:D18"/>
    <mergeCell ref="B38:D38"/>
    <mergeCell ref="K55:M55"/>
    <mergeCell ref="O39:P39"/>
    <mergeCell ref="O42:P42"/>
    <mergeCell ref="B16:D16"/>
    <mergeCell ref="H5:J5"/>
    <mergeCell ref="E4:G4"/>
    <mergeCell ref="B11:D11"/>
    <mergeCell ref="K5:M5"/>
    <mergeCell ref="H4:J4"/>
    <mergeCell ref="E5:G5"/>
    <mergeCell ref="H9:J9"/>
    <mergeCell ref="B5:D5"/>
    <mergeCell ref="N5:P5"/>
    <mergeCell ref="E11:G11"/>
    <mergeCell ref="B4:D4"/>
    <mergeCell ref="K4:M4"/>
    <mergeCell ref="E10:G10"/>
    <mergeCell ref="B6:P7"/>
    <mergeCell ref="B63:P63"/>
    <mergeCell ref="E49:G49"/>
    <mergeCell ref="B67:P67"/>
    <mergeCell ref="O19:P19"/>
    <mergeCell ref="B28:D28"/>
    <mergeCell ref="M39:N39"/>
    <mergeCell ref="H56:J56"/>
    <mergeCell ref="M43:N43"/>
    <mergeCell ref="N49:P49"/>
    <mergeCell ref="E47:G47"/>
    <mergeCell ref="N56:P56"/>
    <mergeCell ref="M37:N37"/>
    <mergeCell ref="B25:D25"/>
    <mergeCell ref="E36:L36"/>
    <mergeCell ref="M29:N29"/>
    <mergeCell ref="B35:D35"/>
    <mergeCell ref="M34:N34"/>
    <mergeCell ref="O31:P31"/>
    <mergeCell ref="M19:N19"/>
    <mergeCell ref="E33:L33"/>
    <mergeCell ref="O17:P17"/>
    <mergeCell ref="O18:P18"/>
    <mergeCell ref="M18:N18"/>
    <mergeCell ref="E17:L17"/>
    <mergeCell ref="O37:P37"/>
    <mergeCell ref="E55:G55"/>
    <mergeCell ref="B43:D43"/>
    <mergeCell ref="O41:P41"/>
    <mergeCell ref="K56:M56"/>
    <mergeCell ref="H47:J47"/>
    <mergeCell ref="E56:G56"/>
    <mergeCell ref="M44:N44"/>
    <mergeCell ref="H53:J53"/>
    <mergeCell ref="N47:P47"/>
    <mergeCell ref="K49:M49"/>
    <mergeCell ref="N50:P50"/>
    <mergeCell ref="K48:M48"/>
    <mergeCell ref="K53:M53"/>
    <mergeCell ref="O38:P38"/>
    <mergeCell ref="E38:L38"/>
    <mergeCell ref="B19:D19"/>
    <mergeCell ref="M32:N32"/>
    <mergeCell ref="E29:L29"/>
    <mergeCell ref="E23:L23"/>
    <mergeCell ref="B37:D37"/>
    <mergeCell ref="E35:L35"/>
    <mergeCell ref="B20:D20"/>
    <mergeCell ref="M30:N30"/>
    <mergeCell ref="O27:P27"/>
    <mergeCell ref="M27:N27"/>
    <mergeCell ref="B33:D33"/>
    <mergeCell ref="B31:D31"/>
    <mergeCell ref="B34:D34"/>
    <mergeCell ref="B53:D53"/>
    <mergeCell ref="O43:P43"/>
    <mergeCell ref="B50:D50"/>
    <mergeCell ref="E54:G54"/>
    <mergeCell ref="E50:G50"/>
    <mergeCell ref="B47:D47"/>
    <mergeCell ref="B44:D44"/>
    <mergeCell ref="B62:P62"/>
    <mergeCell ref="E18:L18"/>
    <mergeCell ref="M31:N31"/>
    <mergeCell ref="O28:P28"/>
    <mergeCell ref="M20:N20"/>
    <mergeCell ref="M24:N24"/>
    <mergeCell ref="M25:N25"/>
    <mergeCell ref="B17:D17"/>
    <mergeCell ref="O20:P20"/>
    <mergeCell ref="E8:G8"/>
    <mergeCell ref="B58:D58"/>
    <mergeCell ref="E40:L40"/>
    <mergeCell ref="N54:P54"/>
    <mergeCell ref="B8:D8"/>
    <mergeCell ref="M17:N17"/>
    <mergeCell ref="N8:P8"/>
    <mergeCell ref="K8:M8"/>
    <mergeCell ref="H8:J8"/>
    <mergeCell ref="E12:G12"/>
    <mergeCell ref="N11:P11"/>
    <mergeCell ref="B9:D9"/>
    <mergeCell ref="B45:P46"/>
    <mergeCell ref="H59:J59"/>
    <mergeCell ref="B54:D54"/>
    <mergeCell ref="E59:G59"/>
    <mergeCell ref="K58:M58"/>
    <mergeCell ref="B49:D49"/>
    <mergeCell ref="H48:J48"/>
    <mergeCell ref="B48:D48"/>
    <mergeCell ref="B39:D39"/>
    <mergeCell ref="N9:P9"/>
    <mergeCell ref="E34:L34"/>
    <mergeCell ref="N13:P13"/>
    <mergeCell ref="B14:P15"/>
    <mergeCell ref="K12:M12"/>
    <mergeCell ref="H58:J58"/>
    <mergeCell ref="M42:N42"/>
    <mergeCell ref="B51:P52"/>
    <mergeCell ref="K59:M59"/>
    <mergeCell ref="N10:P10"/>
    <mergeCell ref="H13:J13"/>
    <mergeCell ref="E9:G9"/>
    <mergeCell ref="B13:D13"/>
    <mergeCell ref="K10:M10"/>
    <mergeCell ref="N12:P12"/>
    <mergeCell ref="M16:N16"/>
    <mergeCell ref="E13:G13"/>
    <mergeCell ref="K11:M11"/>
    <mergeCell ref="H10:J10"/>
    <mergeCell ref="H12:J12"/>
    <mergeCell ref="H11:J11"/>
    <mergeCell ref="K13:M13"/>
    <mergeCell ref="B61:P61"/>
    <mergeCell ref="H49:J49"/>
    <mergeCell ref="B60:P60"/>
    <mergeCell ref="E32:L32"/>
    <mergeCell ref="B12:D12"/>
    <mergeCell ref="K9:M9"/>
    <mergeCell ref="O34:P34"/>
    <mergeCell ref="E19:L19"/>
    <mergeCell ref="M26:N26"/>
    <mergeCell ref="O30:P30"/>
    <mergeCell ref="O32:P32"/>
    <mergeCell ref="M33:N33"/>
    <mergeCell ref="E24:L24"/>
    <mergeCell ref="O29:P29"/>
    <mergeCell ref="B40:D40"/>
    <mergeCell ref="E42:L42"/>
    <mergeCell ref="E30:L30"/>
    <mergeCell ref="M40:N40"/>
    <mergeCell ref="O35:P35"/>
    <mergeCell ref="E37:L37"/>
    <mergeCell ref="M38:N38"/>
    <mergeCell ref="E39:L39"/>
    <mergeCell ref="B41:D41"/>
    <mergeCell ref="E31:L31"/>
    <mergeCell ref="O36:P36"/>
    <mergeCell ref="B65:P65"/>
    <mergeCell ref="O40:P40"/>
    <mergeCell ref="E28:L28"/>
    <mergeCell ref="O24:P24"/>
    <mergeCell ref="B32:D32"/>
    <mergeCell ref="E27:L27"/>
    <mergeCell ref="E41:L41"/>
    <mergeCell ref="B27:D27"/>
    <mergeCell ref="O33:P33"/>
    <mergeCell ref="E16:L16"/>
    <mergeCell ref="O26:P26"/>
    <mergeCell ref="B23:D23"/>
    <mergeCell ref="B66:P66"/>
    <mergeCell ref="B42:D42"/>
    <mergeCell ref="N4:P4"/>
    <mergeCell ref="B24:D24"/>
    <mergeCell ref="M28:N28"/>
    <mergeCell ref="E20:L20"/>
    <mergeCell ref="M36:N36"/>
    <mergeCell ref="B30:D30"/>
    <mergeCell ref="B64:P64"/>
    <mergeCell ref="E48:G48"/>
    <mergeCell ref="H55:J55"/>
    <mergeCell ref="H54:J54"/>
    <mergeCell ref="B55:D55"/>
    <mergeCell ref="O44:P44"/>
    <mergeCell ref="H50:J50"/>
    <mergeCell ref="N55:P55"/>
    <mergeCell ref="K47:M47"/>
    <mergeCell ref="K50:M50"/>
    <mergeCell ref="E43:L43"/>
    <mergeCell ref="E25:L25"/>
    <mergeCell ref="B36:D36"/>
    <mergeCell ref="M35:N35"/>
    <mergeCell ref="M41:N41"/>
    <mergeCell ref="B56:D56"/>
    <mergeCell ref="E44:L44"/>
    <mergeCell ref="N58:P58"/>
    <mergeCell ref="B57:P57"/>
    <mergeCell ref="B29:D29"/>
    <mergeCell ref="O23:P23"/>
    <mergeCell ref="B21:P22"/>
    <mergeCell ref="O25:P25"/>
    <mergeCell ref="M23:N23"/>
    <mergeCell ref="E26:L26"/>
    <mergeCell ref="B26:D26"/>
    <mergeCell ref="B2:P3"/>
    <mergeCell ref="N48:P48"/>
    <mergeCell ref="B59:D59"/>
    <mergeCell ref="N59:P59"/>
    <mergeCell ref="K54:M54"/>
    <mergeCell ref="N53:P53"/>
    <mergeCell ref="E58:G58"/>
    <mergeCell ref="E53:G53"/>
  </mergeCells>
  <pageMargins left="0.7" right="0.7" top="0.75" bottom="0.75" header="0.3" footer="0.3"/>
  <legacy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G67"/>
  <sheetViews>
    <sheetView workbookViewId="0" topLeftCell="G1" zoomScale="44">
      <selection activeCell="N5" sqref="N5:P5"/>
    </sheetView>
  </sheetViews>
  <sheetFormatPr defaultRowHeight="16.25" defaultColWidth="10"/>
  <sheetData>
    <row r="1" spans="8: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>
      <c r="A2" s="1"/>
      <c r="B2" s="4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8:8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8:8">
      <c r="A4" s="1"/>
      <c r="B4" s="7" t="s">
        <v>28</v>
      </c>
      <c r="C4" s="8"/>
      <c r="D4" s="8"/>
      <c r="E4" s="8" t="s">
        <v>29</v>
      </c>
      <c r="F4" s="8"/>
      <c r="G4" s="8"/>
      <c r="H4" s="8" t="s">
        <v>30</v>
      </c>
      <c r="I4" s="8"/>
      <c r="J4" s="8"/>
      <c r="K4" s="8" t="s">
        <v>32</v>
      </c>
      <c r="L4" s="8"/>
      <c r="M4" s="8"/>
      <c r="N4" s="8" t="s">
        <v>31</v>
      </c>
      <c r="O4" s="8"/>
      <c r="P4" s="8"/>
    </row>
    <row r="5" spans="8:8" ht="20.95">
      <c r="A5" s="1"/>
      <c r="B5" s="11" t="s">
        <v>198</v>
      </c>
      <c r="C5" s="12"/>
      <c r="D5" s="12"/>
      <c r="E5" s="12">
        <f>'1'!E5</f>
        <v>107.133</v>
      </c>
      <c r="F5" s="12"/>
      <c r="G5" s="12"/>
      <c r="H5" s="12">
        <f>'1'!H5</f>
        <v>6.817</v>
      </c>
      <c r="I5" s="12"/>
      <c r="J5" s="12"/>
      <c r="K5" s="12">
        <v>7.0</v>
      </c>
      <c r="L5" s="12"/>
      <c r="M5" s="12"/>
      <c r="N5" s="12" t="str">
        <f>Ulugbeik!W39</f>
        <v>maret</v>
      </c>
      <c r="O5" s="12"/>
      <c r="P5" s="12"/>
    </row>
    <row r="6" spans="8:8">
      <c r="A6" s="1"/>
      <c r="B6" s="4" t="s">
        <v>103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8:8">
      <c r="A7" s="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8:8">
      <c r="A8" s="1"/>
      <c r="B8" s="11" t="s">
        <v>36</v>
      </c>
      <c r="C8" s="12"/>
      <c r="D8" s="12"/>
      <c r="E8" s="12" t="s">
        <v>37</v>
      </c>
      <c r="F8" s="12"/>
      <c r="G8" s="12"/>
      <c r="H8" s="12" t="s">
        <v>38</v>
      </c>
      <c r="I8" s="12"/>
      <c r="J8" s="12"/>
      <c r="K8" s="12" t="s">
        <v>39</v>
      </c>
      <c r="L8" s="12"/>
      <c r="M8" s="12"/>
      <c r="N8" s="12" t="s">
        <v>42</v>
      </c>
      <c r="O8" s="12"/>
      <c r="P8" s="12"/>
    </row>
    <row r="9" spans="8:8">
      <c r="A9" s="1"/>
      <c r="B9" s="11" t="s">
        <v>49</v>
      </c>
      <c r="C9" s="12"/>
      <c r="D9" s="12"/>
      <c r="E9" s="12" t="s">
        <v>49</v>
      </c>
      <c r="F9" s="12"/>
      <c r="G9" s="12"/>
      <c r="H9" s="12" t="s">
        <v>49</v>
      </c>
      <c r="I9" s="12"/>
      <c r="J9" s="12"/>
      <c r="K9" s="12" t="s">
        <v>49</v>
      </c>
      <c r="L9" s="12"/>
      <c r="M9" s="12"/>
      <c r="N9" s="12" t="s">
        <v>49</v>
      </c>
      <c r="O9" s="12"/>
      <c r="P9" s="12"/>
    </row>
    <row r="10" spans="8:8">
      <c r="A10" s="1"/>
      <c r="B10" s="11">
        <f>'6'!B10</f>
        <v>2.0</v>
      </c>
      <c r="C10" s="11"/>
      <c r="D10" s="11"/>
      <c r="E10" s="12">
        <f>'6'!E10</f>
        <v>2.0</v>
      </c>
      <c r="F10" s="12"/>
      <c r="G10" s="12"/>
      <c r="H10" s="12">
        <f>'6'!H10</f>
        <v>2.0</v>
      </c>
      <c r="I10" s="12"/>
      <c r="J10" s="12"/>
      <c r="K10" s="12">
        <f>'6'!K10</f>
        <v>2.0</v>
      </c>
      <c r="L10" s="12"/>
      <c r="M10" s="12"/>
      <c r="N10" s="12">
        <f>'6'!N10</f>
        <v>2.0</v>
      </c>
      <c r="O10" s="12"/>
      <c r="P10" s="12"/>
    </row>
    <row r="11" spans="8:8">
      <c r="A11" s="1"/>
      <c r="B11" s="11" t="s">
        <v>43</v>
      </c>
      <c r="C11" s="12"/>
      <c r="D11" s="12"/>
      <c r="E11" s="12" t="s">
        <v>45</v>
      </c>
      <c r="F11" s="12"/>
      <c r="G11" s="12"/>
      <c r="H11" s="12" t="s">
        <v>46</v>
      </c>
      <c r="I11" s="12"/>
      <c r="J11" s="12"/>
      <c r="K11" s="12" t="s">
        <v>47</v>
      </c>
      <c r="L11" s="12"/>
      <c r="M11" s="12"/>
      <c r="N11" s="12" t="s">
        <v>54</v>
      </c>
      <c r="O11" s="12"/>
      <c r="P11" s="12"/>
    </row>
    <row r="12" spans="8:8">
      <c r="A12" s="1"/>
      <c r="B12" s="11" t="s">
        <v>49</v>
      </c>
      <c r="C12" s="11"/>
      <c r="D12" s="11"/>
      <c r="E12" s="12" t="s">
        <v>50</v>
      </c>
      <c r="F12" s="12"/>
      <c r="G12" s="12"/>
      <c r="H12" s="12" t="s">
        <v>51</v>
      </c>
      <c r="I12" s="12"/>
      <c r="J12" s="12"/>
      <c r="K12" s="12" t="s">
        <v>52</v>
      </c>
      <c r="L12" s="12"/>
      <c r="M12" s="12"/>
      <c r="N12" s="12" t="s">
        <v>55</v>
      </c>
      <c r="O12" s="12"/>
      <c r="P12" s="12"/>
    </row>
    <row r="13" spans="8:8">
      <c r="A13" s="1"/>
      <c r="B13" s="11">
        <f>'6'!B13</f>
        <v>2.0</v>
      </c>
      <c r="C13" s="11"/>
      <c r="D13" s="11"/>
      <c r="E13" s="12">
        <f>'6'!E13</f>
        <v>-1.0</v>
      </c>
      <c r="F13" s="12"/>
      <c r="G13" s="12"/>
      <c r="H13" s="12">
        <f>'6'!H13</f>
        <v>-18.0</v>
      </c>
      <c r="I13" s="12"/>
      <c r="J13" s="12"/>
      <c r="K13" s="12">
        <f>'6'!K13</f>
        <v>-20.0</v>
      </c>
      <c r="L13" s="12"/>
      <c r="M13" s="12"/>
      <c r="N13" s="12" t="s">
        <v>216</v>
      </c>
      <c r="O13" s="12"/>
      <c r="P13" s="12"/>
    </row>
    <row r="14" spans="8:8">
      <c r="A14" s="1"/>
      <c r="B14" s="4" t="s">
        <v>62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8:8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8:8">
      <c r="A16" s="1"/>
      <c r="B16" s="14" t="s">
        <v>59</v>
      </c>
      <c r="C16" s="14"/>
      <c r="D16" s="14"/>
      <c r="E16" s="15" t="s">
        <v>60</v>
      </c>
      <c r="F16" s="15"/>
      <c r="G16" s="15"/>
      <c r="H16" s="15"/>
      <c r="I16" s="15"/>
      <c r="J16" s="15"/>
      <c r="K16" s="15"/>
      <c r="L16" s="15"/>
      <c r="M16" s="12" t="s">
        <v>4</v>
      </c>
      <c r="N16" s="12"/>
      <c r="O16" s="12" t="s">
        <v>61</v>
      </c>
      <c r="P16" s="12"/>
    </row>
    <row r="17" spans="8:8">
      <c r="A17" s="1"/>
      <c r="B17" s="14" t="s">
        <v>63</v>
      </c>
      <c r="C17" s="14"/>
      <c r="D17" s="14"/>
      <c r="E17" s="15" t="s">
        <v>75</v>
      </c>
      <c r="F17" s="15"/>
      <c r="G17" s="15"/>
      <c r="H17" s="15"/>
      <c r="I17" s="15"/>
      <c r="J17" s="15"/>
      <c r="K17" s="15"/>
      <c r="L17" s="15"/>
      <c r="M17" s="12">
        <f>E5</f>
        <v>107.133</v>
      </c>
      <c r="N17" s="12"/>
      <c r="O17" s="12" t="str">
        <f>TEXT(ABS((M17)/24),"[hh]°mm'ss")</f>
        <v>107°07'59</v>
      </c>
      <c r="P17" s="12"/>
    </row>
    <row r="18" spans="8:8">
      <c r="A18" s="1"/>
      <c r="B18" s="14" t="s">
        <v>64</v>
      </c>
      <c r="C18" s="14"/>
      <c r="D18" s="14"/>
      <c r="E18" s="15" t="s">
        <v>76</v>
      </c>
      <c r="F18" s="15"/>
      <c r="G18" s="15"/>
      <c r="H18" s="15"/>
      <c r="I18" s="15"/>
      <c r="J18" s="15"/>
      <c r="K18" s="15"/>
      <c r="L18" s="15"/>
      <c r="M18" s="13">
        <f>DATA!P55</f>
        <v>0.19027777777777743</v>
      </c>
      <c r="N18" s="13"/>
      <c r="O18" s="12" t="str">
        <f>TEXT(ABS((M18)/24),"[hh]°mm'ss")</f>
        <v>00°11'25</v>
      </c>
      <c r="P18" s="12"/>
    </row>
    <row r="19" spans="8:8">
      <c r="A19" s="1"/>
      <c r="B19" s="14" t="s">
        <v>65</v>
      </c>
      <c r="C19" s="14"/>
      <c r="D19" s="14"/>
      <c r="E19" s="15" t="s">
        <v>68</v>
      </c>
      <c r="F19" s="15"/>
      <c r="G19" s="15"/>
      <c r="H19" s="15"/>
      <c r="I19" s="15"/>
      <c r="J19" s="15"/>
      <c r="K19" s="15"/>
      <c r="L19" s="15"/>
      <c r="M19" s="13">
        <f>M18-((M17-105)/15)</f>
        <v>0.048077777777777</v>
      </c>
      <c r="N19" s="13"/>
      <c r="O19" s="12" t="str">
        <f>TEXT(ABS((M19)/24),"[hh]°mm'ss")</f>
        <v>00°02'53</v>
      </c>
      <c r="P19" s="12"/>
    </row>
    <row r="20" spans="8:8">
      <c r="A20" s="16"/>
      <c r="B20" s="16" t="s">
        <v>165</v>
      </c>
      <c r="C20" s="16"/>
      <c r="D20" s="16"/>
      <c r="E20" s="15" t="s">
        <v>164</v>
      </c>
      <c r="F20" s="15"/>
      <c r="G20" s="15"/>
      <c r="H20" s="15"/>
      <c r="I20" s="15"/>
      <c r="J20" s="15"/>
      <c r="K20" s="15"/>
      <c r="L20" s="15"/>
      <c r="M20" s="13">
        <f>12+M18-((M17-105)/15)</f>
        <v>12.048077777777799</v>
      </c>
      <c r="N20" s="13"/>
      <c r="O20" s="12" t="str">
        <f>TEXT(ABS((M20)/24),"[hh]°mm'ss")</f>
        <v>12°02'53</v>
      </c>
      <c r="P20" s="12"/>
    </row>
    <row r="21" spans="8:8">
      <c r="A21" s="1"/>
      <c r="B21" s="4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8:8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8:8">
      <c r="A23" s="1"/>
      <c r="B23" s="17" t="s">
        <v>59</v>
      </c>
      <c r="C23" s="17"/>
      <c r="D23" s="17"/>
      <c r="E23" s="18" t="s">
        <v>60</v>
      </c>
      <c r="F23" s="18"/>
      <c r="G23" s="18"/>
      <c r="H23" s="18"/>
      <c r="I23" s="18"/>
      <c r="J23" s="18"/>
      <c r="K23" s="18"/>
      <c r="L23" s="18"/>
      <c r="M23" s="10" t="s">
        <v>4</v>
      </c>
      <c r="N23" s="10"/>
      <c r="O23" s="10" t="s">
        <v>61</v>
      </c>
      <c r="P23" s="10"/>
    </row>
    <row r="24" spans="8:8">
      <c r="A24" s="1"/>
      <c r="B24" s="14" t="s">
        <v>71</v>
      </c>
      <c r="C24" s="14"/>
      <c r="D24" s="14"/>
      <c r="E24" s="15" t="s">
        <v>77</v>
      </c>
      <c r="F24" s="15"/>
      <c r="G24" s="15"/>
      <c r="H24" s="15"/>
      <c r="I24" s="15"/>
      <c r="J24" s="15"/>
      <c r="K24" s="15"/>
      <c r="L24" s="15"/>
      <c r="M24" s="12">
        <f>H5</f>
        <v>6.817</v>
      </c>
      <c r="N24" s="12"/>
      <c r="O24" s="12" t="str">
        <f>TEXT(ABS((M24)/24),"[hh]°mm'ss")</f>
        <v>06°49'01</v>
      </c>
      <c r="P24" s="12"/>
    </row>
    <row r="25" spans="8:8">
      <c r="A25" s="1"/>
      <c r="B25" s="14" t="s">
        <v>89</v>
      </c>
      <c r="C25" s="14"/>
      <c r="D25" s="14"/>
      <c r="E25" s="15" t="s">
        <v>76</v>
      </c>
      <c r="F25" s="15"/>
      <c r="G25" s="15"/>
      <c r="H25" s="15"/>
      <c r="I25" s="15"/>
      <c r="J25" s="15"/>
      <c r="K25" s="15"/>
      <c r="L25" s="15"/>
      <c r="M25" s="13">
        <f>DATA!G55</f>
        <v>-5.45</v>
      </c>
      <c r="N25" s="13"/>
      <c r="O25" s="12" t="str">
        <f>TEXT(ABS((M25)/24),"[hh]°mm'ss")</f>
        <v>05°27'00</v>
      </c>
      <c r="P25" s="12"/>
    </row>
    <row r="26" spans="8:8">
      <c r="A26" s="1"/>
      <c r="B26" s="14" t="s">
        <v>101</v>
      </c>
      <c r="C26" s="14"/>
      <c r="D26" s="14"/>
      <c r="E26" s="15" t="s">
        <v>104</v>
      </c>
      <c r="F26" s="15"/>
      <c r="G26" s="15"/>
      <c r="H26" s="15"/>
      <c r="I26" s="15"/>
      <c r="J26" s="15"/>
      <c r="K26" s="15"/>
      <c r="L26" s="15"/>
      <c r="M26" s="13">
        <f>DEGREES(ASIN(COS(RADIANS(M25+M24))))</f>
        <v>88.63300000000007</v>
      </c>
      <c r="N26" s="13"/>
      <c r="O26" s="12" t="str">
        <f>TEXT(ABS((M26)/24),"[hh]°mm'ss")</f>
        <v>88°37'59</v>
      </c>
      <c r="P26" s="12"/>
    </row>
    <row r="27" spans="8:8">
      <c r="A27" s="1"/>
      <c r="B27" s="14" t="s">
        <v>102</v>
      </c>
      <c r="C27" s="14"/>
      <c r="D27" s="14"/>
      <c r="E27" s="15" t="s">
        <v>107</v>
      </c>
      <c r="F27" s="15"/>
      <c r="G27" s="15"/>
      <c r="H27" s="15"/>
      <c r="I27" s="15"/>
      <c r="J27" s="15"/>
      <c r="K27" s="15"/>
      <c r="L27" s="15"/>
      <c r="M27" s="13">
        <f>1/(TAN(RADIANS(M26)))+1</f>
        <v>1.0238631789672563</v>
      </c>
      <c r="N27" s="13"/>
      <c r="O27" s="12" t="str">
        <f>TEXT(ABS((M27)/24),"[hh]°mm'ss")</f>
        <v>01°01'26</v>
      </c>
      <c r="P27" s="12"/>
    </row>
    <row r="28" spans="8:8">
      <c r="A28" s="1"/>
      <c r="B28" s="14" t="s">
        <v>73</v>
      </c>
      <c r="C28" s="14"/>
      <c r="D28" s="14"/>
      <c r="E28" s="15" t="s">
        <v>106</v>
      </c>
      <c r="F28" s="15"/>
      <c r="G28" s="15"/>
      <c r="H28" s="15"/>
      <c r="I28" s="15"/>
      <c r="J28" s="15"/>
      <c r="K28" s="15"/>
      <c r="L28" s="15"/>
      <c r="M28" s="13">
        <f>DEGREES(ATAN(1/M27))</f>
        <v>44.324462197446145</v>
      </c>
      <c r="N28" s="13"/>
      <c r="O28" s="12" t="str">
        <f>TEXT(ABS((M28)/24),"[hh]°mm'ss")</f>
        <v>44°19'28</v>
      </c>
      <c r="P28" s="12"/>
    </row>
    <row r="29" spans="8:8">
      <c r="A29" s="1"/>
      <c r="B29" s="14" t="s">
        <v>82</v>
      </c>
      <c r="C29" s="14"/>
      <c r="D29" s="14"/>
      <c r="E29" s="15" t="s">
        <v>167</v>
      </c>
      <c r="F29" s="15"/>
      <c r="G29" s="15"/>
      <c r="H29" s="15"/>
      <c r="I29" s="15"/>
      <c r="J29" s="15"/>
      <c r="K29" s="15"/>
      <c r="L29" s="15"/>
      <c r="M29" s="13">
        <f>M20+3/60</f>
        <v>12.098077777777801</v>
      </c>
      <c r="N29" s="13"/>
      <c r="O29" s="12" t="str">
        <f>TEXT(ABS((M29)/24),"[hh]°mm'ss")</f>
        <v>12°05'53</v>
      </c>
      <c r="P29" s="12"/>
    </row>
    <row r="30" spans="8:8">
      <c r="A30" s="1"/>
      <c r="B30" s="14" t="s">
        <v>100</v>
      </c>
      <c r="C30" s="14"/>
      <c r="D30" s="14"/>
      <c r="E30" s="15" t="s">
        <v>90</v>
      </c>
      <c r="F30" s="15"/>
      <c r="G30" s="15"/>
      <c r="H30" s="15"/>
      <c r="I30" s="15"/>
      <c r="J30" s="15"/>
      <c r="K30" s="15"/>
      <c r="L30" s="15"/>
      <c r="M30" s="13">
        <f>SIN(RADIANS(M28))+SIN(RADIANS(M24))*SIN(RADIANS(M25))/COS(RADIANS(M24))/COS(RADIANS(M25))</f>
        <v>0.6873153131715541</v>
      </c>
      <c r="N30" s="13"/>
      <c r="O30" s="12" t="str">
        <f>TEXT(ABS((M30)/24),"[hh]°mm'ss")</f>
        <v>00°41'14</v>
      </c>
      <c r="P30" s="12"/>
    </row>
    <row r="31" spans="8:8">
      <c r="A31" s="1"/>
      <c r="B31" s="14" t="s">
        <v>83</v>
      </c>
      <c r="C31" s="14"/>
      <c r="D31" s="14"/>
      <c r="E31" s="15" t="s">
        <v>124</v>
      </c>
      <c r="F31" s="15"/>
      <c r="G31" s="15"/>
      <c r="H31" s="15"/>
      <c r="I31" s="15"/>
      <c r="J31" s="15"/>
      <c r="K31" s="15"/>
      <c r="L31" s="15"/>
      <c r="M31" s="13">
        <f>M20+DEGREES(ACOS(M30))/15+B10/60</f>
        <v>15.186880006883934</v>
      </c>
      <c r="N31" s="13"/>
      <c r="O31" s="12" t="str">
        <f>TEXT(ABS((M31)/24),"[hh]°mm'ss")</f>
        <v>15°11'13</v>
      </c>
      <c r="P31" s="12"/>
    </row>
    <row r="32" spans="8:8">
      <c r="A32" s="1"/>
      <c r="B32" s="14" t="s">
        <v>114</v>
      </c>
      <c r="C32" s="14"/>
      <c r="D32" s="14"/>
      <c r="E32" s="15" t="s">
        <v>162</v>
      </c>
      <c r="F32" s="15"/>
      <c r="G32" s="15"/>
      <c r="H32" s="15"/>
      <c r="I32" s="15"/>
      <c r="J32" s="15"/>
      <c r="K32" s="15"/>
      <c r="L32" s="15"/>
      <c r="M32" s="13">
        <f>SIN(RADIANS(-2))+SIN(RADIANS(M24))*SIN(RADIANS(M25))/COS(RADIANS(M24))/COS(RADIANS(M25))</f>
        <v>-0.0463049673676439</v>
      </c>
      <c r="N32" s="13"/>
      <c r="O32" s="12" t="str">
        <f>TEXT(ABS((M32)/24),"[hh]°mm'ss")</f>
        <v>00°02'47</v>
      </c>
      <c r="P32" s="12"/>
    </row>
    <row r="33" spans="8:8">
      <c r="A33" s="1"/>
      <c r="B33" s="14" t="s">
        <v>115</v>
      </c>
      <c r="C33" s="14"/>
      <c r="D33" s="14"/>
      <c r="E33" s="15" t="s">
        <v>136</v>
      </c>
      <c r="F33" s="15"/>
      <c r="G33" s="15"/>
      <c r="H33" s="15"/>
      <c r="I33" s="15"/>
      <c r="J33" s="15"/>
      <c r="K33" s="15"/>
      <c r="L33" s="15"/>
      <c r="M33" s="13">
        <f>M20+DEGREES(ACOS(M32))/15+E10/60</f>
        <v>18.258346325549734</v>
      </c>
      <c r="N33" s="13"/>
      <c r="O33" s="12" t="str">
        <f>TEXT(ABS((M33)/24),"[hh]°mm'ss")</f>
        <v>18°15'30</v>
      </c>
      <c r="P33" s="12"/>
    </row>
    <row r="34" spans="8:8">
      <c r="A34" s="1"/>
      <c r="B34" s="14" t="s">
        <v>116</v>
      </c>
      <c r="C34" s="14"/>
      <c r="D34" s="14"/>
      <c r="E34" s="15" t="s">
        <v>141</v>
      </c>
      <c r="F34" s="15"/>
      <c r="G34" s="15"/>
      <c r="H34" s="15"/>
      <c r="I34" s="15"/>
      <c r="J34" s="15"/>
      <c r="K34" s="15"/>
      <c r="L34" s="15"/>
      <c r="M34" s="13">
        <f>SIN(RADIANS(H13))+SIN(RADIANS(M24))*SIN(RADIANS(M25))/COS(RADIANS(M24))/COS(RADIANS(M25))</f>
        <v>-0.3204224650400899</v>
      </c>
      <c r="N34" s="13"/>
      <c r="O34" s="12" t="str">
        <f>TEXT(ABS((M34)/24),"[hh]°mm'ss")</f>
        <v>00°19'14</v>
      </c>
      <c r="P34" s="12"/>
    </row>
    <row r="35" spans="8:8">
      <c r="A35" s="1"/>
      <c r="B35" s="14" t="s">
        <v>117</v>
      </c>
      <c r="C35" s="14"/>
      <c r="D35" s="14"/>
      <c r="E35" s="15" t="s">
        <v>137</v>
      </c>
      <c r="F35" s="15"/>
      <c r="G35" s="15"/>
      <c r="H35" s="15"/>
      <c r="I35" s="15"/>
      <c r="J35" s="15"/>
      <c r="K35" s="15"/>
      <c r="L35" s="15"/>
      <c r="M35" s="13">
        <f>M20+DEGREES(ACOS(M34))/15+H10/60</f>
        <v>19.327309490918534</v>
      </c>
      <c r="N35" s="13"/>
      <c r="O35" s="12" t="str">
        <f>TEXT(ABS((M35)/24),"[hh]°mm'ss")</f>
        <v>19°19'38</v>
      </c>
      <c r="P35" s="12"/>
    </row>
    <row r="36" spans="8:8">
      <c r="A36" s="1"/>
      <c r="B36" s="14" t="s">
        <v>121</v>
      </c>
      <c r="C36" s="14"/>
      <c r="D36" s="14"/>
      <c r="E36" s="15" t="s">
        <v>140</v>
      </c>
      <c r="F36" s="15"/>
      <c r="G36" s="15"/>
      <c r="H36" s="15"/>
      <c r="I36" s="15"/>
      <c r="J36" s="15"/>
      <c r="K36" s="15"/>
      <c r="L36" s="15"/>
      <c r="M36" s="13">
        <f>SIN(RADIANS(K13))+SIN(RADIANS(M24))*SIN(RADIANS(M25))/COS(RADIANS(M24))/COS(RADIANS(M25))</f>
        <v>-0.3534256139908119</v>
      </c>
      <c r="N36" s="13"/>
      <c r="O36" s="12" t="str">
        <f>TEXT(ABS((M36)/24),"[hh]°mm'ss")</f>
        <v>00°21'12</v>
      </c>
      <c r="P36" s="12"/>
    </row>
    <row r="37" spans="8:8">
      <c r="A37" s="1"/>
      <c r="B37" s="14" t="s">
        <v>128</v>
      </c>
      <c r="C37" s="14"/>
      <c r="D37" s="14"/>
      <c r="E37" s="15" t="s">
        <v>127</v>
      </c>
      <c r="F37" s="15"/>
      <c r="G37" s="15"/>
      <c r="H37" s="15"/>
      <c r="I37" s="15"/>
      <c r="J37" s="15"/>
      <c r="K37" s="15"/>
      <c r="L37" s="15"/>
      <c r="M37" s="13">
        <f>M20-DEGREES(ACOS(M36))/15+K10/60-10/60</f>
        <v>4.534945463494753</v>
      </c>
      <c r="N37" s="13"/>
      <c r="O37" s="12" t="str">
        <f>TEXT(ABS((M37)/24),"[hh]°mm'ss")</f>
        <v>04°32'06</v>
      </c>
      <c r="P37" s="12"/>
    </row>
    <row r="38" spans="8:8">
      <c r="A38" s="1"/>
      <c r="B38" s="21" t="s">
        <v>122</v>
      </c>
      <c r="C38" s="21"/>
      <c r="D38" s="21"/>
      <c r="E38" s="15" t="s">
        <v>126</v>
      </c>
      <c r="F38" s="15"/>
      <c r="G38" s="15"/>
      <c r="H38" s="15"/>
      <c r="I38" s="15"/>
      <c r="J38" s="15"/>
      <c r="K38" s="15"/>
      <c r="L38" s="15"/>
      <c r="M38" s="13">
        <f>M20-DEGREES(ACOS(M36))/15+K10/60</f>
        <v>4.701612130161413</v>
      </c>
      <c r="N38" s="13"/>
      <c r="O38" s="12" t="str">
        <f>TEXT(ABS((M38)/24),"[hh]°mm'ss")</f>
        <v>04°42'06</v>
      </c>
      <c r="P38" s="12"/>
    </row>
    <row r="39" spans="8:8">
      <c r="A39" s="1"/>
      <c r="B39" s="21" t="s">
        <v>130</v>
      </c>
      <c r="C39" s="21"/>
      <c r="D39" s="21"/>
      <c r="E39" s="15" t="s">
        <v>142</v>
      </c>
      <c r="F39" s="15"/>
      <c r="G39" s="15"/>
      <c r="H39" s="15"/>
      <c r="I39" s="15"/>
      <c r="J39" s="15"/>
      <c r="K39" s="15"/>
      <c r="L39" s="15"/>
      <c r="M39" s="13">
        <f>SIN(RADIANS(E13))+SIN(RADIANS(M24))*SIN(RADIANS(M25))/COS(RADIANS(M24))/COS(RADIANS(M25))</f>
        <v>-0.0288578771024264</v>
      </c>
      <c r="N39" s="13"/>
      <c r="O39" s="12" t="str">
        <f>TEXT(ABS((M39)/24),"[hh]°mm'ss")</f>
        <v>00°01'44</v>
      </c>
      <c r="P39" s="12"/>
    </row>
    <row r="40" spans="8:8">
      <c r="A40" s="1"/>
      <c r="B40" s="21" t="s">
        <v>129</v>
      </c>
      <c r="C40" s="21"/>
      <c r="D40" s="21"/>
      <c r="E40" s="15" t="s">
        <v>145</v>
      </c>
      <c r="F40" s="15"/>
      <c r="G40" s="15"/>
      <c r="H40" s="15"/>
      <c r="I40" s="15"/>
      <c r="J40" s="15"/>
      <c r="K40" s="15"/>
      <c r="L40" s="15"/>
      <c r="M40" s="13">
        <f>M20-DEGREES(ACOS(M39))/15</f>
        <v>5.937833501769861</v>
      </c>
      <c r="N40" s="13"/>
      <c r="O40" s="12" t="str">
        <f>TEXT(ABS((M40)/24),"[hh]°mm'ss")</f>
        <v>05°56'16</v>
      </c>
      <c r="P40" s="12"/>
    </row>
    <row r="41" spans="8:8">
      <c r="A41" s="1"/>
      <c r="B41" s="25" t="s">
        <v>132</v>
      </c>
      <c r="C41" s="25"/>
      <c r="D41" s="25"/>
      <c r="E41" s="15" t="s">
        <v>147</v>
      </c>
      <c r="F41" s="15"/>
      <c r="G41" s="15"/>
      <c r="H41" s="15"/>
      <c r="I41" s="15"/>
      <c r="J41" s="15"/>
      <c r="K41" s="15"/>
      <c r="L41" s="15"/>
      <c r="M41" s="13">
        <f>SIN(RADIANS(4.5))+SIN(RADIANS(M24))*SIN(RADIANS(M25))/COS(RADIANS(M24))/COS(RADIANS(M25))</f>
        <v>0.067053625062702</v>
      </c>
      <c r="N41" s="13"/>
      <c r="O41" s="12" t="str">
        <f>TEXT(ABS((M41)/24),"[hh]°mm'ss")</f>
        <v>00°04'01</v>
      </c>
      <c r="P41" s="12"/>
    </row>
    <row r="42" spans="8:8">
      <c r="A42" s="1"/>
      <c r="B42" s="25" t="s">
        <v>209</v>
      </c>
      <c r="C42" s="25"/>
      <c r="D42" s="25"/>
      <c r="E42" s="15" t="s">
        <v>146</v>
      </c>
      <c r="F42" s="15"/>
      <c r="G42" s="15"/>
      <c r="H42" s="15"/>
      <c r="I42" s="15"/>
      <c r="J42" s="15"/>
      <c r="K42" s="15"/>
      <c r="L42" s="15"/>
      <c r="M42" s="13">
        <f>M20-DEGREES(ACOS(M41))/15+N10/60</f>
        <v>6.337729413416883</v>
      </c>
      <c r="N42" s="13"/>
      <c r="O42" s="12" t="str">
        <f>TEXT(ABS((M42)/24),"[hh]°mm'ss")</f>
        <v>06°20'16</v>
      </c>
      <c r="P42" s="12"/>
    </row>
    <row r="43" spans="8:8">
      <c r="A43" s="1"/>
      <c r="B43" s="25" t="s">
        <v>133</v>
      </c>
      <c r="C43" s="25"/>
      <c r="D43" s="25"/>
      <c r="E43" s="15" t="s">
        <v>144</v>
      </c>
      <c r="F43" s="15"/>
      <c r="G43" s="15"/>
      <c r="H43" s="15"/>
      <c r="I43" s="15"/>
      <c r="J43" s="15"/>
      <c r="K43" s="15"/>
      <c r="L43" s="15"/>
      <c r="M43" s="13">
        <f>SIN(RADIANS(9.5))+SIN(RADIANS(M24))*SIN(RADIANS(M25))/COS(RADIANS(M24))/COS(RADIANS(M25))</f>
        <v>0.1536421351955351</v>
      </c>
      <c r="N43" s="13"/>
      <c r="O43" s="12" t="str">
        <f>TEXT(ABS((M43)/24),"[hh]°mm'ss")</f>
        <v>00°09'13</v>
      </c>
      <c r="P43" s="12"/>
    </row>
    <row r="44" spans="8:8">
      <c r="A44" s="1"/>
      <c r="B44" s="25" t="s">
        <v>217</v>
      </c>
      <c r="C44" s="25"/>
      <c r="D44" s="25"/>
      <c r="E44" s="15" t="s">
        <v>148</v>
      </c>
      <c r="F44" s="15"/>
      <c r="G44" s="15"/>
      <c r="H44" s="15"/>
      <c r="I44" s="15"/>
      <c r="J44" s="15"/>
      <c r="K44" s="15"/>
      <c r="L44" s="15"/>
      <c r="M44" s="13">
        <f>M20-DEGREES(ACOS(M43))/15+B13/60</f>
        <v>6.670614647081873</v>
      </c>
      <c r="N44" s="13"/>
      <c r="O44" s="12" t="str">
        <f>TEXT(ABS((M44)/24),"[hh]°mm'ss")</f>
        <v>06°40'14</v>
      </c>
      <c r="P44" s="12"/>
    </row>
    <row r="45" spans="8:8">
      <c r="A45" s="1"/>
      <c r="B45" s="4" t="s">
        <v>169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8:8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8:8">
      <c r="A47" s="1"/>
      <c r="B47" s="11" t="s">
        <v>149</v>
      </c>
      <c r="C47" s="11"/>
      <c r="D47" s="11"/>
      <c r="E47" s="12" t="s">
        <v>150</v>
      </c>
      <c r="F47" s="12"/>
      <c r="G47" s="12"/>
      <c r="H47" s="12" t="s">
        <v>151</v>
      </c>
      <c r="I47" s="12"/>
      <c r="J47" s="12"/>
      <c r="K47" s="12" t="s">
        <v>152</v>
      </c>
      <c r="L47" s="12"/>
      <c r="M47" s="12"/>
      <c r="N47" s="12" t="s">
        <v>154</v>
      </c>
      <c r="O47" s="12"/>
      <c r="P47" s="12"/>
    </row>
    <row r="48" spans="8:8">
      <c r="A48" s="1"/>
      <c r="B48" s="27" t="str">
        <f>TRUNC(M29)&amp;":"&amp;ROUNDUP((M29-TRUNC(M29))*60, )</f>
        <v>12:6</v>
      </c>
      <c r="C48" s="27"/>
      <c r="D48" s="27"/>
      <c r="E48" s="12" t="str">
        <f>TRUNC(M31)&amp;":"&amp;ROUNDUP((M31-TRUNC(M31))*60,0)</f>
        <v>15:12</v>
      </c>
      <c r="F48" s="12"/>
      <c r="G48" s="12"/>
      <c r="H48" s="12" t="str">
        <f>TRUNC(M33)&amp;":"&amp;ROUNDUP((M33-TRUNC(M33))*60,0)</f>
        <v>18:16</v>
      </c>
      <c r="I48" s="12"/>
      <c r="J48" s="12"/>
      <c r="K48" s="12" t="str">
        <f>TRUNC(M35)&amp;":"&amp;ROUNDUP((M35-TRUNC(M35))*60,0)</f>
        <v>19:20</v>
      </c>
      <c r="L48" s="12"/>
      <c r="M48" s="12"/>
      <c r="N48" s="12" t="str">
        <f>TRUNC(M37)&amp;":"&amp;ROUNDUP((M37-TRUNC(M37))*60,0)</f>
        <v>4:33</v>
      </c>
      <c r="O48" s="12"/>
      <c r="P48" s="12"/>
    </row>
    <row r="49" spans="8:8">
      <c r="A49" s="1"/>
      <c r="B49" s="27" t="s">
        <v>153</v>
      </c>
      <c r="C49" s="27"/>
      <c r="D49" s="27"/>
      <c r="E49" s="12" t="s">
        <v>155</v>
      </c>
      <c r="F49" s="12"/>
      <c r="G49" s="12"/>
      <c r="H49" s="12" t="s">
        <v>212</v>
      </c>
      <c r="I49" s="12"/>
      <c r="J49" s="12"/>
      <c r="K49" s="12" t="s">
        <v>213</v>
      </c>
      <c r="L49" s="12"/>
      <c r="M49" s="12"/>
      <c r="N49" s="12" t="s">
        <v>168</v>
      </c>
      <c r="O49" s="12"/>
      <c r="P49" s="12"/>
    </row>
    <row r="50" spans="8:8">
      <c r="A50" s="1"/>
      <c r="B50" s="11" t="str">
        <f>TRUNC(M38)&amp;":"&amp;ROUNDUP((M38-TRUNC(M38))*60,0)</f>
        <v>4:43</v>
      </c>
      <c r="C50" s="11"/>
      <c r="D50" s="11"/>
      <c r="E50" s="12" t="str">
        <f>TRUNC(M40)&amp;":"&amp;ROUNDUP((M40-TRUNC(M40))*60,0)</f>
        <v>5:57</v>
      </c>
      <c r="F50" s="12"/>
      <c r="G50" s="12"/>
      <c r="H50" s="12" t="str">
        <f>TRUNC(M42)&amp;":"&amp;ROUNDUP((M42-TRUNC(M42))*60,0)</f>
        <v>6:21</v>
      </c>
      <c r="I50" s="12"/>
      <c r="J50" s="12"/>
      <c r="K50" s="12" t="str">
        <f>TRUNC(M44)&amp;":"&amp;ROUNDUP((M44-TRUNC(M44))*60,0)</f>
        <v>6:41</v>
      </c>
      <c r="L50" s="12"/>
      <c r="M50" s="12"/>
      <c r="N50" s="12" t="str">
        <f>TRUNC(M20)&amp;":"&amp;ROUNDUP((M20-TRUNC(M20))*60,0)</f>
        <v>12:3</v>
      </c>
      <c r="O50" s="12"/>
      <c r="P50" s="12"/>
    </row>
    <row r="51" spans="8:8">
      <c r="A51" s="1"/>
      <c r="B51" s="29" t="s">
        <v>170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8:8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8:8">
      <c r="A53" s="1"/>
      <c r="B53" s="11" t="s">
        <v>182</v>
      </c>
      <c r="C53" s="11"/>
      <c r="D53" s="11"/>
      <c r="E53" s="12" t="s">
        <v>174</v>
      </c>
      <c r="F53" s="12"/>
      <c r="G53" s="12"/>
      <c r="H53" s="12" t="s">
        <v>175</v>
      </c>
      <c r="I53" s="12"/>
      <c r="J53" s="12"/>
      <c r="K53" s="12" t="s">
        <v>178</v>
      </c>
      <c r="L53" s="12"/>
      <c r="M53" s="12"/>
      <c r="N53" s="12" t="s">
        <v>187</v>
      </c>
      <c r="O53" s="12"/>
      <c r="P53" s="12"/>
    </row>
    <row r="54" spans="8:8">
      <c r="A54" s="1"/>
      <c r="B54" s="11">
        <f>IF(AND(E5&gt;0,E5&gt;E54),E5-E54,IF(AND(E5&gt;0,E5&lt;E54),E54-E5,IF(AND(E5&lt;0,E5&gt;(E54-180)),E54-E5,360+E5-E54)))</f>
        <v>67.316</v>
      </c>
      <c r="C54" s="11"/>
      <c r="D54" s="11"/>
      <c r="E54" s="12">
        <v>39.817</v>
      </c>
      <c r="F54" s="12"/>
      <c r="G54" s="12"/>
      <c r="H54" s="12">
        <v>21.417</v>
      </c>
      <c r="I54" s="12"/>
      <c r="J54" s="12"/>
      <c r="K54" s="13">
        <f>DEGREES(ATAN(TAN(RADIANS(H54))*COS(RADIANS(H5))/SIN(RADIANS(B54))-SIN(RADIANS(H5))/TAN(RADIANS(B54))))</f>
        <v>20.43055595545126</v>
      </c>
      <c r="L54" s="13"/>
      <c r="M54" s="13"/>
      <c r="N54" s="13">
        <f>IF(H54="Timur",90-H54,270+H54)</f>
        <v>291.41700000000003</v>
      </c>
      <c r="O54" s="13"/>
      <c r="P54" s="13"/>
    </row>
    <row r="55" spans="8:8">
      <c r="A55" s="1"/>
      <c r="B55" s="31"/>
      <c r="C55" s="31"/>
      <c r="D55" s="31"/>
      <c r="E55" s="12" t="s">
        <v>183</v>
      </c>
      <c r="F55" s="12"/>
      <c r="G55" s="12"/>
      <c r="H55" s="12"/>
      <c r="I55" s="12"/>
      <c r="J55" s="12"/>
      <c r="K55" s="12" t="s">
        <v>188</v>
      </c>
      <c r="L55" s="12"/>
      <c r="M55" s="12"/>
      <c r="N55" s="12"/>
      <c r="O55" s="12"/>
      <c r="P55" s="12"/>
    </row>
    <row r="56" spans="8:8">
      <c r="A56" s="1"/>
      <c r="B56" s="33"/>
      <c r="C56" s="33"/>
      <c r="D56" s="33"/>
      <c r="E56" s="3" t="str">
        <f>IF(OR(E5&gt;E54,E5&lt;(E54-180)),"Barat","Timur")</f>
        <v>Barat</v>
      </c>
      <c r="F56" s="3"/>
      <c r="G56" s="3"/>
      <c r="H56" s="3"/>
      <c r="I56" s="3"/>
      <c r="J56" s="3"/>
      <c r="K56" s="3" t="str">
        <f>IF(K54&gt;0,"Utara","Selatan")</f>
        <v>Utara</v>
      </c>
      <c r="L56" s="3"/>
      <c r="M56" s="3"/>
      <c r="N56" s="34"/>
      <c r="O56" s="34"/>
      <c r="P56" s="34"/>
    </row>
    <row r="57" spans="8:8" ht="16.75">
      <c r="A57" s="1"/>
      <c r="B57" s="29" t="s">
        <v>189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8:8">
      <c r="A58" s="1"/>
      <c r="B58" s="36" t="s">
        <v>200</v>
      </c>
      <c r="C58" s="36"/>
      <c r="D58" s="36"/>
      <c r="E58" s="36" t="s">
        <v>192</v>
      </c>
      <c r="F58" s="36"/>
      <c r="G58" s="36"/>
      <c r="H58" s="36" t="s">
        <v>193</v>
      </c>
      <c r="I58" s="36"/>
      <c r="J58" s="36"/>
      <c r="K58" s="12" t="s">
        <v>194</v>
      </c>
      <c r="L58" s="12"/>
      <c r="M58" s="12"/>
      <c r="N58" s="12" t="s">
        <v>195</v>
      </c>
      <c r="O58" s="12"/>
      <c r="P58" s="12"/>
    </row>
    <row r="59" spans="8:8">
      <c r="A59" s="1"/>
      <c r="B59" s="36" t="str">
        <f>B5</f>
        <v>Cianjur</v>
      </c>
      <c r="C59" s="36"/>
      <c r="D59" s="36"/>
      <c r="E59" s="12" t="str">
        <f>K56</f>
        <v>Utara</v>
      </c>
      <c r="F59" s="12"/>
      <c r="G59" s="12"/>
      <c r="H59" s="12" t="str">
        <f>E56</f>
        <v>Barat</v>
      </c>
      <c r="I59" s="12"/>
      <c r="J59" s="12"/>
      <c r="K59" s="12" t="str">
        <f>TEXT(ABS((K54)/24),"[hh]°mm'ss")</f>
        <v>20°25'50</v>
      </c>
      <c r="L59" s="12"/>
      <c r="M59" s="12"/>
      <c r="N59" s="12" t="str">
        <f>TEXT(ABS((N54)/24),"[hh]°mm'ss")</f>
        <v>291°25'01</v>
      </c>
      <c r="O59" s="12"/>
      <c r="P59" s="12"/>
    </row>
    <row r="60" spans="8:8" ht="16.75">
      <c r="A60" s="1"/>
      <c r="B60" s="37" t="s">
        <v>201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8:8">
      <c r="A61" s="1"/>
      <c r="B61" s="38" t="s">
        <v>202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8:8">
      <c r="A62" s="1"/>
      <c r="B62" s="38" t="s">
        <v>203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8:8">
      <c r="A63" s="1"/>
      <c r="B63" s="38" t="s">
        <v>214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8:8">
      <c r="A64" s="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8:8">
      <c r="A65" s="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8:8">
      <c r="A66" s="1"/>
      <c r="B66" s="38" t="s">
        <v>207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8:8">
      <c r="A67" s="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</sheetData>
  <mergeCells count="213">
    <mergeCell ref="O44:P44"/>
    <mergeCell ref="E24:L24"/>
    <mergeCell ref="B27:D27"/>
    <mergeCell ref="O20:P20"/>
    <mergeCell ref="K53:M53"/>
    <mergeCell ref="H53:J53"/>
    <mergeCell ref="N48:P48"/>
    <mergeCell ref="B39:D39"/>
    <mergeCell ref="H5:J5"/>
    <mergeCell ref="B4:D4"/>
    <mergeCell ref="B13:D13"/>
    <mergeCell ref="K4:M4"/>
    <mergeCell ref="E30:L30"/>
    <mergeCell ref="B5:D5"/>
    <mergeCell ref="E11:G11"/>
    <mergeCell ref="E8:G8"/>
    <mergeCell ref="B6:P7"/>
    <mergeCell ref="K5:M5"/>
    <mergeCell ref="E49:G49"/>
    <mergeCell ref="M28:N28"/>
    <mergeCell ref="K58:M58"/>
    <mergeCell ref="O33:P33"/>
    <mergeCell ref="M43:N43"/>
    <mergeCell ref="M29:N29"/>
    <mergeCell ref="O35:P35"/>
    <mergeCell ref="H13:J13"/>
    <mergeCell ref="B28:D28"/>
    <mergeCell ref="O37:P37"/>
    <mergeCell ref="O36:P36"/>
    <mergeCell ref="B43:D43"/>
    <mergeCell ref="H11:J11"/>
    <mergeCell ref="E39:L39"/>
    <mergeCell ref="K55:M55"/>
    <mergeCell ref="K9:M9"/>
    <mergeCell ref="B20:D20"/>
    <mergeCell ref="M25:N25"/>
    <mergeCell ref="M30:N30"/>
    <mergeCell ref="E17:L17"/>
    <mergeCell ref="E18:L18"/>
    <mergeCell ref="B32:D32"/>
    <mergeCell ref="M41:N41"/>
    <mergeCell ref="O23:P23"/>
    <mergeCell ref="K56:M56"/>
    <mergeCell ref="B35:D35"/>
    <mergeCell ref="O43:P43"/>
    <mergeCell ref="B10:D10"/>
    <mergeCell ref="N13:P13"/>
    <mergeCell ref="B16:D16"/>
    <mergeCell ref="N11:P11"/>
    <mergeCell ref="E23:L23"/>
    <mergeCell ref="M26:N26"/>
    <mergeCell ref="B60:P60"/>
    <mergeCell ref="M34:N34"/>
    <mergeCell ref="N56:P56"/>
    <mergeCell ref="B61:P61"/>
    <mergeCell ref="B67:P67"/>
    <mergeCell ref="B66:P66"/>
    <mergeCell ref="B2:P3"/>
    <mergeCell ref="B42:D42"/>
    <mergeCell ref="B12:D12"/>
    <mergeCell ref="M32:N32"/>
    <mergeCell ref="O25:P25"/>
    <mergeCell ref="E35:L35"/>
    <mergeCell ref="B17:D17"/>
    <mergeCell ref="E43:L43"/>
    <mergeCell ref="E59:G59"/>
    <mergeCell ref="H12:J12"/>
    <mergeCell ref="K48:M48"/>
    <mergeCell ref="E9:G9"/>
    <mergeCell ref="B40:D40"/>
    <mergeCell ref="K59:M59"/>
    <mergeCell ref="E16:L16"/>
    <mergeCell ref="B37:D37"/>
    <mergeCell ref="E58:G58"/>
    <mergeCell ref="E40:L40"/>
    <mergeCell ref="B59:D59"/>
    <mergeCell ref="E31:L31"/>
    <mergeCell ref="B29:D29"/>
    <mergeCell ref="N54:P54"/>
    <mergeCell ref="E56:G56"/>
    <mergeCell ref="H58:J58"/>
    <mergeCell ref="B63:P63"/>
    <mergeCell ref="B65:P65"/>
    <mergeCell ref="K13:M13"/>
    <mergeCell ref="B41:D41"/>
    <mergeCell ref="H10:J10"/>
    <mergeCell ref="E44:L44"/>
    <mergeCell ref="O31:P31"/>
    <mergeCell ref="E47:G47"/>
    <mergeCell ref="E4:G4"/>
    <mergeCell ref="H8:J8"/>
    <mergeCell ref="E5:G5"/>
    <mergeCell ref="N4:P4"/>
    <mergeCell ref="M20:N20"/>
    <mergeCell ref="B50:D50"/>
    <mergeCell ref="H56:J56"/>
    <mergeCell ref="B34:D34"/>
    <mergeCell ref="O18:P18"/>
    <mergeCell ref="H9:J9"/>
    <mergeCell ref="B36:D36"/>
    <mergeCell ref="B14:P15"/>
    <mergeCell ref="K11:M11"/>
    <mergeCell ref="O27:P27"/>
    <mergeCell ref="B55:D55"/>
    <mergeCell ref="E28:L28"/>
    <mergeCell ref="M42:N42"/>
    <mergeCell ref="B38:D38"/>
    <mergeCell ref="K54:M54"/>
    <mergeCell ref="N47:P47"/>
    <mergeCell ref="B57:P57"/>
    <mergeCell ref="N58:P58"/>
    <mergeCell ref="M24:N24"/>
    <mergeCell ref="B47:D47"/>
    <mergeCell ref="E53:G53"/>
    <mergeCell ref="E32:L32"/>
    <mergeCell ref="H50:J50"/>
    <mergeCell ref="B58:D58"/>
    <mergeCell ref="E27:L27"/>
    <mergeCell ref="K49:M49"/>
    <mergeCell ref="B26:D26"/>
    <mergeCell ref="B19:D19"/>
    <mergeCell ref="H47:J47"/>
    <mergeCell ref="O32:P32"/>
    <mergeCell ref="E50:G50"/>
    <mergeCell ref="M36:N36"/>
    <mergeCell ref="E12:G12"/>
    <mergeCell ref="K8:M8"/>
    <mergeCell ref="E38:L38"/>
    <mergeCell ref="O16:P16"/>
    <mergeCell ref="N12:P12"/>
    <mergeCell ref="N10:P10"/>
    <mergeCell ref="B18:D18"/>
    <mergeCell ref="M37:N37"/>
    <mergeCell ref="B44:D44"/>
    <mergeCell ref="E42:L42"/>
    <mergeCell ref="M44:N44"/>
    <mergeCell ref="B56:D56"/>
    <mergeCell ref="E54:G54"/>
    <mergeCell ref="H55:J55"/>
    <mergeCell ref="B33:D33"/>
    <mergeCell ref="K47:M47"/>
    <mergeCell ref="M39:N39"/>
    <mergeCell ref="M27:N27"/>
    <mergeCell ref="E34:L34"/>
    <mergeCell ref="E48:G48"/>
    <mergeCell ref="E33:L33"/>
    <mergeCell ref="E36:L36"/>
    <mergeCell ref="H54:J54"/>
    <mergeCell ref="O34:P34"/>
    <mergeCell ref="E37:L37"/>
    <mergeCell ref="M31:N31"/>
    <mergeCell ref="O30:P30"/>
    <mergeCell ref="O29:P29"/>
    <mergeCell ref="E10:G10"/>
    <mergeCell ref="H48:J48"/>
    <mergeCell ref="M35:N35"/>
    <mergeCell ref="E55:G55"/>
    <mergeCell ref="E41:L41"/>
    <mergeCell ref="O28:P28"/>
    <mergeCell ref="B9:D9"/>
    <mergeCell ref="H4:J4"/>
    <mergeCell ref="B23:D23"/>
    <mergeCell ref="H59:J59"/>
    <mergeCell ref="B45:P46"/>
    <mergeCell ref="N9:P9"/>
    <mergeCell ref="E25:L25"/>
    <mergeCell ref="E29:L29"/>
    <mergeCell ref="B21:P22"/>
    <mergeCell ref="N8:P8"/>
    <mergeCell ref="N59:P59"/>
    <mergeCell ref="B48:D48"/>
    <mergeCell ref="O24:P24"/>
    <mergeCell ref="O41:P41"/>
    <mergeCell ref="K50:M50"/>
    <mergeCell ref="H49:J49"/>
    <mergeCell ref="B62:P62"/>
    <mergeCell ref="B64:P64"/>
    <mergeCell ref="B8:D8"/>
    <mergeCell ref="M23:N23"/>
    <mergeCell ref="N5:P5"/>
    <mergeCell ref="M16:N16"/>
    <mergeCell ref="M17:N17"/>
    <mergeCell ref="E20:L20"/>
    <mergeCell ref="N55:P55"/>
    <mergeCell ref="E13:G13"/>
    <mergeCell ref="N49:P49"/>
    <mergeCell ref="N53:P53"/>
    <mergeCell ref="M38:N38"/>
    <mergeCell ref="B11:D11"/>
    <mergeCell ref="O17:P17"/>
    <mergeCell ref="O38:P38"/>
    <mergeCell ref="B31:D31"/>
    <mergeCell ref="M19:N19"/>
    <mergeCell ref="B54:D54"/>
    <mergeCell ref="B25:D25"/>
    <mergeCell ref="K10:M10"/>
    <mergeCell ref="M33:N33"/>
    <mergeCell ref="E26:L26"/>
    <mergeCell ref="O40:P40"/>
    <mergeCell ref="M18:N18"/>
    <mergeCell ref="O26:P26"/>
    <mergeCell ref="K12:M12"/>
    <mergeCell ref="B30:D30"/>
    <mergeCell ref="O39:P39"/>
    <mergeCell ref="O42:P42"/>
    <mergeCell ref="M40:N40"/>
    <mergeCell ref="E19:L19"/>
    <mergeCell ref="B24:D24"/>
    <mergeCell ref="O19:P19"/>
    <mergeCell ref="B49:D49"/>
    <mergeCell ref="N50:P50"/>
    <mergeCell ref="B51:P52"/>
    <mergeCell ref="B53:D5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2024-02-02T15:03:28Z</dcterms:created>
  <dcterms:modified xsi:type="dcterms:W3CDTF">2024-03-18T12:15:28Z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ab457c7c2427426b9ae6cd9c12f848bc</vt:lpwstr>
  </property>
</Properties>
</file>